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080" activeTab="0"/>
  </bookViews>
  <sheets>
    <sheet name="Densità Aria" sheetId="1" r:id="rId1"/>
    <sheet name="Relazioni Approssimate" sheetId="2" r:id="rId2"/>
  </sheets>
  <definedNames/>
  <calcPr fullCalcOnLoad="1"/>
</workbook>
</file>

<file path=xl/sharedStrings.xml><?xml version="1.0" encoding="utf-8"?>
<sst xmlns="http://schemas.openxmlformats.org/spreadsheetml/2006/main" count="57" uniqueCount="20">
  <si>
    <t>P</t>
  </si>
  <si>
    <t>T</t>
  </si>
  <si>
    <t>U.R.</t>
  </si>
  <si>
    <t>(C°)</t>
  </si>
  <si>
    <t>Densità Aria</t>
  </si>
  <si>
    <t>(kg/m3)</t>
  </si>
  <si>
    <t>mbar</t>
  </si>
  <si>
    <t>Psat</t>
  </si>
  <si>
    <t>(mbar - hPa)</t>
  </si>
  <si>
    <t>(%)</t>
  </si>
  <si>
    <t>ρ/ρstd</t>
  </si>
  <si>
    <t>Densità vs Temperatura</t>
  </si>
  <si>
    <t>Densità vs U.R.</t>
  </si>
  <si>
    <r>
      <t>Errore inferiore allo 0,2% nel range -10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>50°C</t>
    </r>
  </si>
  <si>
    <t>Densità vs Pressione</t>
  </si>
  <si>
    <t xml:space="preserve">→ </t>
  </si>
  <si>
    <t xml:space="preserve">Dati da inserire   </t>
  </si>
  <si>
    <t>H</t>
  </si>
  <si>
    <t>(m)</t>
  </si>
  <si>
    <t xml:space="preserve">     Calcolo Densità Aria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</si>
</sst>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%"/>
    <numFmt numFmtId="186" formatCode="0.000%"/>
    <numFmt numFmtId="187" formatCode="[$€-2]\ #.##000_);[Red]\([$€-2]\ #.##000\)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7.5"/>
      <color indexed="8"/>
      <name val="Arial"/>
      <family val="2"/>
    </font>
    <font>
      <b/>
      <sz val="22"/>
      <color indexed="30"/>
      <name val="Arial"/>
      <family val="2"/>
    </font>
    <font>
      <sz val="2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b/>
      <vertAlign val="subscript"/>
      <sz val="10.25"/>
      <color indexed="8"/>
      <name val="Arial"/>
      <family val="2"/>
    </font>
    <font>
      <b/>
      <sz val="12"/>
      <color indexed="8"/>
      <name val="Arial"/>
      <family val="2"/>
    </font>
    <font>
      <sz val="10.3"/>
      <color indexed="8"/>
      <name val="Arial"/>
      <family val="2"/>
    </font>
    <font>
      <b/>
      <sz val="10.3"/>
      <color indexed="8"/>
      <name val="Arial"/>
      <family val="2"/>
    </font>
    <font>
      <b/>
      <vertAlign val="subscript"/>
      <sz val="10.3"/>
      <color indexed="8"/>
      <name val="Arial"/>
      <family val="2"/>
    </font>
    <font>
      <sz val="10"/>
      <color indexed="8"/>
      <name val="Arial"/>
      <family val="2"/>
    </font>
    <font>
      <sz val="9.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/>
    </xf>
    <xf numFmtId="184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2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>
      <alignment horizontal="center" vertical="center"/>
    </xf>
    <xf numFmtId="184" fontId="3" fillId="33" borderId="10" xfId="0" applyNumberFormat="1" applyFont="1" applyFill="1" applyBorder="1" applyAlignment="1" applyProtection="1">
      <alignment horizontal="center" vertical="center"/>
      <protection/>
    </xf>
    <xf numFmtId="184" fontId="1" fillId="33" borderId="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>
      <alignment horizontal="center" vertical="center"/>
    </xf>
    <xf numFmtId="184" fontId="0" fillId="0" borderId="0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0" fillId="0" borderId="19" xfId="0" applyNumberForma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184" fontId="2" fillId="0" borderId="26" xfId="0" applyNumberFormat="1" applyFont="1" applyBorder="1" applyAlignment="1">
      <alignment horizontal="center" vertical="center"/>
    </xf>
    <xf numFmtId="184" fontId="0" fillId="0" borderId="26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35" borderId="2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84" fontId="0" fillId="0" borderId="26" xfId="0" applyNumberFormat="1" applyBorder="1" applyAlignment="1">
      <alignment horizontal="center" vertical="center"/>
    </xf>
    <xf numFmtId="184" fontId="0" fillId="0" borderId="19" xfId="0" applyNumberFormat="1" applyBorder="1" applyAlignment="1">
      <alignment horizontal="center" vertical="center"/>
    </xf>
    <xf numFmtId="0" fontId="8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/>
    </xf>
    <xf numFmtId="0" fontId="9" fillId="35" borderId="30" xfId="0" applyFont="1" applyFill="1" applyBorder="1" applyAlignment="1">
      <alignment horizontal="left" vertical="center"/>
    </xf>
    <xf numFmtId="0" fontId="0" fillId="35" borderId="27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Variazione densità aria vs Temperatura</a:t>
            </a:r>
          </a:p>
        </c:rich>
      </c:tx>
      <c:layout>
        <c:manualLayout>
          <c:xMode val="factor"/>
          <c:yMode val="factor"/>
          <c:x val="-0.0037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075"/>
          <c:w val="0.90975"/>
          <c:h val="0.728"/>
        </c:manualLayout>
      </c:layout>
      <c:scatterChart>
        <c:scatterStyle val="line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'Densità Aria'!$F$13:$F$25</c:f>
              <c:numCache/>
            </c:numRef>
          </c:xVal>
          <c:yVal>
            <c:numRef>
              <c:f>'Densità Aria'!$I$13:$I$25</c:f>
              <c:numCache/>
            </c:numRef>
          </c:yVal>
          <c:smooth val="0"/>
        </c:ser>
        <c:axId val="16067768"/>
        <c:axId val="10392185"/>
      </c:scatterChart>
      <c:valAx>
        <c:axId val="16067768"/>
        <c:scaling>
          <c:orientation val="minMax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(°C)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2185"/>
        <c:crosses val="autoZero"/>
        <c:crossBetween val="midCat"/>
        <c:dispUnits/>
      </c:valAx>
      <c:valAx>
        <c:axId val="1039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ρ/ρ</a:t>
                </a:r>
                <a:r>
                  <a:rPr lang="en-US" cap="none" sz="10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At val="-1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Variazione densità aria vs Pressione</a:t>
            </a:r>
          </a:p>
        </c:rich>
      </c:tx>
      <c:layout>
        <c:manualLayout>
          <c:xMode val="factor"/>
          <c:yMode val="factor"/>
          <c:x val="-0.001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7325"/>
          <c:w val="0.9095"/>
          <c:h val="0.726"/>
        </c:manualLayout>
      </c:layout>
      <c:scatterChart>
        <c:scatterStyle val="line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'Densità Aria'!$D$53:$D$65</c:f>
              <c:numCache/>
            </c:numRef>
          </c:xVal>
          <c:yVal>
            <c:numRef>
              <c:f>'Densità Aria'!$I$53:$I$65</c:f>
              <c:numCache/>
            </c:numRef>
          </c:yVal>
          <c:smooth val="0"/>
        </c:ser>
        <c:axId val="26420802"/>
        <c:axId val="36460627"/>
      </c:scatterChart>
      <c:valAx>
        <c:axId val="26420802"/>
        <c:scaling>
          <c:orientation val="minMax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(mbar)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 val="autoZero"/>
        <c:crossBetween val="midCat"/>
        <c:dispUnits/>
      </c:valAx>
      <c:valAx>
        <c:axId val="3646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ρ/ρ</a:t>
                </a:r>
                <a:r>
                  <a:rPr lang="en-US" cap="none" sz="10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20802"/>
        <c:crossesAt val="-1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Variazione densità aria vs Umidità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(T=15 e 50°C)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725"/>
          <c:w val="0.9065"/>
          <c:h val="0.72725"/>
        </c:manualLayout>
      </c:layout>
      <c:scatterChart>
        <c:scatterStyle val="lineMarker"/>
        <c:varyColors val="0"/>
        <c:ser>
          <c:idx val="1"/>
          <c:order val="0"/>
          <c:tx>
            <c:v>15°C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'Densità Aria'!$E$29:$E$38</c:f>
              <c:numCache/>
            </c:numRef>
          </c:xVal>
          <c:yVal>
            <c:numRef>
              <c:f>'Densità Aria'!$I$29:$I$38</c:f>
              <c:numCache/>
            </c:numRef>
          </c:yVal>
          <c:smooth val="0"/>
        </c:ser>
        <c:ser>
          <c:idx val="0"/>
          <c:order val="1"/>
          <c:tx>
            <c:v>50°C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'Densità Aria'!$E$40:$E$49</c:f>
              <c:numCache/>
            </c:numRef>
          </c:xVal>
          <c:yVal>
            <c:numRef>
              <c:f>'Densità Aria'!$I$40:$I$49</c:f>
              <c:numCache/>
            </c:numRef>
          </c:yVal>
          <c:smooth val="0"/>
        </c:ser>
        <c:axId val="59710188"/>
        <c:axId val="520781"/>
      </c:scatterChart>
      <c:valAx>
        <c:axId val="597101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U.R. (%)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81"/>
        <c:crosses val="autoZero"/>
        <c:crossBetween val="midCat"/>
        <c:dispUnits/>
        <c:majorUnit val="10"/>
      </c:valAx>
      <c:valAx>
        <c:axId val="52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ρ/ρ</a:t>
                </a:r>
                <a:r>
                  <a:rPr lang="en-US" cap="none" sz="103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</a:t>
                </a:r>
              </a:p>
            </c:rich>
          </c:tx>
          <c:layout>
            <c:manualLayout>
              <c:xMode val="factor"/>
              <c:yMode val="factor"/>
              <c:x val="-0.004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0188"/>
        <c:crossesAt val="-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11775"/>
          <c:w val="0.147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3</xdr:row>
      <xdr:rowOff>9525</xdr:rowOff>
    </xdr:from>
    <xdr:to>
      <xdr:col>16</xdr:col>
      <xdr:colOff>685800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5010150" y="1038225"/>
        <a:ext cx="51720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50</xdr:row>
      <xdr:rowOff>0</xdr:rowOff>
    </xdr:from>
    <xdr:to>
      <xdr:col>17</xdr:col>
      <xdr:colOff>0</xdr:colOff>
      <xdr:row>73</xdr:row>
      <xdr:rowOff>9525</xdr:rowOff>
    </xdr:to>
    <xdr:graphicFrame>
      <xdr:nvGraphicFramePr>
        <xdr:cNvPr id="2" name="Chart 5"/>
        <xdr:cNvGraphicFramePr/>
      </xdr:nvGraphicFramePr>
      <xdr:xfrm>
        <a:off x="5010150" y="8763000"/>
        <a:ext cx="51816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26</xdr:row>
      <xdr:rowOff>0</xdr:rowOff>
    </xdr:from>
    <xdr:to>
      <xdr:col>17</xdr:col>
      <xdr:colOff>0</xdr:colOff>
      <xdr:row>49</xdr:row>
      <xdr:rowOff>0</xdr:rowOff>
    </xdr:to>
    <xdr:graphicFrame>
      <xdr:nvGraphicFramePr>
        <xdr:cNvPr id="3" name="Chart 6"/>
        <xdr:cNvGraphicFramePr/>
      </xdr:nvGraphicFramePr>
      <xdr:xfrm>
        <a:off x="5000625" y="4876800"/>
        <a:ext cx="51911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10</xdr:col>
      <xdr:colOff>9525</xdr:colOff>
      <xdr:row>1</xdr:row>
      <xdr:rowOff>95250</xdr:rowOff>
    </xdr:from>
    <xdr:to>
      <xdr:col>16</xdr:col>
      <xdr:colOff>352425</xdr:colOff>
      <xdr:row>1</xdr:row>
      <xdr:rowOff>590550</xdr:rowOff>
    </xdr:to>
    <xdr:pic>
      <xdr:nvPicPr>
        <xdr:cNvPr id="4" name="Picture 52" descr="http://www.armiestrumenti.com/blog/wp-content/uploads/2010/10/rho5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266700"/>
          <a:ext cx="43624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3</xdr:row>
      <xdr:rowOff>28575</xdr:rowOff>
    </xdr:from>
    <xdr:to>
      <xdr:col>9</xdr:col>
      <xdr:colOff>323850</xdr:colOff>
      <xdr:row>4</xdr:row>
      <xdr:rowOff>457200</xdr:rowOff>
    </xdr:to>
    <xdr:pic>
      <xdr:nvPicPr>
        <xdr:cNvPr id="1" name="Picture 1" descr="http://www.armiestrumenti.com/blog/wp-content/uploads/2010/10/rho6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14350"/>
          <a:ext cx="1123950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</xdr:colOff>
      <xdr:row>9</xdr:row>
      <xdr:rowOff>19050</xdr:rowOff>
    </xdr:from>
    <xdr:to>
      <xdr:col>9</xdr:col>
      <xdr:colOff>723900</xdr:colOff>
      <xdr:row>10</xdr:row>
      <xdr:rowOff>457200</xdr:rowOff>
    </xdr:to>
    <xdr:pic>
      <xdr:nvPicPr>
        <xdr:cNvPr id="2" name="Picture 5" descr="http://www.armiestrumenti.com/blog/wp-content/uploads/2010/10/rho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819275"/>
          <a:ext cx="1857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.7109375" style="1" customWidth="1"/>
    <col min="2" max="2" width="8.140625" style="1" bestFit="1" customWidth="1"/>
    <col min="3" max="3" width="3.421875" style="1" bestFit="1" customWidth="1"/>
    <col min="4" max="4" width="13.7109375" style="1" customWidth="1"/>
    <col min="5" max="5" width="11.28125" style="1" customWidth="1"/>
    <col min="6" max="6" width="10.140625" style="1" customWidth="1"/>
    <col min="7" max="7" width="9.140625" style="9" hidden="1" customWidth="1"/>
    <col min="8" max="8" width="14.421875" style="10" customWidth="1"/>
    <col min="9" max="9" width="9.140625" style="10" customWidth="1"/>
    <col min="10" max="10" width="9.140625" style="1" customWidth="1"/>
    <col min="11" max="11" width="14.57421875" style="1" customWidth="1"/>
    <col min="12" max="16" width="9.140625" style="1" customWidth="1"/>
    <col min="17" max="17" width="10.421875" style="1" customWidth="1"/>
    <col min="18" max="16384" width="9.140625" style="1" customWidth="1"/>
  </cols>
  <sheetData>
    <row r="1" ht="13.5" thickBot="1"/>
    <row r="2" spans="2:17" ht="54" customHeight="1" thickBot="1" thickTop="1">
      <c r="B2" s="57" t="s">
        <v>19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4:9" ht="13.5" thickTop="1">
      <c r="D3" s="5"/>
      <c r="E3" s="5"/>
      <c r="F3" s="5"/>
      <c r="G3" s="48"/>
      <c r="H3" s="62"/>
      <c r="I3" s="63"/>
    </row>
    <row r="4" spans="4:9" ht="12.75">
      <c r="D4" s="2" t="s">
        <v>0</v>
      </c>
      <c r="E4" s="2" t="s">
        <v>2</v>
      </c>
      <c r="F4" s="2" t="s">
        <v>1</v>
      </c>
      <c r="G4" s="15" t="s">
        <v>7</v>
      </c>
      <c r="H4" s="64" t="s">
        <v>4</v>
      </c>
      <c r="I4" s="65"/>
    </row>
    <row r="5" spans="4:9" ht="13.5" thickBot="1">
      <c r="D5" s="39" t="s">
        <v>8</v>
      </c>
      <c r="E5" s="39" t="s">
        <v>9</v>
      </c>
      <c r="F5" s="39" t="s">
        <v>3</v>
      </c>
      <c r="G5" s="11" t="s">
        <v>6</v>
      </c>
      <c r="H5" s="66" t="s">
        <v>5</v>
      </c>
      <c r="I5" s="65"/>
    </row>
    <row r="6" spans="2:9" ht="26.25" thickBot="1">
      <c r="B6" s="44" t="s">
        <v>16</v>
      </c>
      <c r="C6" s="43" t="s">
        <v>15</v>
      </c>
      <c r="D6" s="41">
        <v>1013.25</v>
      </c>
      <c r="E6" s="41">
        <v>0</v>
      </c>
      <c r="F6" s="42">
        <v>8</v>
      </c>
      <c r="G6" s="38">
        <f>6.1078*10^((7.5*(F6+273.15)-2048.625)/(F6+273.15-35.85))</f>
        <v>10.727122953795794</v>
      </c>
      <c r="H6" s="67">
        <f>(D6*100-E6*G6)/(287.05*(F6+273.15))+(E6*G6)/(461.495*(F6+273.15))</f>
        <v>1.255512304624644</v>
      </c>
      <c r="I6" s="65"/>
    </row>
    <row r="7" spans="4:9" ht="3.75" customHeight="1">
      <c r="D7" s="40"/>
      <c r="E7" s="40"/>
      <c r="F7" s="40"/>
      <c r="G7" s="11"/>
      <c r="H7" s="55"/>
      <c r="I7" s="56"/>
    </row>
    <row r="8" spans="4:9" ht="17.25" customHeight="1">
      <c r="D8" s="53" t="s">
        <v>13</v>
      </c>
      <c r="E8" s="65"/>
      <c r="F8" s="65"/>
      <c r="G8" s="65"/>
      <c r="H8" s="65"/>
      <c r="I8" s="65"/>
    </row>
    <row r="10" ht="12.75">
      <c r="B10" s="49"/>
    </row>
    <row r="11" spans="4:10" ht="12.75">
      <c r="D11" s="53" t="s">
        <v>11</v>
      </c>
      <c r="E11" s="53"/>
      <c r="F11" s="53"/>
      <c r="G11" s="53"/>
      <c r="H11" s="53"/>
      <c r="I11" s="53"/>
      <c r="J11" s="50"/>
    </row>
    <row r="12" spans="4:10" ht="12.75">
      <c r="D12" s="2" t="s">
        <v>0</v>
      </c>
      <c r="E12" s="2" t="s">
        <v>2</v>
      </c>
      <c r="F12" s="2" t="s">
        <v>1</v>
      </c>
      <c r="G12" s="15" t="s">
        <v>7</v>
      </c>
      <c r="H12" s="19" t="s">
        <v>4</v>
      </c>
      <c r="I12" s="22" t="s">
        <v>10</v>
      </c>
      <c r="J12" s="60"/>
    </row>
    <row r="13" spans="4:10" ht="12.75">
      <c r="D13" s="24">
        <f>D6</f>
        <v>1013.25</v>
      </c>
      <c r="E13" s="14">
        <f>E6</f>
        <v>0</v>
      </c>
      <c r="F13" s="27">
        <v>-10</v>
      </c>
      <c r="G13" s="12">
        <f>6.1078*10^((7.5*(F13+273.15)-2048.625)/(F13+273.15-35.85))</f>
        <v>2.8570931693472486</v>
      </c>
      <c r="H13" s="20">
        <f>+(D13*100-E13*G13)/(287.05*(F13+273.15))+(E13*G13)/(461.495*(F13+273.15))</f>
        <v>1.3413919226495103</v>
      </c>
      <c r="I13" s="13">
        <f>H13/1.225</f>
        <v>1.0950138144077635</v>
      </c>
      <c r="J13" s="60"/>
    </row>
    <row r="14" spans="4:10" ht="12.75">
      <c r="D14" s="25">
        <f>D13</f>
        <v>1013.25</v>
      </c>
      <c r="E14" s="14">
        <f>E13</f>
        <v>0</v>
      </c>
      <c r="F14" s="27">
        <f>F13+5</f>
        <v>-5</v>
      </c>
      <c r="G14" s="12">
        <f aca="true" t="shared" si="0" ref="G14:G25">6.1078*10^((7.5*(F14+273.15)-2048.625)/(F14+273.15-35.85))</f>
        <v>4.211682471119568</v>
      </c>
      <c r="H14" s="20">
        <f aca="true" t="shared" si="1" ref="H14:H25">+(D14*100-E14*G14)/(287.05*(F14+273.15))+(E14*G14)/(461.495*(F14+273.15))</f>
        <v>1.3163799531800062</v>
      </c>
      <c r="I14" s="13">
        <f aca="true" t="shared" si="2" ref="I14:I25">H14/1.225</f>
        <v>1.0745958801469437</v>
      </c>
      <c r="J14" s="60"/>
    </row>
    <row r="15" spans="4:10" ht="12.75">
      <c r="D15" s="25">
        <f aca="true" t="shared" si="3" ref="D15:D25">D14</f>
        <v>1013.25</v>
      </c>
      <c r="E15" s="14">
        <f aca="true" t="shared" si="4" ref="E15:E25">E14</f>
        <v>0</v>
      </c>
      <c r="F15" s="27">
        <f aca="true" t="shared" si="5" ref="F15:F25">F14+5</f>
        <v>0</v>
      </c>
      <c r="G15" s="12">
        <f t="shared" si="0"/>
        <v>6.1078</v>
      </c>
      <c r="H15" s="20">
        <f t="shared" si="1"/>
        <v>1.2922836699440552</v>
      </c>
      <c r="I15" s="13">
        <f t="shared" si="2"/>
        <v>1.0549254448522898</v>
      </c>
      <c r="J15" s="60"/>
    </row>
    <row r="16" spans="4:10" ht="12.75">
      <c r="D16" s="25">
        <f t="shared" si="3"/>
        <v>1013.25</v>
      </c>
      <c r="E16" s="14">
        <f t="shared" si="4"/>
        <v>0</v>
      </c>
      <c r="F16" s="27">
        <f t="shared" si="5"/>
        <v>5</v>
      </c>
      <c r="G16" s="12">
        <f t="shared" si="0"/>
        <v>8.722713850433413</v>
      </c>
      <c r="H16" s="20">
        <f t="shared" si="1"/>
        <v>1.269053692055433</v>
      </c>
      <c r="I16" s="13">
        <f t="shared" si="2"/>
        <v>1.0359621975962716</v>
      </c>
      <c r="J16" s="60"/>
    </row>
    <row r="17" spans="4:10" ht="12.75">
      <c r="D17" s="25">
        <f t="shared" si="3"/>
        <v>1013.25</v>
      </c>
      <c r="E17" s="14">
        <f t="shared" si="4"/>
        <v>0</v>
      </c>
      <c r="F17" s="27">
        <f t="shared" si="5"/>
        <v>10</v>
      </c>
      <c r="G17" s="12">
        <f t="shared" si="0"/>
        <v>12.27892033454094</v>
      </c>
      <c r="H17" s="20">
        <f t="shared" si="1"/>
        <v>1.2466441265944506</v>
      </c>
      <c r="I17" s="13">
        <f t="shared" si="2"/>
        <v>1.01766867477098</v>
      </c>
      <c r="J17" s="60"/>
    </row>
    <row r="18" spans="4:10" ht="12.75">
      <c r="D18" s="25">
        <f t="shared" si="3"/>
        <v>1013.25</v>
      </c>
      <c r="E18" s="14">
        <f t="shared" si="4"/>
        <v>0</v>
      </c>
      <c r="F18" s="27">
        <f t="shared" si="5"/>
        <v>15</v>
      </c>
      <c r="G18" s="12">
        <f t="shared" si="0"/>
        <v>17.05228366077157</v>
      </c>
      <c r="H18" s="20">
        <f t="shared" si="1"/>
        <v>1.2250122659906946</v>
      </c>
      <c r="I18" s="13">
        <f t="shared" si="2"/>
        <v>1.0000100130536282</v>
      </c>
      <c r="J18" s="60"/>
    </row>
    <row r="19" spans="4:10" ht="12.75">
      <c r="D19" s="25">
        <f t="shared" si="3"/>
        <v>1013.25</v>
      </c>
      <c r="E19" s="14">
        <f t="shared" si="4"/>
        <v>0</v>
      </c>
      <c r="F19" s="27">
        <f t="shared" si="5"/>
        <v>20</v>
      </c>
      <c r="G19" s="12">
        <f t="shared" si="0"/>
        <v>23.380935143417705</v>
      </c>
      <c r="H19" s="20">
        <f t="shared" si="1"/>
        <v>1.2041183163746156</v>
      </c>
      <c r="I19" s="13">
        <f t="shared" si="2"/>
        <v>0.9829537276527474</v>
      </c>
      <c r="J19" s="60"/>
    </row>
    <row r="20" spans="4:10" ht="12.75">
      <c r="D20" s="25">
        <f t="shared" si="3"/>
        <v>1013.25</v>
      </c>
      <c r="E20" s="14">
        <f t="shared" si="4"/>
        <v>0</v>
      </c>
      <c r="F20" s="27">
        <f t="shared" si="5"/>
        <v>25</v>
      </c>
      <c r="G20" s="12">
        <f t="shared" si="0"/>
        <v>31.674892860563983</v>
      </c>
      <c r="H20" s="20">
        <f t="shared" si="1"/>
        <v>1.1839251532625141</v>
      </c>
      <c r="I20" s="13">
        <f t="shared" si="2"/>
        <v>0.9664695128673584</v>
      </c>
      <c r="J20" s="60"/>
    </row>
    <row r="21" spans="4:10" ht="12.75">
      <c r="D21" s="25">
        <f t="shared" si="3"/>
        <v>1013.25</v>
      </c>
      <c r="E21" s="14">
        <f t="shared" si="4"/>
        <v>0</v>
      </c>
      <c r="F21" s="27">
        <f t="shared" si="5"/>
        <v>30</v>
      </c>
      <c r="G21" s="12">
        <f t="shared" si="0"/>
        <v>42.426347948017415</v>
      </c>
      <c r="H21" s="20">
        <f t="shared" si="1"/>
        <v>1.1643981014191607</v>
      </c>
      <c r="I21" s="13">
        <f t="shared" si="2"/>
        <v>0.9505290623829883</v>
      </c>
      <c r="J21" s="60"/>
    </row>
    <row r="22" spans="4:10" ht="12.75">
      <c r="D22" s="25">
        <f t="shared" si="3"/>
        <v>1013.25</v>
      </c>
      <c r="E22" s="14">
        <f t="shared" si="4"/>
        <v>0</v>
      </c>
      <c r="F22" s="27">
        <f t="shared" si="5"/>
        <v>35</v>
      </c>
      <c r="G22" s="12">
        <f t="shared" si="0"/>
        <v>56.22055005992048</v>
      </c>
      <c r="H22" s="20">
        <f t="shared" si="1"/>
        <v>1.1455047361519344</v>
      </c>
      <c r="I22" s="13">
        <f t="shared" si="2"/>
        <v>0.9351059070628035</v>
      </c>
      <c r="J22" s="60"/>
    </row>
    <row r="23" spans="4:10" ht="12.75">
      <c r="D23" s="25">
        <f t="shared" si="3"/>
        <v>1013.25</v>
      </c>
      <c r="E23" s="14">
        <f t="shared" si="4"/>
        <v>0</v>
      </c>
      <c r="F23" s="27">
        <f t="shared" si="5"/>
        <v>40</v>
      </c>
      <c r="G23" s="12">
        <f t="shared" si="0"/>
        <v>73.7472122850754</v>
      </c>
      <c r="H23" s="20">
        <f t="shared" si="1"/>
        <v>1.127214703641126</v>
      </c>
      <c r="I23" s="13">
        <f t="shared" si="2"/>
        <v>0.9201752682784701</v>
      </c>
      <c r="J23" s="60"/>
    </row>
    <row r="24" spans="4:10" ht="12.75">
      <c r="D24" s="25">
        <f t="shared" si="3"/>
        <v>1013.25</v>
      </c>
      <c r="E24" s="14">
        <f t="shared" si="4"/>
        <v>0</v>
      </c>
      <c r="F24" s="27">
        <f t="shared" si="5"/>
        <v>45</v>
      </c>
      <c r="G24" s="12">
        <f t="shared" si="0"/>
        <v>95.81234525180676</v>
      </c>
      <c r="H24" s="20">
        <f t="shared" si="1"/>
        <v>1.1094995582122225</v>
      </c>
      <c r="I24" s="13">
        <f t="shared" si="2"/>
        <v>0.905713925071202</v>
      </c>
      <c r="J24" s="60"/>
    </row>
    <row r="25" spans="4:10" ht="12.75">
      <c r="D25" s="26">
        <f t="shared" si="3"/>
        <v>1013.25</v>
      </c>
      <c r="E25" s="18">
        <f t="shared" si="4"/>
        <v>0</v>
      </c>
      <c r="F25" s="28">
        <f t="shared" si="5"/>
        <v>50</v>
      </c>
      <c r="G25" s="12">
        <f t="shared" si="0"/>
        <v>123.3504214793715</v>
      </c>
      <c r="H25" s="20">
        <f t="shared" si="1"/>
        <v>1.0923326147152053</v>
      </c>
      <c r="I25" s="13">
        <f t="shared" si="2"/>
        <v>0.8917000936450654</v>
      </c>
      <c r="J25" s="61"/>
    </row>
    <row r="26" spans="4:9" s="5" customFormat="1" ht="12.75">
      <c r="D26" s="16"/>
      <c r="E26" s="16"/>
      <c r="F26" s="16"/>
      <c r="G26" s="17"/>
      <c r="H26" s="21"/>
      <c r="I26" s="23"/>
    </row>
    <row r="27" spans="4:10" ht="12.75">
      <c r="D27" s="53" t="s">
        <v>12</v>
      </c>
      <c r="E27" s="53"/>
      <c r="F27" s="53"/>
      <c r="G27" s="53"/>
      <c r="H27" s="53"/>
      <c r="I27" s="53"/>
      <c r="J27" s="50"/>
    </row>
    <row r="28" spans="4:10" ht="12.75">
      <c r="D28" s="2" t="s">
        <v>0</v>
      </c>
      <c r="E28" s="2" t="s">
        <v>2</v>
      </c>
      <c r="F28" s="2" t="s">
        <v>1</v>
      </c>
      <c r="G28" s="15" t="s">
        <v>7</v>
      </c>
      <c r="H28" s="19" t="s">
        <v>4</v>
      </c>
      <c r="I28" s="22" t="s">
        <v>10</v>
      </c>
      <c r="J28" s="60"/>
    </row>
    <row r="29" spans="4:10" ht="12.75">
      <c r="D29" s="29">
        <f>D25</f>
        <v>1013.25</v>
      </c>
      <c r="E29" s="32">
        <v>0</v>
      </c>
      <c r="F29" s="32">
        <v>15</v>
      </c>
      <c r="G29" s="12">
        <f>6.1078*10^((7.5*(F29+273.15)-2048.625)/(F29+273.15-35.85))</f>
        <v>17.05228366077157</v>
      </c>
      <c r="H29" s="20">
        <f>+(D29*100-E29*G29)/(287.05*(F29+273.15))+(E29*G29)/(461.495*(F29+273.15))</f>
        <v>1.2250122659906946</v>
      </c>
      <c r="I29" s="13">
        <f>H29/1.225</f>
        <v>1.0000100130536282</v>
      </c>
      <c r="J29" s="60"/>
    </row>
    <row r="30" spans="4:10" ht="12.75">
      <c r="D30" s="30">
        <f>D29</f>
        <v>1013.25</v>
      </c>
      <c r="E30" s="32">
        <f>E29+10</f>
        <v>10</v>
      </c>
      <c r="F30" s="32">
        <f>F29</f>
        <v>15</v>
      </c>
      <c r="G30" s="12">
        <f aca="true" t="shared" si="6" ref="G30:G38">6.1078*10^((7.5*(F30+273.15)-2048.625)/(F30+273.15-35.85))</f>
        <v>17.05228366077157</v>
      </c>
      <c r="H30" s="20">
        <f>+(D30*100-E30*G30)/(287.05*(F30+273.15))+(E30*G30)/(461.495*(F30+273.15))</f>
        <v>1.224232978151196</v>
      </c>
      <c r="I30" s="13">
        <f aca="true" t="shared" si="7" ref="I30:I38">H30/1.225</f>
        <v>0.9993738597152619</v>
      </c>
      <c r="J30" s="60"/>
    </row>
    <row r="31" spans="4:10" ht="12.75">
      <c r="D31" s="30">
        <f aca="true" t="shared" si="8" ref="D31:D38">D30</f>
        <v>1013.25</v>
      </c>
      <c r="E31" s="32">
        <f aca="true" t="shared" si="9" ref="E31:E38">E30+10</f>
        <v>20</v>
      </c>
      <c r="F31" s="32">
        <f aca="true" t="shared" si="10" ref="F31:F38">F30</f>
        <v>15</v>
      </c>
      <c r="G31" s="12">
        <f t="shared" si="6"/>
        <v>17.05228366077157</v>
      </c>
      <c r="H31" s="20">
        <f aca="true" t="shared" si="11" ref="H31:H38">+(D31*100-E31*G31)/(287.05*(F31+273.15))+(E31*G31)/(461.495*(F31+273.15))</f>
        <v>1.223453690311698</v>
      </c>
      <c r="I31" s="13">
        <f t="shared" si="7"/>
        <v>0.9987377063768962</v>
      </c>
      <c r="J31" s="60"/>
    </row>
    <row r="32" spans="4:10" ht="12.75">
      <c r="D32" s="30">
        <f t="shared" si="8"/>
        <v>1013.25</v>
      </c>
      <c r="E32" s="32">
        <f t="shared" si="9"/>
        <v>30</v>
      </c>
      <c r="F32" s="32">
        <f t="shared" si="10"/>
        <v>15</v>
      </c>
      <c r="G32" s="12">
        <f t="shared" si="6"/>
        <v>17.05228366077157</v>
      </c>
      <c r="H32" s="20">
        <f t="shared" si="11"/>
        <v>1.2226744024721996</v>
      </c>
      <c r="I32" s="13">
        <f t="shared" si="7"/>
        <v>0.9981015530385302</v>
      </c>
      <c r="J32" s="60"/>
    </row>
    <row r="33" spans="4:10" ht="12.75">
      <c r="D33" s="30">
        <f t="shared" si="8"/>
        <v>1013.25</v>
      </c>
      <c r="E33" s="32">
        <f t="shared" si="9"/>
        <v>40</v>
      </c>
      <c r="F33" s="32">
        <f t="shared" si="10"/>
        <v>15</v>
      </c>
      <c r="G33" s="12">
        <f t="shared" si="6"/>
        <v>17.05228366077157</v>
      </c>
      <c r="H33" s="20">
        <f t="shared" si="11"/>
        <v>1.2218951146327013</v>
      </c>
      <c r="I33" s="13">
        <f t="shared" si="7"/>
        <v>0.9974653997001642</v>
      </c>
      <c r="J33" s="60"/>
    </row>
    <row r="34" spans="4:10" ht="12.75">
      <c r="D34" s="30">
        <f t="shared" si="8"/>
        <v>1013.25</v>
      </c>
      <c r="E34" s="32">
        <f t="shared" si="9"/>
        <v>50</v>
      </c>
      <c r="F34" s="32">
        <f t="shared" si="10"/>
        <v>15</v>
      </c>
      <c r="G34" s="12">
        <f t="shared" si="6"/>
        <v>17.05228366077157</v>
      </c>
      <c r="H34" s="20">
        <f t="shared" si="11"/>
        <v>1.221115826793203</v>
      </c>
      <c r="I34" s="13">
        <f t="shared" si="7"/>
        <v>0.9968292463617983</v>
      </c>
      <c r="J34" s="60"/>
    </row>
    <row r="35" spans="4:10" ht="12.75">
      <c r="D35" s="30">
        <f t="shared" si="8"/>
        <v>1013.25</v>
      </c>
      <c r="E35" s="32">
        <f t="shared" si="9"/>
        <v>60</v>
      </c>
      <c r="F35" s="32">
        <f t="shared" si="10"/>
        <v>15</v>
      </c>
      <c r="G35" s="12">
        <f t="shared" si="6"/>
        <v>17.05228366077157</v>
      </c>
      <c r="H35" s="20">
        <f t="shared" si="11"/>
        <v>1.2203365389537046</v>
      </c>
      <c r="I35" s="13">
        <f t="shared" si="7"/>
        <v>0.9961930930234323</v>
      </c>
      <c r="J35" s="60"/>
    </row>
    <row r="36" spans="4:10" ht="12.75">
      <c r="D36" s="30">
        <f t="shared" si="8"/>
        <v>1013.25</v>
      </c>
      <c r="E36" s="32">
        <f t="shared" si="9"/>
        <v>70</v>
      </c>
      <c r="F36" s="32">
        <f t="shared" si="10"/>
        <v>15</v>
      </c>
      <c r="G36" s="12">
        <f t="shared" si="6"/>
        <v>17.05228366077157</v>
      </c>
      <c r="H36" s="20">
        <f t="shared" si="11"/>
        <v>1.219557251114206</v>
      </c>
      <c r="I36" s="13">
        <f t="shared" si="7"/>
        <v>0.9955569396850661</v>
      </c>
      <c r="J36" s="60"/>
    </row>
    <row r="37" spans="4:10" ht="12.75">
      <c r="D37" s="30">
        <f t="shared" si="8"/>
        <v>1013.25</v>
      </c>
      <c r="E37" s="32">
        <f t="shared" si="9"/>
        <v>80</v>
      </c>
      <c r="F37" s="32">
        <f t="shared" si="10"/>
        <v>15</v>
      </c>
      <c r="G37" s="12">
        <f t="shared" si="6"/>
        <v>17.05228366077157</v>
      </c>
      <c r="H37" s="20">
        <f t="shared" si="11"/>
        <v>1.2187779632747078</v>
      </c>
      <c r="I37" s="13">
        <f t="shared" si="7"/>
        <v>0.9949207863467001</v>
      </c>
      <c r="J37" s="60"/>
    </row>
    <row r="38" spans="4:10" ht="12.75">
      <c r="D38" s="30">
        <f t="shared" si="8"/>
        <v>1013.25</v>
      </c>
      <c r="E38" s="32">
        <f t="shared" si="9"/>
        <v>90</v>
      </c>
      <c r="F38" s="32">
        <f t="shared" si="10"/>
        <v>15</v>
      </c>
      <c r="G38" s="12">
        <f t="shared" si="6"/>
        <v>17.05228366077157</v>
      </c>
      <c r="H38" s="20">
        <f t="shared" si="11"/>
        <v>1.2179986754352095</v>
      </c>
      <c r="I38" s="13">
        <f t="shared" si="7"/>
        <v>0.9942846330083341</v>
      </c>
      <c r="J38" s="60"/>
    </row>
    <row r="39" spans="4:10" ht="12.75">
      <c r="D39" s="2" t="s">
        <v>0</v>
      </c>
      <c r="E39" s="2" t="s">
        <v>2</v>
      </c>
      <c r="F39" s="2" t="s">
        <v>1</v>
      </c>
      <c r="G39" s="15" t="s">
        <v>7</v>
      </c>
      <c r="H39" s="19" t="s">
        <v>4</v>
      </c>
      <c r="I39" s="22" t="s">
        <v>10</v>
      </c>
      <c r="J39" s="60"/>
    </row>
    <row r="40" spans="4:10" ht="12.75">
      <c r="D40" s="30">
        <f>D38</f>
        <v>1013.25</v>
      </c>
      <c r="E40" s="32">
        <v>0</v>
      </c>
      <c r="F40" s="32">
        <v>50</v>
      </c>
      <c r="G40" s="12">
        <f>6.1078*10^((7.5*(F40+273.15)-2048.625)/(F40+273.15-35.85))</f>
        <v>123.3504214793715</v>
      </c>
      <c r="H40" s="20">
        <f>+(D40*100-E40*G40)/(287.05*(F40+273.15))+(E40*G40)/(461.495*(F40+273.15))</f>
        <v>1.0923326147152053</v>
      </c>
      <c r="I40" s="13">
        <f>H40/1.225</f>
        <v>0.8917000936450654</v>
      </c>
      <c r="J40" s="60"/>
    </row>
    <row r="41" spans="4:10" ht="12.75">
      <c r="D41" s="30">
        <f>D40</f>
        <v>1013.25</v>
      </c>
      <c r="E41" s="32">
        <f>E40+10</f>
        <v>10</v>
      </c>
      <c r="F41" s="32">
        <f>F40</f>
        <v>50</v>
      </c>
      <c r="G41" s="12">
        <f aca="true" t="shared" si="12" ref="G41:G49">6.1078*10^((7.5*(F41+273.15)-2048.625)/(F41+273.15-35.85))</f>
        <v>123.3504214793715</v>
      </c>
      <c r="H41" s="20">
        <f aca="true" t="shared" si="13" ref="H41:H49">+(D41*100-E41*G41)/(287.05*(F41+273.15))+(E41*G41)/(461.495*(F41+273.15))</f>
        <v>1.0873060595603004</v>
      </c>
      <c r="I41" s="13">
        <f aca="true" t="shared" si="14" ref="I41:I49">H41/1.225</f>
        <v>0.8875967833145308</v>
      </c>
      <c r="J41" s="60"/>
    </row>
    <row r="42" spans="4:10" ht="12.75">
      <c r="D42" s="30">
        <f aca="true" t="shared" si="15" ref="D42:D49">D41</f>
        <v>1013.25</v>
      </c>
      <c r="E42" s="32">
        <f aca="true" t="shared" si="16" ref="E42:E49">E41+10</f>
        <v>20</v>
      </c>
      <c r="F42" s="32">
        <f aca="true" t="shared" si="17" ref="F42:F49">F41</f>
        <v>50</v>
      </c>
      <c r="G42" s="12">
        <f t="shared" si="12"/>
        <v>123.3504214793715</v>
      </c>
      <c r="H42" s="20">
        <f t="shared" si="13"/>
        <v>1.0822795044053957</v>
      </c>
      <c r="I42" s="13">
        <f t="shared" si="14"/>
        <v>0.8834934729839964</v>
      </c>
      <c r="J42" s="60"/>
    </row>
    <row r="43" spans="4:10" ht="12.75">
      <c r="D43" s="30">
        <f t="shared" si="15"/>
        <v>1013.25</v>
      </c>
      <c r="E43" s="32">
        <f t="shared" si="16"/>
        <v>30</v>
      </c>
      <c r="F43" s="32">
        <f t="shared" si="17"/>
        <v>50</v>
      </c>
      <c r="G43" s="12">
        <f t="shared" si="12"/>
        <v>123.3504214793715</v>
      </c>
      <c r="H43" s="20">
        <f t="shared" si="13"/>
        <v>1.077252949250491</v>
      </c>
      <c r="I43" s="13">
        <f t="shared" si="14"/>
        <v>0.8793901626534619</v>
      </c>
      <c r="J43" s="60"/>
    </row>
    <row r="44" spans="4:10" ht="12.75">
      <c r="D44" s="30">
        <f t="shared" si="15"/>
        <v>1013.25</v>
      </c>
      <c r="E44" s="32">
        <f t="shared" si="16"/>
        <v>40</v>
      </c>
      <c r="F44" s="32">
        <f t="shared" si="17"/>
        <v>50</v>
      </c>
      <c r="G44" s="12">
        <f t="shared" si="12"/>
        <v>123.3504214793715</v>
      </c>
      <c r="H44" s="20">
        <f t="shared" si="13"/>
        <v>1.0722263940955858</v>
      </c>
      <c r="I44" s="13">
        <f t="shared" si="14"/>
        <v>0.8752868523229271</v>
      </c>
      <c r="J44" s="60"/>
    </row>
    <row r="45" spans="4:10" ht="12.75">
      <c r="D45" s="30">
        <f t="shared" si="15"/>
        <v>1013.25</v>
      </c>
      <c r="E45" s="32">
        <f t="shared" si="16"/>
        <v>50</v>
      </c>
      <c r="F45" s="32">
        <f t="shared" si="17"/>
        <v>50</v>
      </c>
      <c r="G45" s="12">
        <f t="shared" si="12"/>
        <v>123.3504214793715</v>
      </c>
      <c r="H45" s="20">
        <f t="shared" si="13"/>
        <v>1.0671998389406812</v>
      </c>
      <c r="I45" s="13">
        <f t="shared" si="14"/>
        <v>0.8711835419923927</v>
      </c>
      <c r="J45" s="60"/>
    </row>
    <row r="46" spans="4:10" ht="12.75">
      <c r="D46" s="30">
        <f t="shared" si="15"/>
        <v>1013.25</v>
      </c>
      <c r="E46" s="32">
        <f t="shared" si="16"/>
        <v>60</v>
      </c>
      <c r="F46" s="32">
        <f t="shared" si="17"/>
        <v>50</v>
      </c>
      <c r="G46" s="12">
        <f t="shared" si="12"/>
        <v>123.3504214793715</v>
      </c>
      <c r="H46" s="20">
        <f t="shared" si="13"/>
        <v>1.0621732837857762</v>
      </c>
      <c r="I46" s="13">
        <f t="shared" si="14"/>
        <v>0.8670802316618581</v>
      </c>
      <c r="J46" s="60"/>
    </row>
    <row r="47" spans="4:10" ht="12.75">
      <c r="D47" s="30">
        <f t="shared" si="15"/>
        <v>1013.25</v>
      </c>
      <c r="E47" s="32">
        <f t="shared" si="16"/>
        <v>70</v>
      </c>
      <c r="F47" s="32">
        <f t="shared" si="17"/>
        <v>50</v>
      </c>
      <c r="G47" s="12">
        <f t="shared" si="12"/>
        <v>123.3504214793715</v>
      </c>
      <c r="H47" s="20">
        <f t="shared" si="13"/>
        <v>1.0571467286308716</v>
      </c>
      <c r="I47" s="13">
        <f t="shared" si="14"/>
        <v>0.8629769213313236</v>
      </c>
      <c r="J47" s="60"/>
    </row>
    <row r="48" spans="4:10" ht="12.75">
      <c r="D48" s="30">
        <f t="shared" si="15"/>
        <v>1013.25</v>
      </c>
      <c r="E48" s="32">
        <f t="shared" si="16"/>
        <v>80</v>
      </c>
      <c r="F48" s="32">
        <f t="shared" si="17"/>
        <v>50</v>
      </c>
      <c r="G48" s="12">
        <f t="shared" si="12"/>
        <v>123.3504214793715</v>
      </c>
      <c r="H48" s="20">
        <f t="shared" si="13"/>
        <v>1.0521201734759666</v>
      </c>
      <c r="I48" s="13">
        <f t="shared" si="14"/>
        <v>0.8588736110007891</v>
      </c>
      <c r="J48" s="60"/>
    </row>
    <row r="49" spans="4:10" ht="12.75">
      <c r="D49" s="31">
        <f t="shared" si="15"/>
        <v>1013.25</v>
      </c>
      <c r="E49" s="33">
        <f t="shared" si="16"/>
        <v>90</v>
      </c>
      <c r="F49" s="34">
        <f t="shared" si="17"/>
        <v>50</v>
      </c>
      <c r="G49" s="12">
        <f t="shared" si="12"/>
        <v>123.3504214793715</v>
      </c>
      <c r="H49" s="20">
        <f t="shared" si="13"/>
        <v>1.0470936183210617</v>
      </c>
      <c r="I49" s="13">
        <f t="shared" si="14"/>
        <v>0.8547703006702544</v>
      </c>
      <c r="J49" s="61"/>
    </row>
    <row r="50" spans="7:9" ht="12.75">
      <c r="G50" s="17"/>
      <c r="H50" s="21"/>
      <c r="I50" s="23"/>
    </row>
    <row r="51" spans="4:10" ht="12.75">
      <c r="D51" s="53" t="s">
        <v>14</v>
      </c>
      <c r="E51" s="53"/>
      <c r="F51" s="53"/>
      <c r="G51" s="53"/>
      <c r="H51" s="53"/>
      <c r="I51" s="54"/>
      <c r="J51" s="50"/>
    </row>
    <row r="52" spans="4:10" ht="12.75">
      <c r="D52" s="2" t="s">
        <v>0</v>
      </c>
      <c r="E52" s="2" t="s">
        <v>2</v>
      </c>
      <c r="F52" s="2" t="s">
        <v>1</v>
      </c>
      <c r="G52" s="15" t="s">
        <v>7</v>
      </c>
      <c r="H52" s="19" t="s">
        <v>4</v>
      </c>
      <c r="I52" s="45" t="s">
        <v>10</v>
      </c>
      <c r="J52" s="51"/>
    </row>
    <row r="53" spans="4:10" ht="12.75">
      <c r="D53" s="35">
        <v>1013.25</v>
      </c>
      <c r="E53" s="3">
        <f>E6</f>
        <v>0</v>
      </c>
      <c r="F53" s="4">
        <f>F6</f>
        <v>8</v>
      </c>
      <c r="G53" s="12">
        <f>6.1078*10^((7.5*(F53+273.15)-2048.625)/(F53+273.15-35.85))</f>
        <v>10.727122953795794</v>
      </c>
      <c r="H53" s="20">
        <f>+(D53*100-E53*G53)/(287.05*(F53+273.15))+(E53*G53)/(461.495*(F53+273.15))</f>
        <v>1.255512304624644</v>
      </c>
      <c r="I53" s="46">
        <f>H53/1.225</f>
        <v>1.0249080037752194</v>
      </c>
      <c r="J53" s="51"/>
    </row>
    <row r="54" spans="4:10" ht="12.75">
      <c r="D54" s="36">
        <f>D53-25</f>
        <v>988.25</v>
      </c>
      <c r="E54" s="5">
        <f>E53</f>
        <v>0</v>
      </c>
      <c r="F54" s="6">
        <f>F53</f>
        <v>8</v>
      </c>
      <c r="G54" s="12">
        <f aca="true" t="shared" si="18" ref="G54:G65">6.1078*10^((7.5*(F54+273.15)-2048.625)/(F54+273.15-35.85))</f>
        <v>10.727122953795794</v>
      </c>
      <c r="H54" s="20">
        <f aca="true" t="shared" si="19" ref="H54:H65">+(D54*100-E54*G54)/(287.05*(F54+273.15))+(E54*G54)/(461.495*(F54+273.15))</f>
        <v>1.2245349469975861</v>
      </c>
      <c r="I54" s="46">
        <f aca="true" t="shared" si="20" ref="I54:I65">H54/1.225</f>
        <v>0.9996203648959886</v>
      </c>
      <c r="J54" s="51"/>
    </row>
    <row r="55" spans="4:10" ht="12.75">
      <c r="D55" s="36">
        <f aca="true" t="shared" si="21" ref="D55:D65">D54-25</f>
        <v>963.25</v>
      </c>
      <c r="E55" s="5">
        <f aca="true" t="shared" si="22" ref="E55:E65">E54</f>
        <v>0</v>
      </c>
      <c r="F55" s="6">
        <f aca="true" t="shared" si="23" ref="F55:F65">F54</f>
        <v>8</v>
      </c>
      <c r="G55" s="12">
        <f t="shared" si="18"/>
        <v>10.727122953795794</v>
      </c>
      <c r="H55" s="20">
        <f t="shared" si="19"/>
        <v>1.1935575893705286</v>
      </c>
      <c r="I55" s="46">
        <f t="shared" si="20"/>
        <v>0.9743327260167579</v>
      </c>
      <c r="J55" s="51"/>
    </row>
    <row r="56" spans="4:10" ht="12.75">
      <c r="D56" s="36">
        <f t="shared" si="21"/>
        <v>938.25</v>
      </c>
      <c r="E56" s="5">
        <f t="shared" si="22"/>
        <v>0</v>
      </c>
      <c r="F56" s="6">
        <f t="shared" si="23"/>
        <v>8</v>
      </c>
      <c r="G56" s="12">
        <f t="shared" si="18"/>
        <v>10.727122953795794</v>
      </c>
      <c r="H56" s="20">
        <f t="shared" si="19"/>
        <v>1.162580231743471</v>
      </c>
      <c r="I56" s="46">
        <f t="shared" si="20"/>
        <v>0.9490450871375273</v>
      </c>
      <c r="J56" s="51"/>
    </row>
    <row r="57" spans="4:10" ht="12.75">
      <c r="D57" s="36">
        <f t="shared" si="21"/>
        <v>913.25</v>
      </c>
      <c r="E57" s="5">
        <f t="shared" si="22"/>
        <v>0</v>
      </c>
      <c r="F57" s="6">
        <f t="shared" si="23"/>
        <v>8</v>
      </c>
      <c r="G57" s="12">
        <f t="shared" si="18"/>
        <v>10.727122953795794</v>
      </c>
      <c r="H57" s="20">
        <f t="shared" si="19"/>
        <v>1.1316028741164135</v>
      </c>
      <c r="I57" s="46">
        <f t="shared" si="20"/>
        <v>0.9237574482582966</v>
      </c>
      <c r="J57" s="51"/>
    </row>
    <row r="58" spans="4:10" ht="12.75">
      <c r="D58" s="36">
        <f t="shared" si="21"/>
        <v>888.25</v>
      </c>
      <c r="E58" s="5">
        <f t="shared" si="22"/>
        <v>0</v>
      </c>
      <c r="F58" s="6">
        <f t="shared" si="23"/>
        <v>8</v>
      </c>
      <c r="G58" s="12">
        <f t="shared" si="18"/>
        <v>10.727122953795794</v>
      </c>
      <c r="H58" s="20">
        <f t="shared" si="19"/>
        <v>1.100625516489356</v>
      </c>
      <c r="I58" s="46">
        <f t="shared" si="20"/>
        <v>0.898469809379066</v>
      </c>
      <c r="J58" s="51"/>
    </row>
    <row r="59" spans="4:10" ht="12.75">
      <c r="D59" s="36">
        <f t="shared" si="21"/>
        <v>863.25</v>
      </c>
      <c r="E59" s="5">
        <f t="shared" si="22"/>
        <v>0</v>
      </c>
      <c r="F59" s="6">
        <f t="shared" si="23"/>
        <v>8</v>
      </c>
      <c r="G59" s="12">
        <f t="shared" si="18"/>
        <v>10.727122953795794</v>
      </c>
      <c r="H59" s="20">
        <f t="shared" si="19"/>
        <v>1.0696481588622984</v>
      </c>
      <c r="I59" s="46">
        <f t="shared" si="20"/>
        <v>0.8731821704998354</v>
      </c>
      <c r="J59" s="51"/>
    </row>
    <row r="60" spans="4:10" ht="12.75">
      <c r="D60" s="36">
        <f t="shared" si="21"/>
        <v>838.25</v>
      </c>
      <c r="E60" s="5">
        <f t="shared" si="22"/>
        <v>0</v>
      </c>
      <c r="F60" s="6">
        <f t="shared" si="23"/>
        <v>8</v>
      </c>
      <c r="G60" s="12">
        <f t="shared" si="18"/>
        <v>10.727122953795794</v>
      </c>
      <c r="H60" s="20">
        <f t="shared" si="19"/>
        <v>1.0386708012352408</v>
      </c>
      <c r="I60" s="46">
        <f t="shared" si="20"/>
        <v>0.8478945316206047</v>
      </c>
      <c r="J60" s="51"/>
    </row>
    <row r="61" spans="4:10" ht="12.75">
      <c r="D61" s="36">
        <f t="shared" si="21"/>
        <v>813.25</v>
      </c>
      <c r="E61" s="5">
        <f t="shared" si="22"/>
        <v>0</v>
      </c>
      <c r="F61" s="6">
        <f t="shared" si="23"/>
        <v>8</v>
      </c>
      <c r="G61" s="12">
        <f t="shared" si="18"/>
        <v>10.727122953795794</v>
      </c>
      <c r="H61" s="20">
        <f t="shared" si="19"/>
        <v>1.0076934436081832</v>
      </c>
      <c r="I61" s="46">
        <f t="shared" si="20"/>
        <v>0.822606892741374</v>
      </c>
      <c r="J61" s="51"/>
    </row>
    <row r="62" spans="4:10" ht="12.75">
      <c r="D62" s="36">
        <f t="shared" si="21"/>
        <v>788.25</v>
      </c>
      <c r="E62" s="5">
        <f t="shared" si="22"/>
        <v>0</v>
      </c>
      <c r="F62" s="6">
        <f t="shared" si="23"/>
        <v>8</v>
      </c>
      <c r="G62" s="12">
        <f t="shared" si="18"/>
        <v>10.727122953795794</v>
      </c>
      <c r="H62" s="20">
        <f t="shared" si="19"/>
        <v>0.9767160859811256</v>
      </c>
      <c r="I62" s="46">
        <f t="shared" si="20"/>
        <v>0.7973192538621433</v>
      </c>
      <c r="J62" s="51"/>
    </row>
    <row r="63" spans="4:10" ht="12.75">
      <c r="D63" s="36">
        <f t="shared" si="21"/>
        <v>763.25</v>
      </c>
      <c r="E63" s="5">
        <f t="shared" si="22"/>
        <v>0</v>
      </c>
      <c r="F63" s="6">
        <f t="shared" si="23"/>
        <v>8</v>
      </c>
      <c r="G63" s="12">
        <f t="shared" si="18"/>
        <v>10.727122953795794</v>
      </c>
      <c r="H63" s="20">
        <f t="shared" si="19"/>
        <v>0.945738728354068</v>
      </c>
      <c r="I63" s="46">
        <f t="shared" si="20"/>
        <v>0.7720316149829126</v>
      </c>
      <c r="J63" s="51"/>
    </row>
    <row r="64" spans="4:10" ht="12.75">
      <c r="D64" s="36">
        <f t="shared" si="21"/>
        <v>738.25</v>
      </c>
      <c r="E64" s="5">
        <f t="shared" si="22"/>
        <v>0</v>
      </c>
      <c r="F64" s="6">
        <f t="shared" si="23"/>
        <v>8</v>
      </c>
      <c r="G64" s="12">
        <f t="shared" si="18"/>
        <v>10.727122953795794</v>
      </c>
      <c r="H64" s="20">
        <f t="shared" si="19"/>
        <v>0.9147613707270104</v>
      </c>
      <c r="I64" s="46">
        <f t="shared" si="20"/>
        <v>0.7467439761036818</v>
      </c>
      <c r="J64" s="51"/>
    </row>
    <row r="65" spans="4:10" ht="12.75">
      <c r="D65" s="37">
        <f t="shared" si="21"/>
        <v>713.25</v>
      </c>
      <c r="E65" s="7">
        <f t="shared" si="22"/>
        <v>0</v>
      </c>
      <c r="F65" s="8">
        <f t="shared" si="23"/>
        <v>8</v>
      </c>
      <c r="G65" s="12">
        <f t="shared" si="18"/>
        <v>10.727122953795794</v>
      </c>
      <c r="H65" s="20">
        <f t="shared" si="19"/>
        <v>0.8837840130999528</v>
      </c>
      <c r="I65" s="46">
        <f t="shared" si="20"/>
        <v>0.7214563372244512</v>
      </c>
      <c r="J65" s="52"/>
    </row>
    <row r="66" ht="12.75">
      <c r="J66" s="47"/>
    </row>
    <row r="67" ht="12.75">
      <c r="J67" s="47"/>
    </row>
    <row r="68" ht="12.75">
      <c r="J68" s="47"/>
    </row>
    <row r="69" ht="12.75">
      <c r="J69" s="47"/>
    </row>
    <row r="70" ht="12.75">
      <c r="J70" s="47"/>
    </row>
    <row r="71" ht="12.75">
      <c r="J71" s="47"/>
    </row>
    <row r="72" ht="12.75">
      <c r="J72" s="47"/>
    </row>
    <row r="73" ht="12.75">
      <c r="J73" s="47"/>
    </row>
  </sheetData>
  <sheetProtection sheet="1" objects="1" scenarios="1" selectLockedCells="1"/>
  <mergeCells count="13">
    <mergeCell ref="H5:I5"/>
    <mergeCell ref="H6:I6"/>
    <mergeCell ref="D8:I8"/>
    <mergeCell ref="J51:J65"/>
    <mergeCell ref="D11:I11"/>
    <mergeCell ref="D27:I27"/>
    <mergeCell ref="D51:I51"/>
    <mergeCell ref="H7:I7"/>
    <mergeCell ref="B2:Q2"/>
    <mergeCell ref="J11:J25"/>
    <mergeCell ref="J27:J49"/>
    <mergeCell ref="H3:I3"/>
    <mergeCell ref="H4:I4"/>
  </mergeCells>
  <printOptions/>
  <pageMargins left="0.75" right="0.75" top="1" bottom="1" header="0.5" footer="0.5"/>
  <pageSetup horizontalDpi="600" verticalDpi="600" orientation="portrait" paperSize="9" r:id="rId2"/>
  <ignoredErrors>
    <ignoredError sqref="E30:E38 E41:E4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7.57421875" style="0" bestFit="1" customWidth="1"/>
    <col min="3" max="3" width="3.421875" style="0" bestFit="1" customWidth="1"/>
    <col min="4" max="4" width="11.28125" style="0" bestFit="1" customWidth="1"/>
    <col min="5" max="5" width="12.140625" style="0" customWidth="1"/>
    <col min="10" max="10" width="12.421875" style="0" customWidth="1"/>
  </cols>
  <sheetData>
    <row r="3" spans="2:10" ht="12.75">
      <c r="B3" s="1"/>
      <c r="C3" s="1"/>
      <c r="D3" s="2" t="s">
        <v>0</v>
      </c>
      <c r="E3" s="2" t="s">
        <v>1</v>
      </c>
      <c r="F3" s="64" t="s">
        <v>4</v>
      </c>
      <c r="G3" s="65"/>
      <c r="H3" s="68"/>
      <c r="I3" s="69"/>
      <c r="J3" s="70"/>
    </row>
    <row r="4" spans="2:10" ht="13.5" thickBot="1">
      <c r="B4" s="1"/>
      <c r="C4" s="1"/>
      <c r="D4" s="39" t="s">
        <v>8</v>
      </c>
      <c r="E4" s="39" t="s">
        <v>3</v>
      </c>
      <c r="F4" s="66" t="s">
        <v>5</v>
      </c>
      <c r="G4" s="65"/>
      <c r="H4" s="71"/>
      <c r="I4" s="72"/>
      <c r="J4" s="73"/>
    </row>
    <row r="5" spans="2:10" ht="39" thickBot="1">
      <c r="B5" s="44" t="s">
        <v>16</v>
      </c>
      <c r="C5" s="43" t="s">
        <v>15</v>
      </c>
      <c r="D5" s="41">
        <v>1013.25</v>
      </c>
      <c r="E5" s="42">
        <v>15</v>
      </c>
      <c r="F5" s="67">
        <f>0.349*D5/(273.15+E5)</f>
        <v>1.2272228006246746</v>
      </c>
      <c r="G5" s="65"/>
      <c r="H5" s="71"/>
      <c r="I5" s="72"/>
      <c r="J5" s="73"/>
    </row>
    <row r="6" spans="2:10" ht="12.75">
      <c r="B6" s="1"/>
      <c r="C6" s="1"/>
      <c r="D6" s="40"/>
      <c r="E6" s="40"/>
      <c r="F6" s="55"/>
      <c r="G6" s="56"/>
      <c r="H6" s="74"/>
      <c r="I6" s="75"/>
      <c r="J6" s="76"/>
    </row>
    <row r="9" spans="2:10" ht="12.75">
      <c r="B9" s="1"/>
      <c r="C9" s="1"/>
      <c r="D9" s="2" t="s">
        <v>17</v>
      </c>
      <c r="E9" s="2" t="s">
        <v>1</v>
      </c>
      <c r="F9" s="64" t="s">
        <v>4</v>
      </c>
      <c r="G9" s="65"/>
      <c r="H9" s="68"/>
      <c r="I9" s="69"/>
      <c r="J9" s="70"/>
    </row>
    <row r="10" spans="2:10" ht="13.5" thickBot="1">
      <c r="B10" s="1"/>
      <c r="C10" s="1"/>
      <c r="D10" s="39" t="s">
        <v>18</v>
      </c>
      <c r="E10" s="39" t="s">
        <v>3</v>
      </c>
      <c r="F10" s="66" t="s">
        <v>5</v>
      </c>
      <c r="G10" s="65"/>
      <c r="H10" s="71"/>
      <c r="I10" s="72"/>
      <c r="J10" s="73"/>
    </row>
    <row r="11" spans="2:10" ht="39" thickBot="1">
      <c r="B11" s="44" t="s">
        <v>16</v>
      </c>
      <c r="C11" s="43" t="s">
        <v>15</v>
      </c>
      <c r="D11" s="41">
        <v>0</v>
      </c>
      <c r="E11" s="42">
        <v>15</v>
      </c>
      <c r="F11" s="67">
        <f>(352.8-0.033*D11)/(273.15+E11)</f>
        <v>1.2243623112962</v>
      </c>
      <c r="G11" s="65"/>
      <c r="H11" s="71"/>
      <c r="I11" s="72"/>
      <c r="J11" s="73"/>
    </row>
    <row r="12" spans="2:10" ht="12.75">
      <c r="B12" s="1"/>
      <c r="C12" s="1"/>
      <c r="D12" s="40"/>
      <c r="E12" s="40"/>
      <c r="F12" s="55"/>
      <c r="G12" s="56"/>
      <c r="H12" s="74"/>
      <c r="I12" s="75"/>
      <c r="J12" s="76"/>
    </row>
    <row r="13" ht="12.75">
      <c r="E13" s="49"/>
    </row>
    <row r="19" ht="12.75">
      <c r="F19" s="49"/>
    </row>
  </sheetData>
  <sheetProtection sheet="1" objects="1" scenarios="1" selectLockedCells="1"/>
  <mergeCells count="10">
    <mergeCell ref="H3:J6"/>
    <mergeCell ref="F3:G3"/>
    <mergeCell ref="F4:G4"/>
    <mergeCell ref="F5:G5"/>
    <mergeCell ref="F6:G6"/>
    <mergeCell ref="F9:G9"/>
    <mergeCell ref="H9:J12"/>
    <mergeCell ref="F10:G10"/>
    <mergeCell ref="F11:G11"/>
    <mergeCell ref="F12:G1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Cics</cp:lastModifiedBy>
  <dcterms:created xsi:type="dcterms:W3CDTF">2009-06-26T10:44:08Z</dcterms:created>
  <dcterms:modified xsi:type="dcterms:W3CDTF">2011-05-09T08:03:16Z</dcterms:modified>
  <cp:category/>
  <cp:version/>
  <cp:contentType/>
  <cp:contentStatus/>
</cp:coreProperties>
</file>