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la\Documents\6.VARIE PER LA PROFESSIONE\PROGRAMMI UTILI\ANALISI DEI CARICHI\"/>
    </mc:Choice>
  </mc:AlternateContent>
  <workbookProtection workbookPassword="ABEF" lockStructure="1"/>
  <bookViews>
    <workbookView xWindow="0" yWindow="0" windowWidth="24165" windowHeight="8160" tabRatio="720"/>
  </bookViews>
  <sheets>
    <sheet name="ISTRUZIONI" sheetId="15" r:id="rId1"/>
    <sheet name="COMBINAZIONI" sheetId="3" r:id="rId2"/>
    <sheet name="dati nascosti" sheetId="16" state="hidden" r:id="rId3"/>
    <sheet name="TABELLE NTC" sheetId="17" r:id="rId4"/>
  </sheets>
  <definedNames>
    <definedName name="a">'dati nascosti'!$C$13:$C$20</definedName>
    <definedName name="CAS">'dati nascosti'!$D$3:$D$4</definedName>
    <definedName name="CATEG">'dati nascosti'!$C$13:$C$24</definedName>
    <definedName name="COMB">'dati nascosti'!$C$3:$D$8</definedName>
    <definedName name="COMBO">'dati nascosti'!$C$3:$C$9</definedName>
    <definedName name="folla">'dati nascosti'!$D$38:$D$52</definedName>
    <definedName name="NEVE">'dati nascosti'!$C$22:$C$23</definedName>
    <definedName name="pav">#REF!</definedName>
    <definedName name="prin">'dati nascosti'!$AA$40:$AA$43</definedName>
    <definedName name="TIPO">'dati nascosti'!$M$29:$N$35</definedName>
    <definedName name="tipoca">'dati nascosti'!$C$38:$C$48</definedName>
    <definedName name="tipocar">'dati nascosti'!$C$38:$C$49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4" i="16" l="1"/>
  <c r="U43" i="16"/>
  <c r="U42" i="16"/>
  <c r="U41" i="16"/>
  <c r="S45" i="16"/>
  <c r="R43" i="16"/>
  <c r="S57" i="16"/>
  <c r="S56" i="16"/>
  <c r="S55" i="16"/>
  <c r="S54" i="16"/>
  <c r="S53" i="16"/>
  <c r="R57" i="16"/>
  <c r="R56" i="16"/>
  <c r="R55" i="16"/>
  <c r="R54" i="16"/>
  <c r="U69" i="16"/>
  <c r="U68" i="16"/>
  <c r="U67" i="16"/>
  <c r="U66" i="16"/>
  <c r="U65" i="16"/>
  <c r="R69" i="16"/>
  <c r="R68" i="16"/>
  <c r="R67" i="16"/>
  <c r="R66" i="16"/>
  <c r="J17" i="16"/>
  <c r="R52" i="16" s="1"/>
  <c r="I17" i="16"/>
  <c r="H17" i="16"/>
  <c r="B39" i="3"/>
  <c r="J25" i="3"/>
  <c r="J22" i="3"/>
  <c r="T40" i="16" l="1"/>
  <c r="R64" i="16"/>
  <c r="U64" i="16"/>
  <c r="R40" i="16"/>
  <c r="M63" i="16"/>
  <c r="M51" i="16"/>
  <c r="M39" i="16"/>
  <c r="AE43" i="16"/>
  <c r="AD43" i="16"/>
  <c r="AC43" i="16"/>
  <c r="AE42" i="16"/>
  <c r="AD42" i="16"/>
  <c r="AC42" i="16"/>
  <c r="M28" i="16"/>
  <c r="Z45" i="16"/>
  <c r="Z44" i="16"/>
  <c r="Z43" i="16"/>
  <c r="N63" i="16" s="1"/>
  <c r="Z42" i="16"/>
  <c r="N51" i="16" s="1"/>
  <c r="Z41" i="16"/>
  <c r="N39" i="16" s="1"/>
  <c r="Z40" i="16"/>
  <c r="N28" i="16" s="1"/>
  <c r="K28" i="3" l="1"/>
  <c r="T43" i="16"/>
  <c r="L32" i="3"/>
  <c r="J32" i="3"/>
  <c r="L28" i="3"/>
  <c r="K32" i="3"/>
  <c r="S41" i="16"/>
  <c r="J28" i="3"/>
  <c r="S42" i="16"/>
  <c r="T41" i="16"/>
  <c r="T42" i="16"/>
  <c r="AG27" i="16"/>
  <c r="D61" i="3" s="1"/>
  <c r="AB30" i="16"/>
  <c r="AF27" i="16"/>
  <c r="D59" i="3" s="1"/>
  <c r="AE30" i="16"/>
  <c r="AH27" i="16"/>
  <c r="D63" i="3" s="1"/>
  <c r="AE27" i="16"/>
  <c r="D57" i="3" s="1"/>
  <c r="AI35" i="16"/>
  <c r="AB31" i="16"/>
  <c r="AJ34" i="16"/>
  <c r="G53" i="3" s="1"/>
  <c r="AB34" i="16"/>
  <c r="AI29" i="16"/>
  <c r="AI30" i="16"/>
  <c r="AI31" i="16"/>
  <c r="AI32" i="16"/>
  <c r="AJ33" i="16"/>
  <c r="AF35" i="16"/>
  <c r="AB35" i="16"/>
  <c r="AJ29" i="16"/>
  <c r="AJ30" i="16"/>
  <c r="AJ31" i="16"/>
  <c r="AJ32" i="16"/>
  <c r="AC34" i="16"/>
  <c r="AJ35" i="16"/>
  <c r="AC35" i="16"/>
  <c r="AG35" i="16"/>
  <c r="Z28" i="16"/>
  <c r="AB32" i="16"/>
  <c r="AC30" i="16"/>
  <c r="AC31" i="16"/>
  <c r="AC32" i="16"/>
  <c r="AC33" i="16"/>
  <c r="AD34" i="16"/>
  <c r="AD35" i="16"/>
  <c r="AH35" i="16"/>
  <c r="AB33" i="16"/>
  <c r="AD29" i="16"/>
  <c r="AD30" i="16"/>
  <c r="AD31" i="16"/>
  <c r="AD32" i="16"/>
  <c r="AD33" i="16"/>
  <c r="AI33" i="16"/>
  <c r="AI34" i="16"/>
  <c r="AE35" i="16"/>
  <c r="U34" i="16"/>
  <c r="S43" i="16"/>
  <c r="S44" i="16"/>
  <c r="U30" i="16"/>
  <c r="T45" i="16"/>
  <c r="T31" i="16"/>
  <c r="U31" i="16"/>
  <c r="T33" i="16"/>
  <c r="U32" i="16"/>
  <c r="T44" i="16"/>
  <c r="T30" i="16"/>
  <c r="T34" i="16"/>
  <c r="T32" i="16"/>
  <c r="U33" i="16"/>
  <c r="G55" i="3" l="1"/>
  <c r="G51" i="3"/>
  <c r="F24" i="3"/>
  <c r="L25" i="3"/>
  <c r="AE41" i="16" s="1"/>
  <c r="K25" i="3"/>
  <c r="AD41" i="16" s="1"/>
  <c r="R42" i="16" s="1"/>
  <c r="AC41" i="16"/>
  <c r="U57" i="16" l="1"/>
  <c r="U54" i="16"/>
  <c r="U56" i="16"/>
  <c r="U55" i="16"/>
  <c r="U53" i="16"/>
  <c r="U52" i="16"/>
  <c r="T67" i="16"/>
  <c r="T66" i="16"/>
  <c r="T69" i="16"/>
  <c r="T68" i="16"/>
  <c r="T65" i="16"/>
  <c r="T64" i="16"/>
  <c r="S31" i="16"/>
  <c r="S34" i="16"/>
  <c r="S32" i="16"/>
  <c r="R45" i="16"/>
  <c r="R44" i="16"/>
  <c r="S33" i="16"/>
  <c r="S30" i="16"/>
  <c r="D29" i="16" l="1"/>
  <c r="O29" i="16"/>
  <c r="S52" i="16"/>
  <c r="S40" i="16"/>
  <c r="R29" i="16"/>
  <c r="T29" i="16"/>
  <c r="U29" i="16"/>
  <c r="P40" i="16"/>
  <c r="P52" i="16"/>
  <c r="P64" i="16"/>
  <c r="P29" i="16"/>
  <c r="S29" i="16"/>
  <c r="O64" i="16"/>
  <c r="O52" i="16"/>
  <c r="O40" i="16"/>
  <c r="AB29" i="16" s="1"/>
  <c r="G47" i="3" s="1"/>
  <c r="E31" i="16"/>
  <c r="I31" i="16" s="1"/>
  <c r="D35" i="16"/>
  <c r="H35" i="16" s="1"/>
  <c r="F30" i="16"/>
  <c r="G31" i="16"/>
  <c r="G35" i="16"/>
  <c r="G30" i="16"/>
  <c r="G33" i="16"/>
  <c r="G29" i="16"/>
  <c r="G32" i="16"/>
  <c r="E29" i="16"/>
  <c r="E32" i="16"/>
  <c r="I32" i="16" s="1"/>
  <c r="E30" i="16"/>
  <c r="I30" i="16" s="1"/>
  <c r="E33" i="16"/>
  <c r="I33" i="16" s="1"/>
  <c r="D31" i="16"/>
  <c r="H31" i="16" s="1"/>
  <c r="E35" i="16"/>
  <c r="I35" i="16" s="1"/>
  <c r="D30" i="16"/>
  <c r="H30" i="16" s="1"/>
  <c r="D32" i="16"/>
  <c r="H32" i="16" s="1"/>
  <c r="F29" i="16"/>
  <c r="F35" i="16"/>
  <c r="K35" i="16" s="1"/>
  <c r="D33" i="16"/>
  <c r="H33" i="16" l="1"/>
  <c r="AE29" i="16"/>
  <c r="AC29" i="16"/>
  <c r="G49" i="3" s="1"/>
  <c r="K30" i="16"/>
  <c r="J29" i="16"/>
  <c r="H29" i="16"/>
  <c r="I29" i="16"/>
  <c r="K29" i="16"/>
  <c r="F21" i="3" l="1"/>
  <c r="L22" i="3"/>
  <c r="AE40" i="16" s="1"/>
  <c r="K22" i="3"/>
  <c r="AD40" i="16" s="1"/>
  <c r="R31" i="16" s="1"/>
  <c r="AE31" i="16" s="1"/>
  <c r="T55" i="16" l="1"/>
  <c r="T56" i="16"/>
  <c r="T54" i="16"/>
  <c r="T57" i="16"/>
  <c r="S69" i="16"/>
  <c r="AF34" i="16" s="1"/>
  <c r="S68" i="16"/>
  <c r="AF33" i="16" s="1"/>
  <c r="S67" i="16"/>
  <c r="AF32" i="16" s="1"/>
  <c r="S66" i="16"/>
  <c r="AF31" i="16" s="1"/>
  <c r="AG31" i="16"/>
  <c r="AH31" i="16"/>
  <c r="AG32" i="16"/>
  <c r="AG33" i="16"/>
  <c r="AG34" i="16"/>
  <c r="AH33" i="16"/>
  <c r="AE32" i="16"/>
  <c r="R32" i="16"/>
  <c r="AH32" i="16"/>
  <c r="R33" i="16"/>
  <c r="U45" i="16"/>
  <c r="AH34" i="16" s="1"/>
  <c r="R34" i="16"/>
  <c r="F31" i="16"/>
  <c r="K31" i="16" s="1"/>
  <c r="J35" i="16"/>
  <c r="J32" i="16"/>
  <c r="F32" i="16"/>
  <c r="K32" i="16" s="1"/>
  <c r="J31" i="16"/>
  <c r="J33" i="16"/>
  <c r="F33" i="16"/>
  <c r="AC40" i="16"/>
  <c r="S65" i="16" l="1"/>
  <c r="AF30" i="16" s="1"/>
  <c r="S64" i="16"/>
  <c r="AF29" i="16" s="1"/>
  <c r="G59" i="3" s="1"/>
  <c r="AE33" i="16"/>
  <c r="AE34" i="16"/>
  <c r="T52" i="16"/>
  <c r="AG29" i="16" s="1"/>
  <c r="G61" i="3" s="1"/>
  <c r="T53" i="16"/>
  <c r="AG30" i="16" s="1"/>
  <c r="AH30" i="16"/>
  <c r="U40" i="16"/>
  <c r="AH29" i="16" s="1"/>
  <c r="G63" i="3" s="1"/>
  <c r="K33" i="16"/>
  <c r="J30" i="16"/>
  <c r="D38" i="3"/>
  <c r="G57" i="3" l="1"/>
  <c r="L19" i="3"/>
  <c r="K19" i="3"/>
  <c r="J19" i="3"/>
  <c r="D41" i="3" l="1"/>
</calcChain>
</file>

<file path=xl/sharedStrings.xml><?xml version="1.0" encoding="utf-8"?>
<sst xmlns="http://schemas.openxmlformats.org/spreadsheetml/2006/main" count="241" uniqueCount="109">
  <si>
    <t>Gk1</t>
  </si>
  <si>
    <t>Gk2</t>
  </si>
  <si>
    <t>FOLLA</t>
  </si>
  <si>
    <t>Qk1</t>
  </si>
  <si>
    <t>NEVE</t>
  </si>
  <si>
    <t>CARATTERISTICA</t>
  </si>
  <si>
    <t>SISMICA</t>
  </si>
  <si>
    <t>FREQUENTE</t>
  </si>
  <si>
    <t>QUASI PERMANENTE</t>
  </si>
  <si>
    <t>Qk2</t>
  </si>
  <si>
    <t>SLU SFAVOREVOLE</t>
  </si>
  <si>
    <t>SLU FAVOREVOLE</t>
  </si>
  <si>
    <t>Ing. Davide Cicchini</t>
  </si>
  <si>
    <t>www.davidecicchini.it</t>
  </si>
  <si>
    <r>
      <t>Q</t>
    </r>
    <r>
      <rPr>
        <b/>
        <sz val="8"/>
        <color theme="1"/>
        <rFont val="Calibri"/>
        <family val="2"/>
        <scheme val="minor"/>
      </rPr>
      <t>k1</t>
    </r>
  </si>
  <si>
    <r>
      <t>Q</t>
    </r>
    <r>
      <rPr>
        <b/>
        <sz val="8"/>
        <color theme="1"/>
        <rFont val="Calibri"/>
        <family val="2"/>
        <scheme val="minor"/>
      </rPr>
      <t>k2</t>
    </r>
  </si>
  <si>
    <t>Si possono modificare solo le caselle con il bordo doppio</t>
  </si>
  <si>
    <t>Categoria A Ambienti ad uso residenziale</t>
  </si>
  <si>
    <t>Categoria B Uffici</t>
  </si>
  <si>
    <t>Categoria C Ambienti suscettibili ad affollamento</t>
  </si>
  <si>
    <t>Categoria D Ambienti ad uso commerciale</t>
  </si>
  <si>
    <t>Categoria E Biblioteche, Archivi, Magazzini e ambienti ad uso industriale</t>
  </si>
  <si>
    <t>Vento</t>
  </si>
  <si>
    <r>
      <t xml:space="preserve">Neve (a quota </t>
    </r>
    <r>
      <rPr>
        <sz val="11"/>
        <color theme="1"/>
        <rFont val="Calibri"/>
        <family val="2"/>
      </rPr>
      <t>≤ 1000 m s.l.m.)</t>
    </r>
  </si>
  <si>
    <r>
      <t xml:space="preserve">Neve (a quota </t>
    </r>
    <r>
      <rPr>
        <sz val="11"/>
        <color theme="1"/>
        <rFont val="Times New Roman"/>
        <family val="1"/>
      </rPr>
      <t>˃</t>
    </r>
    <r>
      <rPr>
        <sz val="11"/>
        <color theme="1"/>
        <rFont val="Calibri"/>
        <family val="2"/>
      </rPr>
      <t xml:space="preserve"> 1000 m s.l.m.)</t>
    </r>
  </si>
  <si>
    <t>Variazioni termiche</t>
  </si>
  <si>
    <r>
      <t xml:space="preserve">Categoria F Rimesse e parcheggi ( per autoveicoli di peso </t>
    </r>
    <r>
      <rPr>
        <sz val="11"/>
        <color theme="1"/>
        <rFont val="Calibri"/>
        <family val="2"/>
      </rPr>
      <t>≤ 30kN)</t>
    </r>
  </si>
  <si>
    <t>Categoria H Coperture</t>
  </si>
  <si>
    <r>
      <t xml:space="preserve">Categoria G Rimesse e parcheggi ( per autoveicoli di peso </t>
    </r>
    <r>
      <rPr>
        <sz val="11"/>
        <color theme="1"/>
        <rFont val="Times New Roman"/>
        <family val="1"/>
      </rPr>
      <t>˃</t>
    </r>
    <r>
      <rPr>
        <sz val="11"/>
        <color theme="1"/>
        <rFont val="Calibri"/>
        <family val="2"/>
      </rPr>
      <t xml:space="preserve"> 30kN)</t>
    </r>
  </si>
  <si>
    <r>
      <rPr>
        <b/>
        <sz val="14"/>
        <color theme="1"/>
        <rFont val="Calibri"/>
        <family val="2"/>
      </rPr>
      <t>Ψ</t>
    </r>
    <r>
      <rPr>
        <b/>
        <sz val="8"/>
        <color theme="1"/>
        <rFont val="Calibri"/>
        <family val="2"/>
      </rPr>
      <t>0j</t>
    </r>
  </si>
  <si>
    <r>
      <rPr>
        <b/>
        <sz val="14"/>
        <color theme="1"/>
        <rFont val="Calibri"/>
        <family val="2"/>
      </rPr>
      <t>Ψ</t>
    </r>
    <r>
      <rPr>
        <b/>
        <sz val="8"/>
        <color theme="1"/>
        <rFont val="Calibri"/>
        <family val="2"/>
      </rPr>
      <t>1j</t>
    </r>
  </si>
  <si>
    <r>
      <rPr>
        <b/>
        <sz val="14"/>
        <color theme="1"/>
        <rFont val="Calibri"/>
        <family val="2"/>
      </rPr>
      <t>Ψ</t>
    </r>
    <r>
      <rPr>
        <b/>
        <sz val="8"/>
        <color theme="1"/>
        <rFont val="Calibri"/>
        <family val="2"/>
      </rPr>
      <t>2j</t>
    </r>
  </si>
  <si>
    <t>Categoria/Azione Variabile</t>
  </si>
  <si>
    <t>carichi permanenti</t>
  </si>
  <si>
    <t>carichi permanenti non strutturali</t>
  </si>
  <si>
    <t>carichi variabili</t>
  </si>
  <si>
    <t>STR</t>
  </si>
  <si>
    <t>FAVOREVOLE</t>
  </si>
  <si>
    <t>SFAVOREVOLE</t>
  </si>
  <si>
    <r>
      <rPr>
        <b/>
        <sz val="14"/>
        <color theme="1"/>
        <rFont val="Calibri"/>
        <family val="2"/>
      </rPr>
      <t>γ</t>
    </r>
    <r>
      <rPr>
        <sz val="8"/>
        <color theme="1"/>
        <rFont val="Calibri"/>
        <family val="2"/>
      </rPr>
      <t>G1</t>
    </r>
  </si>
  <si>
    <r>
      <t>γ</t>
    </r>
    <r>
      <rPr>
        <b/>
        <sz val="8"/>
        <color theme="1"/>
        <rFont val="Calibri"/>
        <family val="2"/>
      </rPr>
      <t>G2</t>
    </r>
  </si>
  <si>
    <r>
      <rPr>
        <b/>
        <sz val="14"/>
        <color theme="1"/>
        <rFont val="Calibri"/>
        <family val="2"/>
      </rPr>
      <t>γ</t>
    </r>
    <r>
      <rPr>
        <b/>
        <sz val="8"/>
        <color theme="1"/>
        <rFont val="Calibri"/>
        <family val="2"/>
      </rPr>
      <t>Qi</t>
    </r>
  </si>
  <si>
    <r>
      <rPr>
        <b/>
        <sz val="14"/>
        <color theme="1"/>
        <rFont val="Calibri"/>
        <family val="2"/>
      </rPr>
      <t>γ</t>
    </r>
    <r>
      <rPr>
        <sz val="8"/>
        <color theme="1"/>
        <rFont val="Calibri"/>
        <family val="2"/>
      </rPr>
      <t>P</t>
    </r>
  </si>
  <si>
    <t>γG1*G1 + γG2*G1 + γp*P+ γQ1*Qk1 + γQ2*Ψ02*Qk2 +γQ3*Ψ03*Qk3 +….</t>
  </si>
  <si>
    <t>G1 + G1 + P+ Qk1 + Ψ02*Qk2 +Ψ03*Qk3 +….</t>
  </si>
  <si>
    <t>G1 + G1 + P+ Ψ11*Qk1 + Ψ22*Qk2 +Ψ23*Qk3 +….</t>
  </si>
  <si>
    <t>G1 + G1 + P+ Ψ21*Qk1 + Ψ22*Qk2 +Ψ23*Qk3 +….</t>
  </si>
  <si>
    <t>E+G1 + G1 + P+ Ψ21*Qk1 + Ψ22*Qk2 +Ψ23*Qk3 +….</t>
  </si>
  <si>
    <t xml:space="preserve">G1 </t>
  </si>
  <si>
    <t>1.DEFINIZIONE DEI DATI</t>
  </si>
  <si>
    <t>COMBINAZIONE :</t>
  </si>
  <si>
    <t>CARICO VARIABILE FONDAMENTALE:</t>
  </si>
  <si>
    <r>
      <t>G</t>
    </r>
    <r>
      <rPr>
        <b/>
        <sz val="8"/>
        <color theme="1"/>
        <rFont val="Calibri"/>
        <family val="2"/>
        <scheme val="minor"/>
      </rPr>
      <t>1</t>
    </r>
  </si>
  <si>
    <r>
      <t>G</t>
    </r>
    <r>
      <rPr>
        <b/>
        <sz val="8"/>
        <color theme="1"/>
        <rFont val="Calibri"/>
        <family val="2"/>
        <scheme val="minor"/>
      </rPr>
      <t>2</t>
    </r>
  </si>
  <si>
    <t>PERMANENTE STRUTTURALE</t>
  </si>
  <si>
    <t>PERMANENTE NON STRUTTURALE</t>
  </si>
  <si>
    <t>Neve (a quota ≤ 1000 m s.l.m.)</t>
  </si>
  <si>
    <t>CATEGORIA AZIONE VARIABILE FOLLA:</t>
  </si>
  <si>
    <t>COEFFICIENTI PER COMBINAZIONE SLU</t>
  </si>
  <si>
    <t>CATEGORIA AZIONE VARIABILE NEVE:</t>
  </si>
  <si>
    <t>versione 1.0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</si>
  <si>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-Rimesse e pracheggi, con transito di mezzi fino a 30 kN</t>
    </r>
  </si>
  <si>
    <r>
      <rPr>
        <b/>
        <sz val="11"/>
        <color theme="1"/>
        <rFont val="Calibri"/>
        <family val="2"/>
        <scheme val="minor"/>
      </rPr>
      <t>B1</t>
    </r>
    <r>
      <rPr>
        <sz val="11"/>
        <color theme="1"/>
        <rFont val="Calibri"/>
        <family val="2"/>
        <scheme val="minor"/>
      </rPr>
      <t>-Uffici non aperti al pubblico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</si>
  <si>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 Ambienti ad uso residenziale</t>
    </r>
  </si>
  <si>
    <r>
      <rPr>
        <b/>
        <sz val="11"/>
        <color theme="1"/>
        <rFont val="Calibri"/>
        <family val="2"/>
        <scheme val="minor"/>
      </rPr>
      <t>B2</t>
    </r>
    <r>
      <rPr>
        <sz val="11"/>
        <color theme="1"/>
        <rFont val="Calibri"/>
        <family val="2"/>
        <scheme val="minor"/>
      </rPr>
      <t>-Uffici aperti al pubblico</t>
    </r>
  </si>
  <si>
    <r>
      <rPr>
        <b/>
        <sz val="11"/>
        <color theme="1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>-Ospedali, ristoranti banche, caffè, scuole</t>
    </r>
  </si>
  <si>
    <r>
      <rPr>
        <b/>
        <sz val="11"/>
        <color theme="1"/>
        <rFont val="Calibri"/>
        <family val="2"/>
        <scheme val="minor"/>
      </rPr>
      <t xml:space="preserve"> H1</t>
    </r>
    <r>
      <rPr>
        <sz val="11"/>
        <color theme="1"/>
        <rFont val="Calibri"/>
        <family val="2"/>
        <scheme val="minor"/>
      </rPr>
      <t>-Coperture accessibili per sola manutenzione</t>
    </r>
  </si>
  <si>
    <r>
      <rPr>
        <b/>
        <sz val="11"/>
        <color theme="1"/>
        <rFont val="Calibri"/>
        <family val="2"/>
        <scheme val="minor"/>
      </rPr>
      <t>C2</t>
    </r>
    <r>
      <rPr>
        <sz val="11"/>
        <color theme="1"/>
        <rFont val="Calibri"/>
        <family val="2"/>
        <scheme val="minor"/>
      </rPr>
      <t>-Balconi, ballatoi e scale comuni, sale convegni, cinema, teatri, luoghi di culto, tribune con posti fissi</t>
    </r>
  </si>
  <si>
    <r>
      <rPr>
        <b/>
        <sz val="11"/>
        <color theme="1"/>
        <rFont val="Calibri"/>
        <family val="2"/>
        <scheme val="minor"/>
      </rPr>
      <t>C3</t>
    </r>
    <r>
      <rPr>
        <sz val="11"/>
        <color theme="1"/>
        <rFont val="Calibri"/>
        <family val="2"/>
        <scheme val="minor"/>
      </rPr>
      <t>-Ambienti privi di ostacoli per il libero movimento delle persone suscettibili ad affollamento</t>
    </r>
  </si>
  <si>
    <r>
      <rPr>
        <b/>
        <sz val="11"/>
        <color theme="1"/>
        <rFont val="Calibri"/>
        <family val="2"/>
        <scheme val="minor"/>
      </rPr>
      <t>D1</t>
    </r>
    <r>
      <rPr>
        <sz val="11"/>
        <color theme="1"/>
        <rFont val="Calibri"/>
        <family val="2"/>
        <scheme val="minor"/>
      </rPr>
      <t>-Negozi</t>
    </r>
  </si>
  <si>
    <r>
      <rPr>
        <b/>
        <sz val="11"/>
        <color theme="1"/>
        <rFont val="Calibri"/>
        <family val="2"/>
        <scheme val="minor"/>
      </rPr>
      <t>D2</t>
    </r>
    <r>
      <rPr>
        <sz val="11"/>
        <color theme="1"/>
        <rFont val="Calibri"/>
        <family val="2"/>
        <scheme val="minor"/>
      </rPr>
      <t>-Centri commerciali, mercati, grandi magazzini, librerie</t>
    </r>
  </si>
  <si>
    <r>
      <rPr>
        <b/>
        <sz val="11"/>
        <color theme="1"/>
        <rFont val="Calibri"/>
        <family val="2"/>
        <scheme val="minor"/>
      </rPr>
      <t>E1</t>
    </r>
    <r>
      <rPr>
        <sz val="11"/>
        <color theme="1"/>
        <rFont val="Calibri"/>
        <family val="2"/>
        <scheme val="minor"/>
      </rPr>
      <t>-Biblioteche, archivi, magazzini, depositi e laboratori manufatturieri</t>
    </r>
  </si>
  <si>
    <t>G1</t>
  </si>
  <si>
    <t>G2</t>
  </si>
  <si>
    <t>QK1</t>
  </si>
  <si>
    <t>QK2</t>
  </si>
  <si>
    <t>P</t>
  </si>
  <si>
    <t>VENTO</t>
  </si>
  <si>
    <t>TEMPERATURA</t>
  </si>
  <si>
    <t>ECCEZIONALE</t>
  </si>
  <si>
    <t>QK3</t>
  </si>
  <si>
    <t>Q4</t>
  </si>
  <si>
    <t>E</t>
  </si>
  <si>
    <t>A</t>
  </si>
  <si>
    <r>
      <t>Q</t>
    </r>
    <r>
      <rPr>
        <b/>
        <sz val="8"/>
        <color theme="1"/>
        <rFont val="Calibri"/>
        <family val="2"/>
        <scheme val="minor"/>
      </rPr>
      <t>k3</t>
    </r>
  </si>
  <si>
    <r>
      <t>Q</t>
    </r>
    <r>
      <rPr>
        <b/>
        <sz val="8"/>
        <color theme="1"/>
        <rFont val="Calibri"/>
        <family val="2"/>
        <scheme val="minor"/>
      </rPr>
      <t>k4</t>
    </r>
  </si>
  <si>
    <t>VARIABILE PRINCIPALE</t>
  </si>
  <si>
    <t>VARIABILE 2</t>
  </si>
  <si>
    <t>VARIABILE 3</t>
  </si>
  <si>
    <t>VARIABILE 4</t>
  </si>
  <si>
    <t>CATEGORIA AZIONE VARIABILE VENTO:</t>
  </si>
  <si>
    <t>CATEGORIA AZIONE VARIABILE VARIAZIONE DI TEMPERATURA:</t>
  </si>
  <si>
    <t>1.1 SCELTA DELLA COMBINAZIONE:</t>
  </si>
  <si>
    <t>1.2 SCELTA DELLA CATEGORIA PER IL VARIABILE FOLLA:</t>
  </si>
  <si>
    <t>1.3 SCELTA DELLA CATEGORIA PER IL VARIABILE NEVE:</t>
  </si>
  <si>
    <t>1.3 SCELTA DEL CARICO VARIABILE PRINCIPALE:</t>
  </si>
  <si>
    <t>PRECOMPRESSIONE</t>
  </si>
  <si>
    <t>G1 + G1 + P+Ad+ Ψ21*Qk1 + Ψ22*Qk2 +Ψ23*Qk3 +….</t>
  </si>
  <si>
    <t>AZIONE ECCEZIONALE</t>
  </si>
  <si>
    <t>Ad</t>
  </si>
  <si>
    <t>AZIONE SISMICA</t>
  </si>
  <si>
    <t>3.COEFFICIENTI COMBINATI</t>
  </si>
  <si>
    <t>Coefficienti  combinati da moltiplicare per i relativi carichi:</t>
  </si>
  <si>
    <t xml:space="preserve">Il foglio calcola i coefficienti da applicare ai carichi per le diverse </t>
  </si>
  <si>
    <t xml:space="preserve">2.COEFFICIENTI DI COMBINAZIONE </t>
  </si>
  <si>
    <t>§2.6.1 NTC08</t>
  </si>
  <si>
    <t>§2.5.3 NTC08</t>
  </si>
  <si>
    <t>combinazioni di carico definite al paragrafo 2.5.3 delle NTC08.</t>
  </si>
  <si>
    <t>Inoltre consente di selezionare il carico variabile principale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</si>
</sst>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rgb="FFFF0000"/>
      </bottom>
      <diagonal/>
    </border>
    <border>
      <left style="mediumDashed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164" fontId="0" fillId="0" borderId="0" xfId="0" applyNumberFormat="1"/>
    <xf numFmtId="164" fontId="0" fillId="0" borderId="0" xfId="0" applyNumberFormat="1" applyFill="1" applyBorder="1"/>
    <xf numFmtId="0" fontId="1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Border="1" applyAlignment="1">
      <alignment horizontal="center" vertical="center"/>
    </xf>
    <xf numFmtId="0" fontId="0" fillId="0" borderId="14" xfId="0" applyBorder="1" applyProtection="1"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Protection="1"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7" xfId="0" applyBorder="1"/>
    <xf numFmtId="0" fontId="0" fillId="0" borderId="0" xfId="0" applyFill="1" applyBorder="1" applyProtection="1">
      <protection hidden="1"/>
    </xf>
    <xf numFmtId="0" fontId="9" fillId="0" borderId="0" xfId="2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9" fillId="0" borderId="0" xfId="2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5" fillId="0" borderId="6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Border="1"/>
    <xf numFmtId="2" fontId="1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/>
    <xf numFmtId="2" fontId="0" fillId="0" borderId="0" xfId="0" applyNumberFormat="1" applyProtection="1">
      <protection hidden="1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8</xdr:col>
      <xdr:colOff>567014</xdr:colOff>
      <xdr:row>3</xdr:row>
      <xdr:rowOff>127563</xdr:rowOff>
    </xdr:to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161925"/>
          <a:ext cx="4815164" cy="537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16</xdr:row>
      <xdr:rowOff>180975</xdr:rowOff>
    </xdr:from>
    <xdr:to>
      <xdr:col>10</xdr:col>
      <xdr:colOff>258519</xdr:colOff>
      <xdr:row>29</xdr:row>
      <xdr:rowOff>158990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3228975"/>
          <a:ext cx="5535369" cy="250214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381000</xdr:colOff>
      <xdr:row>0</xdr:row>
      <xdr:rowOff>148875</xdr:rowOff>
    </xdr:from>
    <xdr:to>
      <xdr:col>11</xdr:col>
      <xdr:colOff>117736</xdr:colOff>
      <xdr:row>16</xdr:row>
      <xdr:rowOff>47624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48875"/>
          <a:ext cx="6442336" cy="294674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408775</xdr:colOff>
      <xdr:row>30</xdr:row>
      <xdr:rowOff>183050</xdr:rowOff>
    </xdr:from>
    <xdr:to>
      <xdr:col>11</xdr:col>
      <xdr:colOff>123825</xdr:colOff>
      <xdr:row>56</xdr:row>
      <xdr:rowOff>134141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775" y="6088550"/>
          <a:ext cx="6420650" cy="490409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showRowColHeaders="0" tabSelected="1" workbookViewId="0">
      <selection activeCell="G12" sqref="G12:I12"/>
    </sheetView>
  </sheetViews>
  <sheetFormatPr defaultRowHeight="15" x14ac:dyDescent="0.25"/>
  <cols>
    <col min="1" max="1" width="3.140625" customWidth="1"/>
  </cols>
  <sheetData>
    <row r="1" spans="1:12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2"/>
      <c r="B5" s="44" t="s">
        <v>103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" customFormat="1" ht="15.75" x14ac:dyDescent="0.25">
      <c r="A6" s="2"/>
      <c r="B6" s="44" t="s">
        <v>107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5">
      <c r="A7" s="2"/>
      <c r="B7" s="44" t="s">
        <v>108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/>
      <c r="B8" s="44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1" customFormat="1" ht="15.75" x14ac:dyDescent="0.25">
      <c r="A9" s="2"/>
      <c r="B9" s="4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46" t="s">
        <v>60</v>
      </c>
      <c r="C10" s="2"/>
      <c r="D10" s="2"/>
      <c r="E10" s="2"/>
      <c r="F10" s="2"/>
      <c r="G10" s="68" t="s">
        <v>12</v>
      </c>
      <c r="H10" s="68"/>
      <c r="I10" s="68"/>
      <c r="J10" s="2"/>
      <c r="K10" s="2"/>
      <c r="L10" s="2"/>
    </row>
    <row r="11" spans="1:12" x14ac:dyDescent="0.25">
      <c r="A11" s="2"/>
      <c r="B11" s="69" t="s">
        <v>13</v>
      </c>
      <c r="C11" s="69"/>
      <c r="D11" s="69"/>
      <c r="E11" s="2"/>
      <c r="F11" s="2"/>
      <c r="G11" s="2"/>
      <c r="H11" s="2"/>
      <c r="I11" s="2"/>
      <c r="J11" s="2"/>
      <c r="K11" s="2"/>
      <c r="L11" s="2"/>
    </row>
    <row r="12" spans="1:12" ht="15.75" x14ac:dyDescent="0.25">
      <c r="A12" s="2"/>
      <c r="B12" s="44"/>
      <c r="C12" s="2"/>
      <c r="D12" s="2"/>
      <c r="E12" s="2"/>
      <c r="F12" s="2"/>
      <c r="G12" s="67" t="s">
        <v>13</v>
      </c>
      <c r="H12" s="67"/>
      <c r="I12" s="67"/>
      <c r="J12" s="2"/>
      <c r="K12" s="2"/>
      <c r="L12" s="2"/>
    </row>
    <row r="13" spans="1:12" ht="15.75" x14ac:dyDescent="0.25">
      <c r="A13" s="2"/>
      <c r="B13" s="44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A14" s="2"/>
      <c r="B14" s="44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A15" s="2"/>
      <c r="B15" s="4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A16" s="2"/>
      <c r="B16" s="44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2"/>
      <c r="B17" s="44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2"/>
      <c r="B18" s="44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2"/>
      <c r="B19" s="44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x14ac:dyDescent="0.25">
      <c r="A20" s="2"/>
      <c r="B20" s="44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x14ac:dyDescent="0.25">
      <c r="A21" s="2"/>
      <c r="B21" s="44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 password="ABEF" sheet="1" objects="1" scenarios="1" selectLockedCells="1"/>
  <mergeCells count="3">
    <mergeCell ref="G12:I12"/>
    <mergeCell ref="G10:I10"/>
    <mergeCell ref="B11:D11"/>
  </mergeCells>
  <hyperlinks>
    <hyperlink ref="G12" r:id="rId1"/>
    <hyperlink ref="B11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showGridLines="0" showRowColHeaders="0" zoomScale="90" zoomScaleNormal="90" workbookViewId="0">
      <selection activeCell="E4" sqref="E4:K4"/>
    </sheetView>
  </sheetViews>
  <sheetFormatPr defaultRowHeight="15" x14ac:dyDescent="0.25"/>
  <cols>
    <col min="1" max="1" width="3.42578125" customWidth="1"/>
    <col min="2" max="2" width="11.7109375" customWidth="1"/>
    <col min="3" max="3" width="18.28515625" customWidth="1"/>
    <col min="4" max="4" width="15" customWidth="1"/>
    <col min="5" max="12" width="11.7109375" customWidth="1"/>
    <col min="13" max="16" width="9.7109375" customWidth="1"/>
  </cols>
  <sheetData>
    <row r="1" spans="1:25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x14ac:dyDescent="0.25">
      <c r="A2" s="2"/>
      <c r="B2" s="76" t="s">
        <v>49</v>
      </c>
      <c r="C2" s="76"/>
      <c r="D2" s="76"/>
      <c r="E2" s="76"/>
      <c r="F2" s="76"/>
      <c r="G2" s="76"/>
      <c r="H2" s="76"/>
      <c r="I2" s="76"/>
      <c r="J2" s="76"/>
      <c r="K2" s="76"/>
      <c r="L2" s="4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6.5" thickTop="1" thickBot="1" x14ac:dyDescent="0.3">
      <c r="A4" s="2"/>
      <c r="B4" s="74" t="s">
        <v>92</v>
      </c>
      <c r="C4" s="74"/>
      <c r="D4" s="75"/>
      <c r="E4" s="77" t="s">
        <v>10</v>
      </c>
      <c r="F4" s="78"/>
      <c r="G4" s="78"/>
      <c r="H4" s="78"/>
      <c r="I4" s="78"/>
      <c r="J4" s="78"/>
      <c r="K4" s="7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6.5" thickTop="1" thickBot="1" x14ac:dyDescent="0.3">
      <c r="A5" s="2"/>
      <c r="B5" s="59"/>
      <c r="C5" s="59"/>
      <c r="D5" s="5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2" customHeight="1" thickTop="1" x14ac:dyDescent="0.25">
      <c r="A6" s="2"/>
      <c r="B6" s="81" t="s">
        <v>93</v>
      </c>
      <c r="C6" s="81"/>
      <c r="D6" s="81"/>
      <c r="E6" s="85" t="s">
        <v>17</v>
      </c>
      <c r="F6" s="86"/>
      <c r="G6" s="86"/>
      <c r="H6" s="86"/>
      <c r="I6" s="86"/>
      <c r="J6" s="86"/>
      <c r="K6" s="8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" customFormat="1" ht="15.75" thickBot="1" x14ac:dyDescent="0.3">
      <c r="A7" s="2"/>
      <c r="B7" s="81"/>
      <c r="C7" s="81"/>
      <c r="D7" s="81"/>
      <c r="E7" s="88"/>
      <c r="F7" s="89"/>
      <c r="G7" s="89"/>
      <c r="H7" s="89"/>
      <c r="I7" s="89"/>
      <c r="J7" s="89"/>
      <c r="K7" s="9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" customFormat="1" ht="16.5" thickTop="1" thickBot="1" x14ac:dyDescent="0.3">
      <c r="A8" s="2"/>
      <c r="B8" s="52"/>
      <c r="C8" s="52"/>
      <c r="D8" s="52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" customFormat="1" ht="15.75" thickTop="1" x14ac:dyDescent="0.25">
      <c r="A9" s="2"/>
      <c r="B9" s="81" t="s">
        <v>94</v>
      </c>
      <c r="C9" s="81"/>
      <c r="D9" s="81"/>
      <c r="E9" s="85" t="s">
        <v>56</v>
      </c>
      <c r="F9" s="86"/>
      <c r="G9" s="86"/>
      <c r="H9" s="86"/>
      <c r="I9" s="86"/>
      <c r="J9" s="86"/>
      <c r="K9" s="8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" customFormat="1" ht="15.75" thickBot="1" x14ac:dyDescent="0.3">
      <c r="A10" s="2"/>
      <c r="B10" s="81"/>
      <c r="C10" s="81"/>
      <c r="D10" s="81"/>
      <c r="E10" s="88"/>
      <c r="F10" s="89"/>
      <c r="G10" s="89"/>
      <c r="H10" s="89"/>
      <c r="I10" s="89"/>
      <c r="J10" s="89"/>
      <c r="K10" s="9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1" customFormat="1" ht="15.75" thickTop="1" x14ac:dyDescent="0.25">
      <c r="A11" s="2"/>
      <c r="B11" s="52"/>
      <c r="C11" s="52"/>
      <c r="D11" s="52"/>
      <c r="E11" s="5"/>
      <c r="F11" s="5"/>
      <c r="G11" s="5"/>
      <c r="H11" s="5"/>
      <c r="I11" s="5"/>
      <c r="J11" s="5"/>
      <c r="K11" s="5"/>
      <c r="L11" s="2"/>
      <c r="M11" s="2"/>
      <c r="N11" s="2"/>
    </row>
    <row r="12" spans="1:25" s="1" customFormat="1" ht="15.75" thickBot="1" x14ac:dyDescent="0.3">
      <c r="A12" s="2"/>
      <c r="B12" s="81" t="s">
        <v>95</v>
      </c>
      <c r="C12" s="81"/>
      <c r="D12" s="81"/>
      <c r="E12" s="91" t="s">
        <v>14</v>
      </c>
      <c r="F12" s="92"/>
      <c r="G12" s="34"/>
      <c r="H12" s="2"/>
      <c r="I12" s="2"/>
      <c r="J12" s="2"/>
      <c r="K12" s="2"/>
      <c r="L12" s="24"/>
      <c r="M12" s="24"/>
      <c r="N12" s="24"/>
    </row>
    <row r="13" spans="1:25" s="1" customFormat="1" ht="16.5" thickTop="1" thickBot="1" x14ac:dyDescent="0.3">
      <c r="A13" s="2"/>
      <c r="B13" s="81"/>
      <c r="C13" s="81"/>
      <c r="D13" s="81"/>
      <c r="E13" s="71" t="s">
        <v>2</v>
      </c>
      <c r="F13" s="72"/>
      <c r="G13" s="5"/>
      <c r="H13" s="2"/>
      <c r="I13" s="2"/>
      <c r="J13" s="2"/>
      <c r="K13" s="24"/>
      <c r="L13" s="24"/>
      <c r="M13" s="24"/>
      <c r="N13" s="24"/>
    </row>
    <row r="14" spans="1:25" s="1" customFormat="1" ht="15.75" thickTop="1" x14ac:dyDescent="0.25">
      <c r="A14" s="2"/>
      <c r="B14" s="26"/>
      <c r="C14" s="26"/>
      <c r="D14" s="26"/>
      <c r="E14" s="5"/>
      <c r="F14" s="38"/>
      <c r="G14" s="5"/>
      <c r="H14" s="2"/>
      <c r="I14" s="2"/>
      <c r="J14" s="2"/>
      <c r="K14" s="24"/>
      <c r="L14" s="24"/>
      <c r="M14" s="24"/>
      <c r="N14" s="24"/>
    </row>
    <row r="15" spans="1:25" s="1" customFormat="1" x14ac:dyDescent="0.25">
      <c r="A15" s="2"/>
      <c r="B15" s="26"/>
      <c r="C15" s="26"/>
      <c r="D15" s="26"/>
      <c r="E15" s="5"/>
      <c r="F15" s="53"/>
      <c r="G15" s="5"/>
      <c r="H15" s="2"/>
      <c r="I15" s="2"/>
      <c r="J15" s="2"/>
      <c r="K15" s="24"/>
      <c r="L15" s="24"/>
      <c r="M15" s="24"/>
      <c r="N15" s="24"/>
    </row>
    <row r="16" spans="1:25" s="1" customFormat="1" x14ac:dyDescent="0.25">
      <c r="A16" s="2"/>
      <c r="B16" s="31" t="s">
        <v>104</v>
      </c>
      <c r="C16" s="31"/>
      <c r="D16" s="31"/>
      <c r="E16" s="27"/>
      <c r="F16" s="39"/>
      <c r="G16" s="27"/>
      <c r="H16" s="40"/>
      <c r="I16" s="40"/>
      <c r="J16" s="40"/>
      <c r="K16" s="28"/>
      <c r="L16" s="28"/>
      <c r="M16" s="24"/>
      <c r="N16" s="24"/>
    </row>
    <row r="17" spans="1:25" s="1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25" s="1" customFormat="1" ht="21" customHeight="1" x14ac:dyDescent="0.25">
      <c r="A18" s="2"/>
      <c r="B18" s="2"/>
      <c r="C18" s="2"/>
      <c r="D18" s="84" t="s">
        <v>58</v>
      </c>
      <c r="E18" s="84"/>
      <c r="F18" s="7"/>
      <c r="I18" s="45"/>
      <c r="J18" s="35" t="s">
        <v>39</v>
      </c>
      <c r="K18" s="42" t="s">
        <v>40</v>
      </c>
      <c r="L18" s="41" t="s">
        <v>41</v>
      </c>
      <c r="M18" s="2"/>
      <c r="N18" s="2"/>
    </row>
    <row r="19" spans="1:25" s="1" customFormat="1" ht="21" customHeight="1" x14ac:dyDescent="0.25">
      <c r="A19" s="2"/>
      <c r="B19" s="2"/>
      <c r="C19" s="2" t="s">
        <v>105</v>
      </c>
      <c r="D19" s="84"/>
      <c r="E19" s="84"/>
      <c r="F19" s="7"/>
      <c r="I19" s="45"/>
      <c r="J19" s="43">
        <f>IF($D$38='dati nascosti'!$C$3,'dati nascosti'!H$17,IF(COMBINAZIONI!$D$38='dati nascosti'!$C$9,'dati nascosti'!H17,""))</f>
        <v>1.3</v>
      </c>
      <c r="K19" s="43">
        <f>IF($D$38='dati nascosti'!$C$3,'dati nascosti'!I$17,IF(COMBINAZIONI!$D$38='dati nascosti'!$C$9,'dati nascosti'!I17,""))</f>
        <v>1.5</v>
      </c>
      <c r="L19" s="43">
        <f>IF($D$38='dati nascosti'!$C$3,'dati nascosti'!J$17,IF(COMBINAZIONI!$D$38='dati nascosti'!$C$9,'dati nascosti'!J17,""))</f>
        <v>1.5</v>
      </c>
      <c r="M19" s="2"/>
      <c r="N19" s="2"/>
    </row>
    <row r="20" spans="1:25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25" ht="15" customHeight="1" x14ac:dyDescent="0.25">
      <c r="A21" s="2"/>
      <c r="B21" s="2"/>
      <c r="C21" s="2"/>
      <c r="D21" s="73" t="s">
        <v>57</v>
      </c>
      <c r="E21" s="73"/>
      <c r="F21" s="82" t="str">
        <f>E6</f>
        <v>Categoria A Ambienti ad uso residenziale</v>
      </c>
      <c r="G21" s="82"/>
      <c r="H21" s="82"/>
      <c r="I21" s="82"/>
      <c r="J21" s="41" t="s">
        <v>29</v>
      </c>
      <c r="K21" s="41" t="s">
        <v>30</v>
      </c>
      <c r="L21" s="41" t="s">
        <v>31</v>
      </c>
      <c r="M21" s="2"/>
      <c r="N21" s="2"/>
    </row>
    <row r="22" spans="1:25" ht="15" customHeight="1" x14ac:dyDescent="0.25">
      <c r="A22" s="2"/>
      <c r="B22" s="2"/>
      <c r="C22" s="2" t="s">
        <v>106</v>
      </c>
      <c r="D22" s="73"/>
      <c r="E22" s="73"/>
      <c r="F22" s="82"/>
      <c r="G22" s="82"/>
      <c r="H22" s="82"/>
      <c r="I22" s="82"/>
      <c r="J22" s="43">
        <f>IF($E$6='dati nascosti'!$C$13,'dati nascosti'!D14,IF($E$6='dati nascosti'!$C$14,'dati nascosti'!D14,IF($E$6='dati nascosti'!$C$15,'dati nascosti'!D15,IF($E$6='dati nascosti'!$C$16,'dati nascosti'!D16,IF($E$6='dati nascosti'!$C$17,'dati nascosti'!D17,IF($E$6='dati nascosti'!$C$18,'dati nascosti'!D18,IF($E$6='dati nascosti'!$C$19,'dati nascosti'!D19,IF($E$6='dati nascosti'!$C$20,'dati nascosti'!D20,IF($E$6='dati nascosti'!$C$21,'dati nascosti'!D21,IF($E$6='dati nascosti'!$C$22,'dati nascosti'!D22,IF($E$6='dati nascosti'!$C$23,'dati nascosti'!D23,IF($E$6='dati nascosti'!$C$24,'dati nascosti'!D24,""))))))))))))</f>
        <v>0.7</v>
      </c>
      <c r="K22" s="43">
        <f>IF($E$6='dati nascosti'!$C$13,'dati nascosti'!E14,IF($E$6='dati nascosti'!$C$14,'dati nascosti'!E14,IF($E$6='dati nascosti'!$C$15,'dati nascosti'!E15,IF($E$6='dati nascosti'!$C$16,'dati nascosti'!E16,IF($E$6='dati nascosti'!$C$17,'dati nascosti'!E17,IF($E$6='dati nascosti'!$C$18,'dati nascosti'!E18,IF($E$6='dati nascosti'!$C$19,'dati nascosti'!E19,IF($E$6='dati nascosti'!$C$20,'dati nascosti'!E20,IF($E$6='dati nascosti'!$C$21,'dati nascosti'!E21,IF($E$6='dati nascosti'!$C$22,'dati nascosti'!E22,IF($E$6='dati nascosti'!$C$23,'dati nascosti'!E23,IF($E$6='dati nascosti'!$C$24,'dati nascosti'!E24,""))))))))))))</f>
        <v>0.5</v>
      </c>
      <c r="L22" s="43">
        <f>IF($E$6='dati nascosti'!$C$13,'dati nascosti'!F14,IF($E$6='dati nascosti'!$C$14,'dati nascosti'!F14,IF($E$6='dati nascosti'!$C$15,'dati nascosti'!F15,IF($E$6='dati nascosti'!$C$16,'dati nascosti'!F16,IF($E$6='dati nascosti'!$C$17,'dati nascosti'!F17,IF($E$6='dati nascosti'!$C$18,'dati nascosti'!F18,IF($E$6='dati nascosti'!$C$19,'dati nascosti'!F19,IF($E$6='dati nascosti'!$C$20,'dati nascosti'!F20,IF($E$6='dati nascosti'!$C$21,'dati nascosti'!F21,IF($E$6='dati nascosti'!$C$22,'dati nascosti'!F22,IF($E$6='dati nascosti'!$C$23,'dati nascosti'!F23,IF($E$6='dati nascosti'!$C$24,'dati nascosti'!F24,""))))))))))))</f>
        <v>0.3</v>
      </c>
      <c r="M22" s="2"/>
      <c r="N22" s="2"/>
    </row>
    <row r="23" spans="1:25" s="1" customFormat="1" ht="15.75" customHeight="1" x14ac:dyDescent="0.25">
      <c r="A23" s="2"/>
      <c r="B23" s="3"/>
      <c r="C23" s="3"/>
      <c r="D23" s="37"/>
      <c r="E23" s="37"/>
      <c r="F23" s="37"/>
      <c r="G23" s="37"/>
      <c r="H23" s="37"/>
      <c r="I23" s="37"/>
      <c r="J23" s="2"/>
      <c r="K23" s="2"/>
      <c r="L23" s="5"/>
      <c r="M23" s="5"/>
      <c r="N23" s="5"/>
    </row>
    <row r="24" spans="1:25" s="1" customFormat="1" ht="15.75" customHeight="1" x14ac:dyDescent="0.25">
      <c r="A24" s="2"/>
      <c r="B24" s="3"/>
      <c r="C24" s="3"/>
      <c r="D24" s="73" t="s">
        <v>59</v>
      </c>
      <c r="E24" s="73"/>
      <c r="F24" s="82" t="str">
        <f>E9</f>
        <v>Neve (a quota ≤ 1000 m s.l.m.)</v>
      </c>
      <c r="G24" s="82"/>
      <c r="H24" s="82"/>
      <c r="I24" s="82"/>
      <c r="J24" s="41" t="s">
        <v>29</v>
      </c>
      <c r="K24" s="41" t="s">
        <v>30</v>
      </c>
      <c r="L24" s="41" t="s">
        <v>31</v>
      </c>
      <c r="M24" s="5"/>
      <c r="N24" s="5"/>
    </row>
    <row r="25" spans="1:25" s="1" customFormat="1" ht="15.75" customHeight="1" x14ac:dyDescent="0.25">
      <c r="A25" s="2"/>
      <c r="B25" s="3"/>
      <c r="C25" s="2" t="s">
        <v>106</v>
      </c>
      <c r="D25" s="73"/>
      <c r="E25" s="73"/>
      <c r="F25" s="82"/>
      <c r="G25" s="82"/>
      <c r="H25" s="82"/>
      <c r="I25" s="82"/>
      <c r="J25" s="36">
        <f>IF($E$9='dati nascosti'!$C$22,'dati nascosti'!D22,IF($E$9='dati nascosti'!$C$23,'dati nascosti'!D23,IF($E$9='dati nascosti'!$C$24,'dati nascosti'!D24,"")))</f>
        <v>0.5</v>
      </c>
      <c r="K25" s="36">
        <f>IF($E$9='dati nascosti'!$C$22,'dati nascosti'!E22,IF($E$9='dati nascosti'!$C$23,'dati nascosti'!E23,IF($E$9='dati nascosti'!$C$24,'dati nascosti'!E24,"")))</f>
        <v>0.2</v>
      </c>
      <c r="L25" s="36">
        <f>IF($E$9='dati nascosti'!$C$22,'dati nascosti'!F22,IF($E$9='dati nascosti'!$C$23,'dati nascosti'!F23,IF($E$9='dati nascosti'!$C$24,'dati nascosti'!F24,"")))</f>
        <v>0</v>
      </c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5.75" customHeight="1" x14ac:dyDescent="0.25">
      <c r="A26" s="2"/>
      <c r="B26" s="3"/>
      <c r="C26" s="3"/>
      <c r="D26" s="50"/>
      <c r="E26" s="50"/>
      <c r="F26" s="51"/>
      <c r="G26" s="51"/>
      <c r="H26" s="51"/>
      <c r="I26" s="51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1" customFormat="1" ht="15.75" customHeight="1" x14ac:dyDescent="0.25">
      <c r="A27" s="2"/>
      <c r="B27" s="3"/>
      <c r="C27" s="3"/>
      <c r="D27" s="73" t="s">
        <v>90</v>
      </c>
      <c r="E27" s="73"/>
      <c r="F27" s="51"/>
      <c r="G27" s="51"/>
      <c r="H27" s="51"/>
      <c r="I27" s="51"/>
      <c r="J27" s="41" t="s">
        <v>29</v>
      </c>
      <c r="K27" s="41" t="s">
        <v>30</v>
      </c>
      <c r="L27" s="41" t="s">
        <v>31</v>
      </c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1" customFormat="1" ht="15.75" customHeight="1" x14ac:dyDescent="0.25">
      <c r="A28" s="2"/>
      <c r="B28" s="3"/>
      <c r="C28" s="2" t="s">
        <v>106</v>
      </c>
      <c r="D28" s="73"/>
      <c r="E28" s="73"/>
      <c r="F28" s="51"/>
      <c r="G28" s="51"/>
      <c r="H28" s="51"/>
      <c r="I28" s="51"/>
      <c r="J28" s="36">
        <f>'dati nascosti'!AC42</f>
        <v>0.6</v>
      </c>
      <c r="K28" s="36">
        <f>'dati nascosti'!AD42</f>
        <v>0.2</v>
      </c>
      <c r="L28" s="36">
        <f>'dati nascosti'!AE42</f>
        <v>0</v>
      </c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1" customFormat="1" ht="15.75" customHeight="1" x14ac:dyDescent="0.25">
      <c r="A29" s="2"/>
      <c r="B29" s="3"/>
      <c r="C29" s="3"/>
      <c r="D29" s="50"/>
      <c r="E29" s="50"/>
      <c r="F29" s="51"/>
      <c r="G29" s="51"/>
      <c r="H29" s="51"/>
      <c r="I29" s="51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1" customFormat="1" ht="15.75" customHeight="1" x14ac:dyDescent="0.25">
      <c r="A30" s="2"/>
      <c r="B30" s="3"/>
      <c r="C30" s="3"/>
      <c r="D30" s="73" t="s">
        <v>91</v>
      </c>
      <c r="E30" s="73"/>
      <c r="F30" s="51"/>
      <c r="G30" s="51"/>
      <c r="H30" s="51"/>
      <c r="I30" s="51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1" customFormat="1" ht="15.75" customHeight="1" x14ac:dyDescent="0.25">
      <c r="A31" s="2"/>
      <c r="B31" s="3"/>
      <c r="C31" s="3"/>
      <c r="D31" s="73"/>
      <c r="E31" s="73"/>
      <c r="F31" s="51"/>
      <c r="G31" s="51"/>
      <c r="H31" s="51"/>
      <c r="I31" s="51"/>
      <c r="J31" s="41" t="s">
        <v>29</v>
      </c>
      <c r="K31" s="41" t="s">
        <v>30</v>
      </c>
      <c r="L31" s="41" t="s">
        <v>31</v>
      </c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1" customFormat="1" ht="15.75" customHeight="1" x14ac:dyDescent="0.25">
      <c r="A32" s="2"/>
      <c r="B32" s="3"/>
      <c r="C32" s="2" t="s">
        <v>106</v>
      </c>
      <c r="D32" s="73"/>
      <c r="E32" s="73"/>
      <c r="F32" s="51"/>
      <c r="G32" s="51"/>
      <c r="H32" s="51"/>
      <c r="I32" s="51"/>
      <c r="J32" s="36">
        <f>'dati nascosti'!AC43</f>
        <v>0.6</v>
      </c>
      <c r="K32" s="36">
        <f>'dati nascosti'!AD43</f>
        <v>0.5</v>
      </c>
      <c r="L32" s="36">
        <f>'dati nascosti'!AE43</f>
        <v>0</v>
      </c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1" customFormat="1" ht="15.75" customHeight="1" x14ac:dyDescent="0.25">
      <c r="A33" s="2"/>
      <c r="B33" s="3"/>
      <c r="C33" s="3"/>
      <c r="D33" s="50"/>
      <c r="E33" s="50"/>
      <c r="F33" s="51"/>
      <c r="G33" s="51"/>
      <c r="H33" s="51"/>
      <c r="I33" s="51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1" customFormat="1" ht="15.75" customHeight="1" x14ac:dyDescent="0.25">
      <c r="A34" s="2"/>
      <c r="B34" s="3"/>
      <c r="C34" s="3"/>
      <c r="D34" s="50"/>
      <c r="E34" s="50"/>
      <c r="F34" s="51"/>
      <c r="G34" s="51"/>
      <c r="H34" s="51"/>
      <c r="I34" s="51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2"/>
      <c r="B35" s="31" t="s">
        <v>101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2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1" customFormat="1" x14ac:dyDescent="0.25">
      <c r="A36" s="2"/>
      <c r="H36" s="2"/>
      <c r="I36" s="2"/>
      <c r="J36" s="2"/>
      <c r="K36" s="2"/>
      <c r="L36" s="2"/>
      <c r="M36" s="2"/>
      <c r="N36" s="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2"/>
      <c r="H37" s="2"/>
      <c r="I37" s="2"/>
      <c r="J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x14ac:dyDescent="0.25">
      <c r="A38" s="2"/>
      <c r="B38" s="80" t="s">
        <v>50</v>
      </c>
      <c r="C38" s="80"/>
      <c r="D38" s="83" t="str">
        <f>E4</f>
        <v>SLU SFAVOREVOLE</v>
      </c>
      <c r="E38" s="83"/>
      <c r="F38" s="83"/>
      <c r="G38" s="83"/>
      <c r="H38" s="2"/>
      <c r="I38" s="2"/>
      <c r="J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1.5" customHeight="1" x14ac:dyDescent="0.25">
      <c r="A39" s="2"/>
      <c r="B39" s="95" t="str">
        <f>IF(COMBINAZIONI!$E$4='dati nascosti'!$C$3,'dati nascosti'!C29,IF(COMBINAZIONI!$E$4='dati nascosti'!$C$4,'dati nascosti'!C30,IF(COMBINAZIONI!$E$4='dati nascosti'!$C$5,'dati nascosti'!C31,IF(COMBINAZIONI!$E$4='dati nascosti'!$C$6,'dati nascosti'!C32,IF(COMBINAZIONI!$E$4='dati nascosti'!$C$7,'dati nascosti'!C33,IF(COMBINAZIONI!$E$4='dati nascosti'!$C$9,'dati nascosti'!C35,IF(COMBINAZIONI!$E$4='dati nascosti'!$C$8,'dati nascosti'!C34,"")))))))</f>
        <v>γG1*G1 + γG2*G1 + γp*P+ γQ1*Qk1 + γQ2*Ψ02*Qk2 +γQ3*Ψ03*Qk3 +….</v>
      </c>
      <c r="C39" s="95"/>
      <c r="D39" s="95"/>
      <c r="E39" s="95"/>
      <c r="F39" s="95"/>
      <c r="G39" s="95"/>
      <c r="H39" s="93" t="s">
        <v>106</v>
      </c>
      <c r="I39" s="9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1" spans="1:25" x14ac:dyDescent="0.25">
      <c r="B41" s="73" t="s">
        <v>51</v>
      </c>
      <c r="C41" s="73"/>
      <c r="D41" s="94" t="str">
        <f>E13</f>
        <v>FOLLA</v>
      </c>
      <c r="E41" s="94"/>
    </row>
    <row r="42" spans="1:25" x14ac:dyDescent="0.25">
      <c r="B42" s="73"/>
      <c r="C42" s="73"/>
      <c r="D42" s="94"/>
      <c r="E42" s="94"/>
    </row>
    <row r="45" spans="1:25" x14ac:dyDescent="0.25">
      <c r="B45" s="21" t="s">
        <v>102</v>
      </c>
      <c r="C45" s="33"/>
      <c r="D45" s="33"/>
      <c r="E45" s="33"/>
      <c r="F45" s="2"/>
      <c r="G45" s="2"/>
    </row>
    <row r="46" spans="1:25" x14ac:dyDescent="0.25">
      <c r="B46" s="21"/>
      <c r="C46" s="33"/>
      <c r="D46" s="33"/>
      <c r="E46" s="33"/>
      <c r="F46" s="2"/>
      <c r="G46" s="2"/>
    </row>
    <row r="47" spans="1:25" x14ac:dyDescent="0.25">
      <c r="B47" s="70" t="s">
        <v>54</v>
      </c>
      <c r="C47" s="70"/>
      <c r="D47" s="64"/>
      <c r="E47" s="65"/>
      <c r="F47" s="11" t="s">
        <v>52</v>
      </c>
      <c r="G47" s="99">
        <f>VLOOKUP(E4,'dati nascosti'!Z29:AJ35,3,FALSE)</f>
        <v>1.3</v>
      </c>
    </row>
    <row r="48" spans="1:25" x14ac:dyDescent="0.25">
      <c r="B48" s="61"/>
      <c r="C48" s="61"/>
      <c r="D48" s="62"/>
      <c r="E48" s="1"/>
      <c r="F48" s="1"/>
      <c r="G48" s="100"/>
    </row>
    <row r="49" spans="2:7" x14ac:dyDescent="0.25">
      <c r="B49" s="70" t="s">
        <v>55</v>
      </c>
      <c r="C49" s="70"/>
      <c r="D49" s="64"/>
      <c r="E49" s="65"/>
      <c r="F49" s="11" t="s">
        <v>53</v>
      </c>
      <c r="G49" s="99">
        <f>VLOOKUP(E4,'dati nascosti'!Z29:AJ35,4,FALSE)</f>
        <v>1.5</v>
      </c>
    </row>
    <row r="50" spans="2:7" x14ac:dyDescent="0.25">
      <c r="B50" s="61"/>
      <c r="C50" s="61"/>
      <c r="D50" s="47"/>
      <c r="E50" s="1"/>
      <c r="F50" s="34"/>
      <c r="G50" s="101"/>
    </row>
    <row r="51" spans="2:7" x14ac:dyDescent="0.25">
      <c r="B51" s="70" t="s">
        <v>96</v>
      </c>
      <c r="C51" s="70"/>
      <c r="D51" s="64"/>
      <c r="E51" s="65"/>
      <c r="F51" s="11" t="s">
        <v>76</v>
      </c>
      <c r="G51" s="99">
        <f>VLOOKUP(E4,'dati nascosti'!Z29:AJ35,5,FALSE)</f>
        <v>1</v>
      </c>
    </row>
    <row r="52" spans="2:7" x14ac:dyDescent="0.25">
      <c r="G52" s="102"/>
    </row>
    <row r="53" spans="2:7" x14ac:dyDescent="0.25">
      <c r="B53" s="70" t="s">
        <v>98</v>
      </c>
      <c r="C53" s="70"/>
      <c r="D53" s="64"/>
      <c r="E53" s="65"/>
      <c r="F53" s="11" t="s">
        <v>99</v>
      </c>
      <c r="G53" s="99">
        <f>VLOOKUP(E4,'dati nascosti'!Z29:AJ35,11,FALSE)</f>
        <v>0</v>
      </c>
    </row>
    <row r="54" spans="2:7" x14ac:dyDescent="0.25">
      <c r="G54" s="102"/>
    </row>
    <row r="55" spans="2:7" x14ac:dyDescent="0.25">
      <c r="B55" s="70" t="s">
        <v>100</v>
      </c>
      <c r="C55" s="70"/>
      <c r="D55" s="64"/>
      <c r="E55" s="65"/>
      <c r="F55" s="11" t="s">
        <v>82</v>
      </c>
      <c r="G55" s="99">
        <f>VLOOKUP(E4,'dati nascosti'!Z29:AJ35,10,FALSE)</f>
        <v>0</v>
      </c>
    </row>
    <row r="56" spans="2:7" x14ac:dyDescent="0.25">
      <c r="E56" s="2"/>
      <c r="F56" s="2"/>
      <c r="G56" s="103"/>
    </row>
    <row r="57" spans="2:7" x14ac:dyDescent="0.25">
      <c r="B57" s="70" t="s">
        <v>86</v>
      </c>
      <c r="C57" s="70"/>
      <c r="D57" s="64" t="str">
        <f>'dati nascosti'!AE27</f>
        <v>FOLLA</v>
      </c>
      <c r="E57" s="65"/>
      <c r="F57" s="11" t="s">
        <v>14</v>
      </c>
      <c r="G57" s="99">
        <f>VLOOKUP(E4,'dati nascosti'!Z29:AJ35,6,FALSE)</f>
        <v>1.5</v>
      </c>
    </row>
    <row r="58" spans="2:7" x14ac:dyDescent="0.25">
      <c r="B58" s="63"/>
      <c r="C58" s="63"/>
      <c r="D58" s="9"/>
      <c r="F58" s="2"/>
      <c r="G58" s="103"/>
    </row>
    <row r="59" spans="2:7" x14ac:dyDescent="0.25">
      <c r="B59" s="70" t="s">
        <v>87</v>
      </c>
      <c r="C59" s="70"/>
      <c r="D59" s="64" t="str">
        <f>'dati nascosti'!AF27</f>
        <v>NEVE</v>
      </c>
      <c r="E59" s="65"/>
      <c r="F59" s="11" t="s">
        <v>15</v>
      </c>
      <c r="G59" s="99">
        <f>VLOOKUP(E4,'dati nascosti'!Z29:AJ35,7,FALSE)</f>
        <v>0.75</v>
      </c>
    </row>
    <row r="60" spans="2:7" x14ac:dyDescent="0.25">
      <c r="B60" s="62"/>
      <c r="C60" s="62"/>
      <c r="D60" s="62"/>
      <c r="G60" s="102"/>
    </row>
    <row r="61" spans="2:7" x14ac:dyDescent="0.25">
      <c r="B61" s="70" t="s">
        <v>88</v>
      </c>
      <c r="C61" s="70"/>
      <c r="D61" s="64" t="str">
        <f>'dati nascosti'!AG27</f>
        <v>VENTO</v>
      </c>
      <c r="E61" s="65"/>
      <c r="F61" s="11" t="s">
        <v>84</v>
      </c>
      <c r="G61" s="99">
        <f>VLOOKUP(E4,'dati nascosti'!Z29:AJ35,8,FALSE)</f>
        <v>0.89999999999999991</v>
      </c>
    </row>
    <row r="62" spans="2:7" x14ac:dyDescent="0.25">
      <c r="B62" s="62"/>
      <c r="C62" s="62"/>
      <c r="D62" s="62"/>
      <c r="G62" s="102"/>
    </row>
    <row r="63" spans="2:7" x14ac:dyDescent="0.25">
      <c r="B63" s="70" t="s">
        <v>89</v>
      </c>
      <c r="C63" s="70"/>
      <c r="D63" s="64" t="str">
        <f>'dati nascosti'!AH27</f>
        <v>TEMPERATURA</v>
      </c>
      <c r="E63" s="65"/>
      <c r="F63" s="11" t="s">
        <v>85</v>
      </c>
      <c r="G63" s="99">
        <f>VLOOKUP(E4,'dati nascosti'!Z29:AJ35,9,FALSE)</f>
        <v>0.89999999999999991</v>
      </c>
    </row>
  </sheetData>
  <sheetProtection password="ABEF" sheet="1" objects="1" scenarios="1" selectLockedCells="1"/>
  <protectedRanges>
    <protectedRange sqref="E13:E16" name="Intervallo1"/>
  </protectedRanges>
  <dataConsolidate/>
  <mergeCells count="32">
    <mergeCell ref="H39:I39"/>
    <mergeCell ref="D27:E28"/>
    <mergeCell ref="D30:E32"/>
    <mergeCell ref="D41:E42"/>
    <mergeCell ref="B39:G39"/>
    <mergeCell ref="B4:D4"/>
    <mergeCell ref="B2:K2"/>
    <mergeCell ref="E4:K4"/>
    <mergeCell ref="B38:C38"/>
    <mergeCell ref="B12:D13"/>
    <mergeCell ref="D21:E22"/>
    <mergeCell ref="F21:I22"/>
    <mergeCell ref="D38:G38"/>
    <mergeCell ref="D18:E19"/>
    <mergeCell ref="D24:E25"/>
    <mergeCell ref="F24:I25"/>
    <mergeCell ref="B6:D7"/>
    <mergeCell ref="E6:K7"/>
    <mergeCell ref="B9:D10"/>
    <mergeCell ref="E9:K10"/>
    <mergeCell ref="E12:F12"/>
    <mergeCell ref="B59:C59"/>
    <mergeCell ref="B61:C61"/>
    <mergeCell ref="B63:C63"/>
    <mergeCell ref="E13:F13"/>
    <mergeCell ref="B41:C42"/>
    <mergeCell ref="B49:C49"/>
    <mergeCell ref="B47:C47"/>
    <mergeCell ref="B57:C57"/>
    <mergeCell ref="B51:C51"/>
    <mergeCell ref="B53:C53"/>
    <mergeCell ref="B55:C55"/>
  </mergeCells>
  <dataValidations count="5">
    <dataValidation type="list" allowBlank="1" showInputMessage="1" showErrorMessage="1" sqref="E4">
      <formula1>COMBO</formula1>
    </dataValidation>
    <dataValidation type="list" allowBlank="1" showInputMessage="1" showErrorMessage="1" sqref="E16">
      <formula1>CAS</formula1>
    </dataValidation>
    <dataValidation type="list" allowBlank="1" showInputMessage="1" showErrorMessage="1" sqref="E9">
      <formula1>NEVE</formula1>
    </dataValidation>
    <dataValidation type="list" allowBlank="1" showInputMessage="1" showErrorMessage="1" sqref="E6">
      <formula1>a</formula1>
    </dataValidation>
    <dataValidation type="list" allowBlank="1" showInputMessage="1" showErrorMessage="1" sqref="E13:F13">
      <formula1>prin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70"/>
  <sheetViews>
    <sheetView topLeftCell="M29" zoomScaleNormal="100" workbookViewId="0">
      <selection activeCell="AD48" sqref="AD48"/>
    </sheetView>
  </sheetViews>
  <sheetFormatPr defaultRowHeight="15" x14ac:dyDescent="0.25"/>
  <cols>
    <col min="3" max="3" width="91" customWidth="1"/>
    <col min="7" max="7" width="11.5703125" customWidth="1"/>
    <col min="12" max="13" width="14.5703125" customWidth="1"/>
    <col min="19" max="19" width="10.5703125" customWidth="1"/>
    <col min="21" max="21" width="9.140625" customWidth="1"/>
  </cols>
  <sheetData>
    <row r="3" spans="2:17" x14ac:dyDescent="0.25">
      <c r="B3" s="29">
        <v>1</v>
      </c>
      <c r="C3" s="4" t="s">
        <v>10</v>
      </c>
      <c r="D3" t="s">
        <v>2</v>
      </c>
    </row>
    <row r="4" spans="2:17" x14ac:dyDescent="0.25">
      <c r="B4" s="29">
        <v>2</v>
      </c>
      <c r="C4" s="4" t="s">
        <v>5</v>
      </c>
      <c r="D4" t="s">
        <v>4</v>
      </c>
    </row>
    <row r="5" spans="2:17" x14ac:dyDescent="0.25">
      <c r="B5" s="29">
        <v>3</v>
      </c>
      <c r="C5" s="4" t="s">
        <v>7</v>
      </c>
      <c r="D5" s="4"/>
    </row>
    <row r="6" spans="2:17" x14ac:dyDescent="0.25">
      <c r="B6" s="29">
        <v>4</v>
      </c>
      <c r="C6" s="4" t="s">
        <v>8</v>
      </c>
      <c r="D6" s="4"/>
    </row>
    <row r="7" spans="2:17" x14ac:dyDescent="0.25">
      <c r="B7" s="29">
        <v>5</v>
      </c>
      <c r="C7" s="4" t="s">
        <v>6</v>
      </c>
      <c r="D7" s="4"/>
    </row>
    <row r="8" spans="2:17" x14ac:dyDescent="0.25">
      <c r="B8" s="23">
        <v>6</v>
      </c>
      <c r="C8" s="66" t="s">
        <v>79</v>
      </c>
      <c r="D8" s="4"/>
    </row>
    <row r="9" spans="2:17" x14ac:dyDescent="0.25">
      <c r="B9" s="29">
        <v>7</v>
      </c>
      <c r="C9" s="4" t="s">
        <v>11</v>
      </c>
      <c r="D9" s="7"/>
    </row>
    <row r="10" spans="2:17" x14ac:dyDescent="0.25">
      <c r="L10" s="97" t="s">
        <v>36</v>
      </c>
      <c r="M10" s="97"/>
    </row>
    <row r="11" spans="2:17" x14ac:dyDescent="0.25">
      <c r="L11" s="13" t="s">
        <v>37</v>
      </c>
      <c r="M11" s="13" t="s">
        <v>38</v>
      </c>
    </row>
    <row r="12" spans="2:17" ht="18.75" x14ac:dyDescent="0.25">
      <c r="C12" s="13" t="s">
        <v>32</v>
      </c>
      <c r="D12" s="14" t="s">
        <v>29</v>
      </c>
      <c r="E12" s="14" t="s">
        <v>30</v>
      </c>
      <c r="F12" s="14" t="s">
        <v>31</v>
      </c>
      <c r="H12" s="98" t="s">
        <v>33</v>
      </c>
      <c r="I12" s="98"/>
      <c r="J12" s="98"/>
      <c r="K12" s="98"/>
      <c r="L12" s="17">
        <v>1</v>
      </c>
      <c r="M12" s="17">
        <v>1.3</v>
      </c>
      <c r="N12" s="19" t="s">
        <v>39</v>
      </c>
      <c r="P12" s="30"/>
      <c r="Q12" s="6"/>
    </row>
    <row r="13" spans="2:17" ht="18.75" x14ac:dyDescent="0.25">
      <c r="C13" s="15" t="s">
        <v>17</v>
      </c>
      <c r="D13" s="18">
        <v>0.7</v>
      </c>
      <c r="E13" s="18">
        <v>0.5</v>
      </c>
      <c r="F13" s="18">
        <v>0.3</v>
      </c>
      <c r="G13" s="12"/>
      <c r="H13" s="98" t="s">
        <v>34</v>
      </c>
      <c r="I13" s="98"/>
      <c r="J13" s="98"/>
      <c r="K13" s="98"/>
      <c r="L13" s="17">
        <v>0</v>
      </c>
      <c r="M13" s="17">
        <v>1.5</v>
      </c>
      <c r="N13" s="20" t="s">
        <v>40</v>
      </c>
    </row>
    <row r="14" spans="2:17" ht="18.75" x14ac:dyDescent="0.25">
      <c r="C14" s="15" t="s">
        <v>18</v>
      </c>
      <c r="D14" s="18">
        <v>0.7</v>
      </c>
      <c r="E14" s="18">
        <v>0.5</v>
      </c>
      <c r="F14" s="18">
        <v>0.3</v>
      </c>
      <c r="G14" s="12"/>
      <c r="H14" s="98" t="s">
        <v>35</v>
      </c>
      <c r="I14" s="98"/>
      <c r="J14" s="98"/>
      <c r="K14" s="98"/>
      <c r="L14" s="17">
        <v>0</v>
      </c>
      <c r="M14" s="17">
        <v>1.5</v>
      </c>
      <c r="N14" s="14" t="s">
        <v>41</v>
      </c>
    </row>
    <row r="15" spans="2:17" x14ac:dyDescent="0.25">
      <c r="C15" s="15" t="s">
        <v>19</v>
      </c>
      <c r="D15" s="18">
        <v>0.7</v>
      </c>
      <c r="E15" s="18">
        <v>0.7</v>
      </c>
      <c r="F15" s="18">
        <v>0.6</v>
      </c>
      <c r="G15" s="12"/>
      <c r="H15" s="12"/>
      <c r="I15" s="12"/>
    </row>
    <row r="16" spans="2:17" ht="18.75" x14ac:dyDescent="0.25">
      <c r="C16" s="15" t="s">
        <v>20</v>
      </c>
      <c r="D16" s="18">
        <v>0.7</v>
      </c>
      <c r="E16" s="18">
        <v>0.7</v>
      </c>
      <c r="F16" s="18">
        <v>0.6</v>
      </c>
      <c r="G16" s="12"/>
      <c r="H16" s="19" t="s">
        <v>39</v>
      </c>
      <c r="I16" s="20" t="s">
        <v>40</v>
      </c>
      <c r="J16" s="14" t="s">
        <v>41</v>
      </c>
      <c r="L16" s="35" t="s">
        <v>42</v>
      </c>
    </row>
    <row r="17" spans="2:36" x14ac:dyDescent="0.25">
      <c r="C17" s="15" t="s">
        <v>21</v>
      </c>
      <c r="D17" s="18">
        <v>1</v>
      </c>
      <c r="E17" s="18">
        <v>0.9</v>
      </c>
      <c r="F17" s="18">
        <v>0.8</v>
      </c>
      <c r="G17" s="12"/>
      <c r="H17" s="16">
        <f>IF(COMBINAZIONI!$E$4='dati nascosti'!$C$3,1.3,IF(COMBINAZIONI!$E$4='dati nascosti'!$C$4,1,IF(COMBINAZIONI!$E$4='dati nascosti'!$C$5,1,IF(COMBINAZIONI!$E$4='dati nascosti'!$C$6,1,IF(COMBINAZIONI!$E$4='dati nascosti'!$C$7,1,IF(COMBINAZIONI!$E$4='dati nascosti'!$C$9,1,IF(COMBINAZIONI!$E$4='dati nascosti'!$C$8,1,"")))))))</f>
        <v>1.3</v>
      </c>
      <c r="I17" s="16">
        <f>IF(COMBINAZIONI!$E$4='dati nascosti'!$C$3,1.5,IF(COMBINAZIONI!$E$4='dati nascosti'!$C$4,1,IF(COMBINAZIONI!$E$4='dati nascosti'!$C$5,1,IF(COMBINAZIONI!$E$4='dati nascosti'!$C$6,1,IF(COMBINAZIONI!$E$4='dati nascosti'!$C$7,1,IF(COMBINAZIONI!$E$4='dati nascosti'!$C$9,0,IF(COMBINAZIONI!$E$4='dati nascosti'!$C$8,1,"")))))))</f>
        <v>1.5</v>
      </c>
      <c r="J17" s="16">
        <f>IF(COMBINAZIONI!$E$4='dati nascosti'!$C$3,1.5,IF(COMBINAZIONI!$E$4='dati nascosti'!$C$4,1,IF(COMBINAZIONI!$E$4='dati nascosti'!$C$5,1,IF(COMBINAZIONI!$E$4='dati nascosti'!$C$6,1,IF(COMBINAZIONI!$E$4='dati nascosti'!$C$7,1,IF(COMBINAZIONI!$E$4='dati nascosti'!$C$9,0,IF(COMBINAZIONI!$E$4='dati nascosti'!$C$8,1,"")))))))</f>
        <v>1.5</v>
      </c>
      <c r="L17" s="36">
        <v>1</v>
      </c>
    </row>
    <row r="18" spans="2:36" x14ac:dyDescent="0.25">
      <c r="C18" s="15" t="s">
        <v>26</v>
      </c>
      <c r="D18" s="18">
        <v>0.7</v>
      </c>
      <c r="E18" s="18">
        <v>0.7</v>
      </c>
      <c r="F18" s="18">
        <v>0.6</v>
      </c>
      <c r="G18" s="12"/>
    </row>
    <row r="19" spans="2:36" x14ac:dyDescent="0.25">
      <c r="C19" s="15" t="s">
        <v>28</v>
      </c>
      <c r="D19" s="18">
        <v>0.7</v>
      </c>
      <c r="E19" s="18">
        <v>0.5</v>
      </c>
      <c r="F19" s="18">
        <v>0.3</v>
      </c>
      <c r="G19" s="12"/>
      <c r="M19" s="2"/>
      <c r="T19" s="2"/>
      <c r="U19" s="2"/>
      <c r="V19" s="2"/>
    </row>
    <row r="20" spans="2:36" x14ac:dyDescent="0.25">
      <c r="C20" s="15" t="s">
        <v>27</v>
      </c>
      <c r="D20" s="18">
        <v>0</v>
      </c>
      <c r="E20" s="18">
        <v>0</v>
      </c>
      <c r="F20" s="18">
        <v>0</v>
      </c>
      <c r="G20" s="12"/>
      <c r="M20" s="25"/>
      <c r="T20" s="2"/>
      <c r="U20" s="2"/>
      <c r="V20" s="2"/>
    </row>
    <row r="21" spans="2:36" x14ac:dyDescent="0.25">
      <c r="C21" s="15" t="s">
        <v>22</v>
      </c>
      <c r="D21" s="18">
        <v>0.6</v>
      </c>
      <c r="E21" s="18">
        <v>0.2</v>
      </c>
      <c r="F21" s="18">
        <v>0</v>
      </c>
      <c r="G21" s="12"/>
      <c r="H21" s="8"/>
      <c r="M21" s="25"/>
      <c r="T21" s="2"/>
      <c r="U21" s="2"/>
      <c r="V21" s="2"/>
    </row>
    <row r="22" spans="2:36" x14ac:dyDescent="0.25">
      <c r="C22" s="15" t="s">
        <v>23</v>
      </c>
      <c r="D22" s="18">
        <v>0.5</v>
      </c>
      <c r="E22" s="18">
        <v>0.2</v>
      </c>
      <c r="F22" s="18">
        <v>0</v>
      </c>
      <c r="G22" s="12"/>
      <c r="H22" s="56"/>
      <c r="I22" s="56"/>
      <c r="J22" s="56"/>
      <c r="M22" s="25"/>
      <c r="T22" s="2"/>
      <c r="U22" s="2"/>
      <c r="V22" s="2"/>
    </row>
    <row r="23" spans="2:36" x14ac:dyDescent="0.25">
      <c r="C23" s="15" t="s">
        <v>24</v>
      </c>
      <c r="D23" s="18">
        <v>0.7</v>
      </c>
      <c r="E23" s="18">
        <v>0.5</v>
      </c>
      <c r="F23" s="18">
        <v>0.2</v>
      </c>
      <c r="G23" s="12"/>
      <c r="M23" s="25"/>
      <c r="T23" s="2"/>
      <c r="U23" s="2"/>
      <c r="V23" s="2"/>
    </row>
    <row r="24" spans="2:36" x14ac:dyDescent="0.25">
      <c r="C24" s="15" t="s">
        <v>25</v>
      </c>
      <c r="D24" s="18">
        <v>0.6</v>
      </c>
      <c r="E24" s="18">
        <v>0.5</v>
      </c>
      <c r="F24" s="18">
        <v>0</v>
      </c>
      <c r="G24" s="12"/>
      <c r="M24" s="2"/>
      <c r="T24" s="2"/>
      <c r="U24" s="2"/>
      <c r="V24" s="2"/>
    </row>
    <row r="25" spans="2:36" x14ac:dyDescent="0.25">
      <c r="D25" s="12"/>
      <c r="E25" s="12"/>
      <c r="F25" s="12"/>
      <c r="G25" s="12"/>
      <c r="M25" s="2"/>
      <c r="N25" s="2"/>
      <c r="O25" s="1"/>
      <c r="P25" s="2"/>
      <c r="Q25" s="2"/>
      <c r="R25" s="2"/>
      <c r="S25" s="2"/>
      <c r="T25" s="2"/>
      <c r="U25" s="2"/>
      <c r="V25" s="2"/>
    </row>
    <row r="26" spans="2:36" x14ac:dyDescent="0.25">
      <c r="M26" s="2"/>
      <c r="N26" s="2"/>
      <c r="O26" s="2"/>
      <c r="P26" s="2"/>
      <c r="Q26" s="2"/>
      <c r="R26" s="2"/>
      <c r="S26" s="2"/>
      <c r="T26" s="2"/>
      <c r="U26" s="2"/>
      <c r="V26" s="2"/>
      <c r="Z26" s="12">
        <v>1</v>
      </c>
      <c r="AA26" s="12">
        <v>2</v>
      </c>
      <c r="AB26" s="12">
        <v>3</v>
      </c>
      <c r="AC26" s="12">
        <v>4</v>
      </c>
      <c r="AD26" s="12">
        <v>5</v>
      </c>
      <c r="AE26" s="12">
        <v>6</v>
      </c>
      <c r="AF26" s="12">
        <v>7</v>
      </c>
      <c r="AG26" s="12">
        <v>8</v>
      </c>
      <c r="AH26" s="12">
        <v>9</v>
      </c>
      <c r="AI26" s="12">
        <v>10</v>
      </c>
      <c r="AJ26" s="12">
        <v>11</v>
      </c>
    </row>
    <row r="27" spans="2:36" x14ac:dyDescent="0.25">
      <c r="D27" s="4"/>
      <c r="E27" s="4"/>
      <c r="F27" s="5" t="s">
        <v>2</v>
      </c>
      <c r="G27" s="5" t="s">
        <v>4</v>
      </c>
      <c r="H27" s="32"/>
      <c r="I27" s="5"/>
      <c r="J27" s="5" t="s">
        <v>4</v>
      </c>
      <c r="K27" s="5" t="s">
        <v>2</v>
      </c>
      <c r="M27" s="2"/>
      <c r="N27" s="2"/>
      <c r="O27" s="2"/>
      <c r="P27" s="2"/>
      <c r="Q27" s="2"/>
      <c r="R27" s="8" t="s">
        <v>2</v>
      </c>
      <c r="S27" s="8" t="s">
        <v>4</v>
      </c>
      <c r="T27" s="8" t="s">
        <v>77</v>
      </c>
      <c r="U27" s="8" t="s">
        <v>78</v>
      </c>
      <c r="V27" s="2"/>
      <c r="X27" s="2"/>
      <c r="Z27" s="2"/>
      <c r="AA27" s="2"/>
      <c r="AB27" s="2"/>
      <c r="AC27" s="2"/>
      <c r="AD27" s="2"/>
      <c r="AE27" s="43" t="str">
        <f t="shared" ref="AE27" si="0">IF($N$28=1,R27,IF($N$39=1,R38,IF($N$51=1,R50,IF($N$63=1,R62,""))))</f>
        <v>FOLLA</v>
      </c>
      <c r="AF27" s="43" t="str">
        <f t="shared" ref="AF27" si="1">IF($N$28=1,S27,IF($N$39=1,S38,IF($N$51=1,S50,IF($N$63=1,S62,""))))</f>
        <v>NEVE</v>
      </c>
      <c r="AG27" s="43" t="str">
        <f t="shared" ref="AG27" si="2">IF($N$28=1,T27,IF($N$39=1,T38,IF($N$51=1,T50,IF($N$63=1,T62,""))))</f>
        <v>VENTO</v>
      </c>
      <c r="AH27" s="43" t="str">
        <f t="shared" ref="AH27" si="3">IF($N$28=1,U27,IF($N$39=1,U38,IF($N$51=1,U50,IF($N$63=1,U62,""))))</f>
        <v>TEMPERATURA</v>
      </c>
      <c r="AI27" s="2"/>
      <c r="AJ27" s="1"/>
    </row>
    <row r="28" spans="2:36" x14ac:dyDescent="0.25">
      <c r="D28" s="5" t="s">
        <v>0</v>
      </c>
      <c r="E28" s="5" t="s">
        <v>1</v>
      </c>
      <c r="F28" s="5" t="s">
        <v>3</v>
      </c>
      <c r="G28" s="5" t="s">
        <v>9</v>
      </c>
      <c r="H28" s="32" t="s">
        <v>0</v>
      </c>
      <c r="I28" s="5" t="s">
        <v>1</v>
      </c>
      <c r="J28" s="5" t="s">
        <v>3</v>
      </c>
      <c r="K28" s="5" t="s">
        <v>9</v>
      </c>
      <c r="M28" s="36" t="str">
        <f>AA40</f>
        <v>FOLLA</v>
      </c>
      <c r="N28" s="36">
        <f>Z40</f>
        <v>1</v>
      </c>
      <c r="O28" s="36" t="s">
        <v>72</v>
      </c>
      <c r="P28" s="36" t="s">
        <v>73</v>
      </c>
      <c r="Q28" s="16" t="s">
        <v>76</v>
      </c>
      <c r="R28" s="36" t="s">
        <v>74</v>
      </c>
      <c r="S28" s="36" t="s">
        <v>75</v>
      </c>
      <c r="T28" s="36" t="s">
        <v>80</v>
      </c>
      <c r="U28" s="36" t="s">
        <v>81</v>
      </c>
      <c r="V28" s="36" t="s">
        <v>82</v>
      </c>
      <c r="W28" s="58" t="s">
        <v>83</v>
      </c>
      <c r="X28" s="2"/>
      <c r="Z28" s="36" t="str">
        <f>IF(Z40=1,AA40,IF(Z41=1,AA41,IF(Z42=1,AA42,IF(Z43=0,AA43,""))))</f>
        <v>FOLLA</v>
      </c>
      <c r="AA28" s="36"/>
      <c r="AB28" s="36" t="s">
        <v>72</v>
      </c>
      <c r="AC28" s="36" t="s">
        <v>73</v>
      </c>
      <c r="AD28" s="16" t="s">
        <v>76</v>
      </c>
      <c r="AE28" s="36" t="s">
        <v>74</v>
      </c>
      <c r="AF28" s="36" t="s">
        <v>75</v>
      </c>
      <c r="AG28" s="36" t="s">
        <v>80</v>
      </c>
      <c r="AH28" s="36" t="s">
        <v>81</v>
      </c>
      <c r="AI28" s="36" t="s">
        <v>82</v>
      </c>
      <c r="AJ28" s="58" t="s">
        <v>83</v>
      </c>
    </row>
    <row r="29" spans="2:36" ht="15.75" x14ac:dyDescent="0.25">
      <c r="B29" s="23">
        <v>1</v>
      </c>
      <c r="C29" s="22" t="s">
        <v>43</v>
      </c>
      <c r="D29" s="5">
        <f>'dati nascosti'!$H$17</f>
        <v>1.3</v>
      </c>
      <c r="E29" s="5">
        <f>'dati nascosti'!$I$17</f>
        <v>1.5</v>
      </c>
      <c r="F29" s="5">
        <f>'dati nascosti'!$J$17</f>
        <v>1.5</v>
      </c>
      <c r="G29" s="5">
        <f>$J$17*$AC$41</f>
        <v>0.75</v>
      </c>
      <c r="H29" s="32">
        <f>D29</f>
        <v>1.3</v>
      </c>
      <c r="I29" s="5">
        <f t="shared" ref="I29:I33" si="4">E29</f>
        <v>1.5</v>
      </c>
      <c r="J29" s="5">
        <f>G29</f>
        <v>0.75</v>
      </c>
      <c r="K29" s="5">
        <f>F29</f>
        <v>1.5</v>
      </c>
      <c r="M29" s="96" t="s">
        <v>10</v>
      </c>
      <c r="N29" s="96"/>
      <c r="O29" s="43">
        <f>$H$17</f>
        <v>1.3</v>
      </c>
      <c r="P29" s="43">
        <f>$I$17</f>
        <v>1.5</v>
      </c>
      <c r="Q29" s="43">
        <v>1</v>
      </c>
      <c r="R29" s="43">
        <f>$J$17</f>
        <v>1.5</v>
      </c>
      <c r="S29" s="43">
        <f>$AC$41*$J$17</f>
        <v>0.75</v>
      </c>
      <c r="T29" s="43">
        <f>$AC$42*$J$17</f>
        <v>0.89999999999999991</v>
      </c>
      <c r="U29" s="43">
        <f>$AC$43*$J$17</f>
        <v>0.89999999999999991</v>
      </c>
      <c r="V29" s="43">
        <v>0</v>
      </c>
      <c r="W29" s="18">
        <v>0</v>
      </c>
      <c r="X29" s="2"/>
      <c r="Z29" s="96" t="s">
        <v>10</v>
      </c>
      <c r="AA29" s="96"/>
      <c r="AB29" s="43">
        <f>IF($N$28=1,O29,IF($N$39=1,O40,IF($N$51=1,O52,IF($N$63=1,O64,""))))</f>
        <v>1.3</v>
      </c>
      <c r="AC29" s="43">
        <f t="shared" ref="AC29:AJ29" si="5">IF($N$28=1,P29,IF($N$39=1,P40,IF($N$51=1,P52,IF($N$63=1,P64,""))))</f>
        <v>1.5</v>
      </c>
      <c r="AD29" s="43">
        <f t="shared" si="5"/>
        <v>1</v>
      </c>
      <c r="AE29" s="43">
        <f t="shared" si="5"/>
        <v>1.5</v>
      </c>
      <c r="AF29" s="43">
        <f t="shared" si="5"/>
        <v>0.75</v>
      </c>
      <c r="AG29" s="43">
        <f t="shared" si="5"/>
        <v>0.89999999999999991</v>
      </c>
      <c r="AH29" s="43">
        <f t="shared" si="5"/>
        <v>0.89999999999999991</v>
      </c>
      <c r="AI29" s="43">
        <f t="shared" si="5"/>
        <v>0</v>
      </c>
      <c r="AJ29" s="43">
        <f t="shared" si="5"/>
        <v>0</v>
      </c>
    </row>
    <row r="30" spans="2:36" ht="15.75" x14ac:dyDescent="0.25">
      <c r="B30" s="23">
        <v>2</v>
      </c>
      <c r="C30" s="22" t="s">
        <v>44</v>
      </c>
      <c r="D30" s="5">
        <f>'dati nascosti'!$H$17</f>
        <v>1.3</v>
      </c>
      <c r="E30" s="5">
        <f>'dati nascosti'!$I$17</f>
        <v>1.5</v>
      </c>
      <c r="F30" s="5">
        <f>'dati nascosti'!$J$17</f>
        <v>1.5</v>
      </c>
      <c r="G30" s="5">
        <f>$J$17*$AC$41</f>
        <v>0.75</v>
      </c>
      <c r="H30" s="32">
        <f t="shared" ref="H30:H33" si="6">D30</f>
        <v>1.3</v>
      </c>
      <c r="I30" s="5">
        <f t="shared" si="4"/>
        <v>1.5</v>
      </c>
      <c r="J30" s="5">
        <f t="shared" ref="J30:J33" si="7">G30</f>
        <v>0.75</v>
      </c>
      <c r="K30" s="5">
        <f t="shared" ref="K30:K33" si="8">F30</f>
        <v>1.5</v>
      </c>
      <c r="M30" s="96" t="s">
        <v>5</v>
      </c>
      <c r="N30" s="96"/>
      <c r="O30" s="43">
        <v>1</v>
      </c>
      <c r="P30" s="43">
        <v>1</v>
      </c>
      <c r="Q30" s="43">
        <v>1</v>
      </c>
      <c r="R30" s="43">
        <v>1</v>
      </c>
      <c r="S30" s="43">
        <f>$AC$41</f>
        <v>0.5</v>
      </c>
      <c r="T30" s="43">
        <f>$AC$42</f>
        <v>0.6</v>
      </c>
      <c r="U30" s="43">
        <f>$AC$43</f>
        <v>0.6</v>
      </c>
      <c r="V30" s="43">
        <v>0</v>
      </c>
      <c r="W30" s="18">
        <v>0</v>
      </c>
      <c r="X30" s="2"/>
      <c r="Z30" s="96" t="s">
        <v>5</v>
      </c>
      <c r="AA30" s="96"/>
      <c r="AB30" s="43">
        <f t="shared" ref="AB30:AB35" si="9">IF($N$28=1,O30,IF($N$39=1,O41,IF($N$51=1,O53,IF($N$63=1,O65,""))))</f>
        <v>1</v>
      </c>
      <c r="AC30" s="43">
        <f t="shared" ref="AC30:AJ30" si="10">IF($N$28=1,P30,IF($N$39=1,P41,IF($N$51=1,P53,IF($N$63=1,P65,""))))</f>
        <v>1</v>
      </c>
      <c r="AD30" s="43">
        <f t="shared" si="10"/>
        <v>1</v>
      </c>
      <c r="AE30" s="43">
        <f t="shared" si="10"/>
        <v>1</v>
      </c>
      <c r="AF30" s="43">
        <f t="shared" si="10"/>
        <v>0.5</v>
      </c>
      <c r="AG30" s="43">
        <f t="shared" si="10"/>
        <v>0.6</v>
      </c>
      <c r="AH30" s="43">
        <f t="shared" si="10"/>
        <v>0.6</v>
      </c>
      <c r="AI30" s="43">
        <f t="shared" si="10"/>
        <v>0</v>
      </c>
      <c r="AJ30" s="43">
        <f t="shared" si="10"/>
        <v>0</v>
      </c>
    </row>
    <row r="31" spans="2:36" ht="15.75" x14ac:dyDescent="0.25">
      <c r="B31" s="23">
        <v>3</v>
      </c>
      <c r="C31" s="22" t="s">
        <v>45</v>
      </c>
      <c r="D31" s="5">
        <f>'dati nascosti'!$H$17</f>
        <v>1.3</v>
      </c>
      <c r="E31" s="5">
        <f>'dati nascosti'!$I$17</f>
        <v>1.5</v>
      </c>
      <c r="F31" s="5">
        <f>'dati nascosti'!$J$17*AD40</f>
        <v>0.75</v>
      </c>
      <c r="G31" s="5">
        <f>$J$17*$AE$41</f>
        <v>0</v>
      </c>
      <c r="H31" s="32">
        <f t="shared" si="6"/>
        <v>1.3</v>
      </c>
      <c r="I31" s="5">
        <f t="shared" si="4"/>
        <v>1.5</v>
      </c>
      <c r="J31" s="5">
        <f t="shared" si="7"/>
        <v>0</v>
      </c>
      <c r="K31" s="5">
        <f t="shared" si="8"/>
        <v>0.75</v>
      </c>
      <c r="M31" s="96" t="s">
        <v>7</v>
      </c>
      <c r="N31" s="96"/>
      <c r="O31" s="43">
        <v>1</v>
      </c>
      <c r="P31" s="43">
        <v>1</v>
      </c>
      <c r="Q31" s="43">
        <v>1</v>
      </c>
      <c r="R31" s="43">
        <f>$AD$40</f>
        <v>0.5</v>
      </c>
      <c r="S31" s="43">
        <f>$AE$41</f>
        <v>0</v>
      </c>
      <c r="T31" s="43">
        <f>$AE$42</f>
        <v>0</v>
      </c>
      <c r="U31" s="43">
        <f>$AE$43</f>
        <v>0</v>
      </c>
      <c r="V31" s="43">
        <v>0</v>
      </c>
      <c r="W31" s="18">
        <v>0</v>
      </c>
      <c r="X31" s="2"/>
      <c r="Z31" s="96" t="s">
        <v>7</v>
      </c>
      <c r="AA31" s="96"/>
      <c r="AB31" s="43">
        <f t="shared" si="9"/>
        <v>1</v>
      </c>
      <c r="AC31" s="43">
        <f t="shared" ref="AC31:AJ31" si="11">IF($N$28=1,P31,IF($N$39=1,P42,IF($N$51=1,P54,IF($N$63=1,P66,""))))</f>
        <v>1</v>
      </c>
      <c r="AD31" s="43">
        <f t="shared" si="11"/>
        <v>1</v>
      </c>
      <c r="AE31" s="43">
        <f t="shared" si="11"/>
        <v>0.5</v>
      </c>
      <c r="AF31" s="43">
        <f t="shared" si="11"/>
        <v>0</v>
      </c>
      <c r="AG31" s="43">
        <f t="shared" si="11"/>
        <v>0</v>
      </c>
      <c r="AH31" s="43">
        <f t="shared" si="11"/>
        <v>0</v>
      </c>
      <c r="AI31" s="43">
        <f t="shared" si="11"/>
        <v>0</v>
      </c>
      <c r="AJ31" s="43">
        <f t="shared" si="11"/>
        <v>0</v>
      </c>
    </row>
    <row r="32" spans="2:36" ht="15.75" x14ac:dyDescent="0.25">
      <c r="B32" s="23">
        <v>4</v>
      </c>
      <c r="C32" s="22" t="s">
        <v>46</v>
      </c>
      <c r="D32" s="5">
        <f>'dati nascosti'!$H$17</f>
        <v>1.3</v>
      </c>
      <c r="E32" s="5">
        <f>'dati nascosti'!$I$17</f>
        <v>1.5</v>
      </c>
      <c r="F32" s="5">
        <f>'dati nascosti'!$J$17*AE40</f>
        <v>0.44999999999999996</v>
      </c>
      <c r="G32" s="5">
        <f>$J$17*$AE$41</f>
        <v>0</v>
      </c>
      <c r="H32" s="32">
        <f t="shared" si="6"/>
        <v>1.3</v>
      </c>
      <c r="I32" s="5">
        <f t="shared" si="4"/>
        <v>1.5</v>
      </c>
      <c r="J32" s="5">
        <f t="shared" si="7"/>
        <v>0</v>
      </c>
      <c r="K32" s="5">
        <f t="shared" si="8"/>
        <v>0.44999999999999996</v>
      </c>
      <c r="M32" s="96" t="s">
        <v>8</v>
      </c>
      <c r="N32" s="96"/>
      <c r="O32" s="43">
        <v>1</v>
      </c>
      <c r="P32" s="43">
        <v>1</v>
      </c>
      <c r="Q32" s="43">
        <v>1</v>
      </c>
      <c r="R32" s="43">
        <f>$AE$40</f>
        <v>0.3</v>
      </c>
      <c r="S32" s="43">
        <f>$AE$41</f>
        <v>0</v>
      </c>
      <c r="T32" s="43">
        <f>$AE$42</f>
        <v>0</v>
      </c>
      <c r="U32" s="43">
        <f>$AE$43</f>
        <v>0</v>
      </c>
      <c r="V32" s="43">
        <v>0</v>
      </c>
      <c r="W32" s="18">
        <v>0</v>
      </c>
      <c r="X32" s="2"/>
      <c r="Z32" s="96" t="s">
        <v>8</v>
      </c>
      <c r="AA32" s="96"/>
      <c r="AB32" s="43">
        <f t="shared" si="9"/>
        <v>1</v>
      </c>
      <c r="AC32" s="43">
        <f t="shared" ref="AC32:AJ32" si="12">IF($N$28=1,P32,IF($N$39=1,P43,IF($N$51=1,P55,IF($N$63=1,P67,""))))</f>
        <v>1</v>
      </c>
      <c r="AD32" s="43">
        <f t="shared" si="12"/>
        <v>1</v>
      </c>
      <c r="AE32" s="43">
        <f t="shared" si="12"/>
        <v>0.3</v>
      </c>
      <c r="AF32" s="43">
        <f t="shared" si="12"/>
        <v>0</v>
      </c>
      <c r="AG32" s="43">
        <f t="shared" si="12"/>
        <v>0</v>
      </c>
      <c r="AH32" s="43">
        <f t="shared" si="12"/>
        <v>0</v>
      </c>
      <c r="AI32" s="43">
        <f t="shared" si="12"/>
        <v>0</v>
      </c>
      <c r="AJ32" s="43">
        <f t="shared" si="12"/>
        <v>0</v>
      </c>
    </row>
    <row r="33" spans="2:36" ht="15.75" x14ac:dyDescent="0.25">
      <c r="B33" s="23">
        <v>5</v>
      </c>
      <c r="C33" s="22" t="s">
        <v>47</v>
      </c>
      <c r="D33" s="5">
        <f>'dati nascosti'!$H$17</f>
        <v>1.3</v>
      </c>
      <c r="E33" s="5">
        <f>'dati nascosti'!$I$17</f>
        <v>1.5</v>
      </c>
      <c r="F33" s="5">
        <f>'dati nascosti'!$J$17*AE40</f>
        <v>0.44999999999999996</v>
      </c>
      <c r="G33" s="5">
        <f>$J$17*$AE$41</f>
        <v>0</v>
      </c>
      <c r="H33" s="32">
        <f t="shared" si="6"/>
        <v>1.3</v>
      </c>
      <c r="I33" s="5">
        <f t="shared" si="4"/>
        <v>1.5</v>
      </c>
      <c r="J33" s="5">
        <f t="shared" si="7"/>
        <v>0</v>
      </c>
      <c r="K33" s="5">
        <f t="shared" si="8"/>
        <v>0.44999999999999996</v>
      </c>
      <c r="M33" s="96" t="s">
        <v>6</v>
      </c>
      <c r="N33" s="96"/>
      <c r="O33" s="43">
        <v>1</v>
      </c>
      <c r="P33" s="43">
        <v>1</v>
      </c>
      <c r="Q33" s="43">
        <v>1</v>
      </c>
      <c r="R33" s="43">
        <f>$AE$40</f>
        <v>0.3</v>
      </c>
      <c r="S33" s="43">
        <f>$AE$41</f>
        <v>0</v>
      </c>
      <c r="T33" s="43">
        <f>$AE$42</f>
        <v>0</v>
      </c>
      <c r="U33" s="43">
        <f>$AE$43</f>
        <v>0</v>
      </c>
      <c r="V33" s="43">
        <v>1</v>
      </c>
      <c r="W33" s="18">
        <v>0</v>
      </c>
      <c r="X33" s="2"/>
      <c r="Z33" s="96" t="s">
        <v>6</v>
      </c>
      <c r="AA33" s="96"/>
      <c r="AB33" s="43">
        <f t="shared" si="9"/>
        <v>1</v>
      </c>
      <c r="AC33" s="43">
        <f t="shared" ref="AC33:AJ33" si="13">IF($N$28=1,P33,IF($N$39=1,P44,IF($N$51=1,P56,IF($N$63=1,P68,""))))</f>
        <v>1</v>
      </c>
      <c r="AD33" s="43">
        <f t="shared" si="13"/>
        <v>1</v>
      </c>
      <c r="AE33" s="43">
        <f>IF($N$28=1,R33,IF($N$39=1,R44,IF($N$51=1,R56,IF($N$63=1,R68,""))))</f>
        <v>0.3</v>
      </c>
      <c r="AF33" s="43">
        <f t="shared" si="13"/>
        <v>0</v>
      </c>
      <c r="AG33" s="43">
        <f t="shared" si="13"/>
        <v>0</v>
      </c>
      <c r="AH33" s="43">
        <f t="shared" si="13"/>
        <v>0</v>
      </c>
      <c r="AI33" s="43">
        <f t="shared" si="13"/>
        <v>1</v>
      </c>
      <c r="AJ33" s="43">
        <f t="shared" si="13"/>
        <v>0</v>
      </c>
    </row>
    <row r="34" spans="2:36" ht="15.75" x14ac:dyDescent="0.25">
      <c r="B34" s="23">
        <v>6</v>
      </c>
      <c r="C34" s="22" t="s">
        <v>97</v>
      </c>
      <c r="G34" s="5"/>
      <c r="M34" s="96" t="s">
        <v>79</v>
      </c>
      <c r="N34" s="96"/>
      <c r="O34" s="18">
        <v>1</v>
      </c>
      <c r="P34" s="18">
        <v>1</v>
      </c>
      <c r="Q34" s="18">
        <v>1</v>
      </c>
      <c r="R34" s="18">
        <f>$AE$40</f>
        <v>0.3</v>
      </c>
      <c r="S34" s="43">
        <f>$AE$41</f>
        <v>0</v>
      </c>
      <c r="T34" s="43">
        <f>$AE$42</f>
        <v>0</v>
      </c>
      <c r="U34" s="43">
        <f>$AE$43</f>
        <v>0</v>
      </c>
      <c r="V34" s="18">
        <v>0</v>
      </c>
      <c r="W34" s="18">
        <v>1</v>
      </c>
      <c r="X34" s="2"/>
      <c r="Z34" s="96" t="s">
        <v>79</v>
      </c>
      <c r="AA34" s="96"/>
      <c r="AB34" s="43">
        <f t="shared" si="9"/>
        <v>1</v>
      </c>
      <c r="AC34" s="43">
        <f t="shared" ref="AC34:AJ34" si="14">IF($N$28=1,P34,IF($N$39=1,P45,IF($N$51=1,P57,IF($N$63=1,P69,""))))</f>
        <v>1</v>
      </c>
      <c r="AD34" s="43">
        <f t="shared" si="14"/>
        <v>1</v>
      </c>
      <c r="AE34" s="43">
        <f t="shared" si="14"/>
        <v>0.3</v>
      </c>
      <c r="AF34" s="43">
        <f t="shared" si="14"/>
        <v>0</v>
      </c>
      <c r="AG34" s="43">
        <f t="shared" si="14"/>
        <v>0</v>
      </c>
      <c r="AH34" s="43">
        <f t="shared" si="14"/>
        <v>0</v>
      </c>
      <c r="AI34" s="43">
        <f t="shared" si="14"/>
        <v>0</v>
      </c>
      <c r="AJ34" s="43">
        <f t="shared" si="14"/>
        <v>1</v>
      </c>
    </row>
    <row r="35" spans="2:36" ht="15.75" x14ac:dyDescent="0.25">
      <c r="B35" s="23">
        <v>7</v>
      </c>
      <c r="C35" s="22" t="s">
        <v>48</v>
      </c>
      <c r="D35" s="5">
        <f>'dati nascosti'!$H$17</f>
        <v>1.3</v>
      </c>
      <c r="E35" s="5">
        <f>'dati nascosti'!$I$17</f>
        <v>1.5</v>
      </c>
      <c r="F35" s="5">
        <f>'dati nascosti'!$J$17</f>
        <v>1.5</v>
      </c>
      <c r="G35" s="5">
        <f>$J$17*$AE$41</f>
        <v>0</v>
      </c>
      <c r="H35" s="32">
        <f>D35</f>
        <v>1.3</v>
      </c>
      <c r="I35" s="5">
        <f>E35</f>
        <v>1.5</v>
      </c>
      <c r="J35" s="5">
        <f>G35</f>
        <v>0</v>
      </c>
      <c r="K35" s="5">
        <f>F35</f>
        <v>1.5</v>
      </c>
      <c r="M35" s="96" t="s">
        <v>11</v>
      </c>
      <c r="N35" s="96"/>
      <c r="O35" s="43">
        <v>1</v>
      </c>
      <c r="P35" s="43">
        <v>0</v>
      </c>
      <c r="Q35" s="43">
        <v>1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18">
        <v>0</v>
      </c>
      <c r="X35" s="2"/>
      <c r="Z35" s="96" t="s">
        <v>11</v>
      </c>
      <c r="AA35" s="96"/>
      <c r="AB35" s="43">
        <f t="shared" si="9"/>
        <v>1</v>
      </c>
      <c r="AC35" s="43">
        <f t="shared" ref="AC35:AJ35" si="15">IF($N$28=1,P35,IF($N$39=1,P46,IF($N$51=1,P58,IF($N$63=1,P70,""))))</f>
        <v>0</v>
      </c>
      <c r="AD35" s="43">
        <f t="shared" si="15"/>
        <v>1</v>
      </c>
      <c r="AE35" s="43">
        <f t="shared" si="15"/>
        <v>0</v>
      </c>
      <c r="AF35" s="43">
        <f t="shared" si="15"/>
        <v>0</v>
      </c>
      <c r="AG35" s="43">
        <f t="shared" si="15"/>
        <v>0</v>
      </c>
      <c r="AH35" s="43">
        <f t="shared" si="15"/>
        <v>0</v>
      </c>
      <c r="AI35" s="43">
        <f t="shared" si="15"/>
        <v>0</v>
      </c>
      <c r="AJ35" s="43">
        <f t="shared" si="15"/>
        <v>0</v>
      </c>
    </row>
    <row r="37" spans="2:36" x14ac:dyDescent="0.25">
      <c r="X37" s="2"/>
    </row>
    <row r="38" spans="2:36" x14ac:dyDescent="0.25">
      <c r="C38" s="7" t="s">
        <v>66</v>
      </c>
      <c r="D38" s="48">
        <v>0.5</v>
      </c>
      <c r="M38" s="2"/>
      <c r="N38" s="2"/>
      <c r="O38" s="2"/>
      <c r="P38" s="2"/>
      <c r="Q38" s="2"/>
      <c r="R38" s="8" t="s">
        <v>4</v>
      </c>
      <c r="S38" s="8" t="s">
        <v>77</v>
      </c>
      <c r="T38" s="8" t="s">
        <v>78</v>
      </c>
      <c r="U38" s="8" t="s">
        <v>2</v>
      </c>
      <c r="V38" s="2"/>
      <c r="W38" s="1"/>
      <c r="X38" s="2"/>
    </row>
    <row r="39" spans="2:36" ht="18.75" x14ac:dyDescent="0.25">
      <c r="C39" s="7" t="s">
        <v>63</v>
      </c>
      <c r="D39" s="48">
        <v>2</v>
      </c>
      <c r="M39" s="36" t="str">
        <f>AA41</f>
        <v>NEVE</v>
      </c>
      <c r="N39" s="36">
        <f>Z41</f>
        <v>0</v>
      </c>
      <c r="O39" s="36" t="s">
        <v>72</v>
      </c>
      <c r="P39" s="36" t="s">
        <v>73</v>
      </c>
      <c r="Q39" s="16" t="s">
        <v>76</v>
      </c>
      <c r="R39" s="36" t="s">
        <v>74</v>
      </c>
      <c r="S39" s="36" t="s">
        <v>75</v>
      </c>
      <c r="T39" s="36" t="s">
        <v>80</v>
      </c>
      <c r="U39" s="36" t="s">
        <v>81</v>
      </c>
      <c r="V39" s="36" t="s">
        <v>82</v>
      </c>
      <c r="W39" s="58" t="s">
        <v>83</v>
      </c>
      <c r="X39" s="2"/>
      <c r="AC39" s="14" t="s">
        <v>29</v>
      </c>
      <c r="AD39" s="14" t="s">
        <v>30</v>
      </c>
      <c r="AE39" s="14" t="s">
        <v>31</v>
      </c>
      <c r="AF39" s="12"/>
      <c r="AG39" s="12"/>
      <c r="AH39" s="12"/>
      <c r="AI39" s="12"/>
      <c r="AJ39" s="12"/>
    </row>
    <row r="40" spans="2:36" x14ac:dyDescent="0.25">
      <c r="C40" t="s">
        <v>62</v>
      </c>
      <c r="D40" s="48">
        <v>2</v>
      </c>
      <c r="M40" s="96" t="s">
        <v>10</v>
      </c>
      <c r="N40" s="96"/>
      <c r="O40" s="43">
        <f>$H$17</f>
        <v>1.3</v>
      </c>
      <c r="P40" s="43">
        <f>$I$17</f>
        <v>1.5</v>
      </c>
      <c r="Q40" s="43">
        <v>1</v>
      </c>
      <c r="R40" s="43">
        <f>$J$17</f>
        <v>1.5</v>
      </c>
      <c r="S40" s="43">
        <f>$AC$42*$J$17</f>
        <v>0.89999999999999991</v>
      </c>
      <c r="T40" s="43">
        <f>$AC$43*$J$17</f>
        <v>0.89999999999999991</v>
      </c>
      <c r="U40" s="43">
        <f>$AC$40*$J$17</f>
        <v>1.0499999999999998</v>
      </c>
      <c r="V40" s="43">
        <v>0</v>
      </c>
      <c r="W40" s="18">
        <v>0</v>
      </c>
      <c r="X40" s="2"/>
      <c r="Z40" s="8">
        <f>IF(COMBINAZIONI!$E$13='dati nascosti'!AA40,1,0)</f>
        <v>1</v>
      </c>
      <c r="AA40" s="54" t="s">
        <v>2</v>
      </c>
      <c r="AB40" s="2"/>
      <c r="AC40" s="18">
        <f>COMBINAZIONI!J22</f>
        <v>0.7</v>
      </c>
      <c r="AD40" s="18">
        <f>COMBINAZIONI!K22</f>
        <v>0.5</v>
      </c>
      <c r="AE40" s="18">
        <f>COMBINAZIONI!L22</f>
        <v>0.3</v>
      </c>
      <c r="AF40" s="37"/>
      <c r="AG40" s="37"/>
      <c r="AH40" s="37"/>
      <c r="AI40" s="4"/>
      <c r="AJ40" s="7"/>
    </row>
    <row r="41" spans="2:36" x14ac:dyDescent="0.25">
      <c r="C41" t="s">
        <v>61</v>
      </c>
      <c r="D41" s="48">
        <v>2.5</v>
      </c>
      <c r="M41" s="96" t="s">
        <v>5</v>
      </c>
      <c r="N41" s="96"/>
      <c r="O41" s="43">
        <v>1</v>
      </c>
      <c r="P41" s="43">
        <v>1</v>
      </c>
      <c r="Q41" s="43">
        <v>1</v>
      </c>
      <c r="R41" s="43">
        <v>1</v>
      </c>
      <c r="S41" s="43">
        <f>$AC$42</f>
        <v>0.6</v>
      </c>
      <c r="T41" s="43">
        <f>$AC$43</f>
        <v>0.6</v>
      </c>
      <c r="U41" s="43">
        <f>$AC$40</f>
        <v>0.7</v>
      </c>
      <c r="V41" s="43">
        <v>0</v>
      </c>
      <c r="W41" s="18">
        <v>0</v>
      </c>
      <c r="X41" s="2"/>
      <c r="Z41" s="8">
        <f>IF(COMBINAZIONI!$E$13='dati nascosti'!AA41,1,0)</f>
        <v>0</v>
      </c>
      <c r="AA41" s="54" t="s">
        <v>4</v>
      </c>
      <c r="AB41" s="5"/>
      <c r="AC41" s="18">
        <f>COMBINAZIONI!J25</f>
        <v>0.5</v>
      </c>
      <c r="AD41" s="18">
        <f>COMBINAZIONI!K25</f>
        <v>0.2</v>
      </c>
      <c r="AE41" s="18">
        <f>COMBINAZIONI!L25</f>
        <v>0</v>
      </c>
      <c r="AF41" s="5"/>
      <c r="AG41" s="5"/>
      <c r="AH41" s="5"/>
      <c r="AI41" s="5"/>
      <c r="AJ41" s="10"/>
    </row>
    <row r="42" spans="2:36" x14ac:dyDescent="0.25">
      <c r="C42" t="s">
        <v>64</v>
      </c>
      <c r="D42" s="48">
        <v>3</v>
      </c>
      <c r="M42" s="96" t="s">
        <v>7</v>
      </c>
      <c r="N42" s="96"/>
      <c r="O42" s="43">
        <v>1</v>
      </c>
      <c r="P42" s="43">
        <v>1</v>
      </c>
      <c r="Q42" s="43">
        <v>1</v>
      </c>
      <c r="R42" s="43">
        <f>$AD$41</f>
        <v>0.2</v>
      </c>
      <c r="S42" s="43">
        <f>$AE$42</f>
        <v>0</v>
      </c>
      <c r="T42" s="43">
        <f>$AE$43</f>
        <v>0</v>
      </c>
      <c r="U42" s="43">
        <f>$AE$40</f>
        <v>0.3</v>
      </c>
      <c r="V42" s="43">
        <v>0</v>
      </c>
      <c r="W42" s="18">
        <v>0</v>
      </c>
      <c r="X42" s="2"/>
      <c r="Z42" s="8">
        <f>IF(COMBINAZIONI!$E$13='dati nascosti'!AA42,1,0)</f>
        <v>0</v>
      </c>
      <c r="AA42" s="55" t="s">
        <v>77</v>
      </c>
      <c r="AB42" s="5"/>
      <c r="AC42" s="43">
        <f>D21</f>
        <v>0.6</v>
      </c>
      <c r="AD42" s="43">
        <f>E21</f>
        <v>0.2</v>
      </c>
      <c r="AE42" s="43">
        <f>F21</f>
        <v>0</v>
      </c>
      <c r="AF42" s="37"/>
      <c r="AG42" s="37"/>
      <c r="AH42" s="37"/>
      <c r="AI42" s="37"/>
      <c r="AJ42" s="37"/>
    </row>
    <row r="43" spans="2:36" x14ac:dyDescent="0.25">
      <c r="C43" t="s">
        <v>65</v>
      </c>
      <c r="D43" s="49">
        <v>3</v>
      </c>
      <c r="M43" s="96" t="s">
        <v>8</v>
      </c>
      <c r="N43" s="96"/>
      <c r="O43" s="43">
        <v>1</v>
      </c>
      <c r="P43" s="43">
        <v>1</v>
      </c>
      <c r="Q43" s="43">
        <v>1</v>
      </c>
      <c r="R43" s="43">
        <f>$AE$41</f>
        <v>0</v>
      </c>
      <c r="S43" s="43">
        <f>$AE$42</f>
        <v>0</v>
      </c>
      <c r="T43" s="43">
        <f>$AE$43</f>
        <v>0</v>
      </c>
      <c r="U43" s="43">
        <f>$AE$40</f>
        <v>0.3</v>
      </c>
      <c r="V43" s="43">
        <v>0</v>
      </c>
      <c r="W43" s="18">
        <v>0</v>
      </c>
      <c r="Z43" s="8">
        <f>IF(COMBINAZIONI!$E$13='dati nascosti'!AA43,1,0)</f>
        <v>0</v>
      </c>
      <c r="AA43" s="55" t="s">
        <v>78</v>
      </c>
      <c r="AB43" s="5"/>
      <c r="AC43" s="43">
        <f>D24</f>
        <v>0.6</v>
      </c>
      <c r="AD43" s="43">
        <f>E24</f>
        <v>0.5</v>
      </c>
      <c r="AE43" s="43">
        <f>F24</f>
        <v>0</v>
      </c>
      <c r="AF43" s="37"/>
      <c r="AG43" s="37"/>
      <c r="AH43" s="37"/>
      <c r="AI43" s="37"/>
      <c r="AJ43" s="37"/>
    </row>
    <row r="44" spans="2:36" x14ac:dyDescent="0.25">
      <c r="C44" t="s">
        <v>67</v>
      </c>
      <c r="D44" s="49">
        <v>4</v>
      </c>
      <c r="M44" s="96" t="s">
        <v>6</v>
      </c>
      <c r="N44" s="96"/>
      <c r="O44" s="43">
        <v>1</v>
      </c>
      <c r="P44" s="43">
        <v>1</v>
      </c>
      <c r="Q44" s="43">
        <v>1</v>
      </c>
      <c r="R44" s="43">
        <f>$AE$41</f>
        <v>0</v>
      </c>
      <c r="S44" s="43">
        <f>$AE$42</f>
        <v>0</v>
      </c>
      <c r="T44" s="43">
        <f>$AE$43</f>
        <v>0</v>
      </c>
      <c r="U44" s="43">
        <f>$AE$40</f>
        <v>0.3</v>
      </c>
      <c r="V44" s="43">
        <v>1</v>
      </c>
      <c r="W44" s="18">
        <v>0</v>
      </c>
      <c r="Z44" s="8">
        <f>IF(COMBINAZIONI!$E$13='dati nascosti'!AA44,1,0)</f>
        <v>0</v>
      </c>
      <c r="AA44" s="1" t="s">
        <v>6</v>
      </c>
      <c r="AB44" s="5"/>
      <c r="AC44" s="57"/>
      <c r="AD44" s="57"/>
      <c r="AE44" s="57"/>
      <c r="AF44" s="37"/>
      <c r="AG44" s="37"/>
      <c r="AH44" s="37"/>
      <c r="AI44" s="37"/>
      <c r="AJ44" s="37"/>
    </row>
    <row r="45" spans="2:36" x14ac:dyDescent="0.25">
      <c r="C45" t="s">
        <v>68</v>
      </c>
      <c r="D45" s="49">
        <v>5</v>
      </c>
      <c r="M45" s="96" t="s">
        <v>79</v>
      </c>
      <c r="N45" s="96"/>
      <c r="O45" s="18">
        <v>1</v>
      </c>
      <c r="P45" s="18">
        <v>1</v>
      </c>
      <c r="Q45" s="18">
        <v>1</v>
      </c>
      <c r="R45" s="18">
        <f>$AE$41</f>
        <v>0</v>
      </c>
      <c r="S45" s="43">
        <f>$AE$42</f>
        <v>0</v>
      </c>
      <c r="T45" s="43">
        <f>$AE$43</f>
        <v>0</v>
      </c>
      <c r="U45" s="43">
        <f>$AE$40</f>
        <v>0.3</v>
      </c>
      <c r="V45" s="18">
        <v>0</v>
      </c>
      <c r="W45" s="18">
        <v>1</v>
      </c>
      <c r="Z45" s="8">
        <f>IF(COMBINAZIONI!$E$13='dati nascosti'!AA45,1,0)</f>
        <v>0</v>
      </c>
      <c r="AA45" s="1" t="s">
        <v>79</v>
      </c>
      <c r="AB45" s="2"/>
      <c r="AC45" s="4"/>
      <c r="AD45" s="4"/>
      <c r="AE45" s="4"/>
      <c r="AF45" s="37"/>
      <c r="AG45" s="37"/>
      <c r="AH45" s="37"/>
      <c r="AI45" s="37"/>
      <c r="AJ45" s="37"/>
    </row>
    <row r="46" spans="2:36" x14ac:dyDescent="0.25">
      <c r="C46" t="s">
        <v>69</v>
      </c>
      <c r="D46" s="49">
        <v>4</v>
      </c>
      <c r="M46" s="96" t="s">
        <v>11</v>
      </c>
      <c r="N46" s="96"/>
      <c r="O46" s="43">
        <v>1</v>
      </c>
      <c r="P46" s="43">
        <v>0</v>
      </c>
      <c r="Q46" s="43">
        <v>1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18">
        <v>0</v>
      </c>
      <c r="Z46" s="60"/>
      <c r="AA46" s="60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2:36" x14ac:dyDescent="0.25">
      <c r="C47" t="s">
        <v>70</v>
      </c>
      <c r="D47" s="49">
        <v>5</v>
      </c>
      <c r="Z47" s="60"/>
      <c r="AA47" s="60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2:36" x14ac:dyDescent="0.25">
      <c r="C48" t="s">
        <v>71</v>
      </c>
      <c r="D48" s="48">
        <v>6</v>
      </c>
      <c r="Z48" s="60"/>
      <c r="AA48" s="60"/>
      <c r="AB48" s="37"/>
      <c r="AC48" s="37"/>
      <c r="AD48" s="37"/>
      <c r="AE48" s="37"/>
      <c r="AF48" s="37"/>
      <c r="AG48" s="37"/>
      <c r="AH48" s="37"/>
      <c r="AI48" s="37"/>
      <c r="AJ48" s="37"/>
    </row>
    <row r="50" spans="13:23" x14ac:dyDescent="0.25">
      <c r="M50" s="2"/>
      <c r="N50" s="2"/>
      <c r="O50" s="2"/>
      <c r="P50" s="2"/>
      <c r="Q50" s="2"/>
      <c r="R50" s="8" t="s">
        <v>77</v>
      </c>
      <c r="S50" s="8" t="s">
        <v>78</v>
      </c>
      <c r="T50" s="8" t="s">
        <v>2</v>
      </c>
      <c r="U50" s="8" t="s">
        <v>4</v>
      </c>
      <c r="V50" s="2"/>
      <c r="W50" s="1"/>
    </row>
    <row r="51" spans="13:23" x14ac:dyDescent="0.25">
      <c r="M51" s="36" t="str">
        <f>AA42</f>
        <v>VENTO</v>
      </c>
      <c r="N51" s="36">
        <f>Z42</f>
        <v>0</v>
      </c>
      <c r="O51" s="36" t="s">
        <v>72</v>
      </c>
      <c r="P51" s="36" t="s">
        <v>73</v>
      </c>
      <c r="Q51" s="16" t="s">
        <v>76</v>
      </c>
      <c r="R51" s="36" t="s">
        <v>74</v>
      </c>
      <c r="S51" s="36" t="s">
        <v>75</v>
      </c>
      <c r="T51" s="36" t="s">
        <v>80</v>
      </c>
      <c r="U51" s="36" t="s">
        <v>81</v>
      </c>
      <c r="V51" s="36" t="s">
        <v>82</v>
      </c>
      <c r="W51" s="58" t="s">
        <v>83</v>
      </c>
    </row>
    <row r="52" spans="13:23" x14ac:dyDescent="0.25">
      <c r="M52" s="96" t="s">
        <v>10</v>
      </c>
      <c r="N52" s="96"/>
      <c r="O52" s="43">
        <f>$H$17</f>
        <v>1.3</v>
      </c>
      <c r="P52" s="43">
        <f>$I$17</f>
        <v>1.5</v>
      </c>
      <c r="Q52" s="43">
        <v>1</v>
      </c>
      <c r="R52" s="43">
        <f>$J$17</f>
        <v>1.5</v>
      </c>
      <c r="S52" s="43">
        <f>$AC$43*$J$17</f>
        <v>0.89999999999999991</v>
      </c>
      <c r="T52" s="43">
        <f>$AC$40*$J$17</f>
        <v>1.0499999999999998</v>
      </c>
      <c r="U52" s="43">
        <f>$AC$41*$J$17</f>
        <v>0.75</v>
      </c>
      <c r="V52" s="43">
        <v>0</v>
      </c>
      <c r="W52" s="18">
        <v>0</v>
      </c>
    </row>
    <row r="53" spans="13:23" x14ac:dyDescent="0.25">
      <c r="M53" s="96" t="s">
        <v>5</v>
      </c>
      <c r="N53" s="96"/>
      <c r="O53" s="43">
        <v>1</v>
      </c>
      <c r="P53" s="43">
        <v>1</v>
      </c>
      <c r="Q53" s="43">
        <v>1</v>
      </c>
      <c r="R53" s="43">
        <v>1</v>
      </c>
      <c r="S53" s="43">
        <f>$AC$43</f>
        <v>0.6</v>
      </c>
      <c r="T53" s="43">
        <f>$AC$40</f>
        <v>0.7</v>
      </c>
      <c r="U53" s="43">
        <f>$AC$41</f>
        <v>0.5</v>
      </c>
      <c r="V53" s="43">
        <v>0</v>
      </c>
      <c r="W53" s="18">
        <v>0</v>
      </c>
    </row>
    <row r="54" spans="13:23" x14ac:dyDescent="0.25">
      <c r="M54" s="96" t="s">
        <v>7</v>
      </c>
      <c r="N54" s="96"/>
      <c r="O54" s="43">
        <v>1</v>
      </c>
      <c r="P54" s="43">
        <v>1</v>
      </c>
      <c r="Q54" s="43">
        <v>1</v>
      </c>
      <c r="R54" s="43">
        <f>$AD$42</f>
        <v>0.2</v>
      </c>
      <c r="S54" s="43">
        <f>$AE$43</f>
        <v>0</v>
      </c>
      <c r="T54" s="43">
        <f>$AE$40</f>
        <v>0.3</v>
      </c>
      <c r="U54" s="43">
        <f>$AE$41</f>
        <v>0</v>
      </c>
      <c r="V54" s="43">
        <v>0</v>
      </c>
      <c r="W54" s="18">
        <v>0</v>
      </c>
    </row>
    <row r="55" spans="13:23" x14ac:dyDescent="0.25">
      <c r="M55" s="96" t="s">
        <v>8</v>
      </c>
      <c r="N55" s="96"/>
      <c r="O55" s="43">
        <v>1</v>
      </c>
      <c r="P55" s="43">
        <v>1</v>
      </c>
      <c r="Q55" s="43">
        <v>1</v>
      </c>
      <c r="R55" s="43">
        <f>$AE$42</f>
        <v>0</v>
      </c>
      <c r="S55" s="43">
        <f>$AE$43</f>
        <v>0</v>
      </c>
      <c r="T55" s="43">
        <f>$AE$40</f>
        <v>0.3</v>
      </c>
      <c r="U55" s="43">
        <f>$AE$41</f>
        <v>0</v>
      </c>
      <c r="V55" s="43">
        <v>0</v>
      </c>
      <c r="W55" s="18">
        <v>0</v>
      </c>
    </row>
    <row r="56" spans="13:23" x14ac:dyDescent="0.25">
      <c r="M56" s="96" t="s">
        <v>6</v>
      </c>
      <c r="N56" s="96"/>
      <c r="O56" s="43">
        <v>1</v>
      </c>
      <c r="P56" s="43">
        <v>1</v>
      </c>
      <c r="Q56" s="43">
        <v>1</v>
      </c>
      <c r="R56" s="43">
        <f>$AE$42</f>
        <v>0</v>
      </c>
      <c r="S56" s="43">
        <f>$AE$43</f>
        <v>0</v>
      </c>
      <c r="T56" s="43">
        <f>$AE$40</f>
        <v>0.3</v>
      </c>
      <c r="U56" s="43">
        <f>$AE$41</f>
        <v>0</v>
      </c>
      <c r="V56" s="43">
        <v>1</v>
      </c>
      <c r="W56" s="18">
        <v>0</v>
      </c>
    </row>
    <row r="57" spans="13:23" x14ac:dyDescent="0.25">
      <c r="M57" s="96" t="s">
        <v>79</v>
      </c>
      <c r="N57" s="96"/>
      <c r="O57" s="18">
        <v>1</v>
      </c>
      <c r="P57" s="18">
        <v>1</v>
      </c>
      <c r="Q57" s="18">
        <v>1</v>
      </c>
      <c r="R57" s="18">
        <f>$AE$42</f>
        <v>0</v>
      </c>
      <c r="S57" s="43">
        <f>$AE$43</f>
        <v>0</v>
      </c>
      <c r="T57" s="43">
        <f>$AE$40</f>
        <v>0.3</v>
      </c>
      <c r="U57" s="43">
        <f>$AE$41</f>
        <v>0</v>
      </c>
      <c r="V57" s="18">
        <v>0</v>
      </c>
      <c r="W57" s="18">
        <v>1</v>
      </c>
    </row>
    <row r="58" spans="13:23" x14ac:dyDescent="0.25">
      <c r="M58" s="96" t="s">
        <v>11</v>
      </c>
      <c r="N58" s="96"/>
      <c r="O58" s="43">
        <v>1</v>
      </c>
      <c r="P58" s="43">
        <v>0</v>
      </c>
      <c r="Q58" s="43">
        <v>1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18">
        <v>0</v>
      </c>
    </row>
    <row r="62" spans="13:23" x14ac:dyDescent="0.25">
      <c r="M62" s="2"/>
      <c r="N62" s="2"/>
      <c r="O62" s="2"/>
      <c r="P62" s="2"/>
      <c r="Q62" s="2"/>
      <c r="R62" s="8" t="s">
        <v>78</v>
      </c>
      <c r="S62" s="8" t="s">
        <v>2</v>
      </c>
      <c r="T62" s="8" t="s">
        <v>4</v>
      </c>
      <c r="U62" s="8" t="s">
        <v>77</v>
      </c>
      <c r="V62" s="2"/>
      <c r="W62" s="1"/>
    </row>
    <row r="63" spans="13:23" x14ac:dyDescent="0.25">
      <c r="M63" s="36" t="str">
        <f>AA43</f>
        <v>TEMPERATURA</v>
      </c>
      <c r="N63" s="36">
        <f>Z43</f>
        <v>0</v>
      </c>
      <c r="O63" s="36" t="s">
        <v>72</v>
      </c>
      <c r="P63" s="36" t="s">
        <v>73</v>
      </c>
      <c r="Q63" s="16" t="s">
        <v>76</v>
      </c>
      <c r="R63" s="36" t="s">
        <v>74</v>
      </c>
      <c r="S63" s="36" t="s">
        <v>75</v>
      </c>
      <c r="T63" s="36" t="s">
        <v>80</v>
      </c>
      <c r="U63" s="36" t="s">
        <v>81</v>
      </c>
      <c r="V63" s="36" t="s">
        <v>82</v>
      </c>
      <c r="W63" s="58" t="s">
        <v>83</v>
      </c>
    </row>
    <row r="64" spans="13:23" x14ac:dyDescent="0.25">
      <c r="M64" s="96" t="s">
        <v>10</v>
      </c>
      <c r="N64" s="96"/>
      <c r="O64" s="43">
        <f>$H$17</f>
        <v>1.3</v>
      </c>
      <c r="P64" s="43">
        <f>$I$17</f>
        <v>1.5</v>
      </c>
      <c r="Q64" s="43">
        <v>1</v>
      </c>
      <c r="R64" s="43">
        <f>$J$17</f>
        <v>1.5</v>
      </c>
      <c r="S64" s="43">
        <f>$AC$40*$J$17</f>
        <v>1.0499999999999998</v>
      </c>
      <c r="T64" s="43">
        <f>$AC$41*$J$17</f>
        <v>0.75</v>
      </c>
      <c r="U64" s="43">
        <f>$AC$42*$J$17</f>
        <v>0.89999999999999991</v>
      </c>
      <c r="V64" s="43">
        <v>0</v>
      </c>
      <c r="W64" s="18">
        <v>0</v>
      </c>
    </row>
    <row r="65" spans="13:23" x14ac:dyDescent="0.25">
      <c r="M65" s="96" t="s">
        <v>5</v>
      </c>
      <c r="N65" s="96"/>
      <c r="O65" s="43">
        <v>1</v>
      </c>
      <c r="P65" s="43">
        <v>1</v>
      </c>
      <c r="Q65" s="43">
        <v>1</v>
      </c>
      <c r="R65" s="43">
        <v>1</v>
      </c>
      <c r="S65" s="43">
        <f>$AC$40</f>
        <v>0.7</v>
      </c>
      <c r="T65" s="43">
        <f>$AC$41</f>
        <v>0.5</v>
      </c>
      <c r="U65" s="43">
        <f>$AC$42</f>
        <v>0.6</v>
      </c>
      <c r="V65" s="43">
        <v>0</v>
      </c>
      <c r="W65" s="18">
        <v>0</v>
      </c>
    </row>
    <row r="66" spans="13:23" x14ac:dyDescent="0.25">
      <c r="M66" s="96" t="s">
        <v>7</v>
      </c>
      <c r="N66" s="96"/>
      <c r="O66" s="43">
        <v>1</v>
      </c>
      <c r="P66" s="43">
        <v>1</v>
      </c>
      <c r="Q66" s="43">
        <v>1</v>
      </c>
      <c r="R66" s="43">
        <f>$AD$43</f>
        <v>0.5</v>
      </c>
      <c r="S66" s="43">
        <f>$AE$40</f>
        <v>0.3</v>
      </c>
      <c r="T66" s="43">
        <f>$AE$41</f>
        <v>0</v>
      </c>
      <c r="U66" s="43">
        <f>$AE$42</f>
        <v>0</v>
      </c>
      <c r="V66" s="43">
        <v>0</v>
      </c>
      <c r="W66" s="18">
        <v>0</v>
      </c>
    </row>
    <row r="67" spans="13:23" x14ac:dyDescent="0.25">
      <c r="M67" s="96" t="s">
        <v>8</v>
      </c>
      <c r="N67" s="96"/>
      <c r="O67" s="43">
        <v>1</v>
      </c>
      <c r="P67" s="43">
        <v>1</v>
      </c>
      <c r="Q67" s="43">
        <v>1</v>
      </c>
      <c r="R67" s="43">
        <f>$AE$43</f>
        <v>0</v>
      </c>
      <c r="S67" s="43">
        <f>$AE$40</f>
        <v>0.3</v>
      </c>
      <c r="T67" s="43">
        <f>$AE$41</f>
        <v>0</v>
      </c>
      <c r="U67" s="43">
        <f>$AE$42</f>
        <v>0</v>
      </c>
      <c r="V67" s="43">
        <v>0</v>
      </c>
      <c r="W67" s="18">
        <v>0</v>
      </c>
    </row>
    <row r="68" spans="13:23" x14ac:dyDescent="0.25">
      <c r="M68" s="96" t="s">
        <v>6</v>
      </c>
      <c r="N68" s="96"/>
      <c r="O68" s="43">
        <v>1</v>
      </c>
      <c r="P68" s="43">
        <v>1</v>
      </c>
      <c r="Q68" s="43">
        <v>1</v>
      </c>
      <c r="R68" s="43">
        <f>$AE$43</f>
        <v>0</v>
      </c>
      <c r="S68" s="43">
        <f>$AE$40</f>
        <v>0.3</v>
      </c>
      <c r="T68" s="43">
        <f>$AE$41</f>
        <v>0</v>
      </c>
      <c r="U68" s="43">
        <f>$AE$42</f>
        <v>0</v>
      </c>
      <c r="V68" s="43">
        <v>1</v>
      </c>
      <c r="W68" s="18">
        <v>0</v>
      </c>
    </row>
    <row r="69" spans="13:23" x14ac:dyDescent="0.25">
      <c r="M69" s="96" t="s">
        <v>79</v>
      </c>
      <c r="N69" s="96"/>
      <c r="O69" s="18">
        <v>1</v>
      </c>
      <c r="P69" s="18">
        <v>1</v>
      </c>
      <c r="Q69" s="18">
        <v>1</v>
      </c>
      <c r="R69" s="18">
        <f>$AE$43</f>
        <v>0</v>
      </c>
      <c r="S69" s="43">
        <f>$AE$40</f>
        <v>0.3</v>
      </c>
      <c r="T69" s="43">
        <f>$AE$41</f>
        <v>0</v>
      </c>
      <c r="U69" s="43">
        <f>$AE$42</f>
        <v>0</v>
      </c>
      <c r="V69" s="18">
        <v>0</v>
      </c>
      <c r="W69" s="18">
        <v>1</v>
      </c>
    </row>
    <row r="70" spans="13:23" x14ac:dyDescent="0.25">
      <c r="M70" s="96" t="s">
        <v>11</v>
      </c>
      <c r="N70" s="96"/>
      <c r="O70" s="43">
        <v>1</v>
      </c>
      <c r="P70" s="43">
        <v>0</v>
      </c>
      <c r="Q70" s="43">
        <v>1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18">
        <v>0</v>
      </c>
    </row>
  </sheetData>
  <mergeCells count="39">
    <mergeCell ref="L10:M10"/>
    <mergeCell ref="H12:K12"/>
    <mergeCell ref="H13:K13"/>
    <mergeCell ref="H14:K14"/>
    <mergeCell ref="M29:N29"/>
    <mergeCell ref="M30:N30"/>
    <mergeCell ref="M31:N31"/>
    <mergeCell ref="M32:N32"/>
    <mergeCell ref="M33:N33"/>
    <mergeCell ref="M35:N35"/>
    <mergeCell ref="M34:N34"/>
    <mergeCell ref="M40:N40"/>
    <mergeCell ref="M41:N41"/>
    <mergeCell ref="M42:N42"/>
    <mergeCell ref="M43:N43"/>
    <mergeCell ref="M44:N44"/>
    <mergeCell ref="M58:N58"/>
    <mergeCell ref="M64:N64"/>
    <mergeCell ref="M45:N45"/>
    <mergeCell ref="M46:N46"/>
    <mergeCell ref="M52:N52"/>
    <mergeCell ref="M53:N53"/>
    <mergeCell ref="M54:N54"/>
    <mergeCell ref="M70:N70"/>
    <mergeCell ref="Z29:AA29"/>
    <mergeCell ref="Z30:AA30"/>
    <mergeCell ref="Z31:AA31"/>
    <mergeCell ref="Z32:AA32"/>
    <mergeCell ref="Z33:AA33"/>
    <mergeCell ref="Z34:AA34"/>
    <mergeCell ref="Z35:AA35"/>
    <mergeCell ref="M65:N65"/>
    <mergeCell ref="M66:N66"/>
    <mergeCell ref="M67:N67"/>
    <mergeCell ref="M68:N68"/>
    <mergeCell ref="M69:N69"/>
    <mergeCell ref="M55:N55"/>
    <mergeCell ref="M56:N56"/>
    <mergeCell ref="M57:N5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showGridLines="0" showRowColHeaders="0" workbookViewId="0">
      <selection activeCell="M29" sqref="M29"/>
    </sheetView>
  </sheetViews>
  <sheetFormatPr defaultRowHeight="15" x14ac:dyDescent="0.25"/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5" t="s">
        <v>42</v>
      </c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6">
        <v>1</v>
      </c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</sheetData>
  <sheetProtection password="ABEF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11</vt:i4>
      </vt:variant>
    </vt:vector>
  </HeadingPairs>
  <TitlesOfParts>
    <vt:vector size="15" baseType="lpstr">
      <vt:lpstr>ISTRUZIONI</vt:lpstr>
      <vt:lpstr>COMBINAZIONI</vt:lpstr>
      <vt:lpstr>dati nascosti</vt:lpstr>
      <vt:lpstr>TABELLE NTC</vt:lpstr>
      <vt:lpstr>a</vt:lpstr>
      <vt:lpstr>CAS</vt:lpstr>
      <vt:lpstr>CATEG</vt:lpstr>
      <vt:lpstr>COMB</vt:lpstr>
      <vt:lpstr>COMBO</vt:lpstr>
      <vt:lpstr>folla</vt:lpstr>
      <vt:lpstr>NEVE</vt:lpstr>
      <vt:lpstr>prin</vt:lpstr>
      <vt:lpstr>TIPO</vt:lpstr>
      <vt:lpstr>tipoca</vt:lpstr>
      <vt:lpstr>tipocar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Cicchini</dc:creator>
  <cp:lastModifiedBy>Nicla</cp:lastModifiedBy>
  <cp:lastPrinted>2015-01-15T00:09:23Z</cp:lastPrinted>
  <dcterms:created xsi:type="dcterms:W3CDTF">2014-12-28T14:42:38Z</dcterms:created>
  <dcterms:modified xsi:type="dcterms:W3CDTF">2016-03-06T21:55:29Z</dcterms:modified>
</cp:coreProperties>
</file>