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e Cicchini\Desktop\"/>
    </mc:Choice>
  </mc:AlternateContent>
  <workbookProtection workbookAlgorithmName="SHA-512" workbookHashValue="cTaGPJnzis+cR4SiCHiuf/1RnlsHmhsOGMXS6sEpYhw1jVPk3/AS/tdbmt2WWyZ5WKbcwCuon8GRgZz95uCIzQ==" workbookSaltValue="LknRSlmUVLfK0HwgBpG5/A==" workbookSpinCount="100000" revisionsAlgorithmName="SHA-512" revisionsHashValue="WbRBgqHeZvlv6c8Wp52HUZWoGvD49WvwOQX+3xJC/T9mBqG4jnJAPzOxrcmzObWsZao7HUAD7p7ggTUOFpVIIw==" revisionsSaltValue="RURvf0XY1e8EYT4+1kcRmg==" revisionsSpinCount="100000" lockStructure="1" lockRevision="1"/>
  <bookViews>
    <workbookView xWindow="0" yWindow="0" windowWidth="15360" windowHeight="7755" tabRatio="889"/>
  </bookViews>
  <sheets>
    <sheet name="ISTRUZIONI" sheetId="1" r:id="rId1"/>
    <sheet name="FOGLIO DEPOSITO" sheetId="2" state="hidden" r:id="rId2"/>
    <sheet name="COSTANTE DI WINKLER" sheetId="3" r:id="rId3"/>
  </sheets>
  <externalReferences>
    <externalReference r:id="rId4"/>
  </externalReferences>
  <definedNames>
    <definedName name="app" localSheetId="0">'[1]FOGLIO DEPOSITO'!$E$20:$E$22</definedName>
    <definedName name="app">'FOGLIO DEPOSITO'!$I$25:$I$27</definedName>
    <definedName name="bas">'FOGLIO DEPOSITO'!$R$3:$R$203</definedName>
    <definedName name="class">'FOGLIO DEPOSITO'!$D$40:$D$50</definedName>
    <definedName name="COMBO">'FOGLIO DEPOSITO'!$I$25:$I$28</definedName>
    <definedName name="dis">#REF!</definedName>
    <definedName name="dr">'FOGLIO DEPOSITO'!$B$16:$B$17</definedName>
    <definedName name="fer">'FOGLIO DEPOSITO'!$B$40:$B$41</definedName>
    <definedName name="fond">'FOGLIO DEPOSITO'!$B$20:$D$21</definedName>
    <definedName name="fonda">'FOGLIO DEPOSITO'!$B$20:$B$21</definedName>
    <definedName name="graf1">'FOGLIO DEPOSITO'!#REF!</definedName>
    <definedName name="graf2">'FOGLIO DEPOSITO'!#REF!</definedName>
    <definedName name="graf3">'FOGLIO DEPOSITO'!#REF!</definedName>
    <definedName name="graf4">'FOGLIO DEPOSITO'!#REF!</definedName>
    <definedName name="lun">'FOGLIO DEPOSITO'!$U$3:$U$203</definedName>
    <definedName name="mey" localSheetId="0">'[1]FOGLIO DEPOSITO'!$F$26:$F$28</definedName>
    <definedName name="mey">'FOGLIO DEPOSITO'!$F$16:$F$18</definedName>
    <definedName name="NUMCOST">#REF!</definedName>
    <definedName name="PASDEN">'FOGLIO DEPOSITO'!$U$2:$U$14</definedName>
    <definedName name="perm">'FOGLIO DEPOSITO'!#REF!</definedName>
    <definedName name="PERR">'[1]FOGLIO DEPOSITO'!$R$3:$R$203</definedName>
    <definedName name="PERRR">'[1]FOGLIO DEPOSITO'!$U$3:$U$203</definedName>
    <definedName name="posdent">'FOGLIO DEPOSITO'!$U$1:$U$14</definedName>
    <definedName name="posza">'FOGLIO DEPOSITO'!#REF!</definedName>
    <definedName name="pr">'FOGLIO DEPOSITO'!#REF!</definedName>
    <definedName name="RAN">'FOGLIO DEPOSITO'!#REF!</definedName>
    <definedName name="RANK">'FOGLIO DEPOSITO'!#REF!</definedName>
    <definedName name="sd">#REF!</definedName>
    <definedName name="sec">'FOGLIO DEPOSITO'!#REF!</definedName>
    <definedName name="SISM">'FOGLIO DEPOSITO'!$I$31:$I$32</definedName>
    <definedName name="sn" localSheetId="0">'[1]FOGLIO DEPOSITO'!$I$26:$I$27</definedName>
    <definedName name="sn">'FOGLIO DEPOSITO'!$I$16:$I$17</definedName>
    <definedName name="snn">'[1]FOGLIO DEPOSITO'!$I$26:$I$27</definedName>
    <definedName name="speg">'FOGLIO DEPOSITO'!#REF!</definedName>
    <definedName name="spegn">'FOGLIO DEPOSITO'!#REF!</definedName>
    <definedName name="spin">'FOGLIO DEPOSITO'!#REF!</definedName>
    <definedName name="spint">'FOGLIO DEPOSITO'!#REF!</definedName>
    <definedName name="ss">'FOGLIO DEPOSITO'!$L$41:$L$45</definedName>
    <definedName name="st">'FOGLIO DEPOSITO'!$R$2:$R$56</definedName>
    <definedName name="str">'FOGLIO DEPOSITO'!$Q$2:$Q$56</definedName>
    <definedName name="ter">'FOGLIO DEPOSITO'!$B$80:$B$91</definedName>
    <definedName name="tfit">#REF!</definedName>
    <definedName name="tip">'FOGLIO DEPOSITO'!$F$16:$G$18</definedName>
    <definedName name="TOP">'FOGLIO DEPOSITO'!$M$41:$M$44</definedName>
  </definedNames>
  <calcPr calcId="152511"/>
  <customWorkbookViews>
    <customWorkbookView name="Davide Cicchini - Visualizzazione personale" guid="{3A158D68-CC85-4162-887C-9CDAC3E53E56}" mergeInterval="0" personalView="1" maximized="1" xWindow="-8" yWindow="-8" windowWidth="1382" windowHeight="744" tabRatio="889" activeSheetId="3"/>
  </customWorkbookViews>
</workbook>
</file>

<file path=xl/calcChain.xml><?xml version="1.0" encoding="utf-8"?>
<calcChain xmlns="http://schemas.openxmlformats.org/spreadsheetml/2006/main">
  <c r="H91" i="2" l="1"/>
  <c r="H90" i="2"/>
  <c r="H89" i="2"/>
  <c r="H88" i="2"/>
  <c r="H87" i="2"/>
  <c r="H86" i="2"/>
  <c r="H85" i="2"/>
  <c r="H84" i="2"/>
  <c r="H83" i="2"/>
  <c r="H82" i="2"/>
  <c r="H81" i="2"/>
  <c r="H80" i="2"/>
  <c r="D95" i="2" l="1"/>
  <c r="C95" i="2"/>
  <c r="D26" i="3"/>
  <c r="D25" i="3"/>
  <c r="D24" i="3"/>
  <c r="D27" i="3"/>
  <c r="G91" i="2"/>
  <c r="G90" i="2"/>
  <c r="G89" i="2"/>
  <c r="G88" i="2"/>
  <c r="G87" i="2"/>
  <c r="G86" i="2"/>
  <c r="E90" i="2"/>
  <c r="E89" i="2"/>
  <c r="E85" i="2"/>
  <c r="E88" i="2"/>
  <c r="E87" i="2"/>
  <c r="E86" i="2"/>
  <c r="E91" i="2"/>
  <c r="E84" i="2"/>
  <c r="E83" i="2"/>
  <c r="E82" i="2"/>
  <c r="E81" i="2"/>
  <c r="E80" i="2"/>
  <c r="E95" i="2" l="1"/>
  <c r="E97" i="2" s="1"/>
  <c r="D28" i="3" s="1"/>
  <c r="I59" i="2" l="1"/>
  <c r="C61" i="2"/>
  <c r="V103" i="2" l="1"/>
  <c r="S103" i="2"/>
  <c r="U104" i="2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U134" i="2" s="1"/>
  <c r="U135" i="2" s="1"/>
  <c r="U136" i="2" s="1"/>
  <c r="U137" i="2" s="1"/>
  <c r="U138" i="2" s="1"/>
  <c r="U139" i="2" s="1"/>
  <c r="U140" i="2" s="1"/>
  <c r="U141" i="2" s="1"/>
  <c r="U142" i="2" s="1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U154" i="2" s="1"/>
  <c r="U155" i="2" s="1"/>
  <c r="U156" i="2" s="1"/>
  <c r="U157" i="2" s="1"/>
  <c r="U158" i="2" s="1"/>
  <c r="U159" i="2" s="1"/>
  <c r="U160" i="2" s="1"/>
  <c r="U161" i="2" s="1"/>
  <c r="U162" i="2" s="1"/>
  <c r="U163" i="2" s="1"/>
  <c r="U164" i="2" s="1"/>
  <c r="U165" i="2" s="1"/>
  <c r="U166" i="2" s="1"/>
  <c r="U167" i="2" s="1"/>
  <c r="U168" i="2" s="1"/>
  <c r="U169" i="2" s="1"/>
  <c r="U170" i="2" s="1"/>
  <c r="U171" i="2" s="1"/>
  <c r="U172" i="2" s="1"/>
  <c r="U173" i="2" s="1"/>
  <c r="U174" i="2" s="1"/>
  <c r="U175" i="2" s="1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U187" i="2" s="1"/>
  <c r="U188" i="2" s="1"/>
  <c r="U189" i="2" s="1"/>
  <c r="U190" i="2" s="1"/>
  <c r="U191" i="2" s="1"/>
  <c r="U192" i="2" s="1"/>
  <c r="U193" i="2" s="1"/>
  <c r="U194" i="2" s="1"/>
  <c r="U195" i="2" s="1"/>
  <c r="U196" i="2" s="1"/>
  <c r="U197" i="2" s="1"/>
  <c r="U198" i="2" s="1"/>
  <c r="U199" i="2" s="1"/>
  <c r="U200" i="2" s="1"/>
  <c r="U201" i="2" s="1"/>
  <c r="U202" i="2" s="1"/>
  <c r="U203" i="2" s="1"/>
  <c r="U102" i="2"/>
  <c r="U101" i="2" s="1"/>
  <c r="U100" i="2" s="1"/>
  <c r="U99" i="2" s="1"/>
  <c r="U98" i="2" s="1"/>
  <c r="U97" i="2" s="1"/>
  <c r="U96" i="2" s="1"/>
  <c r="U95" i="2" s="1"/>
  <c r="U94" i="2" s="1"/>
  <c r="U93" i="2" s="1"/>
  <c r="U92" i="2" s="1"/>
  <c r="U91" i="2" s="1"/>
  <c r="U90" i="2" s="1"/>
  <c r="U89" i="2" s="1"/>
  <c r="U88" i="2" s="1"/>
  <c r="U87" i="2" s="1"/>
  <c r="U86" i="2" s="1"/>
  <c r="U85" i="2" s="1"/>
  <c r="U84" i="2" s="1"/>
  <c r="U83" i="2" s="1"/>
  <c r="U82" i="2" s="1"/>
  <c r="U81" i="2" s="1"/>
  <c r="U80" i="2" s="1"/>
  <c r="U79" i="2" s="1"/>
  <c r="U78" i="2" s="1"/>
  <c r="U77" i="2" s="1"/>
  <c r="U76" i="2" s="1"/>
  <c r="U75" i="2" s="1"/>
  <c r="U74" i="2" s="1"/>
  <c r="U73" i="2" s="1"/>
  <c r="U72" i="2" s="1"/>
  <c r="U71" i="2" s="1"/>
  <c r="U70" i="2" s="1"/>
  <c r="U69" i="2" s="1"/>
  <c r="U68" i="2" s="1"/>
  <c r="U67" i="2" s="1"/>
  <c r="U66" i="2" s="1"/>
  <c r="U65" i="2" s="1"/>
  <c r="U64" i="2" s="1"/>
  <c r="U63" i="2" s="1"/>
  <c r="U62" i="2" s="1"/>
  <c r="U61" i="2" s="1"/>
  <c r="U60" i="2" s="1"/>
  <c r="U59" i="2" s="1"/>
  <c r="U58" i="2" s="1"/>
  <c r="U57" i="2" s="1"/>
  <c r="U56" i="2" s="1"/>
  <c r="U55" i="2" s="1"/>
  <c r="U54" i="2" s="1"/>
  <c r="U53" i="2" s="1"/>
  <c r="U52" i="2" s="1"/>
  <c r="U51" i="2" s="1"/>
  <c r="U50" i="2" s="1"/>
  <c r="U49" i="2" s="1"/>
  <c r="U48" i="2" s="1"/>
  <c r="U47" i="2" s="1"/>
  <c r="U46" i="2" s="1"/>
  <c r="U45" i="2" s="1"/>
  <c r="U44" i="2" s="1"/>
  <c r="U43" i="2" s="1"/>
  <c r="U42" i="2" s="1"/>
  <c r="U41" i="2" s="1"/>
  <c r="U40" i="2" s="1"/>
  <c r="U39" i="2" s="1"/>
  <c r="U38" i="2" s="1"/>
  <c r="U37" i="2" s="1"/>
  <c r="U36" i="2" s="1"/>
  <c r="U35" i="2" s="1"/>
  <c r="U34" i="2" s="1"/>
  <c r="U33" i="2" s="1"/>
  <c r="U32" i="2" s="1"/>
  <c r="U31" i="2" s="1"/>
  <c r="U30" i="2" s="1"/>
  <c r="U29" i="2" s="1"/>
  <c r="U28" i="2" s="1"/>
  <c r="U27" i="2" s="1"/>
  <c r="U26" i="2" s="1"/>
  <c r="U25" i="2" s="1"/>
  <c r="U24" i="2" s="1"/>
  <c r="U23" i="2" s="1"/>
  <c r="U22" i="2" s="1"/>
  <c r="U21" i="2" s="1"/>
  <c r="U20" i="2" s="1"/>
  <c r="U19" i="2" s="1"/>
  <c r="U18" i="2" s="1"/>
  <c r="U17" i="2" s="1"/>
  <c r="U16" i="2" s="1"/>
  <c r="U15" i="2" s="1"/>
  <c r="U14" i="2" s="1"/>
  <c r="U13" i="2" s="1"/>
  <c r="U12" i="2" s="1"/>
  <c r="U11" i="2" s="1"/>
  <c r="U10" i="2" s="1"/>
  <c r="U9" i="2" s="1"/>
  <c r="U8" i="2" s="1"/>
  <c r="U7" i="2" s="1"/>
  <c r="U6" i="2" s="1"/>
  <c r="U5" i="2" s="1"/>
  <c r="U4" i="2" s="1"/>
  <c r="U3" i="2" s="1"/>
  <c r="R104" i="2"/>
  <c r="R102" i="2"/>
  <c r="R101" i="2"/>
  <c r="V101" i="2" s="1"/>
  <c r="M48" i="2"/>
  <c r="M50" i="2" s="1"/>
  <c r="E25" i="2"/>
  <c r="D41" i="3" s="1"/>
  <c r="V102" i="2" l="1"/>
  <c r="S102" i="2"/>
  <c r="V104" i="2"/>
  <c r="S104" i="2"/>
  <c r="R100" i="2"/>
  <c r="R105" i="2"/>
  <c r="S101" i="2"/>
  <c r="M49" i="2"/>
  <c r="M52" i="2"/>
  <c r="M53" i="2" s="1"/>
  <c r="M56" i="2"/>
  <c r="M51" i="2"/>
  <c r="R106" i="2" l="1"/>
  <c r="V105" i="2"/>
  <c r="S105" i="2"/>
  <c r="R99" i="2"/>
  <c r="V100" i="2"/>
  <c r="S100" i="2"/>
  <c r="M54" i="2"/>
  <c r="M55" i="2"/>
  <c r="R107" i="2" l="1"/>
  <c r="V106" i="2"/>
  <c r="S106" i="2"/>
  <c r="R98" i="2"/>
  <c r="V99" i="2"/>
  <c r="S99" i="2"/>
  <c r="R108" i="2" l="1"/>
  <c r="V107" i="2"/>
  <c r="S107" i="2"/>
  <c r="R97" i="2"/>
  <c r="V98" i="2"/>
  <c r="S98" i="2"/>
  <c r="R109" i="2" l="1"/>
  <c r="V108" i="2"/>
  <c r="S108" i="2"/>
  <c r="R96" i="2"/>
  <c r="S97" i="2"/>
  <c r="V97" i="2"/>
  <c r="R110" i="2" l="1"/>
  <c r="S109" i="2"/>
  <c r="V109" i="2"/>
  <c r="R95" i="2"/>
  <c r="V96" i="2"/>
  <c r="S96" i="2"/>
  <c r="I29" i="2"/>
  <c r="E43" i="3"/>
  <c r="E42" i="3"/>
  <c r="E41" i="3"/>
  <c r="G27" i="2"/>
  <c r="G26" i="2"/>
  <c r="E27" i="2"/>
  <c r="D43" i="3" s="1"/>
  <c r="E26" i="2"/>
  <c r="D42" i="3" s="1"/>
  <c r="H43" i="2"/>
  <c r="I43" i="2"/>
  <c r="H44" i="2"/>
  <c r="I44" i="2"/>
  <c r="H45" i="2"/>
  <c r="I45" i="2"/>
  <c r="H46" i="2"/>
  <c r="I46" i="2"/>
  <c r="G55" i="2"/>
  <c r="E40" i="2"/>
  <c r="G16" i="2"/>
  <c r="D10" i="2"/>
  <c r="C66" i="2" l="1"/>
  <c r="D70" i="2"/>
  <c r="D68" i="2"/>
  <c r="R94" i="2"/>
  <c r="V95" i="2"/>
  <c r="S95" i="2"/>
  <c r="R111" i="2"/>
  <c r="V110" i="2"/>
  <c r="S110" i="2"/>
  <c r="D49" i="3"/>
  <c r="D48" i="3"/>
  <c r="D47" i="3"/>
  <c r="D46" i="3"/>
  <c r="D54" i="3"/>
  <c r="D52" i="3"/>
  <c r="H55" i="2"/>
  <c r="R112" i="2" l="1"/>
  <c r="V111" i="2"/>
  <c r="S111" i="2"/>
  <c r="R93" i="2"/>
  <c r="V94" i="2"/>
  <c r="S94" i="2"/>
  <c r="R92" i="2" l="1"/>
  <c r="V93" i="2"/>
  <c r="S93" i="2"/>
  <c r="R113" i="2"/>
  <c r="V112" i="2"/>
  <c r="S112" i="2"/>
  <c r="R114" i="2" l="1"/>
  <c r="S113" i="2"/>
  <c r="V113" i="2"/>
  <c r="R91" i="2"/>
  <c r="V92" i="2"/>
  <c r="S92" i="2"/>
  <c r="R90" i="2" l="1"/>
  <c r="V91" i="2"/>
  <c r="S91" i="2"/>
  <c r="R115" i="2"/>
  <c r="V114" i="2"/>
  <c r="S114" i="2"/>
  <c r="R116" i="2" l="1"/>
  <c r="V115" i="2"/>
  <c r="S115" i="2"/>
  <c r="R89" i="2"/>
  <c r="V90" i="2"/>
  <c r="S90" i="2"/>
  <c r="R117" i="2" l="1"/>
  <c r="V116" i="2"/>
  <c r="S116" i="2"/>
  <c r="R88" i="2"/>
  <c r="S89" i="2"/>
  <c r="V89" i="2"/>
  <c r="R118" i="2" l="1"/>
  <c r="S117" i="2"/>
  <c r="V117" i="2"/>
  <c r="R87" i="2"/>
  <c r="V88" i="2"/>
  <c r="S88" i="2"/>
  <c r="R119" i="2" l="1"/>
  <c r="V118" i="2"/>
  <c r="S118" i="2"/>
  <c r="R86" i="2"/>
  <c r="V87" i="2"/>
  <c r="S87" i="2"/>
  <c r="R85" i="2" l="1"/>
  <c r="V86" i="2"/>
  <c r="S86" i="2"/>
  <c r="R120" i="2"/>
  <c r="V119" i="2"/>
  <c r="S119" i="2"/>
  <c r="R84" i="2" l="1"/>
  <c r="V85" i="2"/>
  <c r="S85" i="2"/>
  <c r="R121" i="2"/>
  <c r="V120" i="2"/>
  <c r="S120" i="2"/>
  <c r="R122" i="2" l="1"/>
  <c r="V121" i="2"/>
  <c r="S121" i="2"/>
  <c r="R83" i="2"/>
  <c r="V84" i="2"/>
  <c r="S84" i="2"/>
  <c r="R82" i="2" l="1"/>
  <c r="V83" i="2"/>
  <c r="S83" i="2"/>
  <c r="R123" i="2"/>
  <c r="V122" i="2"/>
  <c r="S122" i="2"/>
  <c r="R124" i="2" l="1"/>
  <c r="V123" i="2"/>
  <c r="S123" i="2"/>
  <c r="R81" i="2"/>
  <c r="V82" i="2"/>
  <c r="S82" i="2"/>
  <c r="R80" i="2" l="1"/>
  <c r="S81" i="2"/>
  <c r="V81" i="2"/>
  <c r="R125" i="2"/>
  <c r="V124" i="2"/>
  <c r="S124" i="2"/>
  <c r="R126" i="2" l="1"/>
  <c r="S125" i="2"/>
  <c r="V125" i="2"/>
  <c r="R79" i="2"/>
  <c r="V80" i="2"/>
  <c r="S80" i="2"/>
  <c r="R78" i="2" l="1"/>
  <c r="V79" i="2"/>
  <c r="S79" i="2"/>
  <c r="R127" i="2"/>
  <c r="V126" i="2"/>
  <c r="S126" i="2"/>
  <c r="R128" i="2" l="1"/>
  <c r="V127" i="2"/>
  <c r="S127" i="2"/>
  <c r="R77" i="2"/>
  <c r="V78" i="2"/>
  <c r="S78" i="2"/>
  <c r="R76" i="2" l="1"/>
  <c r="V77" i="2"/>
  <c r="S77" i="2"/>
  <c r="R129" i="2"/>
  <c r="V128" i="2"/>
  <c r="S128" i="2"/>
  <c r="R130" i="2" l="1"/>
  <c r="S129" i="2"/>
  <c r="V129" i="2"/>
  <c r="R75" i="2"/>
  <c r="V76" i="2"/>
  <c r="S76" i="2"/>
  <c r="R74" i="2" l="1"/>
  <c r="V75" i="2"/>
  <c r="S75" i="2"/>
  <c r="R131" i="2"/>
  <c r="V130" i="2"/>
  <c r="S130" i="2"/>
  <c r="R132" i="2" l="1"/>
  <c r="V131" i="2"/>
  <c r="S131" i="2"/>
  <c r="R73" i="2"/>
  <c r="V74" i="2"/>
  <c r="S74" i="2"/>
  <c r="R72" i="2" l="1"/>
  <c r="S73" i="2"/>
  <c r="V73" i="2"/>
  <c r="R133" i="2"/>
  <c r="V132" i="2"/>
  <c r="S132" i="2"/>
  <c r="R134" i="2" l="1"/>
  <c r="S133" i="2"/>
  <c r="V133" i="2"/>
  <c r="R71" i="2"/>
  <c r="V72" i="2"/>
  <c r="S72" i="2"/>
  <c r="R70" i="2" l="1"/>
  <c r="V71" i="2"/>
  <c r="S71" i="2"/>
  <c r="R135" i="2"/>
  <c r="V134" i="2"/>
  <c r="S134" i="2"/>
  <c r="R136" i="2" l="1"/>
  <c r="V135" i="2"/>
  <c r="S135" i="2"/>
  <c r="R69" i="2"/>
  <c r="V70" i="2"/>
  <c r="S70" i="2"/>
  <c r="R68" i="2" l="1"/>
  <c r="V69" i="2"/>
  <c r="S69" i="2"/>
  <c r="R137" i="2"/>
  <c r="V136" i="2"/>
  <c r="S136" i="2"/>
  <c r="R138" i="2" l="1"/>
  <c r="V137" i="2"/>
  <c r="S137" i="2"/>
  <c r="R67" i="2"/>
  <c r="V68" i="2"/>
  <c r="S68" i="2"/>
  <c r="R66" i="2" l="1"/>
  <c r="V67" i="2"/>
  <c r="S67" i="2"/>
  <c r="R139" i="2"/>
  <c r="V138" i="2"/>
  <c r="S138" i="2"/>
  <c r="R140" i="2" l="1"/>
  <c r="V139" i="2"/>
  <c r="S139" i="2"/>
  <c r="R65" i="2"/>
  <c r="V66" i="2"/>
  <c r="S66" i="2"/>
  <c r="R64" i="2" l="1"/>
  <c r="S65" i="2"/>
  <c r="V65" i="2"/>
  <c r="R141" i="2"/>
  <c r="V140" i="2"/>
  <c r="S140" i="2"/>
  <c r="R142" i="2" l="1"/>
  <c r="S141" i="2"/>
  <c r="V141" i="2"/>
  <c r="R63" i="2"/>
  <c r="V64" i="2"/>
  <c r="S64" i="2"/>
  <c r="R62" i="2" l="1"/>
  <c r="V63" i="2"/>
  <c r="S63" i="2"/>
  <c r="R143" i="2"/>
  <c r="V142" i="2"/>
  <c r="S142" i="2"/>
  <c r="R144" i="2" l="1"/>
  <c r="V143" i="2"/>
  <c r="S143" i="2"/>
  <c r="R61" i="2"/>
  <c r="V62" i="2"/>
  <c r="S62" i="2"/>
  <c r="R60" i="2" l="1"/>
  <c r="V61" i="2"/>
  <c r="S61" i="2"/>
  <c r="R145" i="2"/>
  <c r="V144" i="2"/>
  <c r="S144" i="2"/>
  <c r="R146" i="2" l="1"/>
  <c r="S145" i="2"/>
  <c r="V145" i="2"/>
  <c r="R59" i="2"/>
  <c r="V60" i="2"/>
  <c r="S60" i="2"/>
  <c r="R58" i="2" l="1"/>
  <c r="V59" i="2"/>
  <c r="S59" i="2"/>
  <c r="R147" i="2"/>
  <c r="V146" i="2"/>
  <c r="S146" i="2"/>
  <c r="R148" i="2" l="1"/>
  <c r="V147" i="2"/>
  <c r="S147" i="2"/>
  <c r="R57" i="2"/>
  <c r="V58" i="2"/>
  <c r="S58" i="2"/>
  <c r="R56" i="2" l="1"/>
  <c r="S57" i="2"/>
  <c r="V57" i="2"/>
  <c r="R149" i="2"/>
  <c r="V148" i="2"/>
  <c r="S148" i="2"/>
  <c r="R150" i="2" l="1"/>
  <c r="S149" i="2"/>
  <c r="V149" i="2"/>
  <c r="R55" i="2"/>
  <c r="V56" i="2"/>
  <c r="S56" i="2"/>
  <c r="R54" i="2" l="1"/>
  <c r="V55" i="2"/>
  <c r="S55" i="2"/>
  <c r="R151" i="2"/>
  <c r="V150" i="2"/>
  <c r="S150" i="2"/>
  <c r="R152" i="2" l="1"/>
  <c r="V151" i="2"/>
  <c r="S151" i="2"/>
  <c r="R53" i="2"/>
  <c r="V54" i="2"/>
  <c r="S54" i="2"/>
  <c r="R52" i="2" l="1"/>
  <c r="S53" i="2"/>
  <c r="V53" i="2"/>
  <c r="R153" i="2"/>
  <c r="V152" i="2"/>
  <c r="S152" i="2"/>
  <c r="R154" i="2" l="1"/>
  <c r="V153" i="2"/>
  <c r="S153" i="2"/>
  <c r="R51" i="2"/>
  <c r="V52" i="2"/>
  <c r="S52" i="2"/>
  <c r="R50" i="2" l="1"/>
  <c r="V51" i="2"/>
  <c r="S51" i="2"/>
  <c r="R155" i="2"/>
  <c r="V154" i="2"/>
  <c r="S154" i="2"/>
  <c r="R156" i="2" l="1"/>
  <c r="V155" i="2"/>
  <c r="S155" i="2"/>
  <c r="R49" i="2"/>
  <c r="V50" i="2"/>
  <c r="S50" i="2"/>
  <c r="R48" i="2" l="1"/>
  <c r="S49" i="2"/>
  <c r="V49" i="2"/>
  <c r="R157" i="2"/>
  <c r="V156" i="2"/>
  <c r="S156" i="2"/>
  <c r="R158" i="2" l="1"/>
  <c r="S157" i="2"/>
  <c r="V157" i="2"/>
  <c r="R47" i="2"/>
  <c r="V48" i="2"/>
  <c r="S48" i="2"/>
  <c r="R46" i="2" l="1"/>
  <c r="V47" i="2"/>
  <c r="S47" i="2"/>
  <c r="R159" i="2"/>
  <c r="V158" i="2"/>
  <c r="S158" i="2"/>
  <c r="R160" i="2" l="1"/>
  <c r="V159" i="2"/>
  <c r="S159" i="2"/>
  <c r="R45" i="2"/>
  <c r="V46" i="2"/>
  <c r="S46" i="2"/>
  <c r="R44" i="2" l="1"/>
  <c r="V45" i="2"/>
  <c r="S45" i="2"/>
  <c r="R161" i="2"/>
  <c r="V160" i="2"/>
  <c r="S160" i="2"/>
  <c r="R162" i="2" l="1"/>
  <c r="S161" i="2"/>
  <c r="V161" i="2"/>
  <c r="R43" i="2"/>
  <c r="V44" i="2"/>
  <c r="S44" i="2"/>
  <c r="R42" i="2" l="1"/>
  <c r="V43" i="2"/>
  <c r="S43" i="2"/>
  <c r="R163" i="2"/>
  <c r="V162" i="2"/>
  <c r="S162" i="2"/>
  <c r="R164" i="2" l="1"/>
  <c r="V163" i="2"/>
  <c r="S163" i="2"/>
  <c r="R41" i="2"/>
  <c r="V42" i="2"/>
  <c r="S42" i="2"/>
  <c r="R40" i="2" l="1"/>
  <c r="S41" i="2"/>
  <c r="V41" i="2"/>
  <c r="R165" i="2"/>
  <c r="V164" i="2"/>
  <c r="S164" i="2"/>
  <c r="R166" i="2" l="1"/>
  <c r="S165" i="2"/>
  <c r="V165" i="2"/>
  <c r="R39" i="2"/>
  <c r="V40" i="2"/>
  <c r="S40" i="2"/>
  <c r="R38" i="2" l="1"/>
  <c r="V39" i="2"/>
  <c r="S39" i="2"/>
  <c r="R167" i="2"/>
  <c r="V166" i="2"/>
  <c r="S166" i="2"/>
  <c r="R168" i="2" l="1"/>
  <c r="V167" i="2"/>
  <c r="S167" i="2"/>
  <c r="R37" i="2"/>
  <c r="V38" i="2"/>
  <c r="S38" i="2"/>
  <c r="R36" i="2" l="1"/>
  <c r="S37" i="2"/>
  <c r="V37" i="2"/>
  <c r="R169" i="2"/>
  <c r="V168" i="2"/>
  <c r="S168" i="2"/>
  <c r="R170" i="2" l="1"/>
  <c r="V169" i="2"/>
  <c r="S169" i="2"/>
  <c r="R35" i="2"/>
  <c r="V36" i="2"/>
  <c r="S36" i="2"/>
  <c r="R34" i="2" l="1"/>
  <c r="V35" i="2"/>
  <c r="S35" i="2"/>
  <c r="R171" i="2"/>
  <c r="V170" i="2"/>
  <c r="S170" i="2"/>
  <c r="R172" i="2" l="1"/>
  <c r="V171" i="2"/>
  <c r="S171" i="2"/>
  <c r="R33" i="2"/>
  <c r="V34" i="2"/>
  <c r="S34" i="2"/>
  <c r="R32" i="2" l="1"/>
  <c r="S33" i="2"/>
  <c r="V33" i="2"/>
  <c r="R173" i="2"/>
  <c r="V172" i="2"/>
  <c r="S172" i="2"/>
  <c r="R174" i="2" l="1"/>
  <c r="S173" i="2"/>
  <c r="V173" i="2"/>
  <c r="R31" i="2"/>
  <c r="V32" i="2"/>
  <c r="S32" i="2"/>
  <c r="R30" i="2" l="1"/>
  <c r="V31" i="2"/>
  <c r="S31" i="2"/>
  <c r="R175" i="2"/>
  <c r="V174" i="2"/>
  <c r="S174" i="2"/>
  <c r="R176" i="2" l="1"/>
  <c r="V175" i="2"/>
  <c r="S175" i="2"/>
  <c r="R29" i="2"/>
  <c r="V30" i="2"/>
  <c r="S30" i="2"/>
  <c r="R28" i="2" l="1"/>
  <c r="V29" i="2"/>
  <c r="S29" i="2"/>
  <c r="R177" i="2"/>
  <c r="V176" i="2"/>
  <c r="S176" i="2"/>
  <c r="R178" i="2" l="1"/>
  <c r="S177" i="2"/>
  <c r="V177" i="2"/>
  <c r="R27" i="2"/>
  <c r="V28" i="2"/>
  <c r="S28" i="2"/>
  <c r="R26" i="2" l="1"/>
  <c r="V27" i="2"/>
  <c r="S27" i="2"/>
  <c r="R179" i="2"/>
  <c r="V178" i="2"/>
  <c r="S178" i="2"/>
  <c r="R180" i="2" l="1"/>
  <c r="V179" i="2"/>
  <c r="S179" i="2"/>
  <c r="R25" i="2"/>
  <c r="V26" i="2"/>
  <c r="S26" i="2"/>
  <c r="R24" i="2" l="1"/>
  <c r="S25" i="2"/>
  <c r="V25" i="2"/>
  <c r="R181" i="2"/>
  <c r="V180" i="2"/>
  <c r="S180" i="2"/>
  <c r="R182" i="2" l="1"/>
  <c r="S181" i="2"/>
  <c r="V181" i="2"/>
  <c r="R23" i="2"/>
  <c r="V24" i="2"/>
  <c r="S24" i="2"/>
  <c r="R22" i="2" l="1"/>
  <c r="V23" i="2"/>
  <c r="S23" i="2"/>
  <c r="R183" i="2"/>
  <c r="V182" i="2"/>
  <c r="S182" i="2"/>
  <c r="R184" i="2" l="1"/>
  <c r="V183" i="2"/>
  <c r="S183" i="2"/>
  <c r="R21" i="2"/>
  <c r="V22" i="2"/>
  <c r="S22" i="2"/>
  <c r="R20" i="2" l="1"/>
  <c r="S21" i="2"/>
  <c r="V21" i="2"/>
  <c r="R185" i="2"/>
  <c r="V184" i="2"/>
  <c r="S184" i="2"/>
  <c r="R186" i="2" l="1"/>
  <c r="V185" i="2"/>
  <c r="S185" i="2"/>
  <c r="R19" i="2"/>
  <c r="V20" i="2"/>
  <c r="S20" i="2"/>
  <c r="R18" i="2" l="1"/>
  <c r="V19" i="2"/>
  <c r="S19" i="2"/>
  <c r="R187" i="2"/>
  <c r="V186" i="2"/>
  <c r="S186" i="2"/>
  <c r="R188" i="2" l="1"/>
  <c r="V187" i="2"/>
  <c r="S187" i="2"/>
  <c r="R17" i="2"/>
  <c r="V18" i="2"/>
  <c r="S18" i="2"/>
  <c r="R16" i="2" l="1"/>
  <c r="S17" i="2"/>
  <c r="V17" i="2"/>
  <c r="R189" i="2"/>
  <c r="V188" i="2"/>
  <c r="S188" i="2"/>
  <c r="R190" i="2" l="1"/>
  <c r="S189" i="2"/>
  <c r="V189" i="2"/>
  <c r="R15" i="2"/>
  <c r="V16" i="2"/>
  <c r="S16" i="2"/>
  <c r="R14" i="2" l="1"/>
  <c r="V15" i="2"/>
  <c r="S15" i="2"/>
  <c r="R191" i="2"/>
  <c r="V190" i="2"/>
  <c r="S190" i="2"/>
  <c r="R192" i="2" l="1"/>
  <c r="V191" i="2"/>
  <c r="S191" i="2"/>
  <c r="R13" i="2"/>
  <c r="V14" i="2"/>
  <c r="S14" i="2"/>
  <c r="R12" i="2" l="1"/>
  <c r="V13" i="2"/>
  <c r="S13" i="2"/>
  <c r="R193" i="2"/>
  <c r="V192" i="2"/>
  <c r="S192" i="2"/>
  <c r="R194" i="2" l="1"/>
  <c r="S193" i="2"/>
  <c r="V193" i="2"/>
  <c r="R11" i="2"/>
  <c r="V12" i="2"/>
  <c r="S12" i="2"/>
  <c r="R10" i="2" l="1"/>
  <c r="V11" i="2"/>
  <c r="S11" i="2"/>
  <c r="R195" i="2"/>
  <c r="V194" i="2"/>
  <c r="S194" i="2"/>
  <c r="R196" i="2" l="1"/>
  <c r="V195" i="2"/>
  <c r="S195" i="2"/>
  <c r="R9" i="2"/>
  <c r="V10" i="2"/>
  <c r="S10" i="2"/>
  <c r="R8" i="2" l="1"/>
  <c r="S9" i="2"/>
  <c r="V9" i="2"/>
  <c r="R197" i="2"/>
  <c r="V196" i="2"/>
  <c r="S196" i="2"/>
  <c r="R198" i="2" l="1"/>
  <c r="S197" i="2"/>
  <c r="V197" i="2"/>
  <c r="R7" i="2"/>
  <c r="V8" i="2"/>
  <c r="S8" i="2"/>
  <c r="R6" i="2" l="1"/>
  <c r="V7" i="2"/>
  <c r="S7" i="2"/>
  <c r="R199" i="2"/>
  <c r="V198" i="2"/>
  <c r="S198" i="2"/>
  <c r="R200" i="2" l="1"/>
  <c r="V199" i="2"/>
  <c r="S199" i="2"/>
  <c r="R5" i="2"/>
  <c r="V6" i="2"/>
  <c r="S6" i="2"/>
  <c r="R4" i="2" l="1"/>
  <c r="S5" i="2"/>
  <c r="V5" i="2"/>
  <c r="R201" i="2"/>
  <c r="V200" i="2"/>
  <c r="S200" i="2"/>
  <c r="R202" i="2" l="1"/>
  <c r="V201" i="2"/>
  <c r="S201" i="2"/>
  <c r="R3" i="2"/>
  <c r="V4" i="2"/>
  <c r="S4" i="2"/>
  <c r="V3" i="2" l="1"/>
  <c r="S3" i="2"/>
  <c r="R203" i="2"/>
  <c r="V202" i="2"/>
  <c r="S202" i="2"/>
  <c r="V203" i="2" l="1"/>
  <c r="S203" i="2"/>
  <c r="F59" i="2" l="1"/>
</calcChain>
</file>

<file path=xl/comments1.xml><?xml version="1.0" encoding="utf-8"?>
<comments xmlns="http://schemas.openxmlformats.org/spreadsheetml/2006/main">
  <authors>
    <author>Davide Cicchini</author>
  </authors>
  <commentList>
    <comment ref="C10" authorId="0" guid="{53BC4677-23D7-4487-95D4-56E230D1EA40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Inserisci N, per fondazioni nastriformi, altrimenti Q per fondazioni quadrate o circolari.
Questa scelta modifica i coefficienti di forma "s"</t>
        </r>
      </text>
    </comment>
    <comment ref="I59" authorId="0" guid="{585825A6-3312-478E-A871-782A1591EECE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0 la falda si trova sul piano campagna.</t>
        </r>
      </text>
    </comment>
  </commentList>
</comments>
</file>

<file path=xl/comments2.xml><?xml version="1.0" encoding="utf-8"?>
<comments xmlns="http://schemas.openxmlformats.org/spreadsheetml/2006/main">
  <authors>
    <author>Davide Cicchini</author>
    <author>DELL1</author>
  </authors>
  <commentList>
    <comment ref="D15" authorId="0" guid="{33DCAB79-118D-4FB4-B516-4289CEA22EC3}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>Nel caso di fondazione nastriforme inserire 1 per avere valori riferiti a metro lineare.</t>
        </r>
      </text>
    </comment>
    <comment ref="D17" authorId="1" guid="{87DAF083-6A3E-493B-AFF1-28A4BD055C4B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Riferito all'intradosso della fondazione</t>
        </r>
      </text>
    </comment>
    <comment ref="B38" authorId="1" guid="{9B79CF80-F664-4023-8C7D-9EF20DD346A0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 condizione sismica tutti i coefficienti della tabella A, vengono posti uguali ad 1.</t>
        </r>
      </text>
    </comment>
  </commentList>
</comments>
</file>

<file path=xl/sharedStrings.xml><?xml version="1.0" encoding="utf-8"?>
<sst xmlns="http://schemas.openxmlformats.org/spreadsheetml/2006/main" count="180" uniqueCount="149">
  <si>
    <t>[m]</t>
  </si>
  <si>
    <t>L</t>
  </si>
  <si>
    <t>-</t>
  </si>
  <si>
    <t>A</t>
  </si>
  <si>
    <t>Ing. Davide Cicchini</t>
  </si>
  <si>
    <t>www.davidecicchini.it</t>
  </si>
  <si>
    <t>coefficienti s presi dagli appunti della monaco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</si>
  <si>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</rPr>
      <t>γ</t>
    </r>
  </si>
  <si>
    <t>SE(DATI!C4="Q";0,6;SE(DATI!C10="si";1;1+0,1*(1+SEN($C$4*PI.GRECO()/180)*$G$4)/(1-SEN($C$4*PI.GRECO()/180*$G$5))))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</si>
  <si>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</si>
  <si>
    <t>SE(DATI!C4="Q";1+C20/C18;SE(DATI!C10="si";1;1+0,2*(1+SEN($C$4*PI.GRECO()/180)*$G$4)/(1-SEN($C$4*PI.GRECO()/180*$G$5))))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</si>
  <si>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q</t>
    </r>
  </si>
  <si>
    <t>SE(DATI!C4="Q";1+TAN($C$4*PI.GRECO()/180);C24)</t>
  </si>
  <si>
    <t>Tipo fondazione: N per nastri; Q per quadrate o circolari</t>
  </si>
  <si>
    <t>N</t>
  </si>
  <si>
    <t>no</t>
  </si>
  <si>
    <t>Condizioni drenate</t>
  </si>
  <si>
    <t>secondo Meyerhof, 1963</t>
  </si>
  <si>
    <t>si</t>
  </si>
  <si>
    <t>Condizioni non drenate</t>
  </si>
  <si>
    <t>secondo Hansen, 1970</t>
  </si>
  <si>
    <t>Secondo Vesic, 1973</t>
  </si>
  <si>
    <r>
      <t>G</t>
    </r>
    <r>
      <rPr>
        <b/>
        <sz val="8"/>
        <color theme="1"/>
        <rFont val="Calibri"/>
        <family val="2"/>
        <scheme val="minor"/>
      </rPr>
      <t>K1</t>
    </r>
  </si>
  <si>
    <r>
      <t>G</t>
    </r>
    <r>
      <rPr>
        <b/>
        <sz val="8"/>
        <color theme="1"/>
        <rFont val="Calibri"/>
        <family val="2"/>
        <scheme val="minor"/>
      </rPr>
      <t>K2</t>
    </r>
  </si>
  <si>
    <r>
      <t>Q</t>
    </r>
    <r>
      <rPr>
        <b/>
        <sz val="8"/>
        <color theme="1"/>
        <rFont val="Calibri"/>
        <family val="2"/>
        <scheme val="minor"/>
      </rPr>
      <t>K</t>
    </r>
  </si>
  <si>
    <t>H</t>
  </si>
  <si>
    <t xml:space="preserve">RIEPILOGO DEI COEFFICIENTI </t>
  </si>
  <si>
    <t>STR</t>
  </si>
  <si>
    <t>GEO</t>
  </si>
  <si>
    <t>A1</t>
  </si>
  <si>
    <t>A2</t>
  </si>
  <si>
    <t>APPROCCIO 1 --- Combinazione (A1+M1+R1)</t>
  </si>
  <si>
    <t>APPROCCIO 1 --- Combinazione (A2+M2+R2)</t>
  </si>
  <si>
    <t xml:space="preserve"> APPROCCIO 2 --- Combinazione (A1+M1+R3)</t>
  </si>
  <si>
    <t>UNITARIA</t>
  </si>
  <si>
    <t>M1</t>
  </si>
  <si>
    <t>M2</t>
  </si>
  <si>
    <r>
      <t>Tan(ϕ')</t>
    </r>
    <r>
      <rPr>
        <b/>
        <sz val="8"/>
        <color theme="1"/>
        <rFont val="Calibri"/>
        <family val="2"/>
        <scheme val="minor"/>
      </rPr>
      <t>,k</t>
    </r>
  </si>
  <si>
    <r>
      <t>c'</t>
    </r>
    <r>
      <rPr>
        <b/>
        <sz val="8"/>
        <color theme="1"/>
        <rFont val="Calibri"/>
        <family val="2"/>
        <scheme val="minor"/>
      </rPr>
      <t>,k</t>
    </r>
  </si>
  <si>
    <t xml:space="preserve">SISMICA </t>
  </si>
  <si>
    <r>
      <t>cu</t>
    </r>
    <r>
      <rPr>
        <b/>
        <sz val="8"/>
        <color theme="1"/>
        <rFont val="Calibri"/>
        <family val="2"/>
        <scheme val="minor"/>
      </rPr>
      <t>,k</t>
    </r>
  </si>
  <si>
    <r>
      <t>ϒ</t>
    </r>
    <r>
      <rPr>
        <b/>
        <sz val="8"/>
        <color theme="1"/>
        <rFont val="Calibri"/>
        <family val="2"/>
      </rPr>
      <t>,k</t>
    </r>
  </si>
  <si>
    <t>R1</t>
  </si>
  <si>
    <t>R2</t>
  </si>
  <si>
    <t>R3</t>
  </si>
  <si>
    <t>capacità portante</t>
  </si>
  <si>
    <t>scorrimento</t>
  </si>
  <si>
    <t>Lato corto</t>
  </si>
  <si>
    <t>B</t>
  </si>
  <si>
    <t>Lato lungo</t>
  </si>
  <si>
    <t>Altezza del fondazione</t>
  </si>
  <si>
    <r>
      <rPr>
        <b/>
        <sz val="11"/>
        <color theme="1"/>
        <rFont val="Calibri"/>
        <family val="2"/>
        <scheme val="minor"/>
      </rPr>
      <t xml:space="preserve">NB --&gt; </t>
    </r>
    <r>
      <rPr>
        <sz val="11"/>
        <color theme="1"/>
        <rFont val="Calibri"/>
        <family val="2"/>
        <scheme val="minor"/>
      </rPr>
      <t>Nel caso di assenza di falda inserire un valore maggiore di Hscorrimento =</t>
    </r>
  </si>
  <si>
    <t>parametri sismici</t>
  </si>
  <si>
    <t>C8/10</t>
  </si>
  <si>
    <t>SS</t>
  </si>
  <si>
    <t>CC</t>
  </si>
  <si>
    <t>ST</t>
  </si>
  <si>
    <t>T1</t>
  </si>
  <si>
    <t>C12/15</t>
  </si>
  <si>
    <t>T2</t>
  </si>
  <si>
    <t>C16/20</t>
  </si>
  <si>
    <t>C</t>
  </si>
  <si>
    <t>T3</t>
  </si>
  <si>
    <t>C20/25</t>
  </si>
  <si>
    <t>D</t>
  </si>
  <si>
    <t>T4</t>
  </si>
  <si>
    <t>C25/30</t>
  </si>
  <si>
    <t>E</t>
  </si>
  <si>
    <t>C28/35</t>
  </si>
  <si>
    <t>C32/40</t>
  </si>
  <si>
    <t>C35/45</t>
  </si>
  <si>
    <t>C40/50</t>
  </si>
  <si>
    <t>C45/55</t>
  </si>
  <si>
    <t>C50/60</t>
  </si>
  <si>
    <t>categoria di sottosuolo</t>
  </si>
  <si>
    <t>B,C,D,E</t>
  </si>
  <si>
    <t>bm</t>
  </si>
  <si>
    <t>0.2&lt;ag&lt;=0.4</t>
  </si>
  <si>
    <t>0.1&lt;ag&lt;=0.2</t>
  </si>
  <si>
    <t>ag&lt;=0.1</t>
  </si>
  <si>
    <r>
      <t>β</t>
    </r>
    <r>
      <rPr>
        <sz val="8"/>
        <color theme="1"/>
        <rFont val="Calibri"/>
        <family val="2"/>
      </rPr>
      <t>m</t>
    </r>
  </si>
  <si>
    <t>Condizione di verifica:</t>
  </si>
  <si>
    <t>STATICA</t>
  </si>
  <si>
    <t>Quota della falda</t>
  </si>
  <si>
    <t>Resistenza cubica caratteristica</t>
  </si>
  <si>
    <r>
      <t>R</t>
    </r>
    <r>
      <rPr>
        <b/>
        <sz val="8"/>
        <color theme="1"/>
        <rFont val="Calibri"/>
        <family val="2"/>
        <scheme val="minor"/>
      </rPr>
      <t>c,k</t>
    </r>
  </si>
  <si>
    <t>Resistenza cilindrica media</t>
  </si>
  <si>
    <r>
      <t>f</t>
    </r>
    <r>
      <rPr>
        <b/>
        <sz val="8"/>
        <color theme="1"/>
        <rFont val="Calibri"/>
        <family val="2"/>
        <scheme val="minor"/>
      </rPr>
      <t>c,m</t>
    </r>
  </si>
  <si>
    <t>Resistenza cilindrica caratteristica</t>
  </si>
  <si>
    <r>
      <t>f</t>
    </r>
    <r>
      <rPr>
        <b/>
        <sz val="8"/>
        <color theme="1"/>
        <rFont val="Calibri"/>
        <family val="2"/>
        <scheme val="minor"/>
      </rPr>
      <t>c,k</t>
    </r>
  </si>
  <si>
    <t>Resistenza cilindrica di calcolo</t>
  </si>
  <si>
    <r>
      <t>f</t>
    </r>
    <r>
      <rPr>
        <b/>
        <sz val="8"/>
        <color theme="1"/>
        <rFont val="Calibri"/>
        <family val="2"/>
        <scheme val="minor"/>
      </rPr>
      <t>c,d</t>
    </r>
  </si>
  <si>
    <t>Resistenza a trazione caratteristica</t>
  </si>
  <si>
    <r>
      <t>f</t>
    </r>
    <r>
      <rPr>
        <b/>
        <sz val="8"/>
        <color theme="1"/>
        <rFont val="Calibri"/>
        <family val="2"/>
        <scheme val="minor"/>
      </rPr>
      <t>ct,m</t>
    </r>
  </si>
  <si>
    <t>Resistenza a trazione media</t>
  </si>
  <si>
    <r>
      <t>f</t>
    </r>
    <r>
      <rPr>
        <b/>
        <sz val="8"/>
        <color theme="1"/>
        <rFont val="Calibri"/>
        <family val="2"/>
        <scheme val="minor"/>
      </rPr>
      <t>ct,k</t>
    </r>
  </si>
  <si>
    <t>Resistenza a trazione di calcolo</t>
  </si>
  <si>
    <r>
      <t>f</t>
    </r>
    <r>
      <rPr>
        <b/>
        <sz val="8"/>
        <color theme="1"/>
        <rFont val="Calibri"/>
        <family val="2"/>
        <scheme val="minor"/>
      </rPr>
      <t>ct,d</t>
    </r>
  </si>
  <si>
    <t>Resistenza tangenziale di calcolo</t>
  </si>
  <si>
    <r>
      <t>f</t>
    </r>
    <r>
      <rPr>
        <b/>
        <sz val="9"/>
        <color theme="1"/>
        <rFont val="Calibri"/>
        <family val="2"/>
        <scheme val="minor"/>
      </rPr>
      <t>b,d</t>
    </r>
  </si>
  <si>
    <t xml:space="preserve">Modulo di Young </t>
  </si>
  <si>
    <r>
      <t>E</t>
    </r>
    <r>
      <rPr>
        <b/>
        <sz val="9"/>
        <color theme="1"/>
        <rFont val="Calibri"/>
        <family val="2"/>
        <scheme val="minor"/>
      </rPr>
      <t>c</t>
    </r>
  </si>
  <si>
    <t>Approccio e combinazione utilizzata:</t>
  </si>
  <si>
    <t>AZIONI</t>
  </si>
  <si>
    <t>GEOTECNICA</t>
  </si>
  <si>
    <t>M</t>
  </si>
  <si>
    <t>RESISTENZE</t>
  </si>
  <si>
    <t>R</t>
  </si>
  <si>
    <t xml:space="preserve">capacità portante </t>
  </si>
  <si>
    <r>
      <t>γ</t>
    </r>
    <r>
      <rPr>
        <b/>
        <i/>
        <sz val="9"/>
        <color theme="1"/>
        <rFont val="Calibri"/>
        <family val="2"/>
        <scheme val="minor"/>
      </rPr>
      <t>G1</t>
    </r>
  </si>
  <si>
    <r>
      <t>γ</t>
    </r>
    <r>
      <rPr>
        <b/>
        <i/>
        <sz val="9"/>
        <color theme="1"/>
        <rFont val="Calibri"/>
        <family val="2"/>
        <scheme val="minor"/>
      </rPr>
      <t>G2</t>
    </r>
  </si>
  <si>
    <r>
      <t>γ</t>
    </r>
    <r>
      <rPr>
        <b/>
        <i/>
        <sz val="9"/>
        <color theme="1"/>
        <rFont val="Calibri"/>
        <family val="2"/>
        <scheme val="minor"/>
      </rPr>
      <t>Qk</t>
    </r>
  </si>
  <si>
    <t>Affondamento della zattera, misurato rispetto al piano di posa</t>
  </si>
  <si>
    <t>rapporto H con amplificato da gamma</t>
  </si>
  <si>
    <t>taglio di calcolo con dren</t>
  </si>
  <si>
    <t>taglio di calcolo cond non dren</t>
  </si>
  <si>
    <t xml:space="preserve">Argilla  molle </t>
  </si>
  <si>
    <t>Argilla media</t>
  </si>
  <si>
    <t>Argilla sabbiosa</t>
  </si>
  <si>
    <t>Loess</t>
  </si>
  <si>
    <t>Sabbia limosa</t>
  </si>
  <si>
    <t>Sabbia sciolta</t>
  </si>
  <si>
    <t>Sabbia compatta</t>
  </si>
  <si>
    <t>Limo</t>
  </si>
  <si>
    <t>Sabbia e ghiaia sciolta</t>
  </si>
  <si>
    <t>Sabbia e ghiaia compatta</t>
  </si>
  <si>
    <t>E [kpa]</t>
  </si>
  <si>
    <t>max</t>
  </si>
  <si>
    <t>min</t>
  </si>
  <si>
    <t>medio</t>
  </si>
  <si>
    <t>ν</t>
  </si>
  <si>
    <t>coefficiente di Poisson</t>
  </si>
  <si>
    <t>Argilla molto molle (sature)</t>
  </si>
  <si>
    <t>Argilla dura (non sature)</t>
  </si>
  <si>
    <t>Dr</t>
  </si>
  <si>
    <t>Modulo elastico</t>
  </si>
  <si>
    <t>Coefficiente di Poisson</t>
  </si>
  <si>
    <t>Densità relativa</t>
  </si>
  <si>
    <t>Costante di Winkler</t>
  </si>
  <si>
    <t>Kw</t>
  </si>
  <si>
    <t>M [kpa]</t>
  </si>
  <si>
    <t>Modulo edometrico</t>
  </si>
  <si>
    <t>Versione 1.00</t>
  </si>
  <si>
    <t>1.DATI FONDAZIONE</t>
  </si>
  <si>
    <t>1.1 Geometria  fondazione</t>
  </si>
  <si>
    <t>2.COMBINAZIONE</t>
  </si>
  <si>
    <t>Il foglio esegue il calcolo della costante di Winkler sulla base delle caratteristiche</t>
  </si>
  <si>
    <t>geotecniche del terreno e della geometria della fondazione.</t>
  </si>
  <si>
    <t>1.2 Parametri geotecnici stimati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</si>
</sst>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&quot; m&quot;"/>
    <numFmt numFmtId="166" formatCode="0.0&quot; kN/m³&quot;"/>
    <numFmt numFmtId="167" formatCode="0.0&quot; kN&quot;"/>
    <numFmt numFmtId="168" formatCode="0.00&quot; N/mm²&quot;"/>
    <numFmt numFmtId="169" formatCode="0.0&quot; N/mm²&quot;"/>
    <numFmt numFmtId="170" formatCode="0&quot; N/mm²&quot;"/>
    <numFmt numFmtId="171" formatCode="0&quot; kPa&quot;"/>
    <numFmt numFmtId="172" formatCode="0.00000"/>
    <numFmt numFmtId="173" formatCode="0&quot; N/cm³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1" fillId="0" borderId="0" xfId="0" applyFont="1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 applyProtection="1">
      <alignment horizontal="center" vertical="center"/>
    </xf>
    <xf numFmtId="0" fontId="0" fillId="0" borderId="7" xfId="0" applyBorder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3" xfId="0" applyBorder="1" applyProtection="1"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4" fillId="0" borderId="12" xfId="0" applyFont="1" applyBorder="1" applyAlignment="1" applyProtection="1">
      <protection hidden="1"/>
    </xf>
    <xf numFmtId="2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/>
    <xf numFmtId="0" fontId="0" fillId="0" borderId="7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0" fillId="0" borderId="14" xfId="0" applyBorder="1"/>
    <xf numFmtId="2" fontId="0" fillId="0" borderId="0" xfId="0" applyNumberFormat="1" applyFill="1" applyAlignment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0" fillId="0" borderId="7" xfId="0" applyBorder="1" applyAlignment="1"/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6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7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169" fontId="1" fillId="0" borderId="0" xfId="0" applyNumberFormat="1" applyFont="1" applyBorder="1" applyAlignment="1" applyProtection="1">
      <alignment horizontal="center" vertical="center"/>
      <protection hidden="1"/>
    </xf>
    <xf numFmtId="168" fontId="0" fillId="0" borderId="10" xfId="0" applyNumberFormat="1" applyFont="1" applyBorder="1" applyAlignment="1" applyProtection="1">
      <alignment horizontal="center" vertical="center"/>
      <protection hidden="1"/>
    </xf>
    <xf numFmtId="170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67" fontId="0" fillId="0" borderId="10" xfId="0" applyNumberFormat="1" applyBorder="1" applyAlignment="1">
      <alignment horizontal="center" vertical="center"/>
    </xf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textRotation="90" wrapText="1"/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/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/>
    <xf numFmtId="0" fontId="24" fillId="0" borderId="0" xfId="0" applyFont="1" applyBorder="1" applyAlignment="1" applyProtection="1">
      <alignment horizontal="center" vertical="center"/>
      <protection hidden="1"/>
    </xf>
    <xf numFmtId="171" fontId="0" fillId="0" borderId="10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1" fillId="0" borderId="13" xfId="0" applyFont="1" applyBorder="1" applyAlignment="1"/>
    <xf numFmtId="0" fontId="1" fillId="0" borderId="0" xfId="0" applyFont="1" applyBorder="1" applyAlignment="1"/>
    <xf numFmtId="173" fontId="0" fillId="0" borderId="10" xfId="0" applyNumberFormat="1" applyBorder="1" applyAlignment="1" applyProtection="1">
      <alignment horizontal="center" vertical="center"/>
      <protection hidden="1"/>
    </xf>
    <xf numFmtId="172" fontId="0" fillId="0" borderId="0" xfId="0" applyNumberFormat="1" applyBorder="1"/>
    <xf numFmtId="0" fontId="0" fillId="0" borderId="14" xfId="0" applyFill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5" fillId="0" borderId="0" xfId="1" applyAlignment="1" applyProtection="1">
      <alignment horizontal="center"/>
      <protection locked="0"/>
    </xf>
    <xf numFmtId="0" fontId="23" fillId="3" borderId="0" xfId="0" applyFont="1" applyFill="1" applyAlignment="1" applyProtection="1">
      <alignment horizontal="center"/>
      <protection hidden="1"/>
    </xf>
    <xf numFmtId="0" fontId="15" fillId="0" borderId="0" xfId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externalLink" Target="externalLinks/externalLink1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95250</xdr:rowOff>
    </xdr:from>
    <xdr:to>
      <xdr:col>9</xdr:col>
      <xdr:colOff>548640</xdr:colOff>
      <xdr:row>3</xdr:row>
      <xdr:rowOff>60888</xdr:rowOff>
    </xdr:to>
    <xdr:pic>
      <xdr:nvPicPr>
        <xdr:cNvPr id="3" name="Immagine 2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8130" y="95250"/>
          <a:ext cx="5394960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38100</xdr:rowOff>
    </xdr:from>
    <xdr:to>
      <xdr:col>10</xdr:col>
      <xdr:colOff>428973</xdr:colOff>
      <xdr:row>9</xdr:row>
      <xdr:rowOff>200332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38100"/>
          <a:ext cx="2495898" cy="2200582"/>
        </a:xfrm>
        <a:prstGeom prst="rect">
          <a:avLst/>
        </a:prstGeom>
      </xdr:spPr>
    </xdr:pic>
    <xdr:clientData/>
  </xdr:twoCellAnchor>
  <xdr:twoCellAnchor editAs="oneCell">
    <xdr:from>
      <xdr:col>10</xdr:col>
      <xdr:colOff>619125</xdr:colOff>
      <xdr:row>2</xdr:row>
      <xdr:rowOff>228600</xdr:rowOff>
    </xdr:from>
    <xdr:to>
      <xdr:col>13</xdr:col>
      <xdr:colOff>293103</xdr:colOff>
      <xdr:row>9</xdr:row>
      <xdr:rowOff>176707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609600"/>
          <a:ext cx="2179053" cy="1605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1915582</xdr:colOff>
      <xdr:row>4</xdr:row>
      <xdr:rowOff>63500</xdr:rowOff>
    </xdr:from>
    <xdr:to>
      <xdr:col>1</xdr:col>
      <xdr:colOff>3894665</xdr:colOff>
      <xdr:row>12</xdr:row>
      <xdr:rowOff>69563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9" y="10329333"/>
          <a:ext cx="1979083" cy="14453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1/Desktop/PROGRAMMI%20UTILI/FONDAZIONI%20DIRETTE/CARICO%20LIMITE%20BRICH-HAN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DATI"/>
      <sheetName val="COMBINAZIONI"/>
      <sheetName val="FOGLIO DEPOSITO"/>
      <sheetName val="CONDIZIONI DRENATE"/>
      <sheetName val="CONDIZIONI NON DRENATE"/>
      <sheetName val="Formule coefficienti correttivi"/>
    </sheetNames>
    <sheetDataSet>
      <sheetData sheetId="0"/>
      <sheetData sheetId="1"/>
      <sheetData sheetId="2"/>
      <sheetData sheetId="3">
        <row r="3">
          <cell r="R3">
            <v>-100</v>
          </cell>
          <cell r="U3">
            <v>-100</v>
          </cell>
        </row>
        <row r="4">
          <cell r="R4">
            <v>-99</v>
          </cell>
          <cell r="U4">
            <v>-99</v>
          </cell>
        </row>
        <row r="5">
          <cell r="R5">
            <v>-98</v>
          </cell>
          <cell r="U5">
            <v>-98</v>
          </cell>
        </row>
        <row r="6">
          <cell r="R6">
            <v>-97</v>
          </cell>
          <cell r="U6">
            <v>-97</v>
          </cell>
        </row>
        <row r="7">
          <cell r="R7">
            <v>-96</v>
          </cell>
          <cell r="U7">
            <v>-96</v>
          </cell>
        </row>
        <row r="8">
          <cell r="R8">
            <v>-95</v>
          </cell>
          <cell r="U8">
            <v>-95</v>
          </cell>
        </row>
        <row r="9">
          <cell r="R9">
            <v>-94</v>
          </cell>
          <cell r="U9">
            <v>-94</v>
          </cell>
        </row>
        <row r="10">
          <cell r="R10">
            <v>-93</v>
          </cell>
          <cell r="U10">
            <v>-93</v>
          </cell>
        </row>
        <row r="11">
          <cell r="R11">
            <v>-92</v>
          </cell>
          <cell r="U11">
            <v>-92</v>
          </cell>
        </row>
        <row r="12">
          <cell r="R12">
            <v>-91</v>
          </cell>
          <cell r="U12">
            <v>-91</v>
          </cell>
        </row>
        <row r="13">
          <cell r="R13">
            <v>-90</v>
          </cell>
          <cell r="U13">
            <v>-90</v>
          </cell>
        </row>
        <row r="14">
          <cell r="R14">
            <v>-89</v>
          </cell>
          <cell r="U14">
            <v>-89</v>
          </cell>
        </row>
        <row r="15">
          <cell r="R15">
            <v>-88</v>
          </cell>
          <cell r="U15">
            <v>-88</v>
          </cell>
        </row>
        <row r="16">
          <cell r="R16">
            <v>-87</v>
          </cell>
          <cell r="U16">
            <v>-87</v>
          </cell>
        </row>
        <row r="17">
          <cell r="R17">
            <v>-86</v>
          </cell>
          <cell r="U17">
            <v>-86</v>
          </cell>
        </row>
        <row r="18">
          <cell r="R18">
            <v>-85</v>
          </cell>
          <cell r="U18">
            <v>-85</v>
          </cell>
        </row>
        <row r="19">
          <cell r="R19">
            <v>-84</v>
          </cell>
          <cell r="U19">
            <v>-84</v>
          </cell>
        </row>
        <row r="20">
          <cell r="E20" t="str">
            <v>APPROCCIO 1 --- comb (A1+M1+R1)</v>
          </cell>
          <cell r="R20">
            <v>-83</v>
          </cell>
          <cell r="U20">
            <v>-83</v>
          </cell>
        </row>
        <row r="21">
          <cell r="E21" t="str">
            <v>APPROCCIO 1 --- comb (A2+M2+R2)</v>
          </cell>
          <cell r="R21">
            <v>-82</v>
          </cell>
          <cell r="U21">
            <v>-82</v>
          </cell>
        </row>
        <row r="22">
          <cell r="E22" t="str">
            <v xml:space="preserve"> APPROCCIO 2 --- comb (A1+M1+R3)</v>
          </cell>
          <cell r="R22">
            <v>-81</v>
          </cell>
          <cell r="U22">
            <v>-81</v>
          </cell>
        </row>
        <row r="23">
          <cell r="R23">
            <v>-80</v>
          </cell>
          <cell r="U23">
            <v>-80</v>
          </cell>
        </row>
        <row r="24">
          <cell r="R24">
            <v>-79</v>
          </cell>
          <cell r="U24">
            <v>-79</v>
          </cell>
        </row>
        <row r="25">
          <cell r="R25">
            <v>-78</v>
          </cell>
          <cell r="U25">
            <v>-78</v>
          </cell>
        </row>
        <row r="26">
          <cell r="F26" t="str">
            <v>secondo Meyerhof, 1963</v>
          </cell>
          <cell r="I26" t="str">
            <v>si</v>
          </cell>
          <cell r="R26">
            <v>-77</v>
          </cell>
          <cell r="U26">
            <v>-77</v>
          </cell>
        </row>
        <row r="27">
          <cell r="F27" t="str">
            <v>secondo Hansen, 1970</v>
          </cell>
          <cell r="I27" t="str">
            <v>no</v>
          </cell>
          <cell r="R27">
            <v>-76</v>
          </cell>
          <cell r="U27">
            <v>-76</v>
          </cell>
        </row>
        <row r="28">
          <cell r="F28" t="str">
            <v>Secondo Vesic, 1973</v>
          </cell>
          <cell r="R28">
            <v>-75</v>
          </cell>
          <cell r="U28">
            <v>-75</v>
          </cell>
        </row>
        <row r="29">
          <cell r="R29">
            <v>-74</v>
          </cell>
          <cell r="U29">
            <v>-74</v>
          </cell>
        </row>
        <row r="30">
          <cell r="R30">
            <v>-73</v>
          </cell>
          <cell r="U30">
            <v>-73</v>
          </cell>
        </row>
        <row r="31">
          <cell r="R31">
            <v>-72</v>
          </cell>
          <cell r="U31">
            <v>-72</v>
          </cell>
        </row>
        <row r="32">
          <cell r="R32">
            <v>-71</v>
          </cell>
          <cell r="U32">
            <v>-71</v>
          </cell>
        </row>
        <row r="33">
          <cell r="R33">
            <v>-70</v>
          </cell>
          <cell r="U33">
            <v>-70</v>
          </cell>
        </row>
        <row r="34">
          <cell r="R34">
            <v>-69</v>
          </cell>
          <cell r="U34">
            <v>-69</v>
          </cell>
        </row>
        <row r="35">
          <cell r="R35">
            <v>-68</v>
          </cell>
          <cell r="U35">
            <v>-68</v>
          </cell>
        </row>
        <row r="36">
          <cell r="R36">
            <v>-67</v>
          </cell>
          <cell r="U36">
            <v>-67</v>
          </cell>
        </row>
        <row r="37">
          <cell r="R37">
            <v>-66</v>
          </cell>
          <cell r="U37">
            <v>-66</v>
          </cell>
        </row>
        <row r="38">
          <cell r="R38">
            <v>-65</v>
          </cell>
          <cell r="U38">
            <v>-65</v>
          </cell>
        </row>
        <row r="39">
          <cell r="R39">
            <v>-64</v>
          </cell>
          <cell r="U39">
            <v>-64</v>
          </cell>
        </row>
        <row r="40">
          <cell r="R40">
            <v>-63</v>
          </cell>
          <cell r="U40">
            <v>-63</v>
          </cell>
        </row>
        <row r="41">
          <cell r="R41">
            <v>-62</v>
          </cell>
          <cell r="U41">
            <v>-62</v>
          </cell>
        </row>
        <row r="42">
          <cell r="R42">
            <v>-61</v>
          </cell>
          <cell r="U42">
            <v>-61</v>
          </cell>
        </row>
        <row r="43">
          <cell r="R43">
            <v>-60</v>
          </cell>
          <cell r="U43">
            <v>-60</v>
          </cell>
        </row>
        <row r="44">
          <cell r="R44">
            <v>-59</v>
          </cell>
          <cell r="U44">
            <v>-59</v>
          </cell>
        </row>
        <row r="45">
          <cell r="R45">
            <v>-58</v>
          </cell>
          <cell r="U45">
            <v>-58</v>
          </cell>
        </row>
        <row r="46">
          <cell r="R46">
            <v>-57</v>
          </cell>
          <cell r="U46">
            <v>-57</v>
          </cell>
        </row>
        <row r="47">
          <cell r="R47">
            <v>-56</v>
          </cell>
          <cell r="U47">
            <v>-56</v>
          </cell>
        </row>
        <row r="48">
          <cell r="R48">
            <v>-55</v>
          </cell>
          <cell r="U48">
            <v>-55</v>
          </cell>
        </row>
        <row r="49">
          <cell r="R49">
            <v>-54</v>
          </cell>
          <cell r="U49">
            <v>-54</v>
          </cell>
        </row>
        <row r="50">
          <cell r="R50">
            <v>-53</v>
          </cell>
          <cell r="U50">
            <v>-53</v>
          </cell>
        </row>
        <row r="51">
          <cell r="R51">
            <v>-52</v>
          </cell>
          <cell r="U51">
            <v>-52</v>
          </cell>
        </row>
        <row r="52">
          <cell r="R52">
            <v>-51</v>
          </cell>
          <cell r="U52">
            <v>-51</v>
          </cell>
        </row>
        <row r="53">
          <cell r="R53">
            <v>-50</v>
          </cell>
          <cell r="U53">
            <v>-50</v>
          </cell>
        </row>
        <row r="54">
          <cell r="R54">
            <v>-49</v>
          </cell>
          <cell r="U54">
            <v>-49</v>
          </cell>
        </row>
        <row r="55">
          <cell r="R55">
            <v>-48</v>
          </cell>
          <cell r="U55">
            <v>-48</v>
          </cell>
        </row>
        <row r="56">
          <cell r="R56">
            <v>-47</v>
          </cell>
          <cell r="U56">
            <v>-47</v>
          </cell>
        </row>
        <row r="57">
          <cell r="R57">
            <v>-46</v>
          </cell>
          <cell r="U57">
            <v>-46</v>
          </cell>
        </row>
        <row r="58">
          <cell r="R58">
            <v>-45</v>
          </cell>
          <cell r="U58">
            <v>-45</v>
          </cell>
        </row>
        <row r="59">
          <cell r="R59">
            <v>-44</v>
          </cell>
          <cell r="U59">
            <v>-44</v>
          </cell>
        </row>
        <row r="60">
          <cell r="R60">
            <v>-43</v>
          </cell>
          <cell r="U60">
            <v>-43</v>
          </cell>
        </row>
        <row r="61">
          <cell r="R61">
            <v>-42</v>
          </cell>
          <cell r="U61">
            <v>-42</v>
          </cell>
        </row>
        <row r="62">
          <cell r="R62">
            <v>-41</v>
          </cell>
          <cell r="U62">
            <v>-41</v>
          </cell>
        </row>
        <row r="63">
          <cell r="R63">
            <v>-40</v>
          </cell>
          <cell r="U63">
            <v>-40</v>
          </cell>
        </row>
        <row r="64">
          <cell r="R64">
            <v>-39</v>
          </cell>
          <cell r="U64">
            <v>-39</v>
          </cell>
        </row>
        <row r="65">
          <cell r="R65">
            <v>-38</v>
          </cell>
          <cell r="U65">
            <v>-38</v>
          </cell>
        </row>
        <row r="66">
          <cell r="R66">
            <v>-37</v>
          </cell>
          <cell r="U66">
            <v>-37</v>
          </cell>
        </row>
        <row r="67">
          <cell r="R67">
            <v>-36</v>
          </cell>
          <cell r="U67">
            <v>-36</v>
          </cell>
        </row>
        <row r="68">
          <cell r="R68">
            <v>-35</v>
          </cell>
          <cell r="U68">
            <v>-35</v>
          </cell>
        </row>
        <row r="69">
          <cell r="R69">
            <v>-34</v>
          </cell>
          <cell r="U69">
            <v>-34</v>
          </cell>
        </row>
        <row r="70">
          <cell r="R70">
            <v>-33</v>
          </cell>
          <cell r="U70">
            <v>-33</v>
          </cell>
        </row>
        <row r="71">
          <cell r="R71">
            <v>-32</v>
          </cell>
          <cell r="U71">
            <v>-32</v>
          </cell>
        </row>
        <row r="72">
          <cell r="R72">
            <v>-31</v>
          </cell>
          <cell r="U72">
            <v>-31</v>
          </cell>
        </row>
        <row r="73">
          <cell r="R73">
            <v>-30</v>
          </cell>
          <cell r="U73">
            <v>-30</v>
          </cell>
        </row>
        <row r="74">
          <cell r="R74">
            <v>-29</v>
          </cell>
          <cell r="U74">
            <v>-29</v>
          </cell>
        </row>
        <row r="75">
          <cell r="R75">
            <v>-28</v>
          </cell>
          <cell r="U75">
            <v>-28</v>
          </cell>
        </row>
        <row r="76">
          <cell r="R76">
            <v>-27</v>
          </cell>
          <cell r="U76">
            <v>-27</v>
          </cell>
        </row>
        <row r="77">
          <cell r="R77">
            <v>-26</v>
          </cell>
          <cell r="U77">
            <v>-26</v>
          </cell>
        </row>
        <row r="78">
          <cell r="R78">
            <v>-25</v>
          </cell>
          <cell r="U78">
            <v>-25</v>
          </cell>
        </row>
        <row r="79">
          <cell r="R79">
            <v>-24</v>
          </cell>
          <cell r="U79">
            <v>-24</v>
          </cell>
        </row>
        <row r="80">
          <cell r="R80">
            <v>-23</v>
          </cell>
          <cell r="U80">
            <v>-23</v>
          </cell>
        </row>
        <row r="81">
          <cell r="R81">
            <v>-22</v>
          </cell>
          <cell r="U81">
            <v>-22</v>
          </cell>
        </row>
        <row r="82">
          <cell r="R82">
            <v>-21</v>
          </cell>
          <cell r="U82">
            <v>-21</v>
          </cell>
        </row>
        <row r="83">
          <cell r="R83">
            <v>-20</v>
          </cell>
          <cell r="U83">
            <v>-20</v>
          </cell>
        </row>
        <row r="84">
          <cell r="R84">
            <v>-19</v>
          </cell>
          <cell r="U84">
            <v>-19</v>
          </cell>
        </row>
        <row r="85">
          <cell r="R85">
            <v>-18</v>
          </cell>
          <cell r="U85">
            <v>-18</v>
          </cell>
        </row>
        <row r="86">
          <cell r="R86">
            <v>-17</v>
          </cell>
          <cell r="U86">
            <v>-17</v>
          </cell>
        </row>
        <row r="87">
          <cell r="R87">
            <v>-16</v>
          </cell>
          <cell r="U87">
            <v>-16</v>
          </cell>
        </row>
        <row r="88">
          <cell r="R88">
            <v>-15</v>
          </cell>
          <cell r="U88">
            <v>-15</v>
          </cell>
        </row>
        <row r="89">
          <cell r="R89">
            <v>-14</v>
          </cell>
          <cell r="U89">
            <v>-14</v>
          </cell>
        </row>
        <row r="90">
          <cell r="R90">
            <v>-13</v>
          </cell>
          <cell r="U90">
            <v>-13</v>
          </cell>
        </row>
        <row r="91">
          <cell r="R91">
            <v>-12</v>
          </cell>
          <cell r="U91">
            <v>-12</v>
          </cell>
        </row>
        <row r="92">
          <cell r="R92">
            <v>-11</v>
          </cell>
          <cell r="U92">
            <v>-11</v>
          </cell>
        </row>
        <row r="93">
          <cell r="R93">
            <v>-10</v>
          </cell>
          <cell r="U93">
            <v>-10</v>
          </cell>
        </row>
        <row r="94">
          <cell r="R94">
            <v>-9</v>
          </cell>
          <cell r="U94">
            <v>-9</v>
          </cell>
        </row>
        <row r="95">
          <cell r="R95">
            <v>-8</v>
          </cell>
          <cell r="U95">
            <v>-8</v>
          </cell>
        </row>
        <row r="96">
          <cell r="R96">
            <v>-7</v>
          </cell>
          <cell r="U96">
            <v>-7</v>
          </cell>
        </row>
        <row r="97">
          <cell r="R97">
            <v>-6</v>
          </cell>
          <cell r="U97">
            <v>-6</v>
          </cell>
        </row>
        <row r="98">
          <cell r="R98">
            <v>-5</v>
          </cell>
          <cell r="U98">
            <v>-5</v>
          </cell>
        </row>
        <row r="99">
          <cell r="R99">
            <v>-4</v>
          </cell>
          <cell r="U99">
            <v>-4</v>
          </cell>
        </row>
        <row r="100">
          <cell r="R100">
            <v>-3</v>
          </cell>
          <cell r="U100">
            <v>-3</v>
          </cell>
        </row>
        <row r="101">
          <cell r="R101">
            <v>-2</v>
          </cell>
          <cell r="U101">
            <v>-2</v>
          </cell>
        </row>
        <row r="102">
          <cell r="R102">
            <v>-1</v>
          </cell>
          <cell r="U102">
            <v>-1</v>
          </cell>
        </row>
        <row r="103">
          <cell r="R103">
            <v>0</v>
          </cell>
          <cell r="U103">
            <v>0</v>
          </cell>
        </row>
        <row r="104">
          <cell r="R104">
            <v>1</v>
          </cell>
          <cell r="U104">
            <v>1</v>
          </cell>
        </row>
        <row r="105">
          <cell r="R105">
            <v>2</v>
          </cell>
          <cell r="U105">
            <v>2</v>
          </cell>
        </row>
        <row r="106">
          <cell r="R106">
            <v>3</v>
          </cell>
          <cell r="U106">
            <v>3</v>
          </cell>
        </row>
        <row r="107">
          <cell r="R107">
            <v>4</v>
          </cell>
          <cell r="U107">
            <v>4</v>
          </cell>
        </row>
        <row r="108">
          <cell r="R108">
            <v>5</v>
          </cell>
          <cell r="U108">
            <v>5</v>
          </cell>
        </row>
        <row r="109">
          <cell r="R109">
            <v>6</v>
          </cell>
          <cell r="U109">
            <v>6</v>
          </cell>
        </row>
        <row r="110">
          <cell r="R110">
            <v>7</v>
          </cell>
          <cell r="U110">
            <v>7</v>
          </cell>
        </row>
        <row r="111">
          <cell r="R111">
            <v>8</v>
          </cell>
          <cell r="U111">
            <v>8</v>
          </cell>
        </row>
        <row r="112">
          <cell r="R112">
            <v>9</v>
          </cell>
          <cell r="U112">
            <v>9</v>
          </cell>
        </row>
        <row r="113">
          <cell r="R113">
            <v>10</v>
          </cell>
          <cell r="U113">
            <v>10</v>
          </cell>
        </row>
        <row r="114">
          <cell r="R114">
            <v>11</v>
          </cell>
          <cell r="U114">
            <v>11</v>
          </cell>
        </row>
        <row r="115">
          <cell r="R115">
            <v>12</v>
          </cell>
          <cell r="U115">
            <v>12</v>
          </cell>
        </row>
        <row r="116">
          <cell r="R116">
            <v>13</v>
          </cell>
          <cell r="U116">
            <v>13</v>
          </cell>
        </row>
        <row r="117">
          <cell r="R117">
            <v>14</v>
          </cell>
          <cell r="U117">
            <v>14</v>
          </cell>
        </row>
        <row r="118">
          <cell r="R118">
            <v>15</v>
          </cell>
          <cell r="U118">
            <v>15</v>
          </cell>
        </row>
        <row r="119">
          <cell r="R119">
            <v>16</v>
          </cell>
          <cell r="U119">
            <v>16</v>
          </cell>
        </row>
        <row r="120">
          <cell r="R120">
            <v>17</v>
          </cell>
          <cell r="U120">
            <v>17</v>
          </cell>
        </row>
        <row r="121">
          <cell r="R121">
            <v>18</v>
          </cell>
          <cell r="U121">
            <v>18</v>
          </cell>
        </row>
        <row r="122">
          <cell r="R122">
            <v>19</v>
          </cell>
          <cell r="U122">
            <v>19</v>
          </cell>
        </row>
        <row r="123">
          <cell r="R123">
            <v>20</v>
          </cell>
          <cell r="U123">
            <v>20</v>
          </cell>
        </row>
        <row r="124">
          <cell r="R124">
            <v>21</v>
          </cell>
          <cell r="U124">
            <v>21</v>
          </cell>
        </row>
        <row r="125">
          <cell r="R125">
            <v>22</v>
          </cell>
          <cell r="U125">
            <v>22</v>
          </cell>
        </row>
        <row r="126">
          <cell r="R126">
            <v>23</v>
          </cell>
          <cell r="U126">
            <v>23</v>
          </cell>
        </row>
        <row r="127">
          <cell r="R127">
            <v>24</v>
          </cell>
          <cell r="U127">
            <v>24</v>
          </cell>
        </row>
        <row r="128">
          <cell r="R128">
            <v>25</v>
          </cell>
          <cell r="U128">
            <v>25</v>
          </cell>
        </row>
        <row r="129">
          <cell r="R129">
            <v>26</v>
          </cell>
          <cell r="U129">
            <v>26</v>
          </cell>
        </row>
        <row r="130">
          <cell r="R130">
            <v>27</v>
          </cell>
          <cell r="U130">
            <v>27</v>
          </cell>
        </row>
        <row r="131">
          <cell r="R131">
            <v>28</v>
          </cell>
          <cell r="U131">
            <v>28</v>
          </cell>
        </row>
        <row r="132">
          <cell r="R132">
            <v>29</v>
          </cell>
          <cell r="U132">
            <v>29</v>
          </cell>
        </row>
        <row r="133">
          <cell r="R133">
            <v>30</v>
          </cell>
          <cell r="U133">
            <v>30</v>
          </cell>
        </row>
        <row r="134">
          <cell r="R134">
            <v>31</v>
          </cell>
          <cell r="U134">
            <v>31</v>
          </cell>
        </row>
        <row r="135">
          <cell r="R135">
            <v>32</v>
          </cell>
          <cell r="U135">
            <v>32</v>
          </cell>
        </row>
        <row r="136">
          <cell r="R136">
            <v>33</v>
          </cell>
          <cell r="U136">
            <v>33</v>
          </cell>
        </row>
        <row r="137">
          <cell r="R137">
            <v>34</v>
          </cell>
          <cell r="U137">
            <v>34</v>
          </cell>
        </row>
        <row r="138">
          <cell r="R138">
            <v>35</v>
          </cell>
          <cell r="U138">
            <v>35</v>
          </cell>
        </row>
        <row r="139">
          <cell r="R139">
            <v>36</v>
          </cell>
          <cell r="U139">
            <v>36</v>
          </cell>
        </row>
        <row r="140">
          <cell r="R140">
            <v>37</v>
          </cell>
          <cell r="U140">
            <v>37</v>
          </cell>
        </row>
        <row r="141">
          <cell r="R141">
            <v>38</v>
          </cell>
          <cell r="U141">
            <v>38</v>
          </cell>
        </row>
        <row r="142">
          <cell r="R142">
            <v>39</v>
          </cell>
          <cell r="U142">
            <v>39</v>
          </cell>
        </row>
        <row r="143">
          <cell r="R143">
            <v>40</v>
          </cell>
          <cell r="U143">
            <v>40</v>
          </cell>
        </row>
        <row r="144">
          <cell r="R144">
            <v>41</v>
          </cell>
          <cell r="U144">
            <v>41</v>
          </cell>
        </row>
        <row r="145">
          <cell r="R145">
            <v>42</v>
          </cell>
          <cell r="U145">
            <v>42</v>
          </cell>
        </row>
        <row r="146">
          <cell r="R146">
            <v>43</v>
          </cell>
          <cell r="U146">
            <v>43</v>
          </cell>
        </row>
        <row r="147">
          <cell r="R147">
            <v>44</v>
          </cell>
          <cell r="U147">
            <v>44</v>
          </cell>
        </row>
        <row r="148">
          <cell r="R148">
            <v>45</v>
          </cell>
          <cell r="U148">
            <v>45</v>
          </cell>
        </row>
        <row r="149">
          <cell r="R149">
            <v>46</v>
          </cell>
          <cell r="U149">
            <v>46</v>
          </cell>
        </row>
        <row r="150">
          <cell r="R150">
            <v>47</v>
          </cell>
          <cell r="U150">
            <v>47</v>
          </cell>
        </row>
        <row r="151">
          <cell r="R151">
            <v>48</v>
          </cell>
          <cell r="U151">
            <v>48</v>
          </cell>
        </row>
        <row r="152">
          <cell r="R152">
            <v>49</v>
          </cell>
          <cell r="U152">
            <v>49</v>
          </cell>
        </row>
        <row r="153">
          <cell r="R153">
            <v>50</v>
          </cell>
          <cell r="U153">
            <v>50</v>
          </cell>
        </row>
        <row r="154">
          <cell r="R154">
            <v>51</v>
          </cell>
          <cell r="U154">
            <v>51</v>
          </cell>
        </row>
        <row r="155">
          <cell r="R155">
            <v>52</v>
          </cell>
          <cell r="U155">
            <v>52</v>
          </cell>
        </row>
        <row r="156">
          <cell r="R156">
            <v>53</v>
          </cell>
          <cell r="U156">
            <v>53</v>
          </cell>
        </row>
        <row r="157">
          <cell r="R157">
            <v>54</v>
          </cell>
          <cell r="U157">
            <v>54</v>
          </cell>
        </row>
        <row r="158">
          <cell r="R158">
            <v>55</v>
          </cell>
          <cell r="U158">
            <v>55</v>
          </cell>
        </row>
        <row r="159">
          <cell r="R159">
            <v>56</v>
          </cell>
          <cell r="U159">
            <v>56</v>
          </cell>
        </row>
        <row r="160">
          <cell r="R160">
            <v>57</v>
          </cell>
          <cell r="U160">
            <v>57</v>
          </cell>
        </row>
        <row r="161">
          <cell r="R161">
            <v>58</v>
          </cell>
          <cell r="U161">
            <v>58</v>
          </cell>
        </row>
        <row r="162">
          <cell r="R162">
            <v>59</v>
          </cell>
          <cell r="U162">
            <v>59</v>
          </cell>
        </row>
        <row r="163">
          <cell r="R163">
            <v>60</v>
          </cell>
          <cell r="U163">
            <v>60</v>
          </cell>
        </row>
        <row r="164">
          <cell r="R164">
            <v>61</v>
          </cell>
          <cell r="U164">
            <v>61</v>
          </cell>
        </row>
        <row r="165">
          <cell r="R165">
            <v>62</v>
          </cell>
          <cell r="U165">
            <v>62</v>
          </cell>
        </row>
        <row r="166">
          <cell r="R166">
            <v>63</v>
          </cell>
          <cell r="U166">
            <v>63</v>
          </cell>
        </row>
        <row r="167">
          <cell r="R167">
            <v>64</v>
          </cell>
          <cell r="U167">
            <v>64</v>
          </cell>
        </row>
        <row r="168">
          <cell r="R168">
            <v>65</v>
          </cell>
          <cell r="U168">
            <v>65</v>
          </cell>
        </row>
        <row r="169">
          <cell r="R169">
            <v>66</v>
          </cell>
          <cell r="U169">
            <v>66</v>
          </cell>
        </row>
        <row r="170">
          <cell r="R170">
            <v>67</v>
          </cell>
          <cell r="U170">
            <v>67</v>
          </cell>
        </row>
        <row r="171">
          <cell r="R171">
            <v>68</v>
          </cell>
          <cell r="U171">
            <v>68</v>
          </cell>
        </row>
        <row r="172">
          <cell r="R172">
            <v>69</v>
          </cell>
          <cell r="U172">
            <v>69</v>
          </cell>
        </row>
        <row r="173">
          <cell r="R173">
            <v>70</v>
          </cell>
          <cell r="U173">
            <v>70</v>
          </cell>
        </row>
        <row r="174">
          <cell r="R174">
            <v>71</v>
          </cell>
          <cell r="U174">
            <v>71</v>
          </cell>
        </row>
        <row r="175">
          <cell r="R175">
            <v>72</v>
          </cell>
          <cell r="U175">
            <v>72</v>
          </cell>
        </row>
        <row r="176">
          <cell r="R176">
            <v>73</v>
          </cell>
          <cell r="U176">
            <v>73</v>
          </cell>
        </row>
        <row r="177">
          <cell r="R177">
            <v>74</v>
          </cell>
          <cell r="U177">
            <v>74</v>
          </cell>
        </row>
        <row r="178">
          <cell r="R178">
            <v>75</v>
          </cell>
          <cell r="U178">
            <v>75</v>
          </cell>
        </row>
        <row r="179">
          <cell r="R179">
            <v>76</v>
          </cell>
          <cell r="U179">
            <v>76</v>
          </cell>
        </row>
        <row r="180">
          <cell r="R180">
            <v>77</v>
          </cell>
          <cell r="U180">
            <v>77</v>
          </cell>
        </row>
        <row r="181">
          <cell r="R181">
            <v>78</v>
          </cell>
          <cell r="U181">
            <v>78</v>
          </cell>
        </row>
        <row r="182">
          <cell r="R182">
            <v>79</v>
          </cell>
          <cell r="U182">
            <v>79</v>
          </cell>
        </row>
        <row r="183">
          <cell r="R183">
            <v>80</v>
          </cell>
          <cell r="U183">
            <v>80</v>
          </cell>
        </row>
        <row r="184">
          <cell r="R184">
            <v>81</v>
          </cell>
          <cell r="U184">
            <v>81</v>
          </cell>
        </row>
        <row r="185">
          <cell r="R185">
            <v>82</v>
          </cell>
          <cell r="U185">
            <v>82</v>
          </cell>
        </row>
        <row r="186">
          <cell r="R186">
            <v>83</v>
          </cell>
          <cell r="U186">
            <v>83</v>
          </cell>
        </row>
        <row r="187">
          <cell r="R187">
            <v>84</v>
          </cell>
          <cell r="U187">
            <v>84</v>
          </cell>
        </row>
        <row r="188">
          <cell r="R188">
            <v>85</v>
          </cell>
          <cell r="U188">
            <v>85</v>
          </cell>
        </row>
        <row r="189">
          <cell r="R189">
            <v>86</v>
          </cell>
          <cell r="U189">
            <v>86</v>
          </cell>
        </row>
        <row r="190">
          <cell r="R190">
            <v>87</v>
          </cell>
          <cell r="U190">
            <v>87</v>
          </cell>
        </row>
        <row r="191">
          <cell r="R191">
            <v>88</v>
          </cell>
          <cell r="U191">
            <v>88</v>
          </cell>
        </row>
        <row r="192">
          <cell r="R192">
            <v>89</v>
          </cell>
          <cell r="U192">
            <v>89</v>
          </cell>
        </row>
        <row r="193">
          <cell r="R193">
            <v>90</v>
          </cell>
          <cell r="U193">
            <v>90</v>
          </cell>
        </row>
        <row r="194">
          <cell r="R194">
            <v>91</v>
          </cell>
          <cell r="U194">
            <v>91</v>
          </cell>
        </row>
        <row r="195">
          <cell r="R195">
            <v>92</v>
          </cell>
          <cell r="U195">
            <v>92</v>
          </cell>
        </row>
        <row r="196">
          <cell r="R196">
            <v>93</v>
          </cell>
          <cell r="U196">
            <v>93</v>
          </cell>
        </row>
        <row r="197">
          <cell r="R197">
            <v>94</v>
          </cell>
          <cell r="U197">
            <v>94</v>
          </cell>
        </row>
        <row r="198">
          <cell r="R198">
            <v>95</v>
          </cell>
          <cell r="U198">
            <v>95</v>
          </cell>
        </row>
        <row r="199">
          <cell r="R199">
            <v>96</v>
          </cell>
          <cell r="U199">
            <v>96</v>
          </cell>
        </row>
        <row r="200">
          <cell r="R200">
            <v>97</v>
          </cell>
          <cell r="U200">
            <v>97</v>
          </cell>
        </row>
        <row r="201">
          <cell r="R201">
            <v>98</v>
          </cell>
          <cell r="U201">
            <v>98</v>
          </cell>
        </row>
        <row r="202">
          <cell r="R202">
            <v>99</v>
          </cell>
          <cell r="U202">
            <v>99</v>
          </cell>
        </row>
        <row r="203">
          <cell r="R203">
            <v>100</v>
          </cell>
          <cell r="U203">
            <v>100</v>
          </cell>
        </row>
      </sheetData>
      <sheetData sheetId="4"/>
      <sheetData sheetId="5"/>
      <sheetData sheetId="6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18064C8-C573-4840-A444-0CCFFE686D4F}" protected="1">
  <header guid="{518064C8-C573-4840-A444-0CCFFE686D4F}" dateTime="2017-02-17T01:32:29" maxSheetId="4" userName="Davide Cicchini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videcicchini.it/" TargetMode="External"/><Relationship Id="rId2" Type="http://schemas.openxmlformats.org/officeDocument/2006/relationships/hyperlink" Target="http://www.davidecicchini.it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showRowColHeaders="0" tabSelected="1" workbookViewId="0">
      <selection activeCell="H12" sqref="H12:J12"/>
    </sheetView>
  </sheetViews>
  <sheetFormatPr defaultRowHeight="15" x14ac:dyDescent="0.25"/>
  <cols>
    <col min="1" max="1" width="3.7109375" style="78" customWidth="1"/>
    <col min="2" max="16384" width="9.140625" style="78"/>
  </cols>
  <sheetData>
    <row r="1" spans="2:12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15.75" x14ac:dyDescent="0.25">
      <c r="B5" s="34" t="s">
        <v>146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5.75" x14ac:dyDescent="0.25">
      <c r="B6" s="34" t="s">
        <v>147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2:12" x14ac:dyDescent="0.2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2:12" x14ac:dyDescent="0.25">
      <c r="B8" s="117" t="s">
        <v>142</v>
      </c>
      <c r="C8" s="117"/>
      <c r="D8" s="79"/>
      <c r="E8" s="79"/>
      <c r="F8" s="79"/>
      <c r="G8" s="79"/>
      <c r="H8" s="79"/>
      <c r="I8" s="79"/>
      <c r="J8" s="79"/>
      <c r="K8" s="79"/>
      <c r="L8" s="79"/>
    </row>
    <row r="9" spans="2:12" x14ac:dyDescent="0.25">
      <c r="B9" s="118" t="s">
        <v>5</v>
      </c>
      <c r="C9" s="118"/>
      <c r="D9" s="118"/>
      <c r="E9" s="79"/>
      <c r="F9" s="79"/>
      <c r="G9" s="79"/>
      <c r="H9" s="79"/>
      <c r="I9" s="79"/>
      <c r="J9" s="79"/>
      <c r="K9" s="79"/>
      <c r="L9" s="79"/>
    </row>
    <row r="10" spans="2:12" x14ac:dyDescent="0.25">
      <c r="B10" s="79"/>
      <c r="C10" s="79"/>
      <c r="D10" s="79"/>
      <c r="E10" s="79"/>
      <c r="F10" s="79"/>
      <c r="G10" s="79"/>
      <c r="H10" s="115" t="s">
        <v>4</v>
      </c>
      <c r="I10" s="115"/>
      <c r="J10" s="115"/>
      <c r="L10" s="79"/>
    </row>
    <row r="11" spans="2:12" x14ac:dyDescent="0.25">
      <c r="B11" s="79"/>
      <c r="C11" s="79"/>
      <c r="D11" s="79"/>
      <c r="E11" s="79"/>
      <c r="F11" s="79"/>
      <c r="G11" s="79"/>
      <c r="H11" s="79"/>
      <c r="I11" s="79"/>
      <c r="J11" s="79"/>
      <c r="L11" s="79"/>
    </row>
    <row r="12" spans="2:12" x14ac:dyDescent="0.25">
      <c r="H12" s="116" t="s">
        <v>5</v>
      </c>
      <c r="I12" s="116"/>
      <c r="J12" s="116"/>
    </row>
  </sheetData>
  <sheetProtection algorithmName="SHA-512" hashValue="ayxijijdkh9MQsiM2Bk6ETjrG+AeDueqcymN/K7ehBtqVHo7vlDWCIL2Ama0vpffpMvoNRJHGcHsbpFtoyYTVg==" saltValue="evw8u3zHXizLrgnJJ7ysGg==" spinCount="100000" sheet="1" objects="1" scenarios="1" selectLockedCells="1"/>
  <customSheetViews>
    <customSheetView guid="{3A158D68-CC85-4162-887C-9CDAC3E53E56}" showGridLines="0" showRowCol="0">
      <selection activeCell="H12" sqref="H12:J12"/>
      <pageMargins left="0.7" right="0.7" top="0.75" bottom="0.75" header="0.3" footer="0.3"/>
      <pageSetup paperSize="9" orientation="portrait" verticalDpi="0" r:id="rId1"/>
    </customSheetView>
  </customSheetViews>
  <mergeCells count="4">
    <mergeCell ref="H10:J10"/>
    <mergeCell ref="H12:J12"/>
    <mergeCell ref="B8:C8"/>
    <mergeCell ref="B9:D9"/>
  </mergeCells>
  <hyperlinks>
    <hyperlink ref="H12" r:id="rId2"/>
    <hyperlink ref="B9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3"/>
  <sheetViews>
    <sheetView topLeftCell="A75" zoomScale="80" zoomScaleNormal="80" workbookViewId="0">
      <selection activeCell="B100" sqref="B100"/>
    </sheetView>
  </sheetViews>
  <sheetFormatPr defaultRowHeight="15" x14ac:dyDescent="0.25"/>
  <cols>
    <col min="2" max="2" width="48" customWidth="1"/>
    <col min="4" max="4" width="11.85546875" customWidth="1"/>
    <col min="6" max="6" width="46.42578125" customWidth="1"/>
    <col min="9" max="9" width="10" customWidth="1"/>
    <col min="11" max="11" width="10.140625" bestFit="1" customWidth="1"/>
    <col min="12" max="12" width="10" customWidth="1"/>
    <col min="13" max="13" width="17.42578125" customWidth="1"/>
    <col min="14" max="14" width="16.28515625" customWidth="1"/>
    <col min="15" max="15" width="11.5703125" customWidth="1"/>
    <col min="16" max="16" width="10.28515625" customWidth="1"/>
    <col min="17" max="17" width="10.140625" customWidth="1"/>
    <col min="18" max="19" width="11.42578125" customWidth="1"/>
    <col min="20" max="20" width="12.28515625" customWidth="1"/>
    <col min="22" max="22" width="16.42578125" customWidth="1"/>
    <col min="23" max="23" width="10.42578125" customWidth="1"/>
    <col min="24" max="24" width="11.85546875" customWidth="1"/>
    <col min="28" max="28" width="10.42578125" customWidth="1"/>
    <col min="30" max="30" width="12.7109375" bestFit="1" customWidth="1"/>
    <col min="40" max="40" width="10.5703125" customWidth="1"/>
  </cols>
  <sheetData>
    <row r="1" spans="1:22" x14ac:dyDescent="0.25">
      <c r="B1" t="s">
        <v>6</v>
      </c>
      <c r="Q1" s="19"/>
      <c r="R1" s="19"/>
      <c r="S1" s="42"/>
      <c r="U1" s="39"/>
    </row>
    <row r="2" spans="1:22" x14ac:dyDescent="0.25">
      <c r="P2" s="20"/>
      <c r="Q2" s="19"/>
      <c r="R2" s="19"/>
      <c r="S2" s="44"/>
      <c r="T2" s="44"/>
    </row>
    <row r="3" spans="1:22" ht="23.25" x14ac:dyDescent="0.25">
      <c r="A3" s="4" t="s">
        <v>7</v>
      </c>
      <c r="B3" t="s">
        <v>8</v>
      </c>
      <c r="P3" s="20"/>
      <c r="Q3" s="19"/>
      <c r="R3" s="86">
        <f>R4-1</f>
        <v>-100</v>
      </c>
      <c r="S3" s="44">
        <f>'COSTANTE DI WINKLER'!$D$14/200*R3</f>
        <v>-1.5</v>
      </c>
      <c r="T3" s="44"/>
      <c r="U3" s="86">
        <f t="shared" ref="U3:U66" si="0">U4-1</f>
        <v>-100</v>
      </c>
      <c r="V3" s="44">
        <f>'COSTANTE DI WINKLER'!$D$15/200*R3</f>
        <v>-1</v>
      </c>
    </row>
    <row r="4" spans="1:22" x14ac:dyDescent="0.25">
      <c r="P4" s="20"/>
      <c r="Q4" s="19"/>
      <c r="R4" s="86">
        <f t="shared" ref="R4:R67" si="1">R5-1</f>
        <v>-99</v>
      </c>
      <c r="S4" s="44">
        <f>'COSTANTE DI WINKLER'!$D$14/200*R4</f>
        <v>-1.4849999999999999</v>
      </c>
      <c r="T4" s="44"/>
      <c r="U4" s="86">
        <f t="shared" si="0"/>
        <v>-99</v>
      </c>
      <c r="V4" s="44">
        <f>'COSTANTE DI WINKLER'!$D$15/200*R4</f>
        <v>-0.99</v>
      </c>
    </row>
    <row r="5" spans="1:22" ht="23.25" x14ac:dyDescent="0.25">
      <c r="A5" s="4" t="s">
        <v>9</v>
      </c>
      <c r="B5" t="s">
        <v>10</v>
      </c>
      <c r="P5" s="20"/>
      <c r="Q5" s="19"/>
      <c r="R5" s="86">
        <f t="shared" si="1"/>
        <v>-98</v>
      </c>
      <c r="S5" s="44">
        <f>'COSTANTE DI WINKLER'!$D$14/200*R5</f>
        <v>-1.47</v>
      </c>
      <c r="T5" s="44"/>
      <c r="U5" s="86">
        <f t="shared" si="0"/>
        <v>-98</v>
      </c>
      <c r="V5" s="44">
        <f>'COSTANTE DI WINKLER'!$D$15/200*R5</f>
        <v>-0.98</v>
      </c>
    </row>
    <row r="6" spans="1:22" x14ac:dyDescent="0.25">
      <c r="P6" s="20"/>
      <c r="Q6" s="19"/>
      <c r="R6" s="86">
        <f t="shared" si="1"/>
        <v>-97</v>
      </c>
      <c r="S6" s="44">
        <f>'COSTANTE DI WINKLER'!$D$14/200*R6</f>
        <v>-1.4549999999999998</v>
      </c>
      <c r="T6" s="44"/>
      <c r="U6" s="86">
        <f t="shared" si="0"/>
        <v>-97</v>
      </c>
      <c r="V6" s="44">
        <f>'COSTANTE DI WINKLER'!$D$15/200*R6</f>
        <v>-0.97</v>
      </c>
    </row>
    <row r="7" spans="1:22" ht="23.25" x14ac:dyDescent="0.25">
      <c r="A7" s="4" t="s">
        <v>11</v>
      </c>
      <c r="B7" t="s">
        <v>12</v>
      </c>
      <c r="P7" s="20"/>
      <c r="Q7" s="19"/>
      <c r="R7" s="86">
        <f t="shared" si="1"/>
        <v>-96</v>
      </c>
      <c r="S7" s="44">
        <f>'COSTANTE DI WINKLER'!$D$14/200*R7</f>
        <v>-1.44</v>
      </c>
      <c r="T7" s="44"/>
      <c r="U7" s="86">
        <f t="shared" si="0"/>
        <v>-96</v>
      </c>
      <c r="V7" s="44">
        <f>'COSTANTE DI WINKLER'!$D$15/200*R7</f>
        <v>-0.96</v>
      </c>
    </row>
    <row r="8" spans="1:22" x14ac:dyDescent="0.25">
      <c r="P8" s="20"/>
      <c r="Q8" s="19"/>
      <c r="R8" s="86">
        <f t="shared" si="1"/>
        <v>-95</v>
      </c>
      <c r="S8" s="44">
        <f>'COSTANTE DI WINKLER'!$D$14/200*R8</f>
        <v>-1.425</v>
      </c>
      <c r="T8" s="44"/>
      <c r="U8" s="86">
        <f t="shared" si="0"/>
        <v>-95</v>
      </c>
      <c r="V8" s="44">
        <f>'COSTANTE DI WINKLER'!$D$15/200*R8</f>
        <v>-0.95000000000000007</v>
      </c>
    </row>
    <row r="9" spans="1:22" ht="15.75" thickBot="1" x14ac:dyDescent="0.3">
      <c r="P9" s="20"/>
      <c r="Q9" s="19"/>
      <c r="R9" s="86">
        <f t="shared" si="1"/>
        <v>-94</v>
      </c>
      <c r="S9" s="44">
        <f>'COSTANTE DI WINKLER'!$D$14/200*R9</f>
        <v>-1.41</v>
      </c>
      <c r="T9" s="44"/>
      <c r="U9" s="86">
        <f t="shared" si="0"/>
        <v>-94</v>
      </c>
      <c r="V9" s="44">
        <f>'COSTANTE DI WINKLER'!$D$15/200*R9</f>
        <v>-0.94000000000000006</v>
      </c>
    </row>
    <row r="10" spans="1:22" ht="16.5" thickTop="1" thickBot="1" x14ac:dyDescent="0.3">
      <c r="A10" s="2" t="s">
        <v>13</v>
      </c>
      <c r="B10" s="73"/>
      <c r="C10" s="8" t="s">
        <v>14</v>
      </c>
      <c r="D10" s="6" t="str">
        <f>IF(C10="Q","",IF(C10="N","","FATAL ERROR! Inserisci si oppure no"))</f>
        <v/>
      </c>
      <c r="E10">
        <v>1</v>
      </c>
      <c r="P10" s="20"/>
      <c r="Q10" s="19"/>
      <c r="R10" s="86">
        <f t="shared" si="1"/>
        <v>-93</v>
      </c>
      <c r="S10" s="44">
        <f>'COSTANTE DI WINKLER'!$D$14/200*R10</f>
        <v>-1.395</v>
      </c>
      <c r="T10" s="44"/>
      <c r="U10" s="86">
        <f t="shared" si="0"/>
        <v>-93</v>
      </c>
      <c r="V10" s="44">
        <f>'COSTANTE DI WINKLER'!$D$15/200*R10</f>
        <v>-0.93</v>
      </c>
    </row>
    <row r="11" spans="1:22" ht="15.75" thickTop="1" x14ac:dyDescent="0.25">
      <c r="E11">
        <v>2</v>
      </c>
      <c r="P11" s="20"/>
      <c r="Q11" s="19"/>
      <c r="R11" s="86">
        <f t="shared" si="1"/>
        <v>-92</v>
      </c>
      <c r="S11" s="44">
        <f>'COSTANTE DI WINKLER'!$D$14/200*R11</f>
        <v>-1.38</v>
      </c>
      <c r="T11" s="44"/>
      <c r="U11" s="86">
        <f t="shared" si="0"/>
        <v>-92</v>
      </c>
      <c r="V11" s="44">
        <f>'COSTANTE DI WINKLER'!$D$15/200*R11</f>
        <v>-0.92</v>
      </c>
    </row>
    <row r="12" spans="1:22" x14ac:dyDescent="0.25">
      <c r="E12">
        <v>3</v>
      </c>
      <c r="P12" s="20"/>
      <c r="Q12" s="84"/>
      <c r="R12" s="86">
        <f t="shared" si="1"/>
        <v>-91</v>
      </c>
      <c r="S12" s="44">
        <f>'COSTANTE DI WINKLER'!$D$14/200*R12</f>
        <v>-1.365</v>
      </c>
      <c r="T12" s="44"/>
      <c r="U12" s="86">
        <f t="shared" si="0"/>
        <v>-91</v>
      </c>
      <c r="V12" s="44">
        <f>'COSTANTE DI WINKLER'!$D$15/200*R12</f>
        <v>-0.91</v>
      </c>
    </row>
    <row r="13" spans="1:22" x14ac:dyDescent="0.25">
      <c r="P13" s="20"/>
      <c r="Q13" s="19"/>
      <c r="R13" s="86">
        <f t="shared" si="1"/>
        <v>-90</v>
      </c>
      <c r="S13" s="44">
        <f>'COSTANTE DI WINKLER'!$D$14/200*R13</f>
        <v>-1.3499999999999999</v>
      </c>
      <c r="T13" s="44"/>
      <c r="U13" s="86">
        <f t="shared" si="0"/>
        <v>-90</v>
      </c>
      <c r="V13" s="44">
        <f>'COSTANTE DI WINKLER'!$D$15/200*R13</f>
        <v>-0.9</v>
      </c>
    </row>
    <row r="14" spans="1:22" x14ac:dyDescent="0.25">
      <c r="P14" s="20"/>
      <c r="Q14" s="19"/>
      <c r="R14" s="86">
        <f t="shared" si="1"/>
        <v>-89</v>
      </c>
      <c r="S14" s="44">
        <f>'COSTANTE DI WINKLER'!$D$14/200*R14</f>
        <v>-1.335</v>
      </c>
      <c r="T14" s="44"/>
      <c r="U14" s="86">
        <f t="shared" si="0"/>
        <v>-89</v>
      </c>
      <c r="V14" s="44">
        <f>'COSTANTE DI WINKLER'!$D$15/200*R14</f>
        <v>-0.89</v>
      </c>
    </row>
    <row r="15" spans="1:22" ht="15.75" thickBot="1" x14ac:dyDescent="0.3">
      <c r="P15" s="20"/>
      <c r="Q15" s="19"/>
      <c r="R15" s="86">
        <f t="shared" si="1"/>
        <v>-88</v>
      </c>
      <c r="S15" s="44">
        <f>'COSTANTE DI WINKLER'!$D$14/200*R15</f>
        <v>-1.3199999999999998</v>
      </c>
      <c r="T15" s="44"/>
      <c r="U15" s="86">
        <f t="shared" si="0"/>
        <v>-88</v>
      </c>
      <c r="V15" s="44">
        <f>'COSTANTE DI WINKLER'!$D$15/200*R15</f>
        <v>-0.88</v>
      </c>
    </row>
    <row r="16" spans="1:22" ht="17.25" thickTop="1" thickBot="1" x14ac:dyDescent="0.3">
      <c r="B16" t="s">
        <v>16</v>
      </c>
      <c r="E16" s="4">
        <v>1</v>
      </c>
      <c r="F16" s="5" t="s">
        <v>17</v>
      </c>
      <c r="G16" s="12" t="e">
        <f>IF(#REF!='FOGLIO DEPOSITO'!F16,1,IF(#REF!='FOGLIO DEPOSITO'!F17,2,IF(#REF!='FOGLIO DEPOSITO'!F18,3,"")))</f>
        <v>#REF!</v>
      </c>
      <c r="H16" s="4"/>
      <c r="I16" t="s">
        <v>18</v>
      </c>
      <c r="P16" s="20"/>
      <c r="Q16" s="19"/>
      <c r="R16" s="86">
        <f t="shared" si="1"/>
        <v>-87</v>
      </c>
      <c r="S16" s="44">
        <f>'COSTANTE DI WINKLER'!$D$14/200*R16</f>
        <v>-1.3049999999999999</v>
      </c>
      <c r="T16" s="44"/>
      <c r="U16" s="86">
        <f t="shared" si="0"/>
        <v>-87</v>
      </c>
      <c r="V16" s="44">
        <f>'COSTANTE DI WINKLER'!$D$15/200*R16</f>
        <v>-0.87</v>
      </c>
    </row>
    <row r="17" spans="2:22" ht="15.75" thickTop="1" x14ac:dyDescent="0.25">
      <c r="B17" t="s">
        <v>19</v>
      </c>
      <c r="E17" s="4">
        <v>2</v>
      </c>
      <c r="F17" s="5" t="s">
        <v>20</v>
      </c>
      <c r="G17" s="4"/>
      <c r="H17" s="4"/>
      <c r="I17" t="s">
        <v>15</v>
      </c>
      <c r="P17" s="20"/>
      <c r="Q17" s="19"/>
      <c r="R17" s="86">
        <f t="shared" si="1"/>
        <v>-86</v>
      </c>
      <c r="S17" s="44">
        <f>'COSTANTE DI WINKLER'!$D$14/200*R17</f>
        <v>-1.29</v>
      </c>
      <c r="T17" s="44"/>
      <c r="U17" s="86">
        <f t="shared" si="0"/>
        <v>-86</v>
      </c>
      <c r="V17" s="44">
        <f>'COSTANTE DI WINKLER'!$D$15/200*R17</f>
        <v>-0.86</v>
      </c>
    </row>
    <row r="18" spans="2:22" x14ac:dyDescent="0.25">
      <c r="E18" s="4">
        <v>3</v>
      </c>
      <c r="F18" s="5" t="s">
        <v>21</v>
      </c>
      <c r="G18" s="4"/>
      <c r="H18" s="4"/>
      <c r="P18" s="20"/>
      <c r="Q18" s="19"/>
      <c r="R18" s="86">
        <f t="shared" si="1"/>
        <v>-85</v>
      </c>
      <c r="S18" s="44">
        <f>'COSTANTE DI WINKLER'!$D$14/200*R18</f>
        <v>-1.2749999999999999</v>
      </c>
      <c r="T18" s="44"/>
      <c r="U18" s="86">
        <f t="shared" si="0"/>
        <v>-85</v>
      </c>
      <c r="V18" s="44">
        <f>'COSTANTE DI WINKLER'!$D$15/200*R18</f>
        <v>-0.85</v>
      </c>
    </row>
    <row r="19" spans="2:22" x14ac:dyDescent="0.25">
      <c r="P19" s="20"/>
      <c r="Q19" s="19"/>
      <c r="R19" s="86">
        <f t="shared" si="1"/>
        <v>-84</v>
      </c>
      <c r="S19" s="44">
        <f>'COSTANTE DI WINKLER'!$D$14/200*R19</f>
        <v>-1.26</v>
      </c>
      <c r="T19" s="44"/>
      <c r="U19" s="86">
        <f t="shared" si="0"/>
        <v>-84</v>
      </c>
      <c r="V19" s="44">
        <f>'COSTANTE DI WINKLER'!$D$15/200*R19</f>
        <v>-0.84</v>
      </c>
    </row>
    <row r="20" spans="2:22" x14ac:dyDescent="0.25">
      <c r="B20" s="36"/>
      <c r="C20" s="36"/>
      <c r="D20" s="36"/>
      <c r="E20" s="16"/>
      <c r="F20" s="16"/>
      <c r="G20" s="16"/>
      <c r="H20" s="16"/>
      <c r="I20" s="16"/>
      <c r="J20" s="16"/>
      <c r="K20" s="16"/>
      <c r="P20" s="20"/>
      <c r="Q20" s="19"/>
      <c r="R20" s="86">
        <f t="shared" si="1"/>
        <v>-83</v>
      </c>
      <c r="S20" s="44">
        <f>'COSTANTE DI WINKLER'!$D$14/200*R20</f>
        <v>-1.2449999999999999</v>
      </c>
      <c r="T20" s="44"/>
      <c r="U20" s="86">
        <f t="shared" si="0"/>
        <v>-83</v>
      </c>
      <c r="V20" s="44">
        <f>'COSTANTE DI WINKLER'!$D$15/200*R20</f>
        <v>-0.83000000000000007</v>
      </c>
    </row>
    <row r="21" spans="2:22" x14ac:dyDescent="0.25">
      <c r="B21" s="52"/>
      <c r="C21" s="52"/>
      <c r="D21" s="52"/>
      <c r="E21" s="18"/>
      <c r="F21" s="18"/>
      <c r="G21" s="18"/>
      <c r="H21" s="18"/>
      <c r="I21" s="18"/>
      <c r="J21" s="18"/>
      <c r="K21" s="18"/>
      <c r="P21" s="20"/>
      <c r="Q21" s="19"/>
      <c r="R21" s="86">
        <f t="shared" si="1"/>
        <v>-82</v>
      </c>
      <c r="S21" s="44">
        <f>'COSTANTE DI WINKLER'!$D$14/200*R21</f>
        <v>-1.23</v>
      </c>
      <c r="T21" s="44"/>
      <c r="U21" s="86">
        <f t="shared" si="0"/>
        <v>-82</v>
      </c>
      <c r="V21" s="44">
        <f>'COSTANTE DI WINKLER'!$D$15/200*R21</f>
        <v>-0.82000000000000006</v>
      </c>
    </row>
    <row r="22" spans="2:22" ht="15.75" x14ac:dyDescent="0.25">
      <c r="B22" s="21" t="s">
        <v>26</v>
      </c>
      <c r="C22" s="22"/>
      <c r="D22" s="22"/>
      <c r="E22" s="22"/>
      <c r="F22" s="22"/>
      <c r="G22" s="23"/>
      <c r="H22" s="51"/>
      <c r="I22" s="49"/>
      <c r="J22" s="49"/>
      <c r="K22" s="49"/>
      <c r="L22" s="50"/>
      <c r="P22" s="20"/>
      <c r="Q22" s="19"/>
      <c r="R22" s="86">
        <f t="shared" si="1"/>
        <v>-81</v>
      </c>
      <c r="S22" s="44">
        <f>'COSTANTE DI WINKLER'!$D$14/200*R22</f>
        <v>-1.2149999999999999</v>
      </c>
      <c r="T22" s="44"/>
      <c r="U22" s="86">
        <f t="shared" si="0"/>
        <v>-81</v>
      </c>
      <c r="V22" s="44">
        <f>'COSTANTE DI WINKLER'!$D$15/200*R22</f>
        <v>-0.81</v>
      </c>
    </row>
    <row r="23" spans="2:22" ht="15.75" x14ac:dyDescent="0.25">
      <c r="B23" s="24"/>
      <c r="C23" s="13"/>
      <c r="D23" s="119" t="s">
        <v>27</v>
      </c>
      <c r="E23" s="119"/>
      <c r="F23" s="119" t="s">
        <v>28</v>
      </c>
      <c r="G23" s="120"/>
      <c r="H23" s="46"/>
      <c r="I23" s="16"/>
      <c r="J23" s="16"/>
      <c r="K23" s="16"/>
      <c r="L23" s="43"/>
      <c r="P23" s="20"/>
      <c r="Q23" s="19"/>
      <c r="R23" s="86">
        <f t="shared" si="1"/>
        <v>-80</v>
      </c>
      <c r="S23" s="44">
        <f>'COSTANTE DI WINKLER'!$D$14/200*R23</f>
        <v>-1.2</v>
      </c>
      <c r="T23" s="44"/>
      <c r="U23" s="86">
        <f t="shared" si="0"/>
        <v>-80</v>
      </c>
      <c r="V23" s="44">
        <f>'COSTANTE DI WINKLER'!$D$15/200*R23</f>
        <v>-0.8</v>
      </c>
    </row>
    <row r="24" spans="2:22" x14ac:dyDescent="0.25">
      <c r="B24" s="24"/>
      <c r="C24" s="13"/>
      <c r="D24" s="121" t="s">
        <v>29</v>
      </c>
      <c r="E24" s="121"/>
      <c r="F24" s="121" t="s">
        <v>30</v>
      </c>
      <c r="G24" s="122"/>
      <c r="H24" s="46"/>
      <c r="I24" s="16"/>
      <c r="J24" s="16"/>
      <c r="K24" s="16"/>
      <c r="L24" s="43"/>
      <c r="P24" s="20"/>
      <c r="Q24" s="19"/>
      <c r="R24" s="86">
        <f t="shared" si="1"/>
        <v>-79</v>
      </c>
      <c r="S24" s="44">
        <f>'COSTANTE DI WINKLER'!$D$14/200*R24</f>
        <v>-1.1850000000000001</v>
      </c>
      <c r="T24" s="44"/>
      <c r="U24" s="86">
        <f t="shared" si="0"/>
        <v>-79</v>
      </c>
      <c r="V24" s="44">
        <f>'COSTANTE DI WINKLER'!$D$15/200*R24</f>
        <v>-0.79</v>
      </c>
    </row>
    <row r="25" spans="2:22" x14ac:dyDescent="0.25">
      <c r="B25" s="24"/>
      <c r="C25" s="71" t="s">
        <v>22</v>
      </c>
      <c r="D25" s="75">
        <v>0.9</v>
      </c>
      <c r="E25" s="75">
        <f>IF('COSTANTE DI WINKLER'!B38='FOGLIO DEPOSITO'!I31,1,1.3)</f>
        <v>1.3</v>
      </c>
      <c r="F25" s="75">
        <v>1</v>
      </c>
      <c r="G25" s="25">
        <v>1</v>
      </c>
      <c r="H25" s="46"/>
      <c r="I25" s="65" t="s">
        <v>31</v>
      </c>
      <c r="J25" s="16"/>
      <c r="K25" s="16"/>
      <c r="L25" s="43"/>
      <c r="P25" s="20"/>
      <c r="Q25" s="19"/>
      <c r="R25" s="86">
        <f t="shared" si="1"/>
        <v>-78</v>
      </c>
      <c r="S25" s="44">
        <f>'COSTANTE DI WINKLER'!$D$14/200*R25</f>
        <v>-1.17</v>
      </c>
      <c r="T25" s="44"/>
      <c r="U25" s="86">
        <f t="shared" si="0"/>
        <v>-78</v>
      </c>
      <c r="V25" s="44">
        <f>'COSTANTE DI WINKLER'!$D$15/200*R25</f>
        <v>-0.78</v>
      </c>
    </row>
    <row r="26" spans="2:22" x14ac:dyDescent="0.25">
      <c r="B26" s="24"/>
      <c r="C26" s="71" t="s">
        <v>23</v>
      </c>
      <c r="D26" s="75">
        <v>0</v>
      </c>
      <c r="E26" s="75">
        <f>IF('COSTANTE DI WINKLER'!B38='FOGLIO DEPOSITO'!I31,1,1.5)</f>
        <v>1.5</v>
      </c>
      <c r="F26" s="75">
        <v>0</v>
      </c>
      <c r="G26" s="25">
        <f>IF('COSTANTE DI WINKLER'!B38='FOGLIO DEPOSITO'!I31,1,1.3)</f>
        <v>1.3</v>
      </c>
      <c r="H26" s="46"/>
      <c r="I26" s="65" t="s">
        <v>32</v>
      </c>
      <c r="J26" s="16"/>
      <c r="K26" s="16"/>
      <c r="L26" s="43"/>
      <c r="P26" s="20"/>
      <c r="Q26" s="19"/>
      <c r="R26" s="86">
        <f t="shared" si="1"/>
        <v>-77</v>
      </c>
      <c r="S26" s="44">
        <f>'COSTANTE DI WINKLER'!$D$14/200*R26</f>
        <v>-1.155</v>
      </c>
      <c r="T26" s="44"/>
      <c r="U26" s="86">
        <f t="shared" si="0"/>
        <v>-77</v>
      </c>
      <c r="V26" s="44">
        <f>'COSTANTE DI WINKLER'!$D$15/200*R26</f>
        <v>-0.77</v>
      </c>
    </row>
    <row r="27" spans="2:22" x14ac:dyDescent="0.25">
      <c r="B27" s="24"/>
      <c r="C27" s="71" t="s">
        <v>24</v>
      </c>
      <c r="D27" s="75">
        <v>0</v>
      </c>
      <c r="E27" s="75">
        <f>IF('COSTANTE DI WINKLER'!B38='FOGLIO DEPOSITO'!I31,1,1.5)</f>
        <v>1.5</v>
      </c>
      <c r="F27" s="75">
        <v>0</v>
      </c>
      <c r="G27" s="25">
        <f>IF('COSTANTE DI WINKLER'!B38='FOGLIO DEPOSITO'!I31,1,1.3)</f>
        <v>1.3</v>
      </c>
      <c r="H27" s="46"/>
      <c r="I27" s="65" t="s">
        <v>33</v>
      </c>
      <c r="J27" s="16"/>
      <c r="K27" s="16"/>
      <c r="L27" s="43"/>
      <c r="P27" s="20"/>
      <c r="Q27" s="19"/>
      <c r="R27" s="86">
        <f t="shared" si="1"/>
        <v>-76</v>
      </c>
      <c r="S27" s="44">
        <f>'COSTANTE DI WINKLER'!$D$14/200*R27</f>
        <v>-1.1399999999999999</v>
      </c>
      <c r="T27" s="44"/>
      <c r="U27" s="86">
        <f t="shared" si="0"/>
        <v>-76</v>
      </c>
      <c r="V27" s="44">
        <f>'COSTANTE DI WINKLER'!$D$15/200*R27</f>
        <v>-0.76</v>
      </c>
    </row>
    <row r="28" spans="2:22" ht="15.75" thickBot="1" x14ac:dyDescent="0.3">
      <c r="B28" s="24"/>
      <c r="C28" s="13"/>
      <c r="D28" s="13"/>
      <c r="E28" s="11"/>
      <c r="F28" s="13"/>
      <c r="G28" s="26"/>
      <c r="H28" s="46"/>
      <c r="I28" s="13" t="s">
        <v>34</v>
      </c>
      <c r="J28" s="16"/>
      <c r="K28" s="16"/>
      <c r="L28" s="43"/>
      <c r="P28" s="20"/>
      <c r="Q28" s="19"/>
      <c r="R28" s="86">
        <f t="shared" si="1"/>
        <v>-75</v>
      </c>
      <c r="S28" s="44">
        <f>'COSTANTE DI WINKLER'!$D$14/200*R28</f>
        <v>-1.125</v>
      </c>
      <c r="T28" s="44"/>
      <c r="U28" s="86">
        <f t="shared" si="0"/>
        <v>-75</v>
      </c>
      <c r="V28" s="44">
        <f>'COSTANTE DI WINKLER'!$D$15/200*R28</f>
        <v>-0.75</v>
      </c>
    </row>
    <row r="29" spans="2:22" ht="17.25" thickTop="1" thickBot="1" x14ac:dyDescent="0.3">
      <c r="B29" s="24"/>
      <c r="C29" s="13"/>
      <c r="D29" s="71" t="s">
        <v>35</v>
      </c>
      <c r="E29" s="71" t="s">
        <v>36</v>
      </c>
      <c r="F29" s="13"/>
      <c r="G29" s="26"/>
      <c r="H29" s="46"/>
      <c r="I29" s="14">
        <f>IF('COSTANTE DI WINKLER'!B34='FOGLIO DEPOSITO'!I25,1,IF('COSTANTE DI WINKLER'!B34='FOGLIO DEPOSITO'!I26,2,IF('COSTANTE DI WINKLER'!B34='FOGLIO DEPOSITO'!I27,3,0)))</f>
        <v>3</v>
      </c>
      <c r="J29" s="16"/>
      <c r="K29" s="16"/>
      <c r="L29" s="43"/>
      <c r="P29" s="20"/>
      <c r="Q29" s="19"/>
      <c r="R29" s="86">
        <f t="shared" si="1"/>
        <v>-74</v>
      </c>
      <c r="S29" s="44">
        <f>'COSTANTE DI WINKLER'!$D$14/200*R29</f>
        <v>-1.1099999999999999</v>
      </c>
      <c r="T29" s="44"/>
      <c r="U29" s="86">
        <f t="shared" si="0"/>
        <v>-74</v>
      </c>
      <c r="V29" s="44">
        <f>'COSTANTE DI WINKLER'!$D$15/200*R29</f>
        <v>-0.74</v>
      </c>
    </row>
    <row r="30" spans="2:22" ht="15.75" thickTop="1" x14ac:dyDescent="0.25">
      <c r="B30" s="24"/>
      <c r="C30" s="71" t="s">
        <v>37</v>
      </c>
      <c r="D30" s="75">
        <v>1</v>
      </c>
      <c r="E30" s="75">
        <v>1.25</v>
      </c>
      <c r="F30" s="13"/>
      <c r="G30" s="26"/>
      <c r="H30" s="46"/>
      <c r="I30" s="16"/>
      <c r="J30" s="16"/>
      <c r="K30" s="16"/>
      <c r="L30" s="43"/>
      <c r="P30" s="20"/>
      <c r="Q30" s="19"/>
      <c r="R30" s="86">
        <f t="shared" si="1"/>
        <v>-73</v>
      </c>
      <c r="S30" s="44">
        <f>'COSTANTE DI WINKLER'!$D$14/200*R30</f>
        <v>-1.095</v>
      </c>
      <c r="T30" s="44"/>
      <c r="U30" s="86">
        <f t="shared" si="0"/>
        <v>-73</v>
      </c>
      <c r="V30" s="44">
        <f>'COSTANTE DI WINKLER'!$D$15/200*R30</f>
        <v>-0.73</v>
      </c>
    </row>
    <row r="31" spans="2:22" x14ac:dyDescent="0.25">
      <c r="B31" s="24"/>
      <c r="C31" s="71" t="s">
        <v>38</v>
      </c>
      <c r="D31" s="75">
        <v>1</v>
      </c>
      <c r="E31" s="75">
        <v>1.25</v>
      </c>
      <c r="F31" s="13"/>
      <c r="G31" s="26"/>
      <c r="H31" s="46"/>
      <c r="I31" s="16" t="s">
        <v>39</v>
      </c>
      <c r="J31" s="16"/>
      <c r="K31" s="16"/>
      <c r="L31" s="43"/>
      <c r="P31" s="20"/>
      <c r="Q31" s="19"/>
      <c r="R31" s="86">
        <f t="shared" si="1"/>
        <v>-72</v>
      </c>
      <c r="S31" s="44">
        <f>'COSTANTE DI WINKLER'!$D$14/200*R31</f>
        <v>-1.08</v>
      </c>
      <c r="T31" s="44"/>
      <c r="U31" s="86">
        <f t="shared" si="0"/>
        <v>-72</v>
      </c>
      <c r="V31" s="44">
        <f>'COSTANTE DI WINKLER'!$D$15/200*R31</f>
        <v>-0.72</v>
      </c>
    </row>
    <row r="32" spans="2:22" x14ac:dyDescent="0.25">
      <c r="B32" s="24"/>
      <c r="C32" s="71" t="s">
        <v>40</v>
      </c>
      <c r="D32" s="75">
        <v>1</v>
      </c>
      <c r="E32" s="75">
        <v>1.4</v>
      </c>
      <c r="F32" s="13"/>
      <c r="G32" s="26"/>
      <c r="H32" s="46"/>
      <c r="I32" s="16" t="s">
        <v>82</v>
      </c>
      <c r="J32" s="16"/>
      <c r="K32" s="16"/>
      <c r="L32" s="43"/>
      <c r="P32" s="20"/>
      <c r="Q32" s="19"/>
      <c r="R32" s="86">
        <f t="shared" si="1"/>
        <v>-71</v>
      </c>
      <c r="S32" s="44">
        <f>'COSTANTE DI WINKLER'!$D$14/200*R32</f>
        <v>-1.0649999999999999</v>
      </c>
      <c r="T32" s="44"/>
      <c r="U32" s="86">
        <f t="shared" si="0"/>
        <v>-71</v>
      </c>
      <c r="V32" s="44">
        <f>'COSTANTE DI WINKLER'!$D$15/200*R32</f>
        <v>-0.71</v>
      </c>
    </row>
    <row r="33" spans="2:22" x14ac:dyDescent="0.25">
      <c r="B33" s="24"/>
      <c r="C33" s="27" t="s">
        <v>41</v>
      </c>
      <c r="D33" s="75">
        <v>1</v>
      </c>
      <c r="E33" s="75">
        <v>1</v>
      </c>
      <c r="F33" s="13"/>
      <c r="G33" s="26"/>
      <c r="H33" s="46"/>
      <c r="I33" s="16"/>
      <c r="J33" s="16"/>
      <c r="K33" s="16"/>
      <c r="L33" s="43"/>
      <c r="P33" s="20"/>
      <c r="Q33" s="19"/>
      <c r="R33" s="86">
        <f t="shared" si="1"/>
        <v>-70</v>
      </c>
      <c r="S33" s="44">
        <f>'COSTANTE DI WINKLER'!$D$14/200*R33</f>
        <v>-1.05</v>
      </c>
      <c r="T33" s="44"/>
      <c r="U33" s="86">
        <f t="shared" si="0"/>
        <v>-70</v>
      </c>
      <c r="V33" s="44">
        <f>'COSTANTE DI WINKLER'!$D$15/200*R33</f>
        <v>-0.70000000000000007</v>
      </c>
    </row>
    <row r="34" spans="2:22" x14ac:dyDescent="0.25">
      <c r="B34" s="24"/>
      <c r="C34" s="13"/>
      <c r="D34" s="13"/>
      <c r="E34" s="11"/>
      <c r="F34" s="13"/>
      <c r="G34" s="26"/>
      <c r="H34" s="46"/>
      <c r="I34" s="16"/>
      <c r="J34" s="16"/>
      <c r="K34" s="16"/>
      <c r="L34" s="43"/>
      <c r="P34" s="20"/>
      <c r="Q34" s="19"/>
      <c r="R34" s="86">
        <f t="shared" si="1"/>
        <v>-69</v>
      </c>
      <c r="S34" s="44">
        <f>'COSTANTE DI WINKLER'!$D$14/200*R34</f>
        <v>-1.0349999999999999</v>
      </c>
      <c r="T34" s="44"/>
      <c r="U34" s="86">
        <f t="shared" si="0"/>
        <v>-69</v>
      </c>
      <c r="V34" s="44">
        <f>'COSTANTE DI WINKLER'!$D$15/200*R34</f>
        <v>-0.69000000000000006</v>
      </c>
    </row>
    <row r="35" spans="2:22" x14ac:dyDescent="0.25">
      <c r="B35" s="24"/>
      <c r="C35" s="13"/>
      <c r="D35" s="71" t="s">
        <v>42</v>
      </c>
      <c r="E35" s="71" t="s">
        <v>43</v>
      </c>
      <c r="F35" s="71" t="s">
        <v>44</v>
      </c>
      <c r="G35" s="26"/>
      <c r="H35" s="46"/>
      <c r="I35" s="16"/>
      <c r="J35" s="16"/>
      <c r="K35" s="16"/>
      <c r="L35" s="43"/>
      <c r="P35" s="20"/>
      <c r="Q35" s="19"/>
      <c r="R35" s="86">
        <f t="shared" si="1"/>
        <v>-68</v>
      </c>
      <c r="S35" s="44">
        <f>'COSTANTE DI WINKLER'!$D$14/200*R35</f>
        <v>-1.02</v>
      </c>
      <c r="T35" s="44"/>
      <c r="U35" s="86">
        <f t="shared" si="0"/>
        <v>-68</v>
      </c>
      <c r="V35" s="44">
        <f>'COSTANTE DI WINKLER'!$D$15/200*R35</f>
        <v>-0.68</v>
      </c>
    </row>
    <row r="36" spans="2:22" x14ac:dyDescent="0.25">
      <c r="B36" s="46"/>
      <c r="C36" s="63" t="s">
        <v>45</v>
      </c>
      <c r="D36" s="75">
        <v>1</v>
      </c>
      <c r="E36" s="75">
        <v>1.8</v>
      </c>
      <c r="F36" s="75">
        <v>2.2999999999999998</v>
      </c>
      <c r="G36" s="26"/>
      <c r="H36" s="46"/>
      <c r="I36" s="16"/>
      <c r="J36" s="16"/>
      <c r="K36" s="16"/>
      <c r="L36" s="43"/>
      <c r="P36" s="20"/>
      <c r="Q36" s="19"/>
      <c r="R36" s="86">
        <f t="shared" si="1"/>
        <v>-67</v>
      </c>
      <c r="S36" s="44">
        <f>'COSTANTE DI WINKLER'!$D$14/200*R36</f>
        <v>-1.0049999999999999</v>
      </c>
      <c r="T36" s="44"/>
      <c r="U36" s="86">
        <f t="shared" si="0"/>
        <v>-67</v>
      </c>
      <c r="V36" s="44">
        <f>'COSTANTE DI WINKLER'!$D$15/200*R36</f>
        <v>-0.67</v>
      </c>
    </row>
    <row r="37" spans="2:22" x14ac:dyDescent="0.25">
      <c r="B37" s="47"/>
      <c r="C37" s="64" t="s">
        <v>46</v>
      </c>
      <c r="D37" s="28">
        <v>1</v>
      </c>
      <c r="E37" s="28">
        <v>1.1000000000000001</v>
      </c>
      <c r="F37" s="28">
        <v>1.1000000000000001</v>
      </c>
      <c r="G37" s="29"/>
      <c r="H37" s="47"/>
      <c r="I37" s="18"/>
      <c r="J37" s="18"/>
      <c r="K37" s="18"/>
      <c r="L37" s="48"/>
      <c r="P37" s="20"/>
      <c r="Q37" s="19"/>
      <c r="R37" s="86">
        <f t="shared" si="1"/>
        <v>-66</v>
      </c>
      <c r="S37" s="44">
        <f>'COSTANTE DI WINKLER'!$D$14/200*R37</f>
        <v>-0.99</v>
      </c>
      <c r="T37" s="44"/>
      <c r="U37" s="86">
        <f t="shared" si="0"/>
        <v>-66</v>
      </c>
      <c r="V37" s="44">
        <f>'COSTANTE DI WINKLER'!$D$15/200*R37</f>
        <v>-0.66</v>
      </c>
    </row>
    <row r="38" spans="2:22" x14ac:dyDescent="0.25">
      <c r="P38" s="20"/>
      <c r="Q38" s="19"/>
      <c r="R38" s="86">
        <f t="shared" si="1"/>
        <v>-65</v>
      </c>
      <c r="S38" s="44">
        <f>'COSTANTE DI WINKLER'!$D$14/200*R38</f>
        <v>-0.97499999999999998</v>
      </c>
      <c r="T38" s="44"/>
      <c r="U38" s="86">
        <f t="shared" si="0"/>
        <v>-65</v>
      </c>
      <c r="V38" s="44">
        <f>'COSTANTE DI WINKLER'!$D$15/200*R38</f>
        <v>-0.65</v>
      </c>
    </row>
    <row r="39" spans="2:22" x14ac:dyDescent="0.25">
      <c r="G39" t="s">
        <v>52</v>
      </c>
      <c r="P39" s="20"/>
      <c r="Q39" s="19"/>
      <c r="R39" s="86">
        <f t="shared" si="1"/>
        <v>-64</v>
      </c>
      <c r="S39" s="44">
        <f>'COSTANTE DI WINKLER'!$D$14/200*R39</f>
        <v>-0.96</v>
      </c>
      <c r="T39" s="44"/>
      <c r="U39" s="86">
        <f t="shared" si="0"/>
        <v>-64</v>
      </c>
      <c r="V39" s="44">
        <f>'COSTANTE DI WINKLER'!$D$15/200*R39</f>
        <v>-0.64</v>
      </c>
    </row>
    <row r="40" spans="2:22" x14ac:dyDescent="0.25">
      <c r="C40" s="15"/>
      <c r="D40" t="s">
        <v>53</v>
      </c>
      <c r="E40" s="15">
        <f>10</f>
        <v>10</v>
      </c>
      <c r="P40" s="20"/>
      <c r="Q40" s="19"/>
      <c r="R40" s="86">
        <f t="shared" si="1"/>
        <v>-63</v>
      </c>
      <c r="S40" s="44">
        <f>'COSTANTE DI WINKLER'!$D$14/200*R40</f>
        <v>-0.94499999999999995</v>
      </c>
      <c r="T40" s="44"/>
      <c r="U40" s="86">
        <f t="shared" si="0"/>
        <v>-63</v>
      </c>
      <c r="V40" s="44">
        <f>'COSTANTE DI WINKLER'!$D$15/200*R40</f>
        <v>-0.63</v>
      </c>
    </row>
    <row r="41" spans="2:22" x14ac:dyDescent="0.25">
      <c r="C41" s="15"/>
      <c r="D41" t="s">
        <v>58</v>
      </c>
      <c r="E41" s="15">
        <v>15</v>
      </c>
      <c r="G41" s="51"/>
      <c r="H41" s="70" t="s">
        <v>54</v>
      </c>
      <c r="I41" s="55" t="s">
        <v>55</v>
      </c>
      <c r="J41" s="55" t="s">
        <v>56</v>
      </c>
      <c r="K41" s="49"/>
      <c r="L41" s="49" t="s">
        <v>3</v>
      </c>
      <c r="M41" s="50" t="s">
        <v>57</v>
      </c>
      <c r="P41" s="20"/>
      <c r="Q41" s="19"/>
      <c r="R41" s="86">
        <f t="shared" si="1"/>
        <v>-62</v>
      </c>
      <c r="S41" s="44">
        <f>'COSTANTE DI WINKLER'!$D$14/200*R41</f>
        <v>-0.92999999999999994</v>
      </c>
      <c r="T41" s="44"/>
      <c r="U41" s="86">
        <f t="shared" si="0"/>
        <v>-62</v>
      </c>
      <c r="V41" s="44">
        <f>'COSTANTE DI WINKLER'!$D$15/200*R41</f>
        <v>-0.62</v>
      </c>
    </row>
    <row r="42" spans="2:22" x14ac:dyDescent="0.25">
      <c r="D42" t="s">
        <v>60</v>
      </c>
      <c r="E42" s="15">
        <v>20</v>
      </c>
      <c r="G42" s="46" t="s">
        <v>3</v>
      </c>
      <c r="H42" s="20">
        <v>1</v>
      </c>
      <c r="I42" s="56">
        <v>1</v>
      </c>
      <c r="J42" s="57">
        <v>1</v>
      </c>
      <c r="K42" s="16"/>
      <c r="L42" s="16" t="s">
        <v>48</v>
      </c>
      <c r="M42" s="43" t="s">
        <v>59</v>
      </c>
      <c r="P42" s="20"/>
      <c r="Q42" s="19"/>
      <c r="R42" s="86">
        <f t="shared" si="1"/>
        <v>-61</v>
      </c>
      <c r="S42" s="44">
        <f>'COSTANTE DI WINKLER'!$D$14/200*R42</f>
        <v>-0.91499999999999992</v>
      </c>
      <c r="T42" s="44"/>
      <c r="U42" s="86">
        <f t="shared" si="0"/>
        <v>-61</v>
      </c>
      <c r="V42" s="44">
        <f>'COSTANTE DI WINKLER'!$D$15/200*R42</f>
        <v>-0.61</v>
      </c>
    </row>
    <row r="43" spans="2:22" x14ac:dyDescent="0.25">
      <c r="D43" t="s">
        <v>63</v>
      </c>
      <c r="E43" s="15">
        <v>25</v>
      </c>
      <c r="G43" s="46" t="s">
        <v>48</v>
      </c>
      <c r="H43" s="20" t="e">
        <f>MIN(1.4-0.4*'COSTANTE DI WINKLER'!#REF!*'COSTANTE DI WINKLER'!#REF!/'COSTANTE DI WINKLER'!#REF!,1.2)</f>
        <v>#REF!</v>
      </c>
      <c r="I43" s="56" t="e">
        <f>1.1*'COSTANTE DI WINKLER'!#REF!^(-0.2)</f>
        <v>#REF!</v>
      </c>
      <c r="J43" s="57">
        <v>1.2</v>
      </c>
      <c r="K43" s="16"/>
      <c r="L43" s="16" t="s">
        <v>61</v>
      </c>
      <c r="M43" s="43" t="s">
        <v>62</v>
      </c>
      <c r="P43" s="20"/>
      <c r="Q43" s="19"/>
      <c r="R43" s="86">
        <f t="shared" si="1"/>
        <v>-60</v>
      </c>
      <c r="S43" s="44">
        <f>'COSTANTE DI WINKLER'!$D$14/200*R43</f>
        <v>-0.89999999999999991</v>
      </c>
      <c r="T43" s="44"/>
      <c r="U43" s="86">
        <f t="shared" si="0"/>
        <v>-60</v>
      </c>
      <c r="V43" s="44">
        <f>'COSTANTE DI WINKLER'!$D$15/200*R43</f>
        <v>-0.6</v>
      </c>
    </row>
    <row r="44" spans="2:22" x14ac:dyDescent="0.25">
      <c r="D44" t="s">
        <v>66</v>
      </c>
      <c r="E44" s="15">
        <v>30</v>
      </c>
      <c r="G44" s="46" t="s">
        <v>61</v>
      </c>
      <c r="H44" s="20" t="e">
        <f>MIN(1.7-0.6*'COSTANTE DI WINKLER'!#REF!*'COSTANTE DI WINKLER'!#REF!/'COSTANTE DI WINKLER'!#REF!,1.5)</f>
        <v>#REF!</v>
      </c>
      <c r="I44" s="56" t="e">
        <f>1.05*'COSTANTE DI WINKLER'!#REF!^(-0.33)</f>
        <v>#REF!</v>
      </c>
      <c r="J44" s="58">
        <v>1.2</v>
      </c>
      <c r="K44" s="16"/>
      <c r="L44" s="16" t="s">
        <v>64</v>
      </c>
      <c r="M44" s="43" t="s">
        <v>65</v>
      </c>
      <c r="P44" s="20"/>
      <c r="Q44" s="19"/>
      <c r="R44" s="86">
        <f t="shared" si="1"/>
        <v>-59</v>
      </c>
      <c r="S44" s="44">
        <f>'COSTANTE DI WINKLER'!$D$14/200*R44</f>
        <v>-0.88500000000000001</v>
      </c>
      <c r="T44" s="44"/>
      <c r="U44" s="86">
        <f t="shared" si="0"/>
        <v>-59</v>
      </c>
      <c r="V44" s="44">
        <f>'COSTANTE DI WINKLER'!$D$15/200*R44</f>
        <v>-0.59</v>
      </c>
    </row>
    <row r="45" spans="2:22" x14ac:dyDescent="0.25">
      <c r="D45" t="s">
        <v>68</v>
      </c>
      <c r="E45" s="15">
        <v>35</v>
      </c>
      <c r="G45" s="46" t="s">
        <v>64</v>
      </c>
      <c r="H45" s="20" t="e">
        <f>MIN(2.4-1.5*'COSTANTE DI WINKLER'!#REF!*'COSTANTE DI WINKLER'!#REF!/'COSTANTE DI WINKLER'!#REF!,1.8)</f>
        <v>#REF!</v>
      </c>
      <c r="I45" s="59" t="e">
        <f>1.25*'COSTANTE DI WINKLER'!#REF!^(-0.5)</f>
        <v>#REF!</v>
      </c>
      <c r="J45" s="57">
        <v>1.4</v>
      </c>
      <c r="K45" s="16"/>
      <c r="L45" s="16" t="s">
        <v>67</v>
      </c>
      <c r="M45" s="43"/>
      <c r="P45" s="20"/>
      <c r="Q45" s="19"/>
      <c r="R45" s="86">
        <f t="shared" si="1"/>
        <v>-58</v>
      </c>
      <c r="S45" s="44">
        <f>'COSTANTE DI WINKLER'!$D$14/200*R45</f>
        <v>-0.87</v>
      </c>
      <c r="T45" s="44"/>
      <c r="U45" s="86">
        <f t="shared" si="0"/>
        <v>-58</v>
      </c>
      <c r="V45" s="44">
        <f>'COSTANTE DI WINKLER'!$D$15/200*R45</f>
        <v>-0.57999999999999996</v>
      </c>
    </row>
    <row r="46" spans="2:22" x14ac:dyDescent="0.25">
      <c r="D46" t="s">
        <v>69</v>
      </c>
      <c r="E46" s="15">
        <v>40</v>
      </c>
      <c r="G46" s="47" t="s">
        <v>67</v>
      </c>
      <c r="H46" s="37" t="e">
        <f>MIN(2-1.1*'COSTANTE DI WINKLER'!#REF!*'COSTANTE DI WINKLER'!#REF!/'COSTANTE DI WINKLER'!#REF!,1.6)</f>
        <v>#REF!</v>
      </c>
      <c r="I46" s="60" t="e">
        <f>1.15*'COSTANTE DI WINKLER'!#REF!^(-0.4)</f>
        <v>#REF!</v>
      </c>
      <c r="J46" s="18"/>
      <c r="K46" s="18"/>
      <c r="L46" s="18"/>
      <c r="M46" s="48"/>
      <c r="P46" s="20"/>
      <c r="Q46" s="19"/>
      <c r="R46" s="86">
        <f t="shared" si="1"/>
        <v>-57</v>
      </c>
      <c r="S46" s="44">
        <f>'COSTANTE DI WINKLER'!$D$14/200*R46</f>
        <v>-0.85499999999999998</v>
      </c>
      <c r="T46" s="44"/>
      <c r="U46" s="86">
        <f t="shared" si="0"/>
        <v>-57</v>
      </c>
      <c r="V46" s="44">
        <f>'COSTANTE DI WINKLER'!$D$15/200*R46</f>
        <v>-0.57000000000000006</v>
      </c>
    </row>
    <row r="47" spans="2:22" x14ac:dyDescent="0.25">
      <c r="D47" t="s">
        <v>70</v>
      </c>
      <c r="E47" s="15">
        <v>45</v>
      </c>
      <c r="P47" s="20"/>
      <c r="Q47" s="19"/>
      <c r="R47" s="86">
        <f t="shared" si="1"/>
        <v>-56</v>
      </c>
      <c r="S47" s="44">
        <f>'COSTANTE DI WINKLER'!$D$14/200*R47</f>
        <v>-0.84</v>
      </c>
      <c r="T47" s="44"/>
      <c r="U47" s="86">
        <f t="shared" si="0"/>
        <v>-56</v>
      </c>
      <c r="V47" s="44">
        <f>'COSTANTE DI WINKLER'!$D$15/200*R47</f>
        <v>-0.56000000000000005</v>
      </c>
    </row>
    <row r="48" spans="2:22" x14ac:dyDescent="0.25">
      <c r="D48" t="s">
        <v>71</v>
      </c>
      <c r="E48" s="15">
        <v>50</v>
      </c>
      <c r="G48" s="41" t="s">
        <v>74</v>
      </c>
      <c r="H48" s="15"/>
      <c r="K48" s="2" t="s">
        <v>84</v>
      </c>
      <c r="L48" s="72" t="s">
        <v>85</v>
      </c>
      <c r="M48" s="68" t="e">
        <f>VLOOKUP('COSTANTE DI WINKLER'!#REF!,'FOGLIO DEPOSITO'!D40:E50,2,FALSE)</f>
        <v>#REF!</v>
      </c>
      <c r="P48" s="20"/>
      <c r="Q48" s="19"/>
      <c r="R48" s="86">
        <f t="shared" si="1"/>
        <v>-55</v>
      </c>
      <c r="S48" s="44">
        <f>'COSTANTE DI WINKLER'!$D$14/200*R48</f>
        <v>-0.82499999999999996</v>
      </c>
      <c r="T48" s="44"/>
      <c r="U48" s="86">
        <f t="shared" si="0"/>
        <v>-55</v>
      </c>
      <c r="V48" s="44">
        <f>'COSTANTE DI WINKLER'!$D$15/200*R48</f>
        <v>-0.55000000000000004</v>
      </c>
    </row>
    <row r="49" spans="2:22" x14ac:dyDescent="0.25">
      <c r="D49" t="s">
        <v>72</v>
      </c>
      <c r="E49" s="15">
        <v>55</v>
      </c>
      <c r="G49" s="74" t="s">
        <v>3</v>
      </c>
      <c r="H49" s="74" t="s">
        <v>75</v>
      </c>
      <c r="K49" s="2" t="s">
        <v>86</v>
      </c>
      <c r="L49" s="72" t="s">
        <v>87</v>
      </c>
      <c r="M49" s="68" t="e">
        <f>M50+8</f>
        <v>#REF!</v>
      </c>
      <c r="P49" s="20"/>
      <c r="Q49" s="19"/>
      <c r="R49" s="86">
        <f t="shared" si="1"/>
        <v>-54</v>
      </c>
      <c r="S49" s="44">
        <f>'COSTANTE DI WINKLER'!$D$14/200*R49</f>
        <v>-0.80999999999999994</v>
      </c>
      <c r="T49" s="44"/>
      <c r="U49" s="86">
        <f t="shared" si="0"/>
        <v>-54</v>
      </c>
      <c r="V49" s="44">
        <f>'COSTANTE DI WINKLER'!$D$15/200*R49</f>
        <v>-0.54</v>
      </c>
    </row>
    <row r="50" spans="2:22" x14ac:dyDescent="0.25">
      <c r="D50" t="s">
        <v>73</v>
      </c>
      <c r="E50" s="15">
        <v>60</v>
      </c>
      <c r="G50" s="74" t="s">
        <v>76</v>
      </c>
      <c r="H50" s="74" t="s">
        <v>76</v>
      </c>
      <c r="K50" s="2" t="s">
        <v>88</v>
      </c>
      <c r="L50" s="72" t="s">
        <v>89</v>
      </c>
      <c r="M50" s="68" t="e">
        <f>M48*0.83</f>
        <v>#REF!</v>
      </c>
      <c r="P50" s="20"/>
      <c r="Q50" s="19"/>
      <c r="R50" s="86">
        <f t="shared" si="1"/>
        <v>-53</v>
      </c>
      <c r="S50" s="44">
        <f>'COSTANTE DI WINKLER'!$D$14/200*R50</f>
        <v>-0.79499999999999993</v>
      </c>
      <c r="T50" s="44"/>
      <c r="U50" s="86">
        <f t="shared" si="0"/>
        <v>-53</v>
      </c>
      <c r="V50" s="44">
        <f>'COSTANTE DI WINKLER'!$D$15/200*R50</f>
        <v>-0.53</v>
      </c>
    </row>
    <row r="51" spans="2:22" x14ac:dyDescent="0.25">
      <c r="F51" s="61" t="s">
        <v>77</v>
      </c>
      <c r="G51" s="74">
        <v>0.3</v>
      </c>
      <c r="H51" s="74">
        <v>0.28000000000000003</v>
      </c>
      <c r="K51" s="2" t="s">
        <v>90</v>
      </c>
      <c r="L51" s="72" t="s">
        <v>91</v>
      </c>
      <c r="M51" s="68" t="e">
        <f>(0.83*M48)/1.5</f>
        <v>#REF!</v>
      </c>
      <c r="P51" s="20"/>
      <c r="Q51" s="19"/>
      <c r="R51" s="86">
        <f t="shared" si="1"/>
        <v>-52</v>
      </c>
      <c r="S51" s="44">
        <f>'COSTANTE DI WINKLER'!$D$14/200*R51</f>
        <v>-0.78</v>
      </c>
      <c r="U51" s="86">
        <f t="shared" si="0"/>
        <v>-52</v>
      </c>
      <c r="V51" s="44">
        <f>'COSTANTE DI WINKLER'!$D$15/200*R51</f>
        <v>-0.52</v>
      </c>
    </row>
    <row r="52" spans="2:22" x14ac:dyDescent="0.25">
      <c r="F52" s="61" t="s">
        <v>78</v>
      </c>
      <c r="G52" s="74">
        <v>0.27</v>
      </c>
      <c r="H52" s="74">
        <v>0.24</v>
      </c>
      <c r="K52" s="2" t="s">
        <v>92</v>
      </c>
      <c r="L52" s="31" t="s">
        <v>93</v>
      </c>
      <c r="M52" s="68" t="e">
        <f>0.3*M50^(2/3)</f>
        <v>#REF!</v>
      </c>
      <c r="P52" s="20"/>
      <c r="Q52" s="19"/>
      <c r="R52" s="86">
        <f t="shared" si="1"/>
        <v>-51</v>
      </c>
      <c r="S52" s="44">
        <f>'COSTANTE DI WINKLER'!$D$14/200*R52</f>
        <v>-0.76500000000000001</v>
      </c>
      <c r="U52" s="86">
        <f t="shared" si="0"/>
        <v>-51</v>
      </c>
      <c r="V52" s="44">
        <f>'COSTANTE DI WINKLER'!$D$15/200*R52</f>
        <v>-0.51</v>
      </c>
    </row>
    <row r="53" spans="2:22" x14ac:dyDescent="0.25">
      <c r="F53" s="61" t="s">
        <v>79</v>
      </c>
      <c r="G53" s="74">
        <v>0.2</v>
      </c>
      <c r="H53" s="74">
        <v>0.2</v>
      </c>
      <c r="K53" s="2" t="s">
        <v>94</v>
      </c>
      <c r="L53" s="72" t="s">
        <v>95</v>
      </c>
      <c r="M53" s="68" t="e">
        <f>0.7*M52</f>
        <v>#REF!</v>
      </c>
      <c r="P53" s="20"/>
      <c r="Q53" s="19"/>
      <c r="R53" s="86">
        <f t="shared" si="1"/>
        <v>-50</v>
      </c>
      <c r="S53" s="44">
        <f>'COSTANTE DI WINKLER'!$D$14/200*R53</f>
        <v>-0.75</v>
      </c>
      <c r="U53" s="86">
        <f t="shared" si="0"/>
        <v>-50</v>
      </c>
      <c r="V53" s="44">
        <f>'COSTANTE DI WINKLER'!$D$15/200*R53</f>
        <v>-0.5</v>
      </c>
    </row>
    <row r="54" spans="2:22" x14ac:dyDescent="0.25">
      <c r="F54" s="53"/>
      <c r="G54" s="33" t="s">
        <v>80</v>
      </c>
      <c r="H54" s="33" t="s">
        <v>80</v>
      </c>
      <c r="K54" s="2" t="s">
        <v>96</v>
      </c>
      <c r="L54" s="72" t="s">
        <v>97</v>
      </c>
      <c r="M54" s="68" t="e">
        <f>M53/1.5</f>
        <v>#REF!</v>
      </c>
      <c r="P54" s="20"/>
      <c r="Q54" s="19"/>
      <c r="R54" s="86">
        <f t="shared" si="1"/>
        <v>-49</v>
      </c>
      <c r="S54" s="44">
        <f>'COSTANTE DI WINKLER'!$D$14/200*R54</f>
        <v>-0.73499999999999999</v>
      </c>
      <c r="U54" s="86">
        <f t="shared" si="0"/>
        <v>-49</v>
      </c>
      <c r="V54" s="44">
        <f>'COSTANTE DI WINKLER'!$D$15/200*R54</f>
        <v>-0.49</v>
      </c>
    </row>
    <row r="55" spans="2:22" x14ac:dyDescent="0.25">
      <c r="F55" s="53"/>
      <c r="G55" s="54" t="e">
        <f>IF('COSTANTE DI WINKLER'!#REF!&lt;=0.1,G53,IF('COSTANTE DI WINKLER'!#REF!&lt;=0.2,G52,G51))</f>
        <v>#REF!</v>
      </c>
      <c r="H55" s="54" t="e">
        <f>IF('COSTANTE DI WINKLER'!#REF!&lt;=0.1,H53,IF('COSTANTE DI WINKLER'!#REF!&lt;=0.2,H52,H51))</f>
        <v>#REF!</v>
      </c>
      <c r="K55" s="2" t="s">
        <v>98</v>
      </c>
      <c r="L55" s="72" t="s">
        <v>99</v>
      </c>
      <c r="M55" s="68" t="e">
        <f>(2.25*M53)/1.5</f>
        <v>#REF!</v>
      </c>
      <c r="P55" s="20"/>
      <c r="Q55" s="19"/>
      <c r="R55" s="86">
        <f t="shared" si="1"/>
        <v>-48</v>
      </c>
      <c r="S55" s="44">
        <f>'COSTANTE DI WINKLER'!$D$14/200*R55</f>
        <v>-0.72</v>
      </c>
      <c r="U55" s="86">
        <f t="shared" si="0"/>
        <v>-48</v>
      </c>
      <c r="V55" s="44">
        <f>'COSTANTE DI WINKLER'!$D$15/200*R55</f>
        <v>-0.48</v>
      </c>
    </row>
    <row r="56" spans="2:22" x14ac:dyDescent="0.25">
      <c r="K56" s="2" t="s">
        <v>100</v>
      </c>
      <c r="L56" s="72" t="s">
        <v>101</v>
      </c>
      <c r="M56" s="69" t="e">
        <f>22000*((0.83*M48+8)/10)^0.3</f>
        <v>#REF!</v>
      </c>
      <c r="P56" s="20"/>
      <c r="Q56" s="19"/>
      <c r="R56" s="86">
        <f t="shared" si="1"/>
        <v>-47</v>
      </c>
      <c r="S56" s="44">
        <f>'COSTANTE DI WINKLER'!$D$14/200*R56</f>
        <v>-0.70499999999999996</v>
      </c>
      <c r="U56" s="86">
        <f t="shared" si="0"/>
        <v>-47</v>
      </c>
      <c r="V56" s="44">
        <f>'COSTANTE DI WINKLER'!$D$15/200*R56</f>
        <v>-0.47000000000000003</v>
      </c>
    </row>
    <row r="57" spans="2:22" x14ac:dyDescent="0.25">
      <c r="H57" s="15"/>
      <c r="I57" s="15"/>
      <c r="R57" s="86">
        <f t="shared" si="1"/>
        <v>-46</v>
      </c>
      <c r="S57" s="44">
        <f>'COSTANTE DI WINKLER'!$D$14/200*R57</f>
        <v>-0.69</v>
      </c>
      <c r="U57" s="86">
        <f t="shared" si="0"/>
        <v>-46</v>
      </c>
      <c r="V57" s="44">
        <f>'COSTANTE DI WINKLER'!$D$15/200*R57</f>
        <v>-0.46</v>
      </c>
    </row>
    <row r="58" spans="2:22" ht="15.75" thickBot="1" x14ac:dyDescent="0.3">
      <c r="R58" s="86">
        <f t="shared" si="1"/>
        <v>-45</v>
      </c>
      <c r="S58" s="44">
        <f>'COSTANTE DI WINKLER'!$D$14/200*R58</f>
        <v>-0.67499999999999993</v>
      </c>
      <c r="U58" s="86">
        <f t="shared" si="0"/>
        <v>-45</v>
      </c>
      <c r="V58" s="44">
        <f>'COSTANTE DI WINKLER'!$D$15/200*R58</f>
        <v>-0.45</v>
      </c>
    </row>
    <row r="59" spans="2:22" ht="16.5" thickTop="1" thickBot="1" x14ac:dyDescent="0.3">
      <c r="B59" s="76" t="s">
        <v>51</v>
      </c>
      <c r="C59" s="76"/>
      <c r="D59" s="76"/>
      <c r="E59" s="76"/>
      <c r="F59" s="3" t="e">
        <f>MAXA(#REF!,#REF!)</f>
        <v>#REF!</v>
      </c>
      <c r="G59" s="5" t="s">
        <v>0</v>
      </c>
      <c r="I59" s="17" t="e">
        <f>IF('COSTANTE DI WINKLER'!#REF!="si",'COSTANTE DI WINKLER'!#REF!,'COSTANTE DI WINKLER'!#REF!+10)</f>
        <v>#REF!</v>
      </c>
      <c r="R59" s="86">
        <f t="shared" si="1"/>
        <v>-44</v>
      </c>
      <c r="S59" s="44">
        <f>'COSTANTE DI WINKLER'!$D$14/200*R59</f>
        <v>-0.65999999999999992</v>
      </c>
      <c r="U59" s="86">
        <f t="shared" si="0"/>
        <v>-44</v>
      </c>
      <c r="V59" s="44">
        <f>'COSTANTE DI WINKLER'!$D$15/200*R59</f>
        <v>-0.44</v>
      </c>
    </row>
    <row r="60" spans="2:22" ht="15.75" thickTop="1" x14ac:dyDescent="0.25">
      <c r="R60" s="86">
        <f t="shared" si="1"/>
        <v>-43</v>
      </c>
      <c r="S60" s="44">
        <f>'COSTANTE DI WINKLER'!$D$14/200*R60</f>
        <v>-0.64500000000000002</v>
      </c>
      <c r="U60" s="86">
        <f t="shared" si="0"/>
        <v>-43</v>
      </c>
      <c r="V60" s="44">
        <f>'COSTANTE DI WINKLER'!$D$15/200*R60</f>
        <v>-0.43</v>
      </c>
    </row>
    <row r="61" spans="2:22" x14ac:dyDescent="0.25">
      <c r="B61" t="s">
        <v>83</v>
      </c>
      <c r="C61" s="45" t="e">
        <f>IF('COSTANTE DI WINKLER'!#REF!="si",'COSTANTE DI WINKLER'!#REF!,'COSTANTE DI WINKLER'!#REF!+10)</f>
        <v>#REF!</v>
      </c>
      <c r="R61" s="86">
        <f t="shared" si="1"/>
        <v>-42</v>
      </c>
      <c r="S61" s="44">
        <f>'COSTANTE DI WINKLER'!$D$14/200*R61</f>
        <v>-0.63</v>
      </c>
      <c r="U61" s="86">
        <f t="shared" si="0"/>
        <v>-42</v>
      </c>
      <c r="V61" s="44">
        <f>'COSTANTE DI WINKLER'!$D$15/200*R61</f>
        <v>-0.42</v>
      </c>
    </row>
    <row r="62" spans="2:22" x14ac:dyDescent="0.25">
      <c r="R62" s="86">
        <f t="shared" si="1"/>
        <v>-41</v>
      </c>
      <c r="S62" s="44">
        <f>'COSTANTE DI WINKLER'!$D$14/200*R62</f>
        <v>-0.61499999999999999</v>
      </c>
      <c r="U62" s="86">
        <f t="shared" si="0"/>
        <v>-41</v>
      </c>
      <c r="V62" s="44">
        <f>'COSTANTE DI WINKLER'!$D$15/200*R62</f>
        <v>-0.41000000000000003</v>
      </c>
    </row>
    <row r="63" spans="2:22" x14ac:dyDescent="0.25">
      <c r="R63" s="86">
        <f t="shared" si="1"/>
        <v>-40</v>
      </c>
      <c r="S63" s="44">
        <f>'COSTANTE DI WINKLER'!$D$14/200*R63</f>
        <v>-0.6</v>
      </c>
      <c r="U63" s="86">
        <f t="shared" si="0"/>
        <v>-40</v>
      </c>
      <c r="V63" s="44">
        <f>'COSTANTE DI WINKLER'!$D$15/200*R63</f>
        <v>-0.4</v>
      </c>
    </row>
    <row r="64" spans="2:22" x14ac:dyDescent="0.25">
      <c r="R64" s="86">
        <f t="shared" si="1"/>
        <v>-39</v>
      </c>
      <c r="S64" s="44">
        <f>'COSTANTE DI WINKLER'!$D$14/200*R64</f>
        <v>-0.58499999999999996</v>
      </c>
      <c r="U64" s="86">
        <f t="shared" si="0"/>
        <v>-39</v>
      </c>
      <c r="V64" s="44">
        <f>'COSTANTE DI WINKLER'!$D$15/200*R64</f>
        <v>-0.39</v>
      </c>
    </row>
    <row r="65" spans="2:22" x14ac:dyDescent="0.25">
      <c r="R65" s="86">
        <f t="shared" si="1"/>
        <v>-38</v>
      </c>
      <c r="S65" s="44">
        <f>'COSTANTE DI WINKLER'!$D$14/200*R65</f>
        <v>-0.56999999999999995</v>
      </c>
      <c r="U65" s="86">
        <f t="shared" si="0"/>
        <v>-38</v>
      </c>
      <c r="V65" s="44">
        <f>'COSTANTE DI WINKLER'!$D$15/200*R65</f>
        <v>-0.38</v>
      </c>
    </row>
    <row r="66" spans="2:22" x14ac:dyDescent="0.25">
      <c r="B66" t="s">
        <v>113</v>
      </c>
      <c r="C66" s="2" t="e">
        <f>('COSTANTE DI WINKLER'!#REF!*'COSTANTE DI WINKLER'!D41+'COSTANTE DI WINKLER'!#REF!*'COSTANTE DI WINKLER'!D42+'COSTANTE DI WINKLER'!#REF!*'COSTANTE DI WINKLER'!D43)/('COSTANTE DI WINKLER'!#REF!*'COSTANTE DI WINKLER'!D41+'COSTANTE DI WINKLER'!#REF!*'COSTANTE DI WINKLER'!D42+'COSTANTE DI WINKLER'!#REF!*'COSTANTE DI WINKLER'!D43)</f>
        <v>#REF!</v>
      </c>
      <c r="R66" s="86">
        <f t="shared" si="1"/>
        <v>-37</v>
      </c>
      <c r="S66" s="44">
        <f>'COSTANTE DI WINKLER'!$D$14/200*R66</f>
        <v>-0.55499999999999994</v>
      </c>
      <c r="U66" s="86">
        <f t="shared" si="0"/>
        <v>-37</v>
      </c>
      <c r="V66" s="44">
        <f>'COSTANTE DI WINKLER'!$D$15/200*R66</f>
        <v>-0.37</v>
      </c>
    </row>
    <row r="67" spans="2:22" x14ac:dyDescent="0.25">
      <c r="R67" s="86">
        <f t="shared" si="1"/>
        <v>-36</v>
      </c>
      <c r="S67" s="44">
        <f>'COSTANTE DI WINKLER'!$D$14/200*R67</f>
        <v>-0.54</v>
      </c>
      <c r="U67" s="86">
        <f t="shared" ref="U67:U101" si="2">U68-1</f>
        <v>-36</v>
      </c>
      <c r="V67" s="44">
        <f>'COSTANTE DI WINKLER'!$D$15/200*R67</f>
        <v>-0.36</v>
      </c>
    </row>
    <row r="68" spans="2:22" x14ac:dyDescent="0.25">
      <c r="B68" s="89" t="s">
        <v>114</v>
      </c>
      <c r="C68" s="89"/>
      <c r="D68" s="77" t="e">
        <f>'COSTANTE DI WINKLER'!#REF!*'COSTANTE DI WINKLER'!D41+'COSTANTE DI WINKLER'!#REF!*'COSTANTE DI WINKLER'!D42+'COSTANTE DI WINKLER'!#REF!*'COSTANTE DI WINKLER'!D43</f>
        <v>#REF!</v>
      </c>
      <c r="R68" s="86">
        <f t="shared" ref="R68:R101" si="3">R69-1</f>
        <v>-35</v>
      </c>
      <c r="S68" s="44">
        <f>'COSTANTE DI WINKLER'!$D$14/200*R68</f>
        <v>-0.52500000000000002</v>
      </c>
      <c r="U68" s="86">
        <f t="shared" si="2"/>
        <v>-35</v>
      </c>
      <c r="V68" s="44">
        <f>'COSTANTE DI WINKLER'!$D$15/200*R68</f>
        <v>-0.35000000000000003</v>
      </c>
    </row>
    <row r="69" spans="2:22" x14ac:dyDescent="0.25">
      <c r="R69" s="86">
        <f t="shared" si="3"/>
        <v>-34</v>
      </c>
      <c r="S69" s="44">
        <f>'COSTANTE DI WINKLER'!$D$14/200*R69</f>
        <v>-0.51</v>
      </c>
      <c r="U69" s="86">
        <f t="shared" si="2"/>
        <v>-34</v>
      </c>
      <c r="V69" s="44">
        <f>'COSTANTE DI WINKLER'!$D$15/200*R69</f>
        <v>-0.34</v>
      </c>
    </row>
    <row r="70" spans="2:22" x14ac:dyDescent="0.25">
      <c r="B70" s="90" t="s">
        <v>115</v>
      </c>
      <c r="C70" s="91"/>
      <c r="D70" s="77" t="e">
        <f>'COSTANTE DI WINKLER'!#REF!*'COSTANTE DI WINKLER'!D41+'COSTANTE DI WINKLER'!#REF!*'COSTANTE DI WINKLER'!D42+'COSTANTE DI WINKLER'!#REF!*'COSTANTE DI WINKLER'!D43</f>
        <v>#REF!</v>
      </c>
      <c r="R70" s="86">
        <f t="shared" si="3"/>
        <v>-33</v>
      </c>
      <c r="S70" s="44">
        <f>'COSTANTE DI WINKLER'!$D$14/200*R70</f>
        <v>-0.495</v>
      </c>
      <c r="U70" s="86">
        <f t="shared" si="2"/>
        <v>-33</v>
      </c>
      <c r="V70" s="44">
        <f>'COSTANTE DI WINKLER'!$D$15/200*R70</f>
        <v>-0.33</v>
      </c>
    </row>
    <row r="71" spans="2:22" x14ac:dyDescent="0.25">
      <c r="R71" s="86">
        <f t="shared" si="3"/>
        <v>-32</v>
      </c>
      <c r="S71" s="44">
        <f>'COSTANTE DI WINKLER'!$D$14/200*R71</f>
        <v>-0.48</v>
      </c>
      <c r="U71" s="86">
        <f t="shared" si="2"/>
        <v>-32</v>
      </c>
      <c r="V71" s="44">
        <f>'COSTANTE DI WINKLER'!$D$15/200*R71</f>
        <v>-0.32</v>
      </c>
    </row>
    <row r="72" spans="2:22" x14ac:dyDescent="0.25">
      <c r="R72" s="86">
        <f t="shared" si="3"/>
        <v>-31</v>
      </c>
      <c r="S72" s="44">
        <f>'COSTANTE DI WINKLER'!$D$14/200*R72</f>
        <v>-0.46499999999999997</v>
      </c>
      <c r="U72" s="86">
        <f t="shared" si="2"/>
        <v>-31</v>
      </c>
      <c r="V72" s="44">
        <f>'COSTANTE DI WINKLER'!$D$15/200*R72</f>
        <v>-0.31</v>
      </c>
    </row>
    <row r="73" spans="2:22" x14ac:dyDescent="0.25">
      <c r="R73" s="86">
        <f t="shared" si="3"/>
        <v>-30</v>
      </c>
      <c r="S73" s="44">
        <f>'COSTANTE DI WINKLER'!$D$14/200*R73</f>
        <v>-0.44999999999999996</v>
      </c>
      <c r="U73" s="86">
        <f t="shared" si="2"/>
        <v>-30</v>
      </c>
      <c r="V73" s="44">
        <f>'COSTANTE DI WINKLER'!$D$15/200*R73</f>
        <v>-0.3</v>
      </c>
    </row>
    <row r="74" spans="2:22" x14ac:dyDescent="0.25">
      <c r="R74" s="86">
        <f t="shared" si="3"/>
        <v>-29</v>
      </c>
      <c r="S74" s="44">
        <f>'COSTANTE DI WINKLER'!$D$14/200*R74</f>
        <v>-0.435</v>
      </c>
      <c r="U74" s="86">
        <f t="shared" si="2"/>
        <v>-29</v>
      </c>
      <c r="V74" s="44">
        <f>'COSTANTE DI WINKLER'!$D$15/200*R74</f>
        <v>-0.28999999999999998</v>
      </c>
    </row>
    <row r="75" spans="2:22" x14ac:dyDescent="0.25">
      <c r="I75" s="2"/>
      <c r="R75" s="86">
        <f t="shared" si="3"/>
        <v>-28</v>
      </c>
      <c r="S75" s="44">
        <f>'COSTANTE DI WINKLER'!$D$14/200*R75</f>
        <v>-0.42</v>
      </c>
      <c r="U75" s="86">
        <f t="shared" si="2"/>
        <v>-28</v>
      </c>
      <c r="V75" s="44">
        <f>'COSTANTE DI WINKLER'!$D$15/200*R75</f>
        <v>-0.28000000000000003</v>
      </c>
    </row>
    <row r="76" spans="2:22" x14ac:dyDescent="0.25">
      <c r="R76" s="86">
        <f t="shared" si="3"/>
        <v>-27</v>
      </c>
      <c r="S76" s="44">
        <f>'COSTANTE DI WINKLER'!$D$14/200*R76</f>
        <v>-0.40499999999999997</v>
      </c>
      <c r="U76" s="86">
        <f t="shared" si="2"/>
        <v>-27</v>
      </c>
      <c r="V76" s="44">
        <f>'COSTANTE DI WINKLER'!$D$15/200*R76</f>
        <v>-0.27</v>
      </c>
    </row>
    <row r="77" spans="2:22" x14ac:dyDescent="0.25">
      <c r="R77" s="86">
        <f t="shared" si="3"/>
        <v>-26</v>
      </c>
      <c r="S77" s="44">
        <f>'COSTANTE DI WINKLER'!$D$14/200*R77</f>
        <v>-0.39</v>
      </c>
      <c r="U77" s="86">
        <f t="shared" si="2"/>
        <v>-26</v>
      </c>
      <c r="V77" s="44">
        <f>'COSTANTE DI WINKLER'!$D$15/200*R77</f>
        <v>-0.26</v>
      </c>
    </row>
    <row r="78" spans="2:22" x14ac:dyDescent="0.25">
      <c r="C78" s="123" t="s">
        <v>126</v>
      </c>
      <c r="D78" s="123"/>
      <c r="E78" s="123"/>
      <c r="F78" s="102" t="s">
        <v>131</v>
      </c>
      <c r="G78" s="102" t="s">
        <v>134</v>
      </c>
      <c r="H78" s="102" t="s">
        <v>140</v>
      </c>
      <c r="I78" s="109"/>
      <c r="J78" s="110"/>
      <c r="R78" s="86">
        <f t="shared" si="3"/>
        <v>-25</v>
      </c>
      <c r="S78" s="44">
        <f>'COSTANTE DI WINKLER'!$D$14/200*R78</f>
        <v>-0.375</v>
      </c>
      <c r="U78" s="86">
        <f t="shared" si="2"/>
        <v>-25</v>
      </c>
      <c r="V78" s="44">
        <f>'COSTANTE DI WINKLER'!$D$15/200*R78</f>
        <v>-0.25</v>
      </c>
    </row>
    <row r="79" spans="2:22" x14ac:dyDescent="0.25">
      <c r="C79" s="102" t="s">
        <v>127</v>
      </c>
      <c r="D79" s="102" t="s">
        <v>128</v>
      </c>
      <c r="E79" s="102" t="s">
        <v>129</v>
      </c>
      <c r="F79" s="103" t="s">
        <v>130</v>
      </c>
      <c r="G79" s="74"/>
      <c r="H79" s="105"/>
      <c r="R79" s="86">
        <f t="shared" si="3"/>
        <v>-24</v>
      </c>
      <c r="S79" s="44">
        <f>'COSTANTE DI WINKLER'!$D$14/200*R79</f>
        <v>-0.36</v>
      </c>
      <c r="U79" s="86">
        <f t="shared" si="2"/>
        <v>-24</v>
      </c>
      <c r="V79" s="44">
        <f>'COSTANTE DI WINKLER'!$D$15/200*R79</f>
        <v>-0.24</v>
      </c>
    </row>
    <row r="80" spans="2:22" x14ac:dyDescent="0.25">
      <c r="B80" s="74" t="s">
        <v>132</v>
      </c>
      <c r="C80" s="74">
        <v>15300</v>
      </c>
      <c r="D80" s="74">
        <v>2040</v>
      </c>
      <c r="E80" s="74">
        <f t="shared" ref="E80:E91" si="4">AVERAGE(C80:D80)</f>
        <v>8670</v>
      </c>
      <c r="F80" s="101">
        <v>0.5</v>
      </c>
      <c r="G80" s="74" t="s">
        <v>2</v>
      </c>
      <c r="H80" s="105">
        <f>E80/((1-2*F80^2)/((1-F80)))</f>
        <v>8670</v>
      </c>
      <c r="I80" s="113">
        <v>0</v>
      </c>
      <c r="R80" s="86">
        <f t="shared" si="3"/>
        <v>-23</v>
      </c>
      <c r="S80" s="44">
        <f>'COSTANTE DI WINKLER'!$D$14/200*R80</f>
        <v>-0.34499999999999997</v>
      </c>
      <c r="U80" s="86">
        <f t="shared" si="2"/>
        <v>-23</v>
      </c>
      <c r="V80" s="44">
        <f>'COSTANTE DI WINKLER'!$D$15/200*R80</f>
        <v>-0.23</v>
      </c>
    </row>
    <row r="81" spans="2:22" x14ac:dyDescent="0.25">
      <c r="B81" s="74" t="s">
        <v>116</v>
      </c>
      <c r="C81" s="74">
        <v>25500</v>
      </c>
      <c r="D81" s="74">
        <v>5100</v>
      </c>
      <c r="E81" s="74">
        <f t="shared" si="4"/>
        <v>15300</v>
      </c>
      <c r="F81" s="101">
        <v>0.4</v>
      </c>
      <c r="G81" s="74" t="s">
        <v>2</v>
      </c>
      <c r="H81" s="105">
        <f t="shared" ref="H81:H91" si="5">E81/((1-2*F81^2)/((1-F81)))</f>
        <v>13500</v>
      </c>
      <c r="I81" s="113">
        <v>0</v>
      </c>
      <c r="R81" s="86">
        <f t="shared" si="3"/>
        <v>-22</v>
      </c>
      <c r="S81" s="44">
        <f>'COSTANTE DI WINKLER'!$D$14/200*R81</f>
        <v>-0.32999999999999996</v>
      </c>
      <c r="U81" s="86">
        <f t="shared" si="2"/>
        <v>-22</v>
      </c>
      <c r="V81" s="44">
        <f>'COSTANTE DI WINKLER'!$D$15/200*R81</f>
        <v>-0.22</v>
      </c>
    </row>
    <row r="82" spans="2:22" x14ac:dyDescent="0.25">
      <c r="B82" s="74" t="s">
        <v>117</v>
      </c>
      <c r="C82" s="74">
        <v>51000</v>
      </c>
      <c r="D82" s="74">
        <v>15300</v>
      </c>
      <c r="E82" s="74">
        <f t="shared" si="4"/>
        <v>33150</v>
      </c>
      <c r="F82" s="101">
        <v>0.3</v>
      </c>
      <c r="G82" s="74" t="s">
        <v>2</v>
      </c>
      <c r="H82" s="105">
        <f t="shared" si="5"/>
        <v>28298.780487804877</v>
      </c>
      <c r="I82" s="113">
        <v>0</v>
      </c>
      <c r="R82" s="86">
        <f t="shared" si="3"/>
        <v>-21</v>
      </c>
      <c r="S82" s="44">
        <f>'COSTANTE DI WINKLER'!$D$14/200*R82</f>
        <v>-0.315</v>
      </c>
      <c r="U82" s="86">
        <f t="shared" si="2"/>
        <v>-21</v>
      </c>
      <c r="V82" s="44">
        <f>'COSTANTE DI WINKLER'!$D$15/200*R82</f>
        <v>-0.21</v>
      </c>
    </row>
    <row r="83" spans="2:22" x14ac:dyDescent="0.25">
      <c r="B83" s="74" t="s">
        <v>133</v>
      </c>
      <c r="C83" s="74">
        <v>102000</v>
      </c>
      <c r="D83" s="74">
        <v>51000</v>
      </c>
      <c r="E83" s="74">
        <f t="shared" si="4"/>
        <v>76500</v>
      </c>
      <c r="F83" s="101">
        <v>0.1</v>
      </c>
      <c r="G83" s="74" t="s">
        <v>2</v>
      </c>
      <c r="H83" s="105">
        <f t="shared" si="5"/>
        <v>70255.102040816331</v>
      </c>
      <c r="I83" s="108">
        <v>0</v>
      </c>
      <c r="R83" s="86">
        <f t="shared" si="3"/>
        <v>-20</v>
      </c>
      <c r="S83" s="44">
        <f>'COSTANTE DI WINKLER'!$D$14/200*R83</f>
        <v>-0.3</v>
      </c>
      <c r="U83" s="86">
        <f t="shared" si="2"/>
        <v>-20</v>
      </c>
      <c r="V83" s="44">
        <f>'COSTANTE DI WINKLER'!$D$15/200*R83</f>
        <v>-0.2</v>
      </c>
    </row>
    <row r="84" spans="2:22" x14ac:dyDescent="0.25">
      <c r="B84" s="74" t="s">
        <v>118</v>
      </c>
      <c r="C84" s="74">
        <v>255000</v>
      </c>
      <c r="D84" s="74">
        <v>25500</v>
      </c>
      <c r="E84" s="74">
        <f t="shared" si="4"/>
        <v>140250</v>
      </c>
      <c r="F84" s="101">
        <v>0.25</v>
      </c>
      <c r="G84" s="74" t="s">
        <v>2</v>
      </c>
      <c r="H84" s="105">
        <f t="shared" si="5"/>
        <v>120214.28571428571</v>
      </c>
      <c r="I84" s="108">
        <v>0</v>
      </c>
      <c r="R84" s="86">
        <f t="shared" si="3"/>
        <v>-19</v>
      </c>
      <c r="S84" s="44">
        <f>'COSTANTE DI WINKLER'!$D$14/200*R84</f>
        <v>-0.28499999999999998</v>
      </c>
      <c r="U84" s="86">
        <f t="shared" si="2"/>
        <v>-19</v>
      </c>
      <c r="V84" s="44">
        <f>'COSTANTE DI WINKLER'!$D$15/200*R84</f>
        <v>-0.19</v>
      </c>
    </row>
    <row r="85" spans="2:22" x14ac:dyDescent="0.25">
      <c r="B85" s="74" t="s">
        <v>123</v>
      </c>
      <c r="C85" s="74">
        <v>20400</v>
      </c>
      <c r="D85" s="74">
        <v>2040</v>
      </c>
      <c r="E85" s="74">
        <f t="shared" si="4"/>
        <v>11220</v>
      </c>
      <c r="F85" s="101">
        <v>0.35</v>
      </c>
      <c r="G85" s="74" t="s">
        <v>2</v>
      </c>
      <c r="H85" s="105">
        <f t="shared" si="5"/>
        <v>9659.6026490066233</v>
      </c>
      <c r="I85" s="108">
        <v>0</v>
      </c>
      <c r="J85" s="100"/>
      <c r="R85" s="86">
        <f t="shared" si="3"/>
        <v>-18</v>
      </c>
      <c r="S85" s="44">
        <f>'COSTANTE DI WINKLER'!$D$14/200*R85</f>
        <v>-0.27</v>
      </c>
      <c r="U85" s="86">
        <f t="shared" si="2"/>
        <v>-18</v>
      </c>
      <c r="V85" s="44">
        <f>'COSTANTE DI WINKLER'!$D$15/200*R85</f>
        <v>-0.18</v>
      </c>
    </row>
    <row r="86" spans="2:22" x14ac:dyDescent="0.25">
      <c r="B86" s="104" t="s">
        <v>120</v>
      </c>
      <c r="C86" s="74">
        <v>20400</v>
      </c>
      <c r="D86" s="74">
        <v>5100</v>
      </c>
      <c r="E86" s="74">
        <f t="shared" si="4"/>
        <v>12750</v>
      </c>
      <c r="F86" s="101">
        <v>0.3</v>
      </c>
      <c r="G86" s="74" t="str">
        <f>IF(E86&lt;30000,"0-0,3",IF(E86&lt;50000,"0,3-0,7","0,7-1"))</f>
        <v>0-0,3</v>
      </c>
      <c r="H86" s="105">
        <f t="shared" si="5"/>
        <v>10884.146341463415</v>
      </c>
      <c r="I86" s="108">
        <v>1</v>
      </c>
      <c r="R86" s="86">
        <f t="shared" si="3"/>
        <v>-17</v>
      </c>
      <c r="S86" s="44">
        <f>'COSTANTE DI WINKLER'!$D$14/200*R86</f>
        <v>-0.255</v>
      </c>
      <c r="U86" s="86">
        <f t="shared" si="2"/>
        <v>-17</v>
      </c>
      <c r="V86" s="44">
        <f>'COSTANTE DI WINKLER'!$D$15/200*R86</f>
        <v>-0.17</v>
      </c>
    </row>
    <row r="87" spans="2:22" x14ac:dyDescent="0.25">
      <c r="B87" s="104" t="s">
        <v>121</v>
      </c>
      <c r="C87" s="74">
        <v>25500</v>
      </c>
      <c r="D87" s="74">
        <v>10200</v>
      </c>
      <c r="E87" s="74">
        <f t="shared" si="4"/>
        <v>17850</v>
      </c>
      <c r="F87" s="101">
        <v>0.35</v>
      </c>
      <c r="G87" s="74" t="str">
        <f t="shared" ref="G87:G91" si="6">IF(E87&lt;30000,"0-0,3",IF(E87&lt;50000,"0,3-0,7","0,7-1"))</f>
        <v>0-0,3</v>
      </c>
      <c r="H87" s="105">
        <f t="shared" si="5"/>
        <v>15367.549668874173</v>
      </c>
      <c r="I87" s="108">
        <v>1</v>
      </c>
      <c r="R87" s="86">
        <f t="shared" si="3"/>
        <v>-16</v>
      </c>
      <c r="S87" s="44">
        <f>'COSTANTE DI WINKLER'!$D$14/200*R87</f>
        <v>-0.24</v>
      </c>
      <c r="U87" s="86">
        <f t="shared" si="2"/>
        <v>-16</v>
      </c>
      <c r="V87" s="44">
        <f>'COSTANTE DI WINKLER'!$D$15/200*R87</f>
        <v>-0.16</v>
      </c>
    </row>
    <row r="88" spans="2:22" x14ac:dyDescent="0.25">
      <c r="B88" s="104" t="s">
        <v>122</v>
      </c>
      <c r="C88" s="74">
        <v>81600</v>
      </c>
      <c r="D88" s="74">
        <v>51000</v>
      </c>
      <c r="E88" s="74">
        <f t="shared" si="4"/>
        <v>66300</v>
      </c>
      <c r="F88" s="101">
        <v>0.2</v>
      </c>
      <c r="G88" s="74" t="str">
        <f t="shared" si="6"/>
        <v>0,7-1</v>
      </c>
      <c r="H88" s="105">
        <f t="shared" si="5"/>
        <v>57652.17391304348</v>
      </c>
      <c r="I88" s="108">
        <v>1</v>
      </c>
      <c r="R88" s="86">
        <f t="shared" si="3"/>
        <v>-15</v>
      </c>
      <c r="S88" s="44">
        <f>'COSTANTE DI WINKLER'!$D$14/200*R88</f>
        <v>-0.22499999999999998</v>
      </c>
      <c r="U88" s="86">
        <f t="shared" si="2"/>
        <v>-15</v>
      </c>
      <c r="V88" s="44">
        <f>'COSTANTE DI WINKLER'!$D$15/200*R88</f>
        <v>-0.15</v>
      </c>
    </row>
    <row r="89" spans="2:22" x14ac:dyDescent="0.25">
      <c r="B89" s="104" t="s">
        <v>124</v>
      </c>
      <c r="C89" s="74">
        <v>153000</v>
      </c>
      <c r="D89" s="74">
        <v>51000</v>
      </c>
      <c r="E89" s="74">
        <f t="shared" si="4"/>
        <v>102000</v>
      </c>
      <c r="F89" s="101">
        <v>0.4</v>
      </c>
      <c r="G89" s="74" t="str">
        <f t="shared" si="6"/>
        <v>0,7-1</v>
      </c>
      <c r="H89" s="105">
        <f t="shared" si="5"/>
        <v>90000</v>
      </c>
      <c r="I89" s="108">
        <v>1</v>
      </c>
      <c r="R89" s="86">
        <f t="shared" si="3"/>
        <v>-14</v>
      </c>
      <c r="S89" s="44">
        <f>'COSTANTE DI WINKLER'!$D$14/200*R89</f>
        <v>-0.21</v>
      </c>
      <c r="U89" s="86">
        <f t="shared" si="2"/>
        <v>-14</v>
      </c>
      <c r="V89" s="44">
        <f>'COSTANTE DI WINKLER'!$D$15/200*R89</f>
        <v>-0.14000000000000001</v>
      </c>
    </row>
    <row r="90" spans="2:22" x14ac:dyDescent="0.25">
      <c r="B90" s="104" t="s">
        <v>125</v>
      </c>
      <c r="C90" s="74">
        <v>204000</v>
      </c>
      <c r="D90" s="74">
        <v>10200</v>
      </c>
      <c r="E90" s="74">
        <f t="shared" si="4"/>
        <v>107100</v>
      </c>
      <c r="F90" s="101">
        <v>0.3</v>
      </c>
      <c r="G90" s="74" t="str">
        <f t="shared" si="6"/>
        <v>0,7-1</v>
      </c>
      <c r="H90" s="105">
        <f t="shared" si="5"/>
        <v>91426.829268292684</v>
      </c>
      <c r="I90" s="108">
        <v>1</v>
      </c>
      <c r="R90" s="86">
        <f t="shared" si="3"/>
        <v>-13</v>
      </c>
      <c r="S90" s="44">
        <f>'COSTANTE DI WINKLER'!$D$14/200*R90</f>
        <v>-0.19500000000000001</v>
      </c>
      <c r="U90" s="86">
        <f t="shared" si="2"/>
        <v>-13</v>
      </c>
      <c r="V90" s="44">
        <f>'COSTANTE DI WINKLER'!$D$15/200*R90</f>
        <v>-0.13</v>
      </c>
    </row>
    <row r="91" spans="2:22" x14ac:dyDescent="0.25">
      <c r="B91" s="104" t="s">
        <v>119</v>
      </c>
      <c r="C91" s="74">
        <v>61200</v>
      </c>
      <c r="D91" s="74">
        <v>15300</v>
      </c>
      <c r="E91" s="74">
        <f t="shared" si="4"/>
        <v>38250</v>
      </c>
      <c r="F91" s="101">
        <v>0.2</v>
      </c>
      <c r="G91" s="74" t="str">
        <f t="shared" si="6"/>
        <v>0,3-0,7</v>
      </c>
      <c r="H91" s="105">
        <f t="shared" si="5"/>
        <v>33260.869565217392</v>
      </c>
      <c r="I91" s="108">
        <v>1</v>
      </c>
      <c r="R91" s="86">
        <f t="shared" si="3"/>
        <v>-12</v>
      </c>
      <c r="S91" s="44">
        <f>'COSTANTE DI WINKLER'!$D$14/200*R91</f>
        <v>-0.18</v>
      </c>
      <c r="U91" s="86">
        <f t="shared" si="2"/>
        <v>-12</v>
      </c>
      <c r="V91" s="44">
        <f>'COSTANTE DI WINKLER'!$D$15/200*R91</f>
        <v>-0.12</v>
      </c>
    </row>
    <row r="92" spans="2:22" x14ac:dyDescent="0.25">
      <c r="C92" s="86"/>
      <c r="D92" s="86"/>
      <c r="E92" s="86"/>
      <c r="R92" s="86">
        <f t="shared" si="3"/>
        <v>-11</v>
      </c>
      <c r="S92" s="44">
        <f>'COSTANTE DI WINKLER'!$D$14/200*R92</f>
        <v>-0.16499999999999998</v>
      </c>
      <c r="U92" s="86">
        <f t="shared" si="2"/>
        <v>-11</v>
      </c>
      <c r="V92" s="44">
        <f>'COSTANTE DI WINKLER'!$D$15/200*R92</f>
        <v>-0.11</v>
      </c>
    </row>
    <row r="93" spans="2:22" x14ac:dyDescent="0.25">
      <c r="B93" s="16"/>
      <c r="C93" s="20"/>
      <c r="D93" s="16"/>
      <c r="E93" s="16"/>
      <c r="F93" s="16"/>
      <c r="R93" s="86">
        <f t="shared" si="3"/>
        <v>-10</v>
      </c>
      <c r="S93" s="44">
        <f>'COSTANTE DI WINKLER'!$D$14/200*R93</f>
        <v>-0.15</v>
      </c>
      <c r="U93" s="86">
        <f t="shared" si="2"/>
        <v>-10</v>
      </c>
      <c r="V93" s="44">
        <f>'COSTANTE DI WINKLER'!$D$15/200*R93</f>
        <v>-0.1</v>
      </c>
    </row>
    <row r="94" spans="2:22" x14ac:dyDescent="0.25">
      <c r="B94" s="16"/>
      <c r="C94" s="20" t="s">
        <v>48</v>
      </c>
      <c r="D94" s="20" t="s">
        <v>1</v>
      </c>
      <c r="E94" s="16"/>
      <c r="F94" s="16"/>
      <c r="R94" s="86">
        <f t="shared" si="3"/>
        <v>-9</v>
      </c>
      <c r="S94" s="44">
        <f>'COSTANTE DI WINKLER'!$D$14/200*R94</f>
        <v>-0.13500000000000001</v>
      </c>
      <c r="U94" s="86">
        <f t="shared" si="2"/>
        <v>-9</v>
      </c>
      <c r="V94" s="44">
        <f>'COSTANTE DI WINKLER'!$D$15/200*R94</f>
        <v>-0.09</v>
      </c>
    </row>
    <row r="95" spans="2:22" x14ac:dyDescent="0.25">
      <c r="B95" s="20"/>
      <c r="C95" s="19">
        <f>'COSTANTE DI WINKLER'!D14</f>
        <v>3</v>
      </c>
      <c r="D95" s="19">
        <f>'COSTANTE DI WINKLER'!D15</f>
        <v>2</v>
      </c>
      <c r="E95" s="112">
        <f>MAX(C95:D95)/MINA(C95:D95)</f>
        <v>1.5</v>
      </c>
      <c r="F95" s="16"/>
      <c r="R95" s="86">
        <f t="shared" si="3"/>
        <v>-8</v>
      </c>
      <c r="S95" s="44">
        <f>'COSTANTE DI WINKLER'!$D$14/200*R95</f>
        <v>-0.12</v>
      </c>
      <c r="U95" s="86">
        <f t="shared" si="2"/>
        <v>-8</v>
      </c>
      <c r="V95" s="44">
        <f>'COSTANTE DI WINKLER'!$D$15/200*R95</f>
        <v>-0.08</v>
      </c>
    </row>
    <row r="96" spans="2:22" x14ac:dyDescent="0.25">
      <c r="B96" s="20"/>
      <c r="C96" s="16"/>
      <c r="D96" s="16"/>
      <c r="E96" s="16"/>
      <c r="F96" s="16"/>
      <c r="R96" s="86">
        <f t="shared" si="3"/>
        <v>-7</v>
      </c>
      <c r="S96" s="44">
        <f>'COSTANTE DI WINKLER'!$D$14/200*R96</f>
        <v>-0.105</v>
      </c>
      <c r="U96" s="86">
        <f t="shared" si="2"/>
        <v>-7</v>
      </c>
      <c r="V96" s="44">
        <f>'COSTANTE DI WINKLER'!$D$15/200*R96</f>
        <v>-7.0000000000000007E-2</v>
      </c>
    </row>
    <row r="97" spans="2:22" x14ac:dyDescent="0.25">
      <c r="B97" s="20"/>
      <c r="C97" s="86">
        <v>1</v>
      </c>
      <c r="D97" s="86">
        <v>1.06</v>
      </c>
      <c r="E97" s="99">
        <f>VLOOKUP('FOGLIO DEPOSITO'!E95,'FOGLIO DEPOSITO'!C97:D101,2,TRUE)</f>
        <v>1.06</v>
      </c>
      <c r="F97" s="16"/>
      <c r="R97" s="86">
        <f t="shared" si="3"/>
        <v>-6</v>
      </c>
      <c r="S97" s="44">
        <f>'COSTANTE DI WINKLER'!$D$14/200*R97</f>
        <v>-0.09</v>
      </c>
      <c r="U97" s="86">
        <f t="shared" si="2"/>
        <v>-6</v>
      </c>
      <c r="V97" s="44">
        <f>'COSTANTE DI WINKLER'!$D$15/200*R97</f>
        <v>-0.06</v>
      </c>
    </row>
    <row r="98" spans="2:22" x14ac:dyDescent="0.25">
      <c r="B98" s="20"/>
      <c r="C98" s="20">
        <v>2</v>
      </c>
      <c r="D98" s="20">
        <v>1.0900000000000001</v>
      </c>
      <c r="E98" s="16"/>
      <c r="F98" s="16"/>
      <c r="R98" s="86">
        <f t="shared" si="3"/>
        <v>-5</v>
      </c>
      <c r="S98" s="44">
        <f>'COSTANTE DI WINKLER'!$D$14/200*R98</f>
        <v>-7.4999999999999997E-2</v>
      </c>
      <c r="U98" s="86">
        <f t="shared" si="2"/>
        <v>-5</v>
      </c>
      <c r="V98" s="44">
        <f>'COSTANTE DI WINKLER'!$D$15/200*R98</f>
        <v>-0.05</v>
      </c>
    </row>
    <row r="99" spans="2:22" x14ac:dyDescent="0.25">
      <c r="B99" s="20"/>
      <c r="C99" s="20">
        <v>5</v>
      </c>
      <c r="D99" s="20">
        <v>1.22</v>
      </c>
      <c r="E99" s="16"/>
      <c r="F99" s="16"/>
      <c r="R99" s="86">
        <f t="shared" si="3"/>
        <v>-4</v>
      </c>
      <c r="S99" s="44">
        <f>'COSTANTE DI WINKLER'!$D$14/200*R99</f>
        <v>-0.06</v>
      </c>
      <c r="U99" s="86">
        <f t="shared" si="2"/>
        <v>-4</v>
      </c>
      <c r="V99" s="44">
        <f>'COSTANTE DI WINKLER'!$D$15/200*R99</f>
        <v>-0.04</v>
      </c>
    </row>
    <row r="100" spans="2:22" x14ac:dyDescent="0.25">
      <c r="B100" s="20"/>
      <c r="C100" s="20">
        <v>10</v>
      </c>
      <c r="D100" s="20">
        <v>1.41</v>
      </c>
      <c r="E100" s="16"/>
      <c r="F100" s="16"/>
      <c r="R100" s="86">
        <f t="shared" si="3"/>
        <v>-3</v>
      </c>
      <c r="S100" s="44">
        <f>'COSTANTE DI WINKLER'!$D$14/200*R100</f>
        <v>-4.4999999999999998E-2</v>
      </c>
      <c r="U100" s="86">
        <f t="shared" si="2"/>
        <v>-3</v>
      </c>
      <c r="V100" s="44">
        <f>'COSTANTE DI WINKLER'!$D$15/200*R100</f>
        <v>-0.03</v>
      </c>
    </row>
    <row r="101" spans="2:22" x14ac:dyDescent="0.25">
      <c r="B101" s="20"/>
      <c r="C101" s="108">
        <v>100</v>
      </c>
      <c r="D101" s="108">
        <v>2.7</v>
      </c>
      <c r="E101" s="16"/>
      <c r="F101" s="16"/>
      <c r="R101" s="86">
        <f t="shared" si="3"/>
        <v>-2</v>
      </c>
      <c r="S101" s="44">
        <f>'COSTANTE DI WINKLER'!$D$14/200*R101</f>
        <v>-0.03</v>
      </c>
      <c r="U101" s="86">
        <f t="shared" si="2"/>
        <v>-2</v>
      </c>
      <c r="V101" s="44">
        <f>'COSTANTE DI WINKLER'!$D$15/200*R101</f>
        <v>-0.02</v>
      </c>
    </row>
    <row r="102" spans="2:22" x14ac:dyDescent="0.25">
      <c r="B102" s="20"/>
      <c r="C102" s="16"/>
      <c r="D102" s="16"/>
      <c r="E102" s="16"/>
      <c r="F102" s="16"/>
      <c r="R102" s="86">
        <f>R103-1</f>
        <v>-1</v>
      </c>
      <c r="S102" s="44">
        <f>'COSTANTE DI WINKLER'!$D$14/200*R102</f>
        <v>-1.4999999999999999E-2</v>
      </c>
      <c r="U102" s="86">
        <f>U103-1</f>
        <v>-1</v>
      </c>
      <c r="V102" s="44">
        <f>'COSTANTE DI WINKLER'!$D$15/200*R102</f>
        <v>-0.01</v>
      </c>
    </row>
    <row r="103" spans="2:22" x14ac:dyDescent="0.25">
      <c r="B103" s="20"/>
      <c r="C103" s="16"/>
      <c r="D103" s="16"/>
      <c r="E103" s="16"/>
      <c r="F103" s="16"/>
      <c r="R103" s="86">
        <v>0</v>
      </c>
      <c r="S103" s="44">
        <f>'COSTANTE DI WINKLER'!$D$14/200*R103</f>
        <v>0</v>
      </c>
      <c r="U103" s="86">
        <v>0</v>
      </c>
      <c r="V103" s="44">
        <f>'COSTANTE DI WINKLER'!$D$15/200*R103</f>
        <v>0</v>
      </c>
    </row>
    <row r="104" spans="2:22" x14ac:dyDescent="0.25">
      <c r="B104" s="20"/>
      <c r="C104" s="16"/>
      <c r="D104" s="16"/>
      <c r="E104" s="16"/>
      <c r="F104" s="16"/>
      <c r="R104" s="86">
        <f>R103+1</f>
        <v>1</v>
      </c>
      <c r="S104" s="44">
        <f>'COSTANTE DI WINKLER'!$D$14/200*R104</f>
        <v>1.4999999999999999E-2</v>
      </c>
      <c r="U104" s="86">
        <f>U103+1</f>
        <v>1</v>
      </c>
      <c r="V104" s="44">
        <f>'COSTANTE DI WINKLER'!$D$15/200*R104</f>
        <v>0.01</v>
      </c>
    </row>
    <row r="105" spans="2:22" x14ac:dyDescent="0.25">
      <c r="B105" s="20"/>
      <c r="C105" s="16"/>
      <c r="D105" s="16"/>
      <c r="E105" s="16"/>
      <c r="F105" s="16"/>
      <c r="R105" s="86">
        <f t="shared" ref="R105:R168" si="7">R104+1</f>
        <v>2</v>
      </c>
      <c r="S105" s="44">
        <f>'COSTANTE DI WINKLER'!$D$14/200*R105</f>
        <v>0.03</v>
      </c>
      <c r="U105" s="86">
        <f t="shared" ref="U105:U168" si="8">U104+1</f>
        <v>2</v>
      </c>
      <c r="V105" s="44">
        <f>'COSTANTE DI WINKLER'!$D$15/200*R105</f>
        <v>0.02</v>
      </c>
    </row>
    <row r="106" spans="2:22" x14ac:dyDescent="0.25">
      <c r="B106" s="20"/>
      <c r="C106" s="16"/>
      <c r="D106" s="16"/>
      <c r="E106" s="16"/>
      <c r="F106" s="16"/>
      <c r="R106" s="86">
        <f t="shared" si="7"/>
        <v>3</v>
      </c>
      <c r="S106" s="44">
        <f>'COSTANTE DI WINKLER'!$D$14/200*R106</f>
        <v>4.4999999999999998E-2</v>
      </c>
      <c r="U106" s="86">
        <f t="shared" si="8"/>
        <v>3</v>
      </c>
      <c r="V106" s="44">
        <f>'COSTANTE DI WINKLER'!$D$15/200*R106</f>
        <v>0.03</v>
      </c>
    </row>
    <row r="107" spans="2:22" x14ac:dyDescent="0.25">
      <c r="B107" s="16"/>
      <c r="C107" s="16"/>
      <c r="D107" s="16"/>
      <c r="E107" s="16"/>
      <c r="F107" s="16"/>
      <c r="R107" s="86">
        <f t="shared" si="7"/>
        <v>4</v>
      </c>
      <c r="S107" s="44">
        <f>'COSTANTE DI WINKLER'!$D$14/200*R107</f>
        <v>0.06</v>
      </c>
      <c r="U107" s="86">
        <f t="shared" si="8"/>
        <v>4</v>
      </c>
      <c r="V107" s="44">
        <f>'COSTANTE DI WINKLER'!$D$15/200*R107</f>
        <v>0.04</v>
      </c>
    </row>
    <row r="108" spans="2:22" x14ac:dyDescent="0.25">
      <c r="B108" s="16"/>
      <c r="C108" s="16"/>
      <c r="D108" s="16"/>
      <c r="E108" s="16"/>
      <c r="F108" s="16"/>
      <c r="R108" s="86">
        <f t="shared" si="7"/>
        <v>5</v>
      </c>
      <c r="S108" s="44">
        <f>'COSTANTE DI WINKLER'!$D$14/200*R108</f>
        <v>7.4999999999999997E-2</v>
      </c>
      <c r="U108" s="86">
        <f t="shared" si="8"/>
        <v>5</v>
      </c>
      <c r="V108" s="44">
        <f>'COSTANTE DI WINKLER'!$D$15/200*R108</f>
        <v>0.05</v>
      </c>
    </row>
    <row r="109" spans="2:22" x14ac:dyDescent="0.25">
      <c r="B109" s="16"/>
      <c r="C109" s="16"/>
      <c r="D109" s="16"/>
      <c r="E109" s="16"/>
      <c r="F109" s="16"/>
      <c r="R109" s="86">
        <f t="shared" si="7"/>
        <v>6</v>
      </c>
      <c r="S109" s="44">
        <f>'COSTANTE DI WINKLER'!$D$14/200*R109</f>
        <v>0.09</v>
      </c>
      <c r="U109" s="86">
        <f t="shared" si="8"/>
        <v>6</v>
      </c>
      <c r="V109" s="44">
        <f>'COSTANTE DI WINKLER'!$D$15/200*R109</f>
        <v>0.06</v>
      </c>
    </row>
    <row r="110" spans="2:22" x14ac:dyDescent="0.25">
      <c r="B110" s="16"/>
      <c r="C110" s="16"/>
      <c r="D110" s="16"/>
      <c r="E110" s="16"/>
      <c r="F110" s="16"/>
      <c r="R110" s="86">
        <f t="shared" si="7"/>
        <v>7</v>
      </c>
      <c r="S110" s="44">
        <f>'COSTANTE DI WINKLER'!$D$14/200*R110</f>
        <v>0.105</v>
      </c>
      <c r="U110" s="86">
        <f t="shared" si="8"/>
        <v>7</v>
      </c>
      <c r="V110" s="44">
        <f>'COSTANTE DI WINKLER'!$D$15/200*R110</f>
        <v>7.0000000000000007E-2</v>
      </c>
    </row>
    <row r="111" spans="2:22" x14ac:dyDescent="0.25">
      <c r="B111" s="16"/>
      <c r="C111" s="16"/>
      <c r="D111" s="16"/>
      <c r="E111" s="16"/>
      <c r="F111" s="16"/>
      <c r="R111" s="86">
        <f t="shared" si="7"/>
        <v>8</v>
      </c>
      <c r="S111" s="44">
        <f>'COSTANTE DI WINKLER'!$D$14/200*R111</f>
        <v>0.12</v>
      </c>
      <c r="U111" s="86">
        <f t="shared" si="8"/>
        <v>8</v>
      </c>
      <c r="V111" s="44">
        <f>'COSTANTE DI WINKLER'!$D$15/200*R111</f>
        <v>0.08</v>
      </c>
    </row>
    <row r="112" spans="2:22" x14ac:dyDescent="0.25">
      <c r="B112" s="16"/>
      <c r="C112" s="16"/>
      <c r="D112" s="16"/>
      <c r="E112" s="16"/>
      <c r="F112" s="16"/>
      <c r="R112" s="86">
        <f t="shared" si="7"/>
        <v>9</v>
      </c>
      <c r="S112" s="44">
        <f>'COSTANTE DI WINKLER'!$D$14/200*R112</f>
        <v>0.13500000000000001</v>
      </c>
      <c r="U112" s="86">
        <f t="shared" si="8"/>
        <v>9</v>
      </c>
      <c r="V112" s="44">
        <f>'COSTANTE DI WINKLER'!$D$15/200*R112</f>
        <v>0.09</v>
      </c>
    </row>
    <row r="113" spans="2:22" x14ac:dyDescent="0.25">
      <c r="B113" s="16"/>
      <c r="C113" s="16"/>
      <c r="D113" s="16"/>
      <c r="E113" s="16"/>
      <c r="F113" s="16"/>
      <c r="R113" s="86">
        <f t="shared" si="7"/>
        <v>10</v>
      </c>
      <c r="S113" s="44">
        <f>'COSTANTE DI WINKLER'!$D$14/200*R113</f>
        <v>0.15</v>
      </c>
      <c r="U113" s="86">
        <f t="shared" si="8"/>
        <v>10</v>
      </c>
      <c r="V113" s="44">
        <f>'COSTANTE DI WINKLER'!$D$15/200*R113</f>
        <v>0.1</v>
      </c>
    </row>
    <row r="114" spans="2:22" x14ac:dyDescent="0.25">
      <c r="R114" s="86">
        <f t="shared" si="7"/>
        <v>11</v>
      </c>
      <c r="S114" s="44">
        <f>'COSTANTE DI WINKLER'!$D$14/200*R114</f>
        <v>0.16499999999999998</v>
      </c>
      <c r="U114" s="86">
        <f t="shared" si="8"/>
        <v>11</v>
      </c>
      <c r="V114" s="44">
        <f>'COSTANTE DI WINKLER'!$D$15/200*R114</f>
        <v>0.11</v>
      </c>
    </row>
    <row r="115" spans="2:22" x14ac:dyDescent="0.25">
      <c r="R115" s="86">
        <f t="shared" si="7"/>
        <v>12</v>
      </c>
      <c r="S115" s="44">
        <f>'COSTANTE DI WINKLER'!$D$14/200*R115</f>
        <v>0.18</v>
      </c>
      <c r="U115" s="86">
        <f t="shared" si="8"/>
        <v>12</v>
      </c>
      <c r="V115" s="44">
        <f>'COSTANTE DI WINKLER'!$D$15/200*R115</f>
        <v>0.12</v>
      </c>
    </row>
    <row r="116" spans="2:22" x14ac:dyDescent="0.25">
      <c r="R116" s="86">
        <f t="shared" si="7"/>
        <v>13</v>
      </c>
      <c r="S116" s="44">
        <f>'COSTANTE DI WINKLER'!$D$14/200*R116</f>
        <v>0.19500000000000001</v>
      </c>
      <c r="U116" s="86">
        <f t="shared" si="8"/>
        <v>13</v>
      </c>
      <c r="V116" s="44">
        <f>'COSTANTE DI WINKLER'!$D$15/200*R116</f>
        <v>0.13</v>
      </c>
    </row>
    <row r="117" spans="2:22" x14ac:dyDescent="0.25">
      <c r="R117" s="86">
        <f t="shared" si="7"/>
        <v>14</v>
      </c>
      <c r="S117" s="44">
        <f>'COSTANTE DI WINKLER'!$D$14/200*R117</f>
        <v>0.21</v>
      </c>
      <c r="U117" s="86">
        <f t="shared" si="8"/>
        <v>14</v>
      </c>
      <c r="V117" s="44">
        <f>'COSTANTE DI WINKLER'!$D$15/200*R117</f>
        <v>0.14000000000000001</v>
      </c>
    </row>
    <row r="118" spans="2:22" x14ac:dyDescent="0.25">
      <c r="R118" s="86">
        <f t="shared" si="7"/>
        <v>15</v>
      </c>
      <c r="S118" s="44">
        <f>'COSTANTE DI WINKLER'!$D$14/200*R118</f>
        <v>0.22499999999999998</v>
      </c>
      <c r="U118" s="86">
        <f t="shared" si="8"/>
        <v>15</v>
      </c>
      <c r="V118" s="44">
        <f>'COSTANTE DI WINKLER'!$D$15/200*R118</f>
        <v>0.15</v>
      </c>
    </row>
    <row r="119" spans="2:22" x14ac:dyDescent="0.25">
      <c r="R119" s="86">
        <f t="shared" si="7"/>
        <v>16</v>
      </c>
      <c r="S119" s="44">
        <f>'COSTANTE DI WINKLER'!$D$14/200*R119</f>
        <v>0.24</v>
      </c>
      <c r="U119" s="86">
        <f t="shared" si="8"/>
        <v>16</v>
      </c>
      <c r="V119" s="44">
        <f>'COSTANTE DI WINKLER'!$D$15/200*R119</f>
        <v>0.16</v>
      </c>
    </row>
    <row r="120" spans="2:22" x14ac:dyDescent="0.25">
      <c r="R120" s="86">
        <f t="shared" si="7"/>
        <v>17</v>
      </c>
      <c r="S120" s="44">
        <f>'COSTANTE DI WINKLER'!$D$14/200*R120</f>
        <v>0.255</v>
      </c>
      <c r="U120" s="86">
        <f t="shared" si="8"/>
        <v>17</v>
      </c>
      <c r="V120" s="44">
        <f>'COSTANTE DI WINKLER'!$D$15/200*R120</f>
        <v>0.17</v>
      </c>
    </row>
    <row r="121" spans="2:22" x14ac:dyDescent="0.25">
      <c r="R121" s="86">
        <f t="shared" si="7"/>
        <v>18</v>
      </c>
      <c r="S121" s="44">
        <f>'COSTANTE DI WINKLER'!$D$14/200*R121</f>
        <v>0.27</v>
      </c>
      <c r="U121" s="86">
        <f t="shared" si="8"/>
        <v>18</v>
      </c>
      <c r="V121" s="44">
        <f>'COSTANTE DI WINKLER'!$D$15/200*R121</f>
        <v>0.18</v>
      </c>
    </row>
    <row r="122" spans="2:22" x14ac:dyDescent="0.25">
      <c r="R122" s="86">
        <f t="shared" si="7"/>
        <v>19</v>
      </c>
      <c r="S122" s="44">
        <f>'COSTANTE DI WINKLER'!$D$14/200*R122</f>
        <v>0.28499999999999998</v>
      </c>
      <c r="U122" s="86">
        <f t="shared" si="8"/>
        <v>19</v>
      </c>
      <c r="V122" s="44">
        <f>'COSTANTE DI WINKLER'!$D$15/200*R122</f>
        <v>0.19</v>
      </c>
    </row>
    <row r="123" spans="2:22" x14ac:dyDescent="0.25">
      <c r="R123" s="86">
        <f t="shared" si="7"/>
        <v>20</v>
      </c>
      <c r="S123" s="44">
        <f>'COSTANTE DI WINKLER'!$D$14/200*R123</f>
        <v>0.3</v>
      </c>
      <c r="U123" s="86">
        <f t="shared" si="8"/>
        <v>20</v>
      </c>
      <c r="V123" s="44">
        <f>'COSTANTE DI WINKLER'!$D$15/200*R123</f>
        <v>0.2</v>
      </c>
    </row>
    <row r="124" spans="2:22" x14ac:dyDescent="0.25">
      <c r="R124" s="86">
        <f t="shared" si="7"/>
        <v>21</v>
      </c>
      <c r="S124" s="44">
        <f>'COSTANTE DI WINKLER'!$D$14/200*R124</f>
        <v>0.315</v>
      </c>
      <c r="U124" s="86">
        <f t="shared" si="8"/>
        <v>21</v>
      </c>
      <c r="V124" s="44">
        <f>'COSTANTE DI WINKLER'!$D$15/200*R124</f>
        <v>0.21</v>
      </c>
    </row>
    <row r="125" spans="2:22" x14ac:dyDescent="0.25">
      <c r="R125" s="86">
        <f t="shared" si="7"/>
        <v>22</v>
      </c>
      <c r="S125" s="44">
        <f>'COSTANTE DI WINKLER'!$D$14/200*R125</f>
        <v>0.32999999999999996</v>
      </c>
      <c r="U125" s="86">
        <f t="shared" si="8"/>
        <v>22</v>
      </c>
      <c r="V125" s="44">
        <f>'COSTANTE DI WINKLER'!$D$15/200*R125</f>
        <v>0.22</v>
      </c>
    </row>
    <row r="126" spans="2:22" x14ac:dyDescent="0.25">
      <c r="R126" s="86">
        <f t="shared" si="7"/>
        <v>23</v>
      </c>
      <c r="S126" s="44">
        <f>'COSTANTE DI WINKLER'!$D$14/200*R126</f>
        <v>0.34499999999999997</v>
      </c>
      <c r="U126" s="86">
        <f t="shared" si="8"/>
        <v>23</v>
      </c>
      <c r="V126" s="44">
        <f>'COSTANTE DI WINKLER'!$D$15/200*R126</f>
        <v>0.23</v>
      </c>
    </row>
    <row r="127" spans="2:22" x14ac:dyDescent="0.25">
      <c r="R127" s="86">
        <f t="shared" si="7"/>
        <v>24</v>
      </c>
      <c r="S127" s="44">
        <f>'COSTANTE DI WINKLER'!$D$14/200*R127</f>
        <v>0.36</v>
      </c>
      <c r="U127" s="86">
        <f t="shared" si="8"/>
        <v>24</v>
      </c>
      <c r="V127" s="44">
        <f>'COSTANTE DI WINKLER'!$D$15/200*R127</f>
        <v>0.24</v>
      </c>
    </row>
    <row r="128" spans="2:22" x14ac:dyDescent="0.25">
      <c r="R128" s="86">
        <f t="shared" si="7"/>
        <v>25</v>
      </c>
      <c r="S128" s="44">
        <f>'COSTANTE DI WINKLER'!$D$14/200*R128</f>
        <v>0.375</v>
      </c>
      <c r="U128" s="86">
        <f t="shared" si="8"/>
        <v>25</v>
      </c>
      <c r="V128" s="44">
        <f>'COSTANTE DI WINKLER'!$D$15/200*R128</f>
        <v>0.25</v>
      </c>
    </row>
    <row r="129" spans="18:22" x14ac:dyDescent="0.25">
      <c r="R129" s="86">
        <f t="shared" si="7"/>
        <v>26</v>
      </c>
      <c r="S129" s="44">
        <f>'COSTANTE DI WINKLER'!$D$14/200*R129</f>
        <v>0.39</v>
      </c>
      <c r="U129" s="86">
        <f t="shared" si="8"/>
        <v>26</v>
      </c>
      <c r="V129" s="44">
        <f>'COSTANTE DI WINKLER'!$D$15/200*R129</f>
        <v>0.26</v>
      </c>
    </row>
    <row r="130" spans="18:22" x14ac:dyDescent="0.25">
      <c r="R130" s="86">
        <f t="shared" si="7"/>
        <v>27</v>
      </c>
      <c r="S130" s="44">
        <f>'COSTANTE DI WINKLER'!$D$14/200*R130</f>
        <v>0.40499999999999997</v>
      </c>
      <c r="U130" s="86">
        <f t="shared" si="8"/>
        <v>27</v>
      </c>
      <c r="V130" s="44">
        <f>'COSTANTE DI WINKLER'!$D$15/200*R130</f>
        <v>0.27</v>
      </c>
    </row>
    <row r="131" spans="18:22" x14ac:dyDescent="0.25">
      <c r="R131" s="86">
        <f t="shared" si="7"/>
        <v>28</v>
      </c>
      <c r="S131" s="44">
        <f>'COSTANTE DI WINKLER'!$D$14/200*R131</f>
        <v>0.42</v>
      </c>
      <c r="U131" s="86">
        <f t="shared" si="8"/>
        <v>28</v>
      </c>
      <c r="V131" s="44">
        <f>'COSTANTE DI WINKLER'!$D$15/200*R131</f>
        <v>0.28000000000000003</v>
      </c>
    </row>
    <row r="132" spans="18:22" x14ac:dyDescent="0.25">
      <c r="R132" s="86">
        <f t="shared" si="7"/>
        <v>29</v>
      </c>
      <c r="S132" s="44">
        <f>'COSTANTE DI WINKLER'!$D$14/200*R132</f>
        <v>0.435</v>
      </c>
      <c r="U132" s="86">
        <f t="shared" si="8"/>
        <v>29</v>
      </c>
      <c r="V132" s="44">
        <f>'COSTANTE DI WINKLER'!$D$15/200*R132</f>
        <v>0.28999999999999998</v>
      </c>
    </row>
    <row r="133" spans="18:22" x14ac:dyDescent="0.25">
      <c r="R133" s="86">
        <f t="shared" si="7"/>
        <v>30</v>
      </c>
      <c r="S133" s="44">
        <f>'COSTANTE DI WINKLER'!$D$14/200*R133</f>
        <v>0.44999999999999996</v>
      </c>
      <c r="U133" s="86">
        <f t="shared" si="8"/>
        <v>30</v>
      </c>
      <c r="V133" s="44">
        <f>'COSTANTE DI WINKLER'!$D$15/200*R133</f>
        <v>0.3</v>
      </c>
    </row>
    <row r="134" spans="18:22" x14ac:dyDescent="0.25">
      <c r="R134" s="86">
        <f t="shared" si="7"/>
        <v>31</v>
      </c>
      <c r="S134" s="44">
        <f>'COSTANTE DI WINKLER'!$D$14/200*R134</f>
        <v>0.46499999999999997</v>
      </c>
      <c r="U134" s="86">
        <f t="shared" si="8"/>
        <v>31</v>
      </c>
      <c r="V134" s="44">
        <f>'COSTANTE DI WINKLER'!$D$15/200*R134</f>
        <v>0.31</v>
      </c>
    </row>
    <row r="135" spans="18:22" x14ac:dyDescent="0.25">
      <c r="R135" s="86">
        <f t="shared" si="7"/>
        <v>32</v>
      </c>
      <c r="S135" s="44">
        <f>'COSTANTE DI WINKLER'!$D$14/200*R135</f>
        <v>0.48</v>
      </c>
      <c r="U135" s="86">
        <f t="shared" si="8"/>
        <v>32</v>
      </c>
      <c r="V135" s="44">
        <f>'COSTANTE DI WINKLER'!$D$15/200*R135</f>
        <v>0.32</v>
      </c>
    </row>
    <row r="136" spans="18:22" x14ac:dyDescent="0.25">
      <c r="R136" s="86">
        <f t="shared" si="7"/>
        <v>33</v>
      </c>
      <c r="S136" s="44">
        <f>'COSTANTE DI WINKLER'!$D$14/200*R136</f>
        <v>0.495</v>
      </c>
      <c r="U136" s="86">
        <f t="shared" si="8"/>
        <v>33</v>
      </c>
      <c r="V136" s="44">
        <f>'COSTANTE DI WINKLER'!$D$15/200*R136</f>
        <v>0.33</v>
      </c>
    </row>
    <row r="137" spans="18:22" x14ac:dyDescent="0.25">
      <c r="R137" s="86">
        <f t="shared" si="7"/>
        <v>34</v>
      </c>
      <c r="S137" s="44">
        <f>'COSTANTE DI WINKLER'!$D$14/200*R137</f>
        <v>0.51</v>
      </c>
      <c r="U137" s="86">
        <f t="shared" si="8"/>
        <v>34</v>
      </c>
      <c r="V137" s="44">
        <f>'COSTANTE DI WINKLER'!$D$15/200*R137</f>
        <v>0.34</v>
      </c>
    </row>
    <row r="138" spans="18:22" x14ac:dyDescent="0.25">
      <c r="R138" s="86">
        <f t="shared" si="7"/>
        <v>35</v>
      </c>
      <c r="S138" s="44">
        <f>'COSTANTE DI WINKLER'!$D$14/200*R138</f>
        <v>0.52500000000000002</v>
      </c>
      <c r="U138" s="86">
        <f t="shared" si="8"/>
        <v>35</v>
      </c>
      <c r="V138" s="44">
        <f>'COSTANTE DI WINKLER'!$D$15/200*R138</f>
        <v>0.35000000000000003</v>
      </c>
    </row>
    <row r="139" spans="18:22" x14ac:dyDescent="0.25">
      <c r="R139" s="86">
        <f t="shared" si="7"/>
        <v>36</v>
      </c>
      <c r="S139" s="44">
        <f>'COSTANTE DI WINKLER'!$D$14/200*R139</f>
        <v>0.54</v>
      </c>
      <c r="U139" s="86">
        <f t="shared" si="8"/>
        <v>36</v>
      </c>
      <c r="V139" s="44">
        <f>'COSTANTE DI WINKLER'!$D$15/200*R139</f>
        <v>0.36</v>
      </c>
    </row>
    <row r="140" spans="18:22" x14ac:dyDescent="0.25">
      <c r="R140" s="86">
        <f t="shared" si="7"/>
        <v>37</v>
      </c>
      <c r="S140" s="44">
        <f>'COSTANTE DI WINKLER'!$D$14/200*R140</f>
        <v>0.55499999999999994</v>
      </c>
      <c r="U140" s="86">
        <f t="shared" si="8"/>
        <v>37</v>
      </c>
      <c r="V140" s="44">
        <f>'COSTANTE DI WINKLER'!$D$15/200*R140</f>
        <v>0.37</v>
      </c>
    </row>
    <row r="141" spans="18:22" x14ac:dyDescent="0.25">
      <c r="R141" s="86">
        <f t="shared" si="7"/>
        <v>38</v>
      </c>
      <c r="S141" s="44">
        <f>'COSTANTE DI WINKLER'!$D$14/200*R141</f>
        <v>0.56999999999999995</v>
      </c>
      <c r="U141" s="86">
        <f t="shared" si="8"/>
        <v>38</v>
      </c>
      <c r="V141" s="44">
        <f>'COSTANTE DI WINKLER'!$D$15/200*R141</f>
        <v>0.38</v>
      </c>
    </row>
    <row r="142" spans="18:22" x14ac:dyDescent="0.25">
      <c r="R142" s="86">
        <f t="shared" si="7"/>
        <v>39</v>
      </c>
      <c r="S142" s="44">
        <f>'COSTANTE DI WINKLER'!$D$14/200*R142</f>
        <v>0.58499999999999996</v>
      </c>
      <c r="U142" s="86">
        <f t="shared" si="8"/>
        <v>39</v>
      </c>
      <c r="V142" s="44">
        <f>'COSTANTE DI WINKLER'!$D$15/200*R142</f>
        <v>0.39</v>
      </c>
    </row>
    <row r="143" spans="18:22" x14ac:dyDescent="0.25">
      <c r="R143" s="86">
        <f t="shared" si="7"/>
        <v>40</v>
      </c>
      <c r="S143" s="44">
        <f>'COSTANTE DI WINKLER'!$D$14/200*R143</f>
        <v>0.6</v>
      </c>
      <c r="U143" s="86">
        <f t="shared" si="8"/>
        <v>40</v>
      </c>
      <c r="V143" s="44">
        <f>'COSTANTE DI WINKLER'!$D$15/200*R143</f>
        <v>0.4</v>
      </c>
    </row>
    <row r="144" spans="18:22" x14ac:dyDescent="0.25">
      <c r="R144" s="86">
        <f t="shared" si="7"/>
        <v>41</v>
      </c>
      <c r="S144" s="44">
        <f>'COSTANTE DI WINKLER'!$D$14/200*R144</f>
        <v>0.61499999999999999</v>
      </c>
      <c r="U144" s="86">
        <f t="shared" si="8"/>
        <v>41</v>
      </c>
      <c r="V144" s="44">
        <f>'COSTANTE DI WINKLER'!$D$15/200*R144</f>
        <v>0.41000000000000003</v>
      </c>
    </row>
    <row r="145" spans="18:22" x14ac:dyDescent="0.25">
      <c r="R145" s="86">
        <f t="shared" si="7"/>
        <v>42</v>
      </c>
      <c r="S145" s="44">
        <f>'COSTANTE DI WINKLER'!$D$14/200*R145</f>
        <v>0.63</v>
      </c>
      <c r="U145" s="86">
        <f t="shared" si="8"/>
        <v>42</v>
      </c>
      <c r="V145" s="44">
        <f>'COSTANTE DI WINKLER'!$D$15/200*R145</f>
        <v>0.42</v>
      </c>
    </row>
    <row r="146" spans="18:22" x14ac:dyDescent="0.25">
      <c r="R146" s="86">
        <f t="shared" si="7"/>
        <v>43</v>
      </c>
      <c r="S146" s="44">
        <f>'COSTANTE DI WINKLER'!$D$14/200*R146</f>
        <v>0.64500000000000002</v>
      </c>
      <c r="U146" s="86">
        <f t="shared" si="8"/>
        <v>43</v>
      </c>
      <c r="V146" s="44">
        <f>'COSTANTE DI WINKLER'!$D$15/200*R146</f>
        <v>0.43</v>
      </c>
    </row>
    <row r="147" spans="18:22" x14ac:dyDescent="0.25">
      <c r="R147" s="86">
        <f t="shared" si="7"/>
        <v>44</v>
      </c>
      <c r="S147" s="44">
        <f>'COSTANTE DI WINKLER'!$D$14/200*R147</f>
        <v>0.65999999999999992</v>
      </c>
      <c r="U147" s="86">
        <f t="shared" si="8"/>
        <v>44</v>
      </c>
      <c r="V147" s="44">
        <f>'COSTANTE DI WINKLER'!$D$15/200*R147</f>
        <v>0.44</v>
      </c>
    </row>
    <row r="148" spans="18:22" x14ac:dyDescent="0.25">
      <c r="R148" s="86">
        <f t="shared" si="7"/>
        <v>45</v>
      </c>
      <c r="S148" s="44">
        <f>'COSTANTE DI WINKLER'!$D$14/200*R148</f>
        <v>0.67499999999999993</v>
      </c>
      <c r="U148" s="86">
        <f t="shared" si="8"/>
        <v>45</v>
      </c>
      <c r="V148" s="44">
        <f>'COSTANTE DI WINKLER'!$D$15/200*R148</f>
        <v>0.45</v>
      </c>
    </row>
    <row r="149" spans="18:22" x14ac:dyDescent="0.25">
      <c r="R149" s="86">
        <f t="shared" si="7"/>
        <v>46</v>
      </c>
      <c r="S149" s="44">
        <f>'COSTANTE DI WINKLER'!$D$14/200*R149</f>
        <v>0.69</v>
      </c>
      <c r="U149" s="86">
        <f t="shared" si="8"/>
        <v>46</v>
      </c>
      <c r="V149" s="44">
        <f>'COSTANTE DI WINKLER'!$D$15/200*R149</f>
        <v>0.46</v>
      </c>
    </row>
    <row r="150" spans="18:22" x14ac:dyDescent="0.25">
      <c r="R150" s="86">
        <f t="shared" si="7"/>
        <v>47</v>
      </c>
      <c r="S150" s="44">
        <f>'COSTANTE DI WINKLER'!$D$14/200*R150</f>
        <v>0.70499999999999996</v>
      </c>
      <c r="U150" s="86">
        <f t="shared" si="8"/>
        <v>47</v>
      </c>
      <c r="V150" s="44">
        <f>'COSTANTE DI WINKLER'!$D$15/200*R150</f>
        <v>0.47000000000000003</v>
      </c>
    </row>
    <row r="151" spans="18:22" x14ac:dyDescent="0.25">
      <c r="R151" s="86">
        <f t="shared" si="7"/>
        <v>48</v>
      </c>
      <c r="S151" s="44">
        <f>'COSTANTE DI WINKLER'!$D$14/200*R151</f>
        <v>0.72</v>
      </c>
      <c r="U151" s="86">
        <f t="shared" si="8"/>
        <v>48</v>
      </c>
      <c r="V151" s="44">
        <f>'COSTANTE DI WINKLER'!$D$15/200*R151</f>
        <v>0.48</v>
      </c>
    </row>
    <row r="152" spans="18:22" x14ac:dyDescent="0.25">
      <c r="R152" s="86">
        <f t="shared" si="7"/>
        <v>49</v>
      </c>
      <c r="S152" s="44">
        <f>'COSTANTE DI WINKLER'!$D$14/200*R152</f>
        <v>0.73499999999999999</v>
      </c>
      <c r="U152" s="86">
        <f t="shared" si="8"/>
        <v>49</v>
      </c>
      <c r="V152" s="44">
        <f>'COSTANTE DI WINKLER'!$D$15/200*R152</f>
        <v>0.49</v>
      </c>
    </row>
    <row r="153" spans="18:22" x14ac:dyDescent="0.25">
      <c r="R153" s="86">
        <f t="shared" si="7"/>
        <v>50</v>
      </c>
      <c r="S153" s="44">
        <f>'COSTANTE DI WINKLER'!$D$14/200*R153</f>
        <v>0.75</v>
      </c>
      <c r="U153" s="86">
        <f t="shared" si="8"/>
        <v>50</v>
      </c>
      <c r="V153" s="44">
        <f>'COSTANTE DI WINKLER'!$D$15/200*R153</f>
        <v>0.5</v>
      </c>
    </row>
    <row r="154" spans="18:22" x14ac:dyDescent="0.25">
      <c r="R154" s="86">
        <f t="shared" si="7"/>
        <v>51</v>
      </c>
      <c r="S154" s="44">
        <f>'COSTANTE DI WINKLER'!$D$14/200*R154</f>
        <v>0.76500000000000001</v>
      </c>
      <c r="U154" s="86">
        <f t="shared" si="8"/>
        <v>51</v>
      </c>
      <c r="V154" s="44">
        <f>'COSTANTE DI WINKLER'!$D$15/200*R154</f>
        <v>0.51</v>
      </c>
    </row>
    <row r="155" spans="18:22" x14ac:dyDescent="0.25">
      <c r="R155" s="86">
        <f t="shared" si="7"/>
        <v>52</v>
      </c>
      <c r="S155" s="44">
        <f>'COSTANTE DI WINKLER'!$D$14/200*R155</f>
        <v>0.78</v>
      </c>
      <c r="U155" s="86">
        <f t="shared" si="8"/>
        <v>52</v>
      </c>
      <c r="V155" s="44">
        <f>'COSTANTE DI WINKLER'!$D$15/200*R155</f>
        <v>0.52</v>
      </c>
    </row>
    <row r="156" spans="18:22" x14ac:dyDescent="0.25">
      <c r="R156" s="86">
        <f t="shared" si="7"/>
        <v>53</v>
      </c>
      <c r="S156" s="44">
        <f>'COSTANTE DI WINKLER'!$D$14/200*R156</f>
        <v>0.79499999999999993</v>
      </c>
      <c r="U156" s="86">
        <f t="shared" si="8"/>
        <v>53</v>
      </c>
      <c r="V156" s="44">
        <f>'COSTANTE DI WINKLER'!$D$15/200*R156</f>
        <v>0.53</v>
      </c>
    </row>
    <row r="157" spans="18:22" x14ac:dyDescent="0.25">
      <c r="R157" s="86">
        <f t="shared" si="7"/>
        <v>54</v>
      </c>
      <c r="S157" s="44">
        <f>'COSTANTE DI WINKLER'!$D$14/200*R157</f>
        <v>0.80999999999999994</v>
      </c>
      <c r="U157" s="86">
        <f t="shared" si="8"/>
        <v>54</v>
      </c>
      <c r="V157" s="44">
        <f>'COSTANTE DI WINKLER'!$D$15/200*R157</f>
        <v>0.54</v>
      </c>
    </row>
    <row r="158" spans="18:22" x14ac:dyDescent="0.25">
      <c r="R158" s="86">
        <f t="shared" si="7"/>
        <v>55</v>
      </c>
      <c r="S158" s="44">
        <f>'COSTANTE DI WINKLER'!$D$14/200*R158</f>
        <v>0.82499999999999996</v>
      </c>
      <c r="U158" s="86">
        <f t="shared" si="8"/>
        <v>55</v>
      </c>
      <c r="V158" s="44">
        <f>'COSTANTE DI WINKLER'!$D$15/200*R158</f>
        <v>0.55000000000000004</v>
      </c>
    </row>
    <row r="159" spans="18:22" x14ac:dyDescent="0.25">
      <c r="R159" s="86">
        <f t="shared" si="7"/>
        <v>56</v>
      </c>
      <c r="S159" s="44">
        <f>'COSTANTE DI WINKLER'!$D$14/200*R159</f>
        <v>0.84</v>
      </c>
      <c r="U159" s="86">
        <f t="shared" si="8"/>
        <v>56</v>
      </c>
      <c r="V159" s="44">
        <f>'COSTANTE DI WINKLER'!$D$15/200*R159</f>
        <v>0.56000000000000005</v>
      </c>
    </row>
    <row r="160" spans="18:22" x14ac:dyDescent="0.25">
      <c r="R160" s="86">
        <f t="shared" si="7"/>
        <v>57</v>
      </c>
      <c r="S160" s="44">
        <f>'COSTANTE DI WINKLER'!$D$14/200*R160</f>
        <v>0.85499999999999998</v>
      </c>
      <c r="U160" s="86">
        <f t="shared" si="8"/>
        <v>57</v>
      </c>
      <c r="V160" s="44">
        <f>'COSTANTE DI WINKLER'!$D$15/200*R160</f>
        <v>0.57000000000000006</v>
      </c>
    </row>
    <row r="161" spans="18:22" x14ac:dyDescent="0.25">
      <c r="R161" s="86">
        <f t="shared" si="7"/>
        <v>58</v>
      </c>
      <c r="S161" s="44">
        <f>'COSTANTE DI WINKLER'!$D$14/200*R161</f>
        <v>0.87</v>
      </c>
      <c r="U161" s="86">
        <f t="shared" si="8"/>
        <v>58</v>
      </c>
      <c r="V161" s="44">
        <f>'COSTANTE DI WINKLER'!$D$15/200*R161</f>
        <v>0.57999999999999996</v>
      </c>
    </row>
    <row r="162" spans="18:22" x14ac:dyDescent="0.25">
      <c r="R162" s="86">
        <f t="shared" si="7"/>
        <v>59</v>
      </c>
      <c r="S162" s="44">
        <f>'COSTANTE DI WINKLER'!$D$14/200*R162</f>
        <v>0.88500000000000001</v>
      </c>
      <c r="U162" s="86">
        <f t="shared" si="8"/>
        <v>59</v>
      </c>
      <c r="V162" s="44">
        <f>'COSTANTE DI WINKLER'!$D$15/200*R162</f>
        <v>0.59</v>
      </c>
    </row>
    <row r="163" spans="18:22" x14ac:dyDescent="0.25">
      <c r="R163" s="86">
        <f t="shared" si="7"/>
        <v>60</v>
      </c>
      <c r="S163" s="44">
        <f>'COSTANTE DI WINKLER'!$D$14/200*R163</f>
        <v>0.89999999999999991</v>
      </c>
      <c r="U163" s="86">
        <f t="shared" si="8"/>
        <v>60</v>
      </c>
      <c r="V163" s="44">
        <f>'COSTANTE DI WINKLER'!$D$15/200*R163</f>
        <v>0.6</v>
      </c>
    </row>
    <row r="164" spans="18:22" x14ac:dyDescent="0.25">
      <c r="R164" s="86">
        <f t="shared" si="7"/>
        <v>61</v>
      </c>
      <c r="S164" s="44">
        <f>'COSTANTE DI WINKLER'!$D$14/200*R164</f>
        <v>0.91499999999999992</v>
      </c>
      <c r="U164" s="86">
        <f t="shared" si="8"/>
        <v>61</v>
      </c>
      <c r="V164" s="44">
        <f>'COSTANTE DI WINKLER'!$D$15/200*R164</f>
        <v>0.61</v>
      </c>
    </row>
    <row r="165" spans="18:22" x14ac:dyDescent="0.25">
      <c r="R165" s="86">
        <f t="shared" si="7"/>
        <v>62</v>
      </c>
      <c r="S165" s="44">
        <f>'COSTANTE DI WINKLER'!$D$14/200*R165</f>
        <v>0.92999999999999994</v>
      </c>
      <c r="U165" s="86">
        <f t="shared" si="8"/>
        <v>62</v>
      </c>
      <c r="V165" s="44">
        <f>'COSTANTE DI WINKLER'!$D$15/200*R165</f>
        <v>0.62</v>
      </c>
    </row>
    <row r="166" spans="18:22" x14ac:dyDescent="0.25">
      <c r="R166" s="86">
        <f t="shared" si="7"/>
        <v>63</v>
      </c>
      <c r="S166" s="44">
        <f>'COSTANTE DI WINKLER'!$D$14/200*R166</f>
        <v>0.94499999999999995</v>
      </c>
      <c r="U166" s="86">
        <f t="shared" si="8"/>
        <v>63</v>
      </c>
      <c r="V166" s="44">
        <f>'COSTANTE DI WINKLER'!$D$15/200*R166</f>
        <v>0.63</v>
      </c>
    </row>
    <row r="167" spans="18:22" x14ac:dyDescent="0.25">
      <c r="R167" s="86">
        <f t="shared" si="7"/>
        <v>64</v>
      </c>
      <c r="S167" s="44">
        <f>'COSTANTE DI WINKLER'!$D$14/200*R167</f>
        <v>0.96</v>
      </c>
      <c r="U167" s="86">
        <f t="shared" si="8"/>
        <v>64</v>
      </c>
      <c r="V167" s="44">
        <f>'COSTANTE DI WINKLER'!$D$15/200*R167</f>
        <v>0.64</v>
      </c>
    </row>
    <row r="168" spans="18:22" x14ac:dyDescent="0.25">
      <c r="R168" s="86">
        <f t="shared" si="7"/>
        <v>65</v>
      </c>
      <c r="S168" s="44">
        <f>'COSTANTE DI WINKLER'!$D$14/200*R168</f>
        <v>0.97499999999999998</v>
      </c>
      <c r="U168" s="86">
        <f t="shared" si="8"/>
        <v>65</v>
      </c>
      <c r="V168" s="44">
        <f>'COSTANTE DI WINKLER'!$D$15/200*R168</f>
        <v>0.65</v>
      </c>
    </row>
    <row r="169" spans="18:22" x14ac:dyDescent="0.25">
      <c r="R169" s="86">
        <f t="shared" ref="R169:R203" si="9">R168+1</f>
        <v>66</v>
      </c>
      <c r="S169" s="44">
        <f>'COSTANTE DI WINKLER'!$D$14/200*R169</f>
        <v>0.99</v>
      </c>
      <c r="U169" s="86">
        <f t="shared" ref="U169:U203" si="10">U168+1</f>
        <v>66</v>
      </c>
      <c r="V169" s="44">
        <f>'COSTANTE DI WINKLER'!$D$15/200*R169</f>
        <v>0.66</v>
      </c>
    </row>
    <row r="170" spans="18:22" x14ac:dyDescent="0.25">
      <c r="R170" s="86">
        <f t="shared" si="9"/>
        <v>67</v>
      </c>
      <c r="S170" s="44">
        <f>'COSTANTE DI WINKLER'!$D$14/200*R170</f>
        <v>1.0049999999999999</v>
      </c>
      <c r="U170" s="86">
        <f t="shared" si="10"/>
        <v>67</v>
      </c>
      <c r="V170" s="44">
        <f>'COSTANTE DI WINKLER'!$D$15/200*R170</f>
        <v>0.67</v>
      </c>
    </row>
    <row r="171" spans="18:22" x14ac:dyDescent="0.25">
      <c r="R171" s="86">
        <f t="shared" si="9"/>
        <v>68</v>
      </c>
      <c r="S171" s="44">
        <f>'COSTANTE DI WINKLER'!$D$14/200*R171</f>
        <v>1.02</v>
      </c>
      <c r="U171" s="86">
        <f t="shared" si="10"/>
        <v>68</v>
      </c>
      <c r="V171" s="44">
        <f>'COSTANTE DI WINKLER'!$D$15/200*R171</f>
        <v>0.68</v>
      </c>
    </row>
    <row r="172" spans="18:22" x14ac:dyDescent="0.25">
      <c r="R172" s="86">
        <f t="shared" si="9"/>
        <v>69</v>
      </c>
      <c r="S172" s="44">
        <f>'COSTANTE DI WINKLER'!$D$14/200*R172</f>
        <v>1.0349999999999999</v>
      </c>
      <c r="U172" s="86">
        <f t="shared" si="10"/>
        <v>69</v>
      </c>
      <c r="V172" s="44">
        <f>'COSTANTE DI WINKLER'!$D$15/200*R172</f>
        <v>0.69000000000000006</v>
      </c>
    </row>
    <row r="173" spans="18:22" x14ac:dyDescent="0.25">
      <c r="R173" s="86">
        <f t="shared" si="9"/>
        <v>70</v>
      </c>
      <c r="S173" s="44">
        <f>'COSTANTE DI WINKLER'!$D$14/200*R173</f>
        <v>1.05</v>
      </c>
      <c r="U173" s="86">
        <f t="shared" si="10"/>
        <v>70</v>
      </c>
      <c r="V173" s="44">
        <f>'COSTANTE DI WINKLER'!$D$15/200*R173</f>
        <v>0.70000000000000007</v>
      </c>
    </row>
    <row r="174" spans="18:22" x14ac:dyDescent="0.25">
      <c r="R174" s="86">
        <f t="shared" si="9"/>
        <v>71</v>
      </c>
      <c r="S174" s="44">
        <f>'COSTANTE DI WINKLER'!$D$14/200*R174</f>
        <v>1.0649999999999999</v>
      </c>
      <c r="U174" s="86">
        <f t="shared" si="10"/>
        <v>71</v>
      </c>
      <c r="V174" s="44">
        <f>'COSTANTE DI WINKLER'!$D$15/200*R174</f>
        <v>0.71</v>
      </c>
    </row>
    <row r="175" spans="18:22" x14ac:dyDescent="0.25">
      <c r="R175" s="86">
        <f t="shared" si="9"/>
        <v>72</v>
      </c>
      <c r="S175" s="44">
        <f>'COSTANTE DI WINKLER'!$D$14/200*R175</f>
        <v>1.08</v>
      </c>
      <c r="U175" s="86">
        <f t="shared" si="10"/>
        <v>72</v>
      </c>
      <c r="V175" s="44">
        <f>'COSTANTE DI WINKLER'!$D$15/200*R175</f>
        <v>0.72</v>
      </c>
    </row>
    <row r="176" spans="18:22" x14ac:dyDescent="0.25">
      <c r="R176" s="86">
        <f t="shared" si="9"/>
        <v>73</v>
      </c>
      <c r="S176" s="44">
        <f>'COSTANTE DI WINKLER'!$D$14/200*R176</f>
        <v>1.095</v>
      </c>
      <c r="U176" s="86">
        <f t="shared" si="10"/>
        <v>73</v>
      </c>
      <c r="V176" s="44">
        <f>'COSTANTE DI WINKLER'!$D$15/200*R176</f>
        <v>0.73</v>
      </c>
    </row>
    <row r="177" spans="18:22" x14ac:dyDescent="0.25">
      <c r="R177" s="86">
        <f t="shared" si="9"/>
        <v>74</v>
      </c>
      <c r="S177" s="44">
        <f>'COSTANTE DI WINKLER'!$D$14/200*R177</f>
        <v>1.1099999999999999</v>
      </c>
      <c r="U177" s="86">
        <f t="shared" si="10"/>
        <v>74</v>
      </c>
      <c r="V177" s="44">
        <f>'COSTANTE DI WINKLER'!$D$15/200*R177</f>
        <v>0.74</v>
      </c>
    </row>
    <row r="178" spans="18:22" x14ac:dyDescent="0.25">
      <c r="R178" s="86">
        <f t="shared" si="9"/>
        <v>75</v>
      </c>
      <c r="S178" s="44">
        <f>'COSTANTE DI WINKLER'!$D$14/200*R178</f>
        <v>1.125</v>
      </c>
      <c r="U178" s="86">
        <f t="shared" si="10"/>
        <v>75</v>
      </c>
      <c r="V178" s="44">
        <f>'COSTANTE DI WINKLER'!$D$15/200*R178</f>
        <v>0.75</v>
      </c>
    </row>
    <row r="179" spans="18:22" x14ac:dyDescent="0.25">
      <c r="R179" s="86">
        <f t="shared" si="9"/>
        <v>76</v>
      </c>
      <c r="S179" s="44">
        <f>'COSTANTE DI WINKLER'!$D$14/200*R179</f>
        <v>1.1399999999999999</v>
      </c>
      <c r="U179" s="86">
        <f t="shared" si="10"/>
        <v>76</v>
      </c>
      <c r="V179" s="44">
        <f>'COSTANTE DI WINKLER'!$D$15/200*R179</f>
        <v>0.76</v>
      </c>
    </row>
    <row r="180" spans="18:22" x14ac:dyDescent="0.25">
      <c r="R180" s="86">
        <f t="shared" si="9"/>
        <v>77</v>
      </c>
      <c r="S180" s="44">
        <f>'COSTANTE DI WINKLER'!$D$14/200*R180</f>
        <v>1.155</v>
      </c>
      <c r="U180" s="86">
        <f t="shared" si="10"/>
        <v>77</v>
      </c>
      <c r="V180" s="44">
        <f>'COSTANTE DI WINKLER'!$D$15/200*R180</f>
        <v>0.77</v>
      </c>
    </row>
    <row r="181" spans="18:22" x14ac:dyDescent="0.25">
      <c r="R181" s="86">
        <f t="shared" si="9"/>
        <v>78</v>
      </c>
      <c r="S181" s="44">
        <f>'COSTANTE DI WINKLER'!$D$14/200*R181</f>
        <v>1.17</v>
      </c>
      <c r="U181" s="86">
        <f t="shared" si="10"/>
        <v>78</v>
      </c>
      <c r="V181" s="44">
        <f>'COSTANTE DI WINKLER'!$D$15/200*R181</f>
        <v>0.78</v>
      </c>
    </row>
    <row r="182" spans="18:22" x14ac:dyDescent="0.25">
      <c r="R182" s="86">
        <f t="shared" si="9"/>
        <v>79</v>
      </c>
      <c r="S182" s="44">
        <f>'COSTANTE DI WINKLER'!$D$14/200*R182</f>
        <v>1.1850000000000001</v>
      </c>
      <c r="U182" s="86">
        <f t="shared" si="10"/>
        <v>79</v>
      </c>
      <c r="V182" s="44">
        <f>'COSTANTE DI WINKLER'!$D$15/200*R182</f>
        <v>0.79</v>
      </c>
    </row>
    <row r="183" spans="18:22" x14ac:dyDescent="0.25">
      <c r="R183" s="86">
        <f t="shared" si="9"/>
        <v>80</v>
      </c>
      <c r="S183" s="44">
        <f>'COSTANTE DI WINKLER'!$D$14/200*R183</f>
        <v>1.2</v>
      </c>
      <c r="U183" s="86">
        <f t="shared" si="10"/>
        <v>80</v>
      </c>
      <c r="V183" s="44">
        <f>'COSTANTE DI WINKLER'!$D$15/200*R183</f>
        <v>0.8</v>
      </c>
    </row>
    <row r="184" spans="18:22" x14ac:dyDescent="0.25">
      <c r="R184" s="86">
        <f t="shared" si="9"/>
        <v>81</v>
      </c>
      <c r="S184" s="44">
        <f>'COSTANTE DI WINKLER'!$D$14/200*R184</f>
        <v>1.2149999999999999</v>
      </c>
      <c r="U184" s="86">
        <f t="shared" si="10"/>
        <v>81</v>
      </c>
      <c r="V184" s="44">
        <f>'COSTANTE DI WINKLER'!$D$15/200*R184</f>
        <v>0.81</v>
      </c>
    </row>
    <row r="185" spans="18:22" x14ac:dyDescent="0.25">
      <c r="R185" s="86">
        <f t="shared" si="9"/>
        <v>82</v>
      </c>
      <c r="S185" s="44">
        <f>'COSTANTE DI WINKLER'!$D$14/200*R185</f>
        <v>1.23</v>
      </c>
      <c r="U185" s="86">
        <f t="shared" si="10"/>
        <v>82</v>
      </c>
      <c r="V185" s="44">
        <f>'COSTANTE DI WINKLER'!$D$15/200*R185</f>
        <v>0.82000000000000006</v>
      </c>
    </row>
    <row r="186" spans="18:22" x14ac:dyDescent="0.25">
      <c r="R186" s="86">
        <f t="shared" si="9"/>
        <v>83</v>
      </c>
      <c r="S186" s="44">
        <f>'COSTANTE DI WINKLER'!$D$14/200*R186</f>
        <v>1.2449999999999999</v>
      </c>
      <c r="U186" s="86">
        <f t="shared" si="10"/>
        <v>83</v>
      </c>
      <c r="V186" s="44">
        <f>'COSTANTE DI WINKLER'!$D$15/200*R186</f>
        <v>0.83000000000000007</v>
      </c>
    </row>
    <row r="187" spans="18:22" x14ac:dyDescent="0.25">
      <c r="R187" s="86">
        <f t="shared" si="9"/>
        <v>84</v>
      </c>
      <c r="S187" s="44">
        <f>'COSTANTE DI WINKLER'!$D$14/200*R187</f>
        <v>1.26</v>
      </c>
      <c r="U187" s="86">
        <f t="shared" si="10"/>
        <v>84</v>
      </c>
      <c r="V187" s="44">
        <f>'COSTANTE DI WINKLER'!$D$15/200*R187</f>
        <v>0.84</v>
      </c>
    </row>
    <row r="188" spans="18:22" x14ac:dyDescent="0.25">
      <c r="R188" s="86">
        <f t="shared" si="9"/>
        <v>85</v>
      </c>
      <c r="S188" s="44">
        <f>'COSTANTE DI WINKLER'!$D$14/200*R188</f>
        <v>1.2749999999999999</v>
      </c>
      <c r="U188" s="86">
        <f t="shared" si="10"/>
        <v>85</v>
      </c>
      <c r="V188" s="44">
        <f>'COSTANTE DI WINKLER'!$D$15/200*R188</f>
        <v>0.85</v>
      </c>
    </row>
    <row r="189" spans="18:22" x14ac:dyDescent="0.25">
      <c r="R189" s="86">
        <f t="shared" si="9"/>
        <v>86</v>
      </c>
      <c r="S189" s="44">
        <f>'COSTANTE DI WINKLER'!$D$14/200*R189</f>
        <v>1.29</v>
      </c>
      <c r="U189" s="86">
        <f t="shared" si="10"/>
        <v>86</v>
      </c>
      <c r="V189" s="44">
        <f>'COSTANTE DI WINKLER'!$D$15/200*R189</f>
        <v>0.86</v>
      </c>
    </row>
    <row r="190" spans="18:22" x14ac:dyDescent="0.25">
      <c r="R190" s="86">
        <f t="shared" si="9"/>
        <v>87</v>
      </c>
      <c r="S190" s="44">
        <f>'COSTANTE DI WINKLER'!$D$14/200*R190</f>
        <v>1.3049999999999999</v>
      </c>
      <c r="U190" s="86">
        <f t="shared" si="10"/>
        <v>87</v>
      </c>
      <c r="V190" s="44">
        <f>'COSTANTE DI WINKLER'!$D$15/200*R190</f>
        <v>0.87</v>
      </c>
    </row>
    <row r="191" spans="18:22" x14ac:dyDescent="0.25">
      <c r="R191" s="86">
        <f t="shared" si="9"/>
        <v>88</v>
      </c>
      <c r="S191" s="44">
        <f>'COSTANTE DI WINKLER'!$D$14/200*R191</f>
        <v>1.3199999999999998</v>
      </c>
      <c r="U191" s="86">
        <f t="shared" si="10"/>
        <v>88</v>
      </c>
      <c r="V191" s="44">
        <f>'COSTANTE DI WINKLER'!$D$15/200*R191</f>
        <v>0.88</v>
      </c>
    </row>
    <row r="192" spans="18:22" x14ac:dyDescent="0.25">
      <c r="R192" s="86">
        <f t="shared" si="9"/>
        <v>89</v>
      </c>
      <c r="S192" s="44">
        <f>'COSTANTE DI WINKLER'!$D$14/200*R192</f>
        <v>1.335</v>
      </c>
      <c r="U192" s="86">
        <f t="shared" si="10"/>
        <v>89</v>
      </c>
      <c r="V192" s="44">
        <f>'COSTANTE DI WINKLER'!$D$15/200*R192</f>
        <v>0.89</v>
      </c>
    </row>
    <row r="193" spans="18:22" x14ac:dyDescent="0.25">
      <c r="R193" s="86">
        <f t="shared" si="9"/>
        <v>90</v>
      </c>
      <c r="S193" s="44">
        <f>'COSTANTE DI WINKLER'!$D$14/200*R193</f>
        <v>1.3499999999999999</v>
      </c>
      <c r="U193" s="86">
        <f t="shared" si="10"/>
        <v>90</v>
      </c>
      <c r="V193" s="44">
        <f>'COSTANTE DI WINKLER'!$D$15/200*R193</f>
        <v>0.9</v>
      </c>
    </row>
    <row r="194" spans="18:22" x14ac:dyDescent="0.25">
      <c r="R194" s="86">
        <f t="shared" si="9"/>
        <v>91</v>
      </c>
      <c r="S194" s="44">
        <f>'COSTANTE DI WINKLER'!$D$14/200*R194</f>
        <v>1.365</v>
      </c>
      <c r="U194" s="86">
        <f t="shared" si="10"/>
        <v>91</v>
      </c>
      <c r="V194" s="44">
        <f>'COSTANTE DI WINKLER'!$D$15/200*R194</f>
        <v>0.91</v>
      </c>
    </row>
    <row r="195" spans="18:22" x14ac:dyDescent="0.25">
      <c r="R195" s="86">
        <f t="shared" si="9"/>
        <v>92</v>
      </c>
      <c r="S195" s="44">
        <f>'COSTANTE DI WINKLER'!$D$14/200*R195</f>
        <v>1.38</v>
      </c>
      <c r="U195" s="86">
        <f t="shared" si="10"/>
        <v>92</v>
      </c>
      <c r="V195" s="44">
        <f>'COSTANTE DI WINKLER'!$D$15/200*R195</f>
        <v>0.92</v>
      </c>
    </row>
    <row r="196" spans="18:22" x14ac:dyDescent="0.25">
      <c r="R196" s="86">
        <f t="shared" si="9"/>
        <v>93</v>
      </c>
      <c r="S196" s="44">
        <f>'COSTANTE DI WINKLER'!$D$14/200*R196</f>
        <v>1.395</v>
      </c>
      <c r="U196" s="86">
        <f t="shared" si="10"/>
        <v>93</v>
      </c>
      <c r="V196" s="44">
        <f>'COSTANTE DI WINKLER'!$D$15/200*R196</f>
        <v>0.93</v>
      </c>
    </row>
    <row r="197" spans="18:22" x14ac:dyDescent="0.25">
      <c r="R197" s="86">
        <f t="shared" si="9"/>
        <v>94</v>
      </c>
      <c r="S197" s="44">
        <f>'COSTANTE DI WINKLER'!$D$14/200*R197</f>
        <v>1.41</v>
      </c>
      <c r="U197" s="86">
        <f t="shared" si="10"/>
        <v>94</v>
      </c>
      <c r="V197" s="44">
        <f>'COSTANTE DI WINKLER'!$D$15/200*R197</f>
        <v>0.94000000000000006</v>
      </c>
    </row>
    <row r="198" spans="18:22" x14ac:dyDescent="0.25">
      <c r="R198" s="86">
        <f t="shared" si="9"/>
        <v>95</v>
      </c>
      <c r="S198" s="44">
        <f>'COSTANTE DI WINKLER'!$D$14/200*R198</f>
        <v>1.425</v>
      </c>
      <c r="U198" s="86">
        <f t="shared" si="10"/>
        <v>95</v>
      </c>
      <c r="V198" s="44">
        <f>'COSTANTE DI WINKLER'!$D$15/200*R198</f>
        <v>0.95000000000000007</v>
      </c>
    </row>
    <row r="199" spans="18:22" x14ac:dyDescent="0.25">
      <c r="R199" s="86">
        <f t="shared" si="9"/>
        <v>96</v>
      </c>
      <c r="S199" s="44">
        <f>'COSTANTE DI WINKLER'!$D$14/200*R199</f>
        <v>1.44</v>
      </c>
      <c r="U199" s="86">
        <f t="shared" si="10"/>
        <v>96</v>
      </c>
      <c r="V199" s="44">
        <f>'COSTANTE DI WINKLER'!$D$15/200*R199</f>
        <v>0.96</v>
      </c>
    </row>
    <row r="200" spans="18:22" x14ac:dyDescent="0.25">
      <c r="R200" s="86">
        <f t="shared" si="9"/>
        <v>97</v>
      </c>
      <c r="S200" s="44">
        <f>'COSTANTE DI WINKLER'!$D$14/200*R200</f>
        <v>1.4549999999999998</v>
      </c>
      <c r="U200" s="86">
        <f t="shared" si="10"/>
        <v>97</v>
      </c>
      <c r="V200" s="44">
        <f>'COSTANTE DI WINKLER'!$D$15/200*R200</f>
        <v>0.97</v>
      </c>
    </row>
    <row r="201" spans="18:22" x14ac:dyDescent="0.25">
      <c r="R201" s="86">
        <f t="shared" si="9"/>
        <v>98</v>
      </c>
      <c r="S201" s="44">
        <f>'COSTANTE DI WINKLER'!$D$14/200*R201</f>
        <v>1.47</v>
      </c>
      <c r="U201" s="86">
        <f t="shared" si="10"/>
        <v>98</v>
      </c>
      <c r="V201" s="44">
        <f>'COSTANTE DI WINKLER'!$D$15/200*R201</f>
        <v>0.98</v>
      </c>
    </row>
    <row r="202" spans="18:22" x14ac:dyDescent="0.25">
      <c r="R202" s="86">
        <f t="shared" si="9"/>
        <v>99</v>
      </c>
      <c r="S202" s="44">
        <f>'COSTANTE DI WINKLER'!$D$14/200*R202</f>
        <v>1.4849999999999999</v>
      </c>
      <c r="U202" s="86">
        <f t="shared" si="10"/>
        <v>99</v>
      </c>
      <c r="V202" s="44">
        <f>'COSTANTE DI WINKLER'!$D$15/200*R202</f>
        <v>0.99</v>
      </c>
    </row>
    <row r="203" spans="18:22" x14ac:dyDescent="0.25">
      <c r="R203" s="86">
        <f t="shared" si="9"/>
        <v>100</v>
      </c>
      <c r="S203" s="44">
        <f>'COSTANTE DI WINKLER'!$D$14/200*R203</f>
        <v>1.5</v>
      </c>
      <c r="U203" s="86">
        <f t="shared" si="10"/>
        <v>100</v>
      </c>
      <c r="V203" s="44">
        <f>'COSTANTE DI WINKLER'!$D$15/200*R203</f>
        <v>1</v>
      </c>
    </row>
  </sheetData>
  <protectedRanges>
    <protectedRange sqref="C10" name="Intervallo4"/>
    <protectedRange sqref="C10" name="Intervallo1"/>
    <protectedRange sqref="I29" name="Intervallo1_1"/>
    <protectedRange sqref="G16" name="Intervallo1_2"/>
    <protectedRange sqref="I59" name="Intervallo1_3"/>
    <protectedRange sqref="C61" name="Intervallo1_9"/>
    <protectedRange sqref="C61" name="Intervallo1_5_1"/>
  </protectedRanges>
  <customSheetViews>
    <customSheetView guid="{3A158D68-CC85-4162-887C-9CDAC3E53E56}" scale="80" state="hidden" topLeftCell="A75">
      <selection activeCell="B100" sqref="B100"/>
      <pageMargins left="0.7" right="0.7" top="0.75" bottom="0.75" header="0.3" footer="0.3"/>
      <pageSetup paperSize="9" orientation="portrait" r:id="rId1"/>
    </customSheetView>
  </customSheetViews>
  <mergeCells count="5">
    <mergeCell ref="F23:G23"/>
    <mergeCell ref="F24:G24"/>
    <mergeCell ref="D24:E24"/>
    <mergeCell ref="D23:E23"/>
    <mergeCell ref="C78:E78"/>
  </mergeCell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showGridLines="0" showRowColHeaders="0" zoomScaleNormal="100" workbookViewId="0">
      <selection activeCell="D17" sqref="D17"/>
    </sheetView>
  </sheetViews>
  <sheetFormatPr defaultRowHeight="15" x14ac:dyDescent="0.25"/>
  <cols>
    <col min="1" max="1" width="3.42578125" customWidth="1"/>
    <col min="2" max="2" width="60.140625" customWidth="1"/>
    <col min="3" max="3" width="12" customWidth="1"/>
    <col min="4" max="6" width="14.42578125" customWidth="1"/>
    <col min="7" max="7" width="9.140625" customWidth="1"/>
    <col min="10" max="10" width="7.5703125" customWidth="1"/>
    <col min="11" max="11" width="17" customWidth="1"/>
    <col min="15" max="15" width="11.140625" customWidth="1"/>
  </cols>
  <sheetData>
    <row r="1" spans="1:20" x14ac:dyDescent="0.25">
      <c r="A1" s="2"/>
      <c r="B1" s="79"/>
      <c r="C1" s="79"/>
      <c r="D1" s="79"/>
      <c r="E1" s="79"/>
      <c r="F1" s="79"/>
      <c r="G1" s="79"/>
      <c r="H1" s="79"/>
      <c r="I1" s="79"/>
      <c r="J1" s="66"/>
      <c r="K1" s="67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1" t="s">
        <v>143</v>
      </c>
      <c r="C2" s="79"/>
      <c r="D2" s="79"/>
      <c r="E2" s="79"/>
      <c r="F2" s="79"/>
      <c r="G2" s="79"/>
      <c r="H2" s="79"/>
      <c r="I2" s="79"/>
      <c r="J2" s="79"/>
      <c r="M2" s="2"/>
      <c r="N2" s="2"/>
      <c r="O2" s="2"/>
      <c r="P2" s="2"/>
      <c r="Q2" s="2"/>
      <c r="R2" s="2"/>
      <c r="S2" s="2"/>
      <c r="T2" s="2"/>
    </row>
    <row r="3" spans="1:20" s="78" customFormat="1" ht="8.25" customHeight="1" x14ac:dyDescent="0.25">
      <c r="A3" s="79"/>
      <c r="B3" s="1"/>
      <c r="C3" s="79"/>
      <c r="D3" s="79"/>
      <c r="E3" s="79"/>
      <c r="F3" s="79"/>
      <c r="G3" s="79"/>
      <c r="H3" s="79"/>
      <c r="I3" s="79"/>
      <c r="J3" s="79"/>
      <c r="M3" s="79"/>
      <c r="N3" s="79"/>
      <c r="O3" s="79"/>
      <c r="P3" s="79"/>
      <c r="Q3" s="79"/>
      <c r="R3" s="79"/>
      <c r="S3" s="79"/>
      <c r="T3" s="79"/>
    </row>
    <row r="4" spans="1:20" x14ac:dyDescent="0.25">
      <c r="A4" s="2"/>
      <c r="B4" s="1" t="s">
        <v>144</v>
      </c>
      <c r="C4" s="79"/>
      <c r="D4" s="79"/>
      <c r="E4" s="79"/>
      <c r="F4" s="79"/>
      <c r="G4" s="79"/>
      <c r="H4" s="79"/>
      <c r="I4" s="79"/>
      <c r="J4" s="79"/>
      <c r="M4" s="2"/>
      <c r="N4" s="2"/>
      <c r="O4" s="2"/>
      <c r="P4" s="2"/>
      <c r="Q4" s="2"/>
      <c r="R4" s="2"/>
      <c r="S4" s="2"/>
      <c r="T4" s="2"/>
    </row>
    <row r="5" spans="1:20" s="78" customFormat="1" ht="8.25" customHeight="1" x14ac:dyDescent="0.25">
      <c r="A5" s="79"/>
      <c r="B5" s="1"/>
      <c r="C5" s="79"/>
      <c r="D5" s="79"/>
      <c r="E5" s="79"/>
      <c r="F5" s="79"/>
      <c r="G5" s="79"/>
      <c r="H5" s="79"/>
      <c r="I5" s="79"/>
      <c r="J5" s="79"/>
      <c r="M5" s="79"/>
      <c r="N5" s="79"/>
      <c r="O5" s="79"/>
      <c r="P5" s="79"/>
      <c r="Q5" s="79"/>
      <c r="R5" s="79"/>
      <c r="S5" s="79"/>
      <c r="T5" s="79"/>
    </row>
    <row r="6" spans="1:20" x14ac:dyDescent="0.25">
      <c r="A6" s="2"/>
      <c r="B6" s="79"/>
      <c r="C6" s="79"/>
      <c r="D6" s="79"/>
      <c r="E6" s="79"/>
      <c r="F6" s="79"/>
      <c r="G6" s="79"/>
      <c r="H6" s="79"/>
      <c r="I6" s="79"/>
      <c r="J6" s="79"/>
      <c r="M6" s="2"/>
      <c r="N6" s="2"/>
      <c r="O6" s="2"/>
      <c r="P6" s="2"/>
      <c r="Q6" s="2"/>
      <c r="R6" s="2"/>
      <c r="S6" s="2"/>
      <c r="T6" s="2"/>
    </row>
    <row r="7" spans="1:20" x14ac:dyDescent="0.25">
      <c r="A7" s="2"/>
      <c r="B7" s="79"/>
      <c r="C7" s="79"/>
      <c r="D7" s="79"/>
      <c r="E7" s="79"/>
      <c r="F7" s="79"/>
      <c r="G7" s="79"/>
      <c r="H7" s="79"/>
      <c r="I7" s="79"/>
      <c r="J7" s="79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79"/>
      <c r="C8" s="79"/>
      <c r="D8" s="79"/>
      <c r="E8" s="79"/>
      <c r="F8" s="79"/>
      <c r="G8" s="79"/>
      <c r="H8" s="79"/>
      <c r="I8" s="79"/>
      <c r="J8" s="79"/>
      <c r="M8" s="2"/>
      <c r="N8" s="2"/>
      <c r="O8" s="2"/>
      <c r="P8" s="2"/>
      <c r="Q8" s="2"/>
      <c r="R8" s="2"/>
      <c r="S8" s="2"/>
      <c r="T8" s="2"/>
    </row>
    <row r="9" spans="1:20" x14ac:dyDescent="0.25">
      <c r="A9" s="2"/>
      <c r="B9" s="79"/>
      <c r="C9" s="79"/>
      <c r="D9" s="79"/>
      <c r="E9" s="79"/>
      <c r="F9" s="79"/>
      <c r="G9" s="79"/>
      <c r="H9" s="79"/>
      <c r="I9" s="79"/>
      <c r="J9" s="79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79"/>
      <c r="C10" s="79"/>
      <c r="D10" s="79"/>
      <c r="E10" s="79"/>
      <c r="F10" s="79"/>
      <c r="G10" s="79"/>
      <c r="H10" s="79"/>
      <c r="I10" s="79"/>
      <c r="J10" s="79"/>
      <c r="M10" s="2"/>
      <c r="N10" s="2"/>
      <c r="O10" s="2"/>
      <c r="P10" s="2"/>
      <c r="Q10" s="2"/>
      <c r="R10" s="2"/>
      <c r="S10" s="2"/>
      <c r="T10" s="2"/>
    </row>
    <row r="11" spans="1:20" s="78" customForma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M11" s="79"/>
      <c r="N11" s="79"/>
      <c r="O11" s="79"/>
      <c r="P11" s="79"/>
      <c r="Q11" s="79"/>
      <c r="R11" s="79"/>
      <c r="S11" s="79"/>
      <c r="T11" s="79"/>
    </row>
    <row r="12" spans="1:20" s="78" customForma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M12" s="79"/>
      <c r="N12" s="79"/>
      <c r="O12" s="79"/>
      <c r="P12" s="79"/>
      <c r="Q12" s="79"/>
      <c r="R12" s="79"/>
      <c r="S12" s="79"/>
      <c r="T12" s="79"/>
    </row>
    <row r="13" spans="1:20" s="78" customFormat="1" ht="15.75" thickBo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M13" s="79"/>
      <c r="N13" s="79"/>
      <c r="O13" s="79"/>
      <c r="P13" s="79"/>
      <c r="Q13" s="79"/>
      <c r="R13" s="79"/>
      <c r="S13" s="79"/>
      <c r="T13" s="79"/>
    </row>
    <row r="14" spans="1:20" s="78" customFormat="1" ht="16.5" thickTop="1" thickBot="1" x14ac:dyDescent="0.3">
      <c r="A14" s="79"/>
      <c r="B14" s="79" t="s">
        <v>47</v>
      </c>
      <c r="C14" s="85" t="s">
        <v>48</v>
      </c>
      <c r="D14" s="40">
        <v>3</v>
      </c>
      <c r="E14" s="94"/>
      <c r="F14" s="79"/>
      <c r="G14" s="79"/>
      <c r="H14" s="79"/>
      <c r="I14" s="79"/>
      <c r="J14" s="79"/>
      <c r="M14" s="79"/>
      <c r="N14" s="79"/>
      <c r="O14" s="79"/>
      <c r="P14" s="79"/>
      <c r="Q14" s="79"/>
      <c r="R14" s="79"/>
      <c r="S14" s="79"/>
      <c r="T14" s="79"/>
    </row>
    <row r="15" spans="1:20" ht="16.5" thickTop="1" thickBot="1" x14ac:dyDescent="0.3">
      <c r="A15" s="2"/>
      <c r="B15" s="79" t="s">
        <v>49</v>
      </c>
      <c r="C15" s="85" t="s">
        <v>1</v>
      </c>
      <c r="D15" s="40">
        <v>2</v>
      </c>
      <c r="E15" s="94"/>
      <c r="F15" s="79"/>
      <c r="G15" s="79"/>
      <c r="H15" s="79"/>
      <c r="I15" s="79"/>
      <c r="J15" s="79"/>
      <c r="M15" s="2"/>
      <c r="N15" s="2"/>
      <c r="O15" s="2"/>
      <c r="P15" s="2"/>
      <c r="Q15" s="2"/>
      <c r="R15" s="2"/>
      <c r="S15" s="2"/>
      <c r="T15" s="2"/>
    </row>
    <row r="16" spans="1:20" ht="16.5" thickTop="1" thickBot="1" x14ac:dyDescent="0.3">
      <c r="A16" s="2"/>
      <c r="B16" s="79" t="s">
        <v>50</v>
      </c>
      <c r="C16" s="85" t="s">
        <v>25</v>
      </c>
      <c r="D16" s="40">
        <v>0.5</v>
      </c>
      <c r="E16" s="94"/>
      <c r="F16" s="79"/>
      <c r="G16" s="79"/>
      <c r="H16" s="79"/>
      <c r="I16" s="79"/>
      <c r="J16" s="79"/>
      <c r="M16" s="2"/>
      <c r="N16" s="2"/>
      <c r="O16" s="2"/>
      <c r="P16" s="2"/>
      <c r="Q16" s="2"/>
      <c r="R16" s="2"/>
      <c r="S16" s="2"/>
      <c r="T16" s="2"/>
    </row>
    <row r="17" spans="1:20" ht="16.5" thickTop="1" thickBot="1" x14ac:dyDescent="0.3">
      <c r="A17" s="2"/>
      <c r="B17" s="79" t="s">
        <v>112</v>
      </c>
      <c r="C17" s="85" t="s">
        <v>64</v>
      </c>
      <c r="D17" s="40">
        <v>1</v>
      </c>
      <c r="E17" s="79"/>
      <c r="F17" s="79"/>
      <c r="G17" s="79"/>
      <c r="H17" s="79"/>
      <c r="I17" s="79"/>
      <c r="J17" s="79"/>
      <c r="M17" s="2"/>
      <c r="N17" s="2"/>
      <c r="O17" s="2"/>
      <c r="P17" s="2"/>
      <c r="Q17" s="2"/>
      <c r="R17" s="2"/>
      <c r="S17" s="2"/>
      <c r="T17" s="2"/>
    </row>
    <row r="18" spans="1:20" ht="15.75" thickTop="1" x14ac:dyDescent="0.25">
      <c r="A18" s="2"/>
      <c r="B18" s="79"/>
      <c r="C18" s="79"/>
      <c r="D18" s="79"/>
      <c r="E18" s="79"/>
      <c r="F18" s="79"/>
      <c r="G18" s="79"/>
      <c r="H18" s="79"/>
      <c r="I18" s="79"/>
      <c r="J18" s="79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79"/>
      <c r="C19" s="80"/>
      <c r="D19" s="96"/>
      <c r="E19" s="94"/>
      <c r="F19" s="95"/>
      <c r="G19" s="35"/>
      <c r="H19" s="79"/>
      <c r="I19" s="79"/>
      <c r="J19" s="79"/>
      <c r="Q19" s="2"/>
      <c r="R19" s="2"/>
      <c r="S19" s="2"/>
      <c r="T19" s="2"/>
    </row>
    <row r="20" spans="1:20" x14ac:dyDescent="0.25">
      <c r="A20" s="2"/>
      <c r="B20" s="1" t="s">
        <v>148</v>
      </c>
      <c r="C20" s="80"/>
      <c r="D20" s="11"/>
      <c r="E20" s="94"/>
      <c r="F20" s="35"/>
      <c r="G20" s="35"/>
      <c r="H20" s="79"/>
      <c r="I20" s="79"/>
      <c r="J20" s="79"/>
      <c r="Q20" s="2"/>
      <c r="R20" s="2"/>
      <c r="S20" s="2"/>
      <c r="T20" s="2"/>
    </row>
    <row r="21" spans="1:20" s="78" customFormat="1" ht="15.75" thickBot="1" x14ac:dyDescent="0.3">
      <c r="A21" s="79"/>
      <c r="B21" s="1"/>
      <c r="C21" s="80"/>
      <c r="D21" s="11"/>
      <c r="E21" s="94"/>
      <c r="F21" s="35"/>
      <c r="G21" s="35"/>
      <c r="H21" s="79"/>
      <c r="I21" s="79"/>
      <c r="J21" s="79"/>
      <c r="Q21" s="79"/>
      <c r="R21" s="79"/>
      <c r="S21" s="79"/>
      <c r="T21" s="79"/>
    </row>
    <row r="22" spans="1:20" s="78" customFormat="1" ht="16.5" thickTop="1" thickBot="1" x14ac:dyDescent="0.3">
      <c r="A22" s="79"/>
      <c r="B22" s="114" t="s">
        <v>125</v>
      </c>
      <c r="C22" s="80"/>
      <c r="D22" s="11"/>
      <c r="E22" s="99"/>
      <c r="F22" s="35"/>
      <c r="G22" s="35"/>
      <c r="H22" s="79"/>
      <c r="I22" s="79"/>
      <c r="J22" s="79"/>
      <c r="Q22" s="79"/>
      <c r="R22" s="79"/>
      <c r="S22" s="79"/>
      <c r="T22" s="79"/>
    </row>
    <row r="23" spans="1:20" s="78" customFormat="1" ht="9.75" customHeight="1" thickTop="1" x14ac:dyDescent="0.25">
      <c r="A23" s="79"/>
      <c r="B23" s="106"/>
      <c r="C23" s="80"/>
      <c r="D23" s="11"/>
      <c r="E23" s="99"/>
      <c r="F23" s="35"/>
      <c r="G23" s="35"/>
      <c r="H23" s="79"/>
      <c r="I23" s="79"/>
      <c r="J23" s="79"/>
      <c r="Q23" s="79"/>
      <c r="R23" s="79"/>
      <c r="S23" s="79"/>
      <c r="T23" s="79"/>
    </row>
    <row r="24" spans="1:20" s="78" customFormat="1" x14ac:dyDescent="0.25">
      <c r="A24" s="79"/>
      <c r="B24" s="79" t="s">
        <v>137</v>
      </c>
      <c r="C24" s="80" t="s">
        <v>134</v>
      </c>
      <c r="D24" s="32" t="str">
        <f>VLOOKUP(B22,'FOGLIO DEPOSITO'!B80:G91,6,FALSE)</f>
        <v>0,7-1</v>
      </c>
      <c r="E24" s="99"/>
      <c r="F24" s="35"/>
      <c r="G24" s="35"/>
      <c r="H24" s="79"/>
      <c r="I24" s="79"/>
      <c r="J24" s="79"/>
      <c r="Q24" s="79"/>
      <c r="R24" s="79"/>
      <c r="S24" s="79"/>
      <c r="T24" s="79"/>
    </row>
    <row r="25" spans="1:20" s="78" customFormat="1" x14ac:dyDescent="0.25">
      <c r="A25" s="79"/>
      <c r="B25" s="79" t="s">
        <v>135</v>
      </c>
      <c r="C25" s="80" t="s">
        <v>67</v>
      </c>
      <c r="D25" s="107">
        <f>VLOOKUP(B22,'FOGLIO DEPOSITO'!B80:G91,4,FALSE)</f>
        <v>107100</v>
      </c>
      <c r="E25" s="99"/>
      <c r="F25" s="35"/>
      <c r="G25" s="35"/>
      <c r="H25" s="79"/>
      <c r="I25" s="79"/>
      <c r="J25" s="79"/>
      <c r="Q25" s="79"/>
      <c r="R25" s="79"/>
      <c r="S25" s="79"/>
      <c r="T25" s="79"/>
    </row>
    <row r="26" spans="1:20" s="78" customFormat="1" x14ac:dyDescent="0.25">
      <c r="A26" s="79"/>
      <c r="B26" s="79" t="s">
        <v>141</v>
      </c>
      <c r="C26" s="80" t="s">
        <v>105</v>
      </c>
      <c r="D26" s="107">
        <f>VLOOKUP(B22,'FOGLIO DEPOSITO'!B80:I91,7,FALSE)</f>
        <v>91426.829268292684</v>
      </c>
      <c r="E26" s="99"/>
      <c r="F26" s="35"/>
      <c r="G26" s="35"/>
      <c r="H26" s="79"/>
      <c r="I26" s="79"/>
      <c r="J26" s="79"/>
      <c r="Q26" s="79"/>
      <c r="R26" s="79"/>
      <c r="S26" s="79"/>
      <c r="T26" s="79"/>
    </row>
    <row r="27" spans="1:20" s="78" customFormat="1" x14ac:dyDescent="0.25">
      <c r="A27" s="79"/>
      <c r="B27" s="79" t="s">
        <v>136</v>
      </c>
      <c r="C27" s="80" t="s">
        <v>130</v>
      </c>
      <c r="D27" s="32">
        <f>VLOOKUP(B22,'FOGLIO DEPOSITO'!B80:G91,5,FALSE)</f>
        <v>0.3</v>
      </c>
      <c r="E27" s="99"/>
      <c r="F27" s="35"/>
      <c r="G27" s="35"/>
      <c r="H27" s="79"/>
      <c r="I27" s="79"/>
      <c r="J27" s="79"/>
      <c r="Q27" s="79"/>
      <c r="R27" s="79"/>
      <c r="S27" s="79"/>
      <c r="T27" s="79"/>
    </row>
    <row r="28" spans="1:20" s="78" customFormat="1" x14ac:dyDescent="0.25">
      <c r="A28" s="79"/>
      <c r="B28" s="79" t="s">
        <v>138</v>
      </c>
      <c r="C28" s="80" t="s">
        <v>139</v>
      </c>
      <c r="D28" s="111">
        <f>('FOGLIO DEPOSITO'!E97/(D14*D15)^0.5)*(1/(1-D27^2))*D26*10^-3</f>
        <v>43.47729401801174</v>
      </c>
      <c r="F28" s="35"/>
      <c r="G28" s="35"/>
      <c r="H28" s="79"/>
      <c r="I28" s="79"/>
      <c r="J28" s="79"/>
      <c r="Q28" s="79"/>
      <c r="R28" s="79"/>
      <c r="S28" s="79"/>
      <c r="T28" s="79"/>
    </row>
    <row r="29" spans="1:20" ht="16.5" customHeight="1" x14ac:dyDescent="0.25">
      <c r="A29" s="2"/>
      <c r="B29" s="79"/>
      <c r="C29" s="79"/>
      <c r="D29" s="79"/>
      <c r="E29" s="94"/>
      <c r="F29" s="88"/>
      <c r="G29" s="88"/>
      <c r="H29" s="79"/>
      <c r="I29" s="79"/>
      <c r="J29" s="79"/>
      <c r="N29" s="38"/>
      <c r="Q29" s="2"/>
      <c r="R29" s="2"/>
      <c r="S29" s="2"/>
      <c r="T29" s="2"/>
    </row>
    <row r="30" spans="1:20" x14ac:dyDescent="0.25">
      <c r="A30" s="2"/>
      <c r="B30" s="1" t="s">
        <v>145</v>
      </c>
      <c r="C30" s="79"/>
      <c r="D30" s="79"/>
      <c r="E30" s="79"/>
      <c r="F30" s="79"/>
      <c r="G30" s="79"/>
      <c r="H30" s="79"/>
      <c r="I30" s="79"/>
      <c r="J30" s="79"/>
      <c r="L30" s="2"/>
      <c r="M30" s="2"/>
      <c r="N30" s="2"/>
      <c r="O30" s="2"/>
      <c r="P30" s="2"/>
      <c r="Q30" s="2"/>
      <c r="R30" s="2"/>
      <c r="S30" s="2"/>
      <c r="T30" s="2"/>
    </row>
    <row r="31" spans="1:20" ht="15.75" x14ac:dyDescent="0.25">
      <c r="A31" s="2"/>
      <c r="B31" s="10"/>
      <c r="C31" s="79"/>
      <c r="D31" s="79"/>
      <c r="E31" s="79"/>
      <c r="F31" s="79"/>
      <c r="G31" s="79"/>
      <c r="H31" s="79"/>
      <c r="I31" s="79"/>
      <c r="J31" s="79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9" t="s">
        <v>102</v>
      </c>
      <c r="C32" s="7"/>
      <c r="D32" s="79"/>
      <c r="E32" s="79"/>
      <c r="F32" s="79"/>
      <c r="G32" s="79"/>
      <c r="H32" s="79"/>
      <c r="I32" s="79"/>
      <c r="J32" s="79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6.75" customHeight="1" thickBot="1" x14ac:dyDescent="0.3">
      <c r="A33" s="2"/>
      <c r="B33" s="79"/>
      <c r="C33" s="81"/>
      <c r="D33" s="79"/>
      <c r="E33" s="79"/>
      <c r="F33" s="79"/>
      <c r="G33" s="79"/>
      <c r="H33" s="79"/>
      <c r="I33" s="79"/>
      <c r="J33" s="79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7.25" thickTop="1" thickBot="1" x14ac:dyDescent="0.3">
      <c r="A34" s="2"/>
      <c r="B34" s="62" t="s">
        <v>33</v>
      </c>
      <c r="C34" s="30"/>
      <c r="D34" s="79"/>
      <c r="E34" s="79"/>
      <c r="F34" s="79"/>
      <c r="G34" s="79"/>
      <c r="H34" s="79"/>
      <c r="I34" s="79"/>
      <c r="J34" s="79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Top="1" x14ac:dyDescent="0.25">
      <c r="A35" s="2"/>
      <c r="B35" s="79"/>
      <c r="C35" s="79"/>
      <c r="D35" s="79"/>
      <c r="E35" s="79"/>
      <c r="F35" s="79"/>
      <c r="G35" s="79"/>
      <c r="H35" s="79"/>
      <c r="I35" s="79"/>
      <c r="J35" s="79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9" t="s">
        <v>81</v>
      </c>
      <c r="C36" s="79"/>
      <c r="D36" s="79"/>
      <c r="E36" s="79"/>
      <c r="F36" s="79"/>
      <c r="G36" s="79"/>
      <c r="H36" s="79"/>
      <c r="I36" s="79"/>
      <c r="J36" s="79"/>
      <c r="L36" s="2"/>
      <c r="M36" s="2"/>
      <c r="N36" s="2"/>
      <c r="O36" s="2"/>
      <c r="P36" s="2"/>
      <c r="Q36" s="2"/>
      <c r="R36" s="2"/>
      <c r="S36" s="2"/>
      <c r="T36" s="2"/>
    </row>
    <row r="37" spans="1:20" ht="9" customHeight="1" thickBot="1" x14ac:dyDescent="0.3">
      <c r="A37" s="2"/>
      <c r="B37" s="9"/>
      <c r="C37" s="79"/>
      <c r="D37" s="79"/>
      <c r="E37" s="79"/>
      <c r="F37" s="79"/>
      <c r="G37" s="79"/>
      <c r="H37" s="79"/>
      <c r="I37" s="79"/>
      <c r="J37" s="79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7.25" thickTop="1" thickBot="1" x14ac:dyDescent="0.3">
      <c r="A38" s="2"/>
      <c r="B38" s="98" t="s">
        <v>82</v>
      </c>
      <c r="C38" s="79"/>
      <c r="D38" s="79"/>
      <c r="E38" s="79"/>
      <c r="F38" s="79"/>
      <c r="G38" s="79"/>
      <c r="H38" s="79"/>
      <c r="I38" s="79"/>
      <c r="J38" s="79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 thickTop="1" x14ac:dyDescent="0.25">
      <c r="A39" s="2"/>
      <c r="B39" s="87"/>
      <c r="C39" s="79"/>
      <c r="D39" s="79"/>
      <c r="E39" s="79"/>
      <c r="F39" s="79"/>
      <c r="G39" s="79"/>
      <c r="H39" s="79"/>
      <c r="I39" s="79"/>
      <c r="J39" s="79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 x14ac:dyDescent="0.25">
      <c r="A40" s="2"/>
      <c r="B40" s="87"/>
      <c r="C40" s="83" t="s">
        <v>103</v>
      </c>
      <c r="D40" s="124" t="s">
        <v>3</v>
      </c>
      <c r="E40" s="124"/>
      <c r="F40" s="79"/>
      <c r="G40" s="79"/>
      <c r="H40" s="79"/>
      <c r="I40" s="79"/>
      <c r="J40" s="79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 x14ac:dyDescent="0.25">
      <c r="A41" s="2"/>
      <c r="B41" s="87"/>
      <c r="C41" s="97" t="s">
        <v>109</v>
      </c>
      <c r="D41" s="93">
        <f>'FOGLIO DEPOSITO'!E25</f>
        <v>1.3</v>
      </c>
      <c r="E41" s="93">
        <f>IF(B34='FOGLIO DEPOSITO'!I28,1,0.9)</f>
        <v>0.9</v>
      </c>
      <c r="F41" s="79"/>
      <c r="G41" s="79"/>
      <c r="H41" s="79"/>
      <c r="I41" s="79"/>
      <c r="J41" s="79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 x14ac:dyDescent="0.25">
      <c r="B42" s="87"/>
      <c r="C42" s="97" t="s">
        <v>110</v>
      </c>
      <c r="D42" s="93">
        <f>'FOGLIO DEPOSITO'!E26</f>
        <v>1.5</v>
      </c>
      <c r="E42" s="93">
        <f>0</f>
        <v>0</v>
      </c>
      <c r="F42" s="79"/>
      <c r="G42" s="79"/>
      <c r="H42" s="79"/>
      <c r="I42" s="79"/>
      <c r="J42" s="79"/>
    </row>
    <row r="43" spans="1:20" ht="15" customHeight="1" x14ac:dyDescent="0.25">
      <c r="B43" s="87"/>
      <c r="C43" s="97" t="s">
        <v>111</v>
      </c>
      <c r="D43" s="93">
        <f>'FOGLIO DEPOSITO'!E27</f>
        <v>1.5</v>
      </c>
      <c r="E43" s="93">
        <f>0</f>
        <v>0</v>
      </c>
      <c r="F43" s="79"/>
      <c r="G43" s="79"/>
      <c r="H43" s="79"/>
      <c r="I43" s="79"/>
      <c r="J43" s="79"/>
    </row>
    <row r="44" spans="1:20" x14ac:dyDescent="0.25">
      <c r="B44" s="79"/>
      <c r="C44" s="79"/>
      <c r="D44" s="79"/>
      <c r="E44" s="79"/>
      <c r="F44" s="79"/>
      <c r="G44" s="79"/>
      <c r="H44" s="79"/>
      <c r="I44" s="79"/>
      <c r="J44" s="79"/>
    </row>
    <row r="45" spans="1:20" x14ac:dyDescent="0.25">
      <c r="B45" s="79"/>
      <c r="C45" s="83" t="s">
        <v>104</v>
      </c>
      <c r="D45" s="128" t="s">
        <v>105</v>
      </c>
      <c r="E45" s="129"/>
      <c r="F45" s="79"/>
      <c r="G45" s="79"/>
      <c r="H45" s="79"/>
      <c r="I45" s="79"/>
      <c r="J45" s="79"/>
    </row>
    <row r="46" spans="1:20" x14ac:dyDescent="0.25">
      <c r="B46" s="79"/>
      <c r="C46" s="92" t="s">
        <v>37</v>
      </c>
      <c r="D46" s="126">
        <f>IF(B34='FOGLIO DEPOSITO'!I28,1,IF('FOGLIO DEPOSITO'!$I$29=1,'FOGLIO DEPOSITO'!D30,IF('FOGLIO DEPOSITO'!$I$29=2,'FOGLIO DEPOSITO'!E30,IF('FOGLIO DEPOSITO'!$I$29=3,'FOGLIO DEPOSITO'!D30,0))))</f>
        <v>1</v>
      </c>
      <c r="E46" s="127"/>
      <c r="F46" s="79"/>
      <c r="G46" s="79"/>
      <c r="H46" s="79"/>
      <c r="I46" s="79"/>
      <c r="J46" s="79"/>
    </row>
    <row r="47" spans="1:20" x14ac:dyDescent="0.25">
      <c r="B47" s="79"/>
      <c r="C47" s="92" t="s">
        <v>38</v>
      </c>
      <c r="D47" s="126">
        <f>IF(B34='FOGLIO DEPOSITO'!I28,1,IF('FOGLIO DEPOSITO'!$I$29=1,'FOGLIO DEPOSITO'!D31,IF('FOGLIO DEPOSITO'!$I$29=2,'FOGLIO DEPOSITO'!E31,IF('FOGLIO DEPOSITO'!$I$29=3,'FOGLIO DEPOSITO'!D31,0))))</f>
        <v>1</v>
      </c>
      <c r="E47" s="127"/>
      <c r="F47" s="79"/>
      <c r="G47" s="79"/>
      <c r="H47" s="79"/>
      <c r="I47" s="79"/>
      <c r="J47" s="79"/>
    </row>
    <row r="48" spans="1:20" x14ac:dyDescent="0.25">
      <c r="B48" s="79"/>
      <c r="C48" s="92" t="s">
        <v>40</v>
      </c>
      <c r="D48" s="126">
        <f>IF(B34='FOGLIO DEPOSITO'!I28,1,IF('FOGLIO DEPOSITO'!$I$29=1,'FOGLIO DEPOSITO'!D32,IF('FOGLIO DEPOSITO'!$I$29=2,'FOGLIO DEPOSITO'!E32,IF('FOGLIO DEPOSITO'!$I$29=3,'FOGLIO DEPOSITO'!D32,0))))</f>
        <v>1</v>
      </c>
      <c r="E48" s="127"/>
      <c r="F48" s="79"/>
      <c r="G48" s="79"/>
      <c r="H48" s="79"/>
      <c r="I48" s="79"/>
      <c r="J48" s="79"/>
    </row>
    <row r="49" spans="2:10" x14ac:dyDescent="0.25">
      <c r="B49" s="79"/>
      <c r="C49" s="82" t="s">
        <v>41</v>
      </c>
      <c r="D49" s="126">
        <f>IF(B34='FOGLIO DEPOSITO'!I28,1,IF('FOGLIO DEPOSITO'!$I$29=1,'FOGLIO DEPOSITO'!D33,IF('FOGLIO DEPOSITO'!$I$29=2,'FOGLIO DEPOSITO'!E33,IF('FOGLIO DEPOSITO'!$I$29=3,'FOGLIO DEPOSITO'!D33,0))))</f>
        <v>1</v>
      </c>
      <c r="E49" s="127"/>
      <c r="F49" s="79"/>
      <c r="G49" s="79"/>
      <c r="H49" s="79"/>
      <c r="I49" s="79"/>
      <c r="J49" s="79"/>
    </row>
    <row r="50" spans="2:10" x14ac:dyDescent="0.25">
      <c r="B50" s="79"/>
      <c r="C50" s="79"/>
      <c r="D50" s="79"/>
      <c r="E50" s="79"/>
      <c r="F50" s="79"/>
      <c r="G50" s="79"/>
      <c r="H50" s="79"/>
      <c r="I50" s="79"/>
      <c r="J50" s="79"/>
    </row>
    <row r="51" spans="2:10" x14ac:dyDescent="0.25">
      <c r="B51" s="79"/>
      <c r="C51" s="83" t="s">
        <v>106</v>
      </c>
      <c r="D51" s="128" t="s">
        <v>107</v>
      </c>
      <c r="E51" s="129"/>
      <c r="F51" s="79"/>
      <c r="G51" s="79"/>
      <c r="H51" s="79"/>
      <c r="I51" s="79"/>
      <c r="J51" s="79"/>
    </row>
    <row r="52" spans="2:10" x14ac:dyDescent="0.25">
      <c r="B52" s="79"/>
      <c r="C52" s="130" t="s">
        <v>108</v>
      </c>
      <c r="D52" s="125">
        <f>IF(B34='FOGLIO DEPOSITO'!I28,1,IF('FOGLIO DEPOSITO'!$I$29=1,'FOGLIO DEPOSITO'!D36,IF('FOGLIO DEPOSITO'!$I$29=2,'FOGLIO DEPOSITO'!E36,IF('FOGLIO DEPOSITO'!$I$29=3,'FOGLIO DEPOSITO'!F36,0))))</f>
        <v>2.2999999999999998</v>
      </c>
      <c r="E52" s="125"/>
      <c r="F52" s="79"/>
      <c r="G52" s="79"/>
      <c r="H52" s="79"/>
      <c r="I52" s="79"/>
      <c r="J52" s="79"/>
    </row>
    <row r="53" spans="2:10" x14ac:dyDescent="0.25">
      <c r="B53" s="79"/>
      <c r="C53" s="130"/>
      <c r="D53" s="125"/>
      <c r="E53" s="125"/>
      <c r="F53" s="79"/>
      <c r="G53" s="79"/>
      <c r="H53" s="79"/>
      <c r="I53" s="79"/>
      <c r="J53" s="79"/>
    </row>
    <row r="54" spans="2:10" x14ac:dyDescent="0.25">
      <c r="B54" s="79"/>
      <c r="C54" s="124" t="s">
        <v>46</v>
      </c>
      <c r="D54" s="125">
        <f>IF(B34='FOGLIO DEPOSITO'!I28,1,IF('FOGLIO DEPOSITO'!$I$29=1,'FOGLIO DEPOSITO'!D37,IF('FOGLIO DEPOSITO'!$I$29=2,'FOGLIO DEPOSITO'!E37,IF('FOGLIO DEPOSITO'!$I$29=3,'FOGLIO DEPOSITO'!F37,0))))</f>
        <v>1.1000000000000001</v>
      </c>
      <c r="E54" s="125"/>
      <c r="F54" s="79"/>
      <c r="G54" s="79"/>
      <c r="H54" s="79"/>
      <c r="I54" s="79"/>
      <c r="J54" s="79"/>
    </row>
    <row r="55" spans="2:10" x14ac:dyDescent="0.25">
      <c r="B55" s="79"/>
      <c r="C55" s="124"/>
      <c r="D55" s="125"/>
      <c r="E55" s="125"/>
      <c r="F55" s="79"/>
      <c r="G55" s="79"/>
      <c r="H55" s="79"/>
      <c r="I55" s="79"/>
      <c r="J55" s="79"/>
    </row>
    <row r="56" spans="2:10" x14ac:dyDescent="0.25">
      <c r="B56" s="79"/>
      <c r="C56" s="79"/>
      <c r="D56" s="79"/>
      <c r="E56" s="79"/>
      <c r="F56" s="79"/>
      <c r="G56" s="79"/>
      <c r="H56" s="79"/>
      <c r="I56" s="79"/>
      <c r="J56" s="79"/>
    </row>
    <row r="57" spans="2:10" x14ac:dyDescent="0.25">
      <c r="B57" s="79"/>
      <c r="C57" s="79"/>
      <c r="D57" s="79"/>
      <c r="E57" s="79"/>
      <c r="F57" s="79"/>
      <c r="G57" s="79"/>
      <c r="H57" s="79"/>
      <c r="I57" s="79"/>
      <c r="J57" s="79"/>
    </row>
    <row r="58" spans="2:10" x14ac:dyDescent="0.25">
      <c r="B58" s="79"/>
      <c r="C58" s="79"/>
      <c r="D58" s="79"/>
      <c r="E58" s="79"/>
      <c r="F58" s="79"/>
      <c r="G58" s="79"/>
      <c r="H58" s="79"/>
      <c r="I58" s="79"/>
      <c r="J58" s="79"/>
    </row>
    <row r="59" spans="2:10" x14ac:dyDescent="0.25">
      <c r="B59" s="79"/>
      <c r="C59" s="79"/>
      <c r="D59" s="79"/>
      <c r="E59" s="79"/>
      <c r="F59" s="79"/>
      <c r="G59" s="79"/>
      <c r="H59" s="79"/>
      <c r="I59" s="79"/>
      <c r="J59" s="79"/>
    </row>
    <row r="60" spans="2:10" x14ac:dyDescent="0.25">
      <c r="B60" s="79"/>
      <c r="C60" s="79"/>
      <c r="D60" s="79"/>
      <c r="E60" s="79"/>
      <c r="F60" s="79"/>
      <c r="G60" s="79"/>
      <c r="H60" s="79"/>
      <c r="I60" s="79"/>
      <c r="J60" s="79"/>
    </row>
    <row r="61" spans="2:10" x14ac:dyDescent="0.25">
      <c r="B61" s="79"/>
      <c r="C61" s="79"/>
      <c r="D61" s="79"/>
      <c r="E61" s="79"/>
      <c r="F61" s="79"/>
      <c r="G61" s="79"/>
      <c r="H61" s="79"/>
      <c r="I61" s="79"/>
      <c r="J61" s="79"/>
    </row>
  </sheetData>
  <sheetProtection algorithmName="SHA-512" hashValue="rxysQ/K3PvBg69CSi2TZLA8/ROT6k0hQbRcJDEDkaSGc4jR8847RI7VV4xkhqCleXPm1PLowXrqssBkdgG8GWQ==" saltValue="ZTGpBLR7h8x+0pHKrs09gw==" spinCount="100000" sheet="1" objects="1" scenarios="1" selectLockedCells="1"/>
  <protectedRanges>
    <protectedRange sqref="D20:D28" name="Intervallo1"/>
    <protectedRange sqref="B34:C34" name="Intervallo1_1"/>
    <protectedRange sqref="D17 D20:D28" name="Intervallo1_5"/>
    <protectedRange sqref="D14:D16" name="Intervallo1_5_4"/>
  </protectedRanges>
  <dataConsolidate/>
  <customSheetViews>
    <customSheetView guid="{3A158D68-CC85-4162-887C-9CDAC3E53E56}" showGridLines="0" showRowCol="0">
      <selection activeCell="D17" sqref="D17"/>
      <pageMargins left="0.7" right="0.7" top="0.75" bottom="0.75" header="0.3" footer="0.3"/>
      <pageSetup paperSize="9" orientation="portrait" r:id="rId1"/>
    </customSheetView>
  </customSheetViews>
  <mergeCells count="11">
    <mergeCell ref="D45:E45"/>
    <mergeCell ref="D46:E46"/>
    <mergeCell ref="D47:E47"/>
    <mergeCell ref="D49:E49"/>
    <mergeCell ref="D40:E40"/>
    <mergeCell ref="C54:C55"/>
    <mergeCell ref="D54:E55"/>
    <mergeCell ref="D48:E48"/>
    <mergeCell ref="D51:E51"/>
    <mergeCell ref="C52:C53"/>
    <mergeCell ref="D52:E53"/>
  </mergeCells>
  <dataValidations count="3">
    <dataValidation type="list" allowBlank="1" showInputMessage="1" showErrorMessage="1" sqref="B34">
      <formula1>COMBO</formula1>
    </dataValidation>
    <dataValidation type="list" allowBlank="1" showInputMessage="1" showErrorMessage="1" sqref="B38">
      <formula1>SISM</formula1>
    </dataValidation>
    <dataValidation type="list" allowBlank="1" showInputMessage="1" showErrorMessage="1" sqref="B22:B23">
      <formula1>ter</formula1>
    </dataValidation>
  </dataValidation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20</vt:i4>
      </vt:variant>
    </vt:vector>
  </HeadingPairs>
  <TitlesOfParts>
    <vt:vector size="23" baseType="lpstr">
      <vt:lpstr>ISTRUZIONI</vt:lpstr>
      <vt:lpstr>FOGLIO DEPOSITO</vt:lpstr>
      <vt:lpstr>COSTANTE DI WINKLER</vt:lpstr>
      <vt:lpstr>app</vt:lpstr>
      <vt:lpstr>bas</vt:lpstr>
      <vt:lpstr>class</vt:lpstr>
      <vt:lpstr>COMBO</vt:lpstr>
      <vt:lpstr>dr</vt:lpstr>
      <vt:lpstr>fer</vt:lpstr>
      <vt:lpstr>fond</vt:lpstr>
      <vt:lpstr>fonda</vt:lpstr>
      <vt:lpstr>lun</vt:lpstr>
      <vt:lpstr>mey</vt:lpstr>
      <vt:lpstr>PASDEN</vt:lpstr>
      <vt:lpstr>posdent</vt:lpstr>
      <vt:lpstr>SISM</vt:lpstr>
      <vt:lpstr>sn</vt:lpstr>
      <vt:lpstr>ss</vt:lpstr>
      <vt:lpstr>st</vt:lpstr>
      <vt:lpstr>str</vt:lpstr>
      <vt:lpstr>ter</vt:lpstr>
      <vt:lpstr>tip</vt:lpstr>
      <vt:lpstr>TOP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Cicchini</dc:creator>
  <cp:keywords/>
  <dc:description/>
  <cp:lastModifiedBy>Davide Cicchini</cp:lastModifiedBy>
  <cp:revision/>
  <dcterms:created xsi:type="dcterms:W3CDTF">2015-06-12T08:48:10Z</dcterms:created>
  <dcterms:modified xsi:type="dcterms:W3CDTF">2017-02-17T15:50:35Z</dcterms:modified>
</cp:coreProperties>
</file>