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rifica piastra\"/>
    </mc:Choice>
  </mc:AlternateContent>
  <workbookProtection workbookPassword="ABEF" lockStructure="1"/>
  <bookViews>
    <workbookView xWindow="0" yWindow="0" windowWidth="28800" windowHeight="12435"/>
  </bookViews>
  <sheets>
    <sheet name="ISTRUZIONI" sheetId="3" r:id="rId1"/>
    <sheet name="forza bulloni piastra" sheetId="1" r:id="rId2"/>
    <sheet name="Foglio2" sheetId="2" state="hidden" r:id="rId3"/>
  </sheets>
  <externalReferences>
    <externalReference r:id="rId4"/>
    <externalReference r:id="rId5"/>
  </externalReferences>
  <definedNames>
    <definedName name="a">'[1]dati nascosti'!$C$13:$C$20</definedName>
    <definedName name="acc">[2]Foglio2!$F$3:$F$4</definedName>
    <definedName name="CAS">'[1]dati nascosti'!$D$3:$D$4</definedName>
    <definedName name="clas" localSheetId="0">[2]Foglio2!$C$3:$C$13</definedName>
    <definedName name="clas">Foglio2!$C$3:$C$13</definedName>
    <definedName name="COMBO">'[1]dati nascosti'!$C$3:$C$8</definedName>
    <definedName name="diam">[2]Foglio2!$J$3:$J$17</definedName>
    <definedName name="NEVE">'[1]dati nascosti'!$C$22:$C$23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U25" i="1"/>
  <c r="U24" i="1"/>
  <c r="U23" i="1"/>
  <c r="U22" i="1"/>
  <c r="U21" i="1"/>
  <c r="U20" i="1"/>
  <c r="U19" i="1"/>
  <c r="U18" i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T26" i="1"/>
  <c r="T25" i="1"/>
  <c r="T24" i="1"/>
  <c r="T23" i="1"/>
  <c r="T22" i="1"/>
  <c r="T21" i="1"/>
  <c r="T20" i="1"/>
  <c r="T19" i="1"/>
  <c r="T18" i="1"/>
  <c r="M26" i="1"/>
  <c r="C31" i="2" s="1"/>
  <c r="M25" i="1"/>
  <c r="M24" i="1"/>
  <c r="M23" i="1"/>
  <c r="C28" i="2" s="1"/>
  <c r="M22" i="1"/>
  <c r="M21" i="1"/>
  <c r="M20" i="1"/>
  <c r="M19" i="1"/>
  <c r="C24" i="2" s="1"/>
  <c r="M18" i="1"/>
  <c r="D23" i="2" s="1"/>
  <c r="M17" i="1"/>
  <c r="M16" i="1"/>
  <c r="D21" i="2" s="1"/>
  <c r="M15" i="1"/>
  <c r="C20" i="2" s="1"/>
  <c r="M14" i="1"/>
  <c r="D19" i="2" s="1"/>
  <c r="M13" i="1"/>
  <c r="F17" i="2"/>
  <c r="D3" i="2"/>
  <c r="C23" i="2" l="1"/>
  <c r="D28" i="2"/>
  <c r="D24" i="2"/>
  <c r="D20" i="2"/>
  <c r="C19" i="2"/>
  <c r="C26" i="2"/>
  <c r="C18" i="2"/>
  <c r="D31" i="2"/>
  <c r="D18" i="2"/>
  <c r="D30" i="2"/>
  <c r="C30" i="2"/>
  <c r="D29" i="2"/>
  <c r="D27" i="2"/>
  <c r="C27" i="2"/>
  <c r="D26" i="2"/>
  <c r="D22" i="2"/>
  <c r="C22" i="2"/>
  <c r="C29" i="2"/>
  <c r="C25" i="2"/>
  <c r="C21" i="2"/>
  <c r="D25" i="2"/>
  <c r="G17" i="2"/>
  <c r="D32" i="2" l="1"/>
  <c r="C32" i="2"/>
  <c r="H17" i="2" l="1"/>
  <c r="G31" i="1" s="1"/>
  <c r="N27" i="2" l="1"/>
  <c r="K27" i="2" s="1"/>
  <c r="N18" i="2"/>
  <c r="K18" i="2" s="1"/>
  <c r="M31" i="2"/>
  <c r="J31" i="2" s="1"/>
  <c r="N28" i="2"/>
  <c r="K28" i="2" s="1"/>
  <c r="M18" i="2"/>
  <c r="J18" i="2" s="1"/>
  <c r="M29" i="2"/>
  <c r="J29" i="2" s="1"/>
  <c r="M26" i="2"/>
  <c r="J26" i="2" s="1"/>
  <c r="M20" i="2"/>
  <c r="J20" i="2" s="1"/>
  <c r="N21" i="2"/>
  <c r="K21" i="2" s="1"/>
  <c r="N26" i="2"/>
  <c r="K26" i="2" s="1"/>
  <c r="N19" i="2"/>
  <c r="K19" i="2" s="1"/>
  <c r="N29" i="2"/>
  <c r="K29" i="2" s="1"/>
  <c r="N23" i="2"/>
  <c r="K23" i="2" s="1"/>
  <c r="M30" i="2"/>
  <c r="J30" i="2" s="1"/>
  <c r="M19" i="2"/>
  <c r="N30" i="2"/>
  <c r="K30" i="2" s="1"/>
  <c r="M28" i="2"/>
  <c r="J28" i="2" s="1"/>
  <c r="N20" i="2"/>
  <c r="K20" i="2" s="1"/>
  <c r="M27" i="2"/>
  <c r="J27" i="2" s="1"/>
  <c r="M24" i="2"/>
  <c r="J24" i="2" s="1"/>
  <c r="M21" i="2"/>
  <c r="J21" i="2" s="1"/>
  <c r="N31" i="2"/>
  <c r="K31" i="2" s="1"/>
  <c r="M22" i="2"/>
  <c r="N24" i="2"/>
  <c r="K24" i="2" s="1"/>
  <c r="M23" i="2"/>
  <c r="J23" i="2" s="1"/>
  <c r="N25" i="2"/>
  <c r="K25" i="2" s="1"/>
  <c r="N22" i="2"/>
  <c r="K22" i="2" s="1"/>
  <c r="M25" i="2"/>
  <c r="J25" i="2" s="1"/>
  <c r="T16" i="1"/>
  <c r="J22" i="2" l="1"/>
  <c r="T17" i="1"/>
  <c r="T15" i="1"/>
  <c r="T14" i="1"/>
  <c r="J19" i="2"/>
  <c r="J32" i="2" s="1"/>
  <c r="K32" i="2"/>
  <c r="T13" i="1"/>
  <c r="C36" i="2" l="1"/>
  <c r="R14" i="1" s="1"/>
  <c r="R17" i="1"/>
  <c r="U14" i="1" l="1"/>
  <c r="S14" i="1"/>
  <c r="U17" i="1"/>
  <c r="S17" i="1"/>
  <c r="R13" i="1"/>
  <c r="G32" i="1"/>
  <c r="R16" i="1"/>
  <c r="R15" i="1"/>
  <c r="U13" i="1" l="1"/>
  <c r="S13" i="1"/>
  <c r="U15" i="1"/>
  <c r="S15" i="1"/>
  <c r="U16" i="1"/>
  <c r="S16" i="1"/>
</calcChain>
</file>

<file path=xl/comments1.xml><?xml version="1.0" encoding="utf-8"?>
<comments xmlns="http://schemas.openxmlformats.org/spreadsheetml/2006/main">
  <authors>
    <author>Nicla</author>
    <author>DELL1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 bulloni presenti nel generico strato devono essere tutti uguali. 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Disposizione simmetrica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DELL1:</t>
        </r>
        <r>
          <rPr>
            <sz val="9"/>
            <color indexed="81"/>
            <rFont val="Tahoma"/>
            <family val="2"/>
          </rPr>
          <t xml:space="preserve">
Dal bordo inferiore</t>
        </r>
      </text>
    </comment>
    <comment ref="G31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Dal bordo compresso</t>
        </r>
      </text>
    </comment>
  </commentList>
</comments>
</file>

<file path=xl/sharedStrings.xml><?xml version="1.0" encoding="utf-8"?>
<sst xmlns="http://schemas.openxmlformats.org/spreadsheetml/2006/main" count="114" uniqueCount="108">
  <si>
    <t>C8/10</t>
  </si>
  <si>
    <t>Fe B450C</t>
  </si>
  <si>
    <t>C12/15</t>
  </si>
  <si>
    <t>Fe B44k</t>
  </si>
  <si>
    <t>C16/20</t>
  </si>
  <si>
    <t>C20/25</t>
  </si>
  <si>
    <t>C25/30</t>
  </si>
  <si>
    <t>C28/35</t>
  </si>
  <si>
    <t>C32/40</t>
  </si>
  <si>
    <t>C35/45</t>
  </si>
  <si>
    <t>C40/50</t>
  </si>
  <si>
    <t>C45/55</t>
  </si>
  <si>
    <t>C50/60</t>
  </si>
  <si>
    <t>Classe del calcestruzzo</t>
  </si>
  <si>
    <t>Coefficiente di omogeneizzazione</t>
  </si>
  <si>
    <t>Resistenza Acciaio</t>
  </si>
  <si>
    <t>piastra</t>
  </si>
  <si>
    <t>ds1</t>
  </si>
  <si>
    <t>Larghezza piastra</t>
  </si>
  <si>
    <t>Altezza piastra</t>
  </si>
  <si>
    <t>Momento sollecitante</t>
  </si>
  <si>
    <t>Asse neutro</t>
  </si>
  <si>
    <t>a</t>
  </si>
  <si>
    <t>b</t>
  </si>
  <si>
    <t>c</t>
  </si>
  <si>
    <t>ds2</t>
  </si>
  <si>
    <t>ds3</t>
  </si>
  <si>
    <t>ds4</t>
  </si>
  <si>
    <t>ds5</t>
  </si>
  <si>
    <t>ds6</t>
  </si>
  <si>
    <t>ds7</t>
  </si>
  <si>
    <t>ds8</t>
  </si>
  <si>
    <t>ds9</t>
  </si>
  <si>
    <t>ds10</t>
  </si>
  <si>
    <t>ds11</t>
  </si>
  <si>
    <t>ds12</t>
  </si>
  <si>
    <t>ds13</t>
  </si>
  <si>
    <t>ds14</t>
  </si>
  <si>
    <t>sgn-</t>
  </si>
  <si>
    <t>sgn+</t>
  </si>
  <si>
    <t>x</t>
  </si>
  <si>
    <t>Momento d'inerzia</t>
  </si>
  <si>
    <t>Ix</t>
  </si>
  <si>
    <t>asse neutro</t>
  </si>
  <si>
    <t>momento d'inerzia</t>
  </si>
  <si>
    <t>As,b1</t>
  </si>
  <si>
    <t>As,b2</t>
  </si>
  <si>
    <t>As,b3</t>
  </si>
  <si>
    <t>As,b4</t>
  </si>
  <si>
    <t>As,b5</t>
  </si>
  <si>
    <t>As,b6</t>
  </si>
  <si>
    <t>As,b7</t>
  </si>
  <si>
    <t>As,b8</t>
  </si>
  <si>
    <t>As,b9</t>
  </si>
  <si>
    <t>As,b10</t>
  </si>
  <si>
    <t>As,b11</t>
  </si>
  <si>
    <t>As,b12</t>
  </si>
  <si>
    <t>As,b13</t>
  </si>
  <si>
    <t>As,b14</t>
  </si>
  <si>
    <t>nb1</t>
  </si>
  <si>
    <t>nb2</t>
  </si>
  <si>
    <t>nb3</t>
  </si>
  <si>
    <t>nb4</t>
  </si>
  <si>
    <t>nb5</t>
  </si>
  <si>
    <t>nb6</t>
  </si>
  <si>
    <t>nb7</t>
  </si>
  <si>
    <t>nb8</t>
  </si>
  <si>
    <t>nb9</t>
  </si>
  <si>
    <t>nb10</t>
  </si>
  <si>
    <t>nb11</t>
  </si>
  <si>
    <t>nb12</t>
  </si>
  <si>
    <t>nb13</t>
  </si>
  <si>
    <t>nb14</t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</si>
  <si>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,b1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</si>
  <si>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,b2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</si>
  <si>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,b3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</si>
  <si>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,b4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</si>
  <si>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,b5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</si>
  <si>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,b6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</si>
  <si>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,b7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</si>
  <si>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,b8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</si>
  <si>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,b9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</si>
  <si>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,b10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</si>
  <si>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,b11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</si>
  <si>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,b12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</si>
  <si>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,b13</t>
    </r>
  </si>
  <si>
    <r>
      <t>As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>,b14</t>
    </r>
  </si>
  <si>
    <t>forza singolo bullone</t>
  </si>
  <si>
    <t>numero bulloni strato</t>
  </si>
  <si>
    <t>Ing. Davide Cicchini</t>
  </si>
  <si>
    <t>www.davidecicchini.it</t>
  </si>
  <si>
    <t>versione 1.0</t>
  </si>
  <si>
    <t>Il file permette di calcolare la forza che agisce su ogni bullone della piastra</t>
  </si>
  <si>
    <t>in acciaio quando questa è sollecitata a flessione retta.</t>
  </si>
  <si>
    <t xml:space="preserve">L'analisi si esegue con l'approccio elastico sfruttando il coefficiente di </t>
  </si>
  <si>
    <t>omogeneizzazione "n"</t>
  </si>
  <si>
    <t>max 14-strati</t>
  </si>
  <si>
    <t xml:space="preserve">Distanza strato dal bordo inferiore della piastra </t>
  </si>
  <si>
    <t>bordo inferiore piastra</t>
  </si>
  <si>
    <t>bordo superiore piastra</t>
  </si>
  <si>
    <t>Nodo: acciaio-calcestruzzo</t>
  </si>
  <si>
    <t>CALCOLO DELLA FORZA AGENTE SUI BULLONI DI UNA PIASTRA SOGGETTA A FLESSIONE RETTA</t>
  </si>
  <si>
    <t>Area totale bulloni nello strato</t>
  </si>
  <si>
    <t>Distanza                asse neutro-strato</t>
  </si>
  <si>
    <t>Si possono modificare solo le caselle con il bordo doppio.</t>
  </si>
  <si>
    <t>Area singolo bullone dello strato</t>
  </si>
  <si>
    <t>tensione calcestruzzo</t>
  </si>
  <si>
    <t xml:space="preserve">tensione                  acciaio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</si>
</sst>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&quot; mm²&quot;"/>
    <numFmt numFmtId="165" formatCode="0&quot; mm&quot;"/>
    <numFmt numFmtId="166" formatCode="0.0&quot; kNm&quot;"/>
    <numFmt numFmtId="167" formatCode="0&quot; mm⁴&quot;"/>
    <numFmt numFmtId="168" formatCode="0.0&quot; N/mm²&quot;"/>
    <numFmt numFmtId="169" formatCode="0&quot; cm⁴&quot;"/>
    <numFmt numFmtId="170" formatCode="0.0&quot; kN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B0F0"/>
      </left>
      <right/>
      <top style="thick">
        <color rgb="FF00B0F0"/>
      </top>
      <bottom style="thin">
        <color auto="1"/>
      </bottom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 style="thin">
        <color auto="1"/>
      </bottom>
      <diagonal/>
    </border>
    <border>
      <left style="thick">
        <color rgb="FF00B0F0"/>
      </left>
      <right/>
      <top/>
      <bottom style="thin">
        <color auto="1"/>
      </bottom>
      <diagonal/>
    </border>
    <border>
      <left/>
      <right style="thick">
        <color rgb="FF00B0F0"/>
      </right>
      <top/>
      <bottom style="thin">
        <color auto="1"/>
      </bottom>
      <diagonal/>
    </border>
    <border>
      <left style="thick">
        <color rgb="FF00B0F0"/>
      </left>
      <right/>
      <top style="thin">
        <color auto="1"/>
      </top>
      <bottom style="thin">
        <color auto="1"/>
      </bottom>
      <diagonal/>
    </border>
    <border>
      <left/>
      <right style="thick">
        <color rgb="FF00B0F0"/>
      </right>
      <top style="thin">
        <color auto="1"/>
      </top>
      <bottom style="thin">
        <color auto="1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B0F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7" fontId="0" fillId="0" borderId="2" xfId="0" applyNumberFormat="1" applyBorder="1" applyAlignme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8" fontId="0" fillId="0" borderId="1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164" fontId="0" fillId="0" borderId="2" xfId="0" applyNumberFormat="1" applyFill="1" applyBorder="1" applyAlignment="1" applyProtection="1">
      <alignment horizontal="center" vertical="center"/>
      <protection hidden="1"/>
    </xf>
    <xf numFmtId="165" fontId="0" fillId="0" borderId="2" xfId="0" applyNumberFormat="1" applyFill="1" applyBorder="1" applyAlignment="1" applyProtection="1">
      <alignment horizontal="center" vertical="center"/>
      <protection hidden="1"/>
    </xf>
    <xf numFmtId="170" fontId="0" fillId="0" borderId="5" xfId="0" applyNumberFormat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Border="1" applyProtection="1">
      <protection hidden="1"/>
    </xf>
    <xf numFmtId="169" fontId="0" fillId="0" borderId="2" xfId="0" applyNumberForma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169" fontId="0" fillId="0" borderId="0" xfId="0" applyNumberFormat="1" applyBorder="1" applyAlignment="1" applyProtection="1">
      <protection hidden="1"/>
    </xf>
    <xf numFmtId="168" fontId="0" fillId="0" borderId="2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hidden="1"/>
    </xf>
    <xf numFmtId="0" fontId="1" fillId="0" borderId="0" xfId="0" applyFont="1" applyProtection="1">
      <protection hidden="1"/>
    </xf>
    <xf numFmtId="165" fontId="0" fillId="0" borderId="0" xfId="0" applyNumberFormat="1" applyFill="1" applyBorder="1" applyAlignment="1" applyProtection="1">
      <alignment vertical="center"/>
      <protection hidden="1"/>
    </xf>
    <xf numFmtId="167" fontId="0" fillId="0" borderId="0" xfId="0" applyNumberFormat="1" applyBorder="1" applyAlignment="1" applyProtection="1">
      <protection hidden="1"/>
    </xf>
    <xf numFmtId="0" fontId="0" fillId="0" borderId="19" xfId="0" applyBorder="1" applyProtection="1"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166" fontId="0" fillId="0" borderId="0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1" applyAlignment="1" applyProtection="1">
      <alignment horizontal="center"/>
      <protection hidden="1"/>
    </xf>
    <xf numFmtId="0" fontId="10" fillId="0" borderId="0" xfId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Protection="1">
      <protection hidden="1"/>
    </xf>
    <xf numFmtId="164" fontId="0" fillId="0" borderId="0" xfId="0" applyNumberFormat="1" applyFill="1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161925</xdr:rowOff>
    </xdr:from>
    <xdr:ext cx="4815164" cy="537138"/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61925"/>
          <a:ext cx="4815164" cy="5371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la\Documents\6.VARIE%20PER%20LA%20PROFESSIONE\PROGRAMMI%20UTILI\ANALISI%20DEI%20CARICHI\GEOM.%20SCALA-ANALISI%20DEI%20CARICHI-COMBINAZ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la\Documents\6.VARIE%20PER%20LA%20PROFESSIONE\PROGRAMMI%20UTILI\LUNGHEZZA%20ANCORAGGIO%20BARRE\ancor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I"/>
      <sheetName val="PROGETTO SCALA"/>
      <sheetName val="ANALISI DEI CARICHI"/>
      <sheetName val="COMBINAZIONI"/>
      <sheetName val="TABELLE NTC"/>
      <sheetName val="dati nasco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SLU SFAVOREVOLE</v>
          </cell>
          <cell r="D3" t="str">
            <v>FOLLA</v>
          </cell>
        </row>
        <row r="4">
          <cell r="C4" t="str">
            <v>CARATTERISTICA</v>
          </cell>
          <cell r="D4" t="str">
            <v>NEVE</v>
          </cell>
        </row>
        <row r="5">
          <cell r="C5" t="str">
            <v>FREQUENTE</v>
          </cell>
        </row>
        <row r="6">
          <cell r="C6" t="str">
            <v>QUASI PERMANENTE</v>
          </cell>
        </row>
        <row r="7">
          <cell r="C7" t="str">
            <v>SISMICA</v>
          </cell>
        </row>
        <row r="8">
          <cell r="C8" t="str">
            <v>SLU FAVOREVOLE</v>
          </cell>
        </row>
        <row r="13">
          <cell r="C13" t="str">
            <v>Categoria A Ambienti ad uso residenziale</v>
          </cell>
        </row>
        <row r="14">
          <cell r="C14" t="str">
            <v>Categoria B Uffici</v>
          </cell>
        </row>
        <row r="15">
          <cell r="C15" t="str">
            <v>Categoria C Ambienti suscettibili ad affollamento</v>
          </cell>
        </row>
        <row r="16">
          <cell r="C16" t="str">
            <v>Categoria D Ambienti ad uso commerciale</v>
          </cell>
        </row>
        <row r="17">
          <cell r="C17" t="str">
            <v>Categoria E Biblioteche, Archivi, Magazzini e ambienti ad uso industriale</v>
          </cell>
        </row>
        <row r="18">
          <cell r="C18" t="str">
            <v>Categoria F Rimesse e parcheggi ( per autoveicoli di peso ≤ 30kN)</v>
          </cell>
        </row>
        <row r="19">
          <cell r="C19" t="str">
            <v>Categoria G Rimesse e parcheggi ( per autoveicoli di peso ˃ 30kN)</v>
          </cell>
        </row>
        <row r="20">
          <cell r="C20" t="str">
            <v>Categoria H Coperture</v>
          </cell>
        </row>
        <row r="22">
          <cell r="C22" t="str">
            <v>Neve (a quota ≤ 1000 m s.l.m.)</v>
          </cell>
        </row>
        <row r="23">
          <cell r="C23" t="str">
            <v>Neve (a quota ˃ 1000 m s.l.m.)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LUN. ANCORAGGIO BARRE C.A."/>
      <sheetName val="Foglio2"/>
    </sheetNames>
    <sheetDataSet>
      <sheetData sheetId="0"/>
      <sheetData sheetId="1"/>
      <sheetData sheetId="2">
        <row r="3">
          <cell r="C3" t="str">
            <v>C8/10</v>
          </cell>
          <cell r="F3" t="str">
            <v>Fe B450C</v>
          </cell>
          <cell r="J3">
            <v>5</v>
          </cell>
        </row>
        <row r="4">
          <cell r="C4" t="str">
            <v>C12/15</v>
          </cell>
          <cell r="F4" t="str">
            <v>Fe B44k</v>
          </cell>
          <cell r="J4">
            <v>6</v>
          </cell>
        </row>
        <row r="5">
          <cell r="C5" t="str">
            <v>C16/20</v>
          </cell>
          <cell r="J5">
            <v>8</v>
          </cell>
        </row>
        <row r="6">
          <cell r="C6" t="str">
            <v>C20/25</v>
          </cell>
          <cell r="J6">
            <v>10</v>
          </cell>
        </row>
        <row r="7">
          <cell r="C7" t="str">
            <v>C25/30</v>
          </cell>
          <cell r="J7">
            <v>12</v>
          </cell>
        </row>
        <row r="8">
          <cell r="C8" t="str">
            <v>C28/35</v>
          </cell>
          <cell r="J8">
            <v>14</v>
          </cell>
        </row>
        <row r="9">
          <cell r="C9" t="str">
            <v>C32/40</v>
          </cell>
          <cell r="J9">
            <v>16</v>
          </cell>
        </row>
        <row r="10">
          <cell r="C10" t="str">
            <v>C35/45</v>
          </cell>
          <cell r="J10">
            <v>18</v>
          </cell>
        </row>
        <row r="11">
          <cell r="C11" t="str">
            <v>C40/50</v>
          </cell>
          <cell r="J11">
            <v>20</v>
          </cell>
        </row>
        <row r="12">
          <cell r="C12" t="str">
            <v>C45/55</v>
          </cell>
          <cell r="J12">
            <v>22</v>
          </cell>
        </row>
        <row r="13">
          <cell r="C13" t="str">
            <v>C50/60</v>
          </cell>
          <cell r="J13">
            <v>24</v>
          </cell>
        </row>
        <row r="14">
          <cell r="J14">
            <v>26</v>
          </cell>
        </row>
        <row r="15">
          <cell r="J15">
            <v>28</v>
          </cell>
        </row>
        <row r="16">
          <cell r="J16">
            <v>30</v>
          </cell>
        </row>
        <row r="17">
          <cell r="J17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showRowColHeaders="0" tabSelected="1" workbookViewId="0">
      <selection activeCell="G13" sqref="G13:I13"/>
    </sheetView>
  </sheetViews>
  <sheetFormatPr defaultRowHeight="15" x14ac:dyDescent="0.25"/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x14ac:dyDescent="0.25">
      <c r="A5" s="8"/>
      <c r="B5" s="53" t="s">
        <v>92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x14ac:dyDescent="0.25">
      <c r="A6" s="8"/>
      <c r="B6" s="53" t="s">
        <v>93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 x14ac:dyDescent="0.25">
      <c r="A7" s="8"/>
      <c r="B7" s="53" t="s">
        <v>94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x14ac:dyDescent="0.25">
      <c r="A8" s="8"/>
      <c r="B8" s="53" t="s">
        <v>95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 x14ac:dyDescent="0.25">
      <c r="A9" s="8"/>
      <c r="B9" s="53" t="s">
        <v>104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8"/>
      <c r="B10" s="53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8"/>
      <c r="B11" s="54" t="s">
        <v>91</v>
      </c>
      <c r="C11" s="8"/>
      <c r="D11" s="8"/>
      <c r="E11" s="8"/>
      <c r="F11" s="8"/>
      <c r="G11" s="55" t="s">
        <v>89</v>
      </c>
      <c r="H11" s="55"/>
      <c r="I11" s="55"/>
      <c r="J11" s="8"/>
      <c r="K11" s="8"/>
      <c r="L11" s="8"/>
    </row>
    <row r="12" spans="1:12" x14ac:dyDescent="0.25">
      <c r="A12" s="8"/>
      <c r="B12" s="56" t="s">
        <v>90</v>
      </c>
      <c r="C12" s="56"/>
      <c r="D12" s="56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8"/>
      <c r="B13" s="53"/>
      <c r="C13" s="8"/>
      <c r="D13" s="8"/>
      <c r="E13" s="8"/>
      <c r="F13" s="8"/>
      <c r="G13" s="57" t="s">
        <v>90</v>
      </c>
      <c r="H13" s="57"/>
      <c r="I13" s="57"/>
      <c r="J13" s="8"/>
      <c r="K13" s="8"/>
      <c r="L13" s="8"/>
    </row>
    <row r="14" spans="1:12" ht="15.75" x14ac:dyDescent="0.25">
      <c r="A14" s="8"/>
      <c r="B14" s="53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 x14ac:dyDescent="0.25">
      <c r="A15" s="8"/>
      <c r="B15" s="53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 x14ac:dyDescent="0.25">
      <c r="A16" s="8"/>
      <c r="B16" s="53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x14ac:dyDescent="0.25">
      <c r="A17" s="8"/>
      <c r="B17" s="53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8"/>
      <c r="B18" s="53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8"/>
      <c r="B19" s="53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x14ac:dyDescent="0.25">
      <c r="A20" s="8"/>
      <c r="B20" s="53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 x14ac:dyDescent="0.25">
      <c r="A21" s="8"/>
      <c r="B21" s="53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8"/>
      <c r="B22" s="53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 password="ABEF" sheet="1" objects="1" scenarios="1" selectLockedCells="1"/>
  <mergeCells count="3">
    <mergeCell ref="G11:I11"/>
    <mergeCell ref="B12:D12"/>
    <mergeCell ref="G13:I13"/>
  </mergeCells>
  <hyperlinks>
    <hyperlink ref="G13" r:id="rId1"/>
    <hyperlink ref="B1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3"/>
  <sheetViews>
    <sheetView showGridLines="0" showRowColHeaders="0" workbookViewId="0">
      <selection activeCell="G7" sqref="G7"/>
    </sheetView>
  </sheetViews>
  <sheetFormatPr defaultRowHeight="15" x14ac:dyDescent="0.25"/>
  <cols>
    <col min="1" max="1" width="15.7109375" customWidth="1"/>
    <col min="4" max="4" width="9.7109375" bestFit="1" customWidth="1"/>
    <col min="5" max="5" width="3.85546875" customWidth="1"/>
    <col min="6" max="7" width="15.28515625" customWidth="1"/>
    <col min="8" max="8" width="3.140625" customWidth="1"/>
    <col min="9" max="10" width="15.28515625" customWidth="1"/>
    <col min="11" max="11" width="3.28515625" customWidth="1"/>
    <col min="12" max="13" width="15.28515625" customWidth="1"/>
    <col min="14" max="14" width="3.5703125" customWidth="1"/>
    <col min="15" max="16" width="15.28515625" customWidth="1"/>
    <col min="17" max="17" width="3.7109375" customWidth="1"/>
    <col min="18" max="19" width="16.5703125" customWidth="1"/>
    <col min="20" max="20" width="17.5703125" customWidth="1"/>
    <col min="21" max="21" width="23.28515625" customWidth="1"/>
    <col min="23" max="23" width="9.140625" customWidth="1"/>
  </cols>
  <sheetData>
    <row r="2" spans="1:23" ht="21" x14ac:dyDescent="0.35">
      <c r="B2" s="7" t="s">
        <v>101</v>
      </c>
    </row>
    <row r="3" spans="1:23" ht="18.75" x14ac:dyDescent="0.3">
      <c r="B3" s="66" t="s">
        <v>100</v>
      </c>
      <c r="C3" s="8"/>
      <c r="D3" s="8"/>
      <c r="E3" s="8"/>
      <c r="F3" s="8"/>
      <c r="G3" s="8"/>
      <c r="H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25">
      <c r="B4" s="58" t="s">
        <v>96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5.75" thickBot="1" x14ac:dyDescent="0.3">
      <c r="B5" s="5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6.5" thickTop="1" thickBot="1" x14ac:dyDescent="0.3">
      <c r="B6" s="38" t="s">
        <v>14</v>
      </c>
      <c r="C6" s="8"/>
      <c r="D6" s="8"/>
      <c r="E6" s="8"/>
      <c r="F6" s="8"/>
      <c r="G6" s="33">
        <v>15</v>
      </c>
      <c r="H6" s="44"/>
      <c r="I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6.5" thickTop="1" thickBot="1" x14ac:dyDescent="0.3">
      <c r="B7" s="38" t="s">
        <v>18</v>
      </c>
      <c r="C7" s="8"/>
      <c r="D7" s="8"/>
      <c r="E7" s="8"/>
      <c r="F7" s="8"/>
      <c r="G7" s="34">
        <v>350</v>
      </c>
      <c r="H7" s="45"/>
      <c r="I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6.5" thickTop="1" thickBot="1" x14ac:dyDescent="0.3">
      <c r="B8" s="38" t="s">
        <v>19</v>
      </c>
      <c r="C8" s="8"/>
      <c r="D8" s="8"/>
      <c r="E8" s="8"/>
      <c r="F8" s="8"/>
      <c r="G8" s="34">
        <v>500</v>
      </c>
      <c r="H8" s="45"/>
      <c r="I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6.5" thickTop="1" thickBot="1" x14ac:dyDescent="0.3">
      <c r="B9" s="38" t="s">
        <v>20</v>
      </c>
      <c r="C9" s="8"/>
      <c r="D9" s="8"/>
      <c r="E9" s="8"/>
      <c r="F9" s="8"/>
      <c r="G9" s="35">
        <v>-146.30000000000001</v>
      </c>
      <c r="H9" s="46"/>
      <c r="I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 thickTop="1" x14ac:dyDescent="0.25">
      <c r="B10" s="8"/>
      <c r="C10" s="8"/>
      <c r="D10" s="8"/>
      <c r="E10" s="8"/>
      <c r="F10" s="8"/>
      <c r="G10" s="8"/>
      <c r="H10" s="8"/>
      <c r="I10" s="8"/>
      <c r="J10" s="11"/>
      <c r="K10" s="1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" customHeight="1" x14ac:dyDescent="0.25">
      <c r="B11" s="8"/>
      <c r="C11" s="8"/>
      <c r="D11" s="8"/>
      <c r="E11" s="8"/>
      <c r="F11" s="51" t="s">
        <v>88</v>
      </c>
      <c r="G11" s="51"/>
      <c r="H11" s="8"/>
      <c r="I11" s="60" t="s">
        <v>105</v>
      </c>
      <c r="J11" s="61"/>
      <c r="K11" s="11"/>
      <c r="L11" s="51" t="s">
        <v>102</v>
      </c>
      <c r="M11" s="51"/>
      <c r="N11" s="8"/>
      <c r="O11" s="51" t="s">
        <v>97</v>
      </c>
      <c r="P11" s="51"/>
      <c r="Q11" s="8"/>
      <c r="R11" s="51" t="s">
        <v>107</v>
      </c>
      <c r="S11" s="51" t="s">
        <v>106</v>
      </c>
      <c r="T11" s="51" t="s">
        <v>103</v>
      </c>
      <c r="U11" s="50" t="s">
        <v>87</v>
      </c>
      <c r="V11" s="8"/>
      <c r="W11" s="8"/>
    </row>
    <row r="12" spans="1:23" ht="15.75" thickBot="1" x14ac:dyDescent="0.3">
      <c r="A12" s="65" t="s">
        <v>99</v>
      </c>
      <c r="B12" s="8"/>
      <c r="C12" s="8"/>
      <c r="D12" s="8"/>
      <c r="E12" s="8"/>
      <c r="F12" s="51"/>
      <c r="G12" s="63"/>
      <c r="H12" s="8"/>
      <c r="I12" s="62"/>
      <c r="J12" s="64"/>
      <c r="K12" s="8"/>
      <c r="L12" s="51"/>
      <c r="M12" s="51"/>
      <c r="N12" s="8"/>
      <c r="O12" s="51"/>
      <c r="P12" s="63"/>
      <c r="Q12" s="8"/>
      <c r="R12" s="51"/>
      <c r="S12" s="51"/>
      <c r="T12" s="51"/>
      <c r="U12" s="50"/>
      <c r="V12" s="8"/>
      <c r="W12" s="8"/>
    </row>
    <row r="13" spans="1:23" ht="16.5" thickTop="1" thickBot="1" x14ac:dyDescent="0.3">
      <c r="A13" s="65"/>
      <c r="B13" s="13"/>
      <c r="C13" s="14">
        <v>1</v>
      </c>
      <c r="D13" s="15"/>
      <c r="E13" s="28"/>
      <c r="F13" s="59" t="s">
        <v>59</v>
      </c>
      <c r="G13" s="33">
        <v>2</v>
      </c>
      <c r="H13" s="20"/>
      <c r="I13" s="59" t="s">
        <v>45</v>
      </c>
      <c r="J13" s="36">
        <v>352.9</v>
      </c>
      <c r="K13" s="67"/>
      <c r="L13" s="43" t="s">
        <v>73</v>
      </c>
      <c r="M13" s="16">
        <f t="shared" ref="M13:M26" si="0">G13*J13</f>
        <v>705.8</v>
      </c>
      <c r="N13" s="49"/>
      <c r="O13" s="59" t="s">
        <v>17</v>
      </c>
      <c r="P13" s="34">
        <v>440</v>
      </c>
      <c r="Q13" s="47"/>
      <c r="R13" s="32">
        <f>IF(G13=0,0,(-$G$6*$G$9*10^6/Foglio2!$C$36*T13))</f>
        <v>322.21551304839176</v>
      </c>
      <c r="S13" s="32">
        <f t="shared" ref="S13:S26" si="1">IF(R13/$G$6&gt;0,0,R13/$G$6)</f>
        <v>0</v>
      </c>
      <c r="T13" s="17">
        <f>IF(G13=0,0,IF('forza bulloni piastra'!$G$9&lt;0,Foglio2!M18,Foglio2!N18))</f>
        <v>276.06188264582573</v>
      </c>
      <c r="U13" s="18">
        <f t="shared" ref="U13:U26" si="2">IF(G13=0,0,R13*M13/(G13*1000))</f>
        <v>113.70985455477744</v>
      </c>
      <c r="V13" s="8"/>
      <c r="W13" s="8"/>
    </row>
    <row r="14" spans="1:23" ht="16.5" thickTop="1" thickBot="1" x14ac:dyDescent="0.3">
      <c r="B14" s="19"/>
      <c r="C14" s="20">
        <v>2</v>
      </c>
      <c r="D14" s="21"/>
      <c r="E14" s="41"/>
      <c r="F14" s="42" t="s">
        <v>60</v>
      </c>
      <c r="G14" s="33">
        <v>2</v>
      </c>
      <c r="H14" s="20"/>
      <c r="I14" s="42" t="s">
        <v>46</v>
      </c>
      <c r="J14" s="36">
        <v>352.9</v>
      </c>
      <c r="K14" s="67"/>
      <c r="L14" s="43" t="s">
        <v>74</v>
      </c>
      <c r="M14" s="16">
        <f t="shared" si="0"/>
        <v>705.8</v>
      </c>
      <c r="N14" s="49"/>
      <c r="O14" s="42" t="s">
        <v>25</v>
      </c>
      <c r="P14" s="34">
        <v>350</v>
      </c>
      <c r="Q14" s="47"/>
      <c r="R14" s="32">
        <f>IF(G14=0,0,(-$G$6*$G$9*10^6/Foglio2!$C$36*T14))</f>
        <v>217.16878984118929</v>
      </c>
      <c r="S14" s="32">
        <f t="shared" si="1"/>
        <v>0</v>
      </c>
      <c r="T14" s="17">
        <f>IF(G14=0,0,IF('forza bulloni piastra'!$G$9&lt;0,Foglio2!M19,Foglio2!N19))</f>
        <v>186.06188264582573</v>
      </c>
      <c r="U14" s="18">
        <f t="shared" si="2"/>
        <v>76.638865934955703</v>
      </c>
      <c r="V14" s="8"/>
      <c r="W14" s="8"/>
    </row>
    <row r="15" spans="1:23" ht="16.5" thickTop="1" thickBot="1" x14ac:dyDescent="0.3">
      <c r="B15" s="22"/>
      <c r="C15" s="20">
        <v>3</v>
      </c>
      <c r="D15" s="21"/>
      <c r="E15" s="41"/>
      <c r="F15" s="42" t="s">
        <v>61</v>
      </c>
      <c r="G15" s="33">
        <v>2</v>
      </c>
      <c r="H15" s="20"/>
      <c r="I15" s="42" t="s">
        <v>47</v>
      </c>
      <c r="J15" s="36">
        <v>352.9</v>
      </c>
      <c r="K15" s="67"/>
      <c r="L15" s="43" t="s">
        <v>75</v>
      </c>
      <c r="M15" s="16">
        <f t="shared" si="0"/>
        <v>705.8</v>
      </c>
      <c r="N15" s="49"/>
      <c r="O15" s="42" t="s">
        <v>26</v>
      </c>
      <c r="P15" s="34">
        <v>250</v>
      </c>
      <c r="Q15" s="47"/>
      <c r="R15" s="32">
        <f>IF(G15=0,0,(-$G$6*$G$9*10^6/Foglio2!$C$36*T15))</f>
        <v>100.45020849985328</v>
      </c>
      <c r="S15" s="32">
        <f t="shared" si="1"/>
        <v>0</v>
      </c>
      <c r="T15" s="17">
        <f>IF(G15=0,0,IF('forza bulloni piastra'!$G$9&lt;0,Foglio2!M20,Foglio2!N20))</f>
        <v>86.061882645825733</v>
      </c>
      <c r="U15" s="18">
        <f t="shared" si="2"/>
        <v>35.448878579598215</v>
      </c>
      <c r="V15" s="8"/>
      <c r="W15" s="8"/>
    </row>
    <row r="16" spans="1:23" ht="16.5" thickTop="1" thickBot="1" x14ac:dyDescent="0.3">
      <c r="B16" s="22"/>
      <c r="C16" s="23">
        <v>4</v>
      </c>
      <c r="D16" s="24"/>
      <c r="E16" s="41"/>
      <c r="F16" s="42" t="s">
        <v>62</v>
      </c>
      <c r="G16" s="33">
        <v>2</v>
      </c>
      <c r="H16" s="20"/>
      <c r="I16" s="42" t="s">
        <v>48</v>
      </c>
      <c r="J16" s="36">
        <v>352.9</v>
      </c>
      <c r="K16" s="67"/>
      <c r="L16" s="43" t="s">
        <v>76</v>
      </c>
      <c r="M16" s="16">
        <f t="shared" si="0"/>
        <v>705.8</v>
      </c>
      <c r="N16" s="49"/>
      <c r="O16" s="42" t="s">
        <v>27</v>
      </c>
      <c r="P16" s="34">
        <v>60</v>
      </c>
      <c r="Q16" s="47"/>
      <c r="R16" s="32">
        <f>IF(G16=0,0,(-$G$6*$G$9*10^6/Foglio2!$C$36*T16))</f>
        <v>-121.31509604868519</v>
      </c>
      <c r="S16" s="32">
        <f t="shared" si="1"/>
        <v>-8.0876730699123467</v>
      </c>
      <c r="T16" s="17">
        <f>IF(G16=0,0,IF('forza bulloni piastra'!$G$9&lt;0,Foglio2!M21,Foglio2!N21))</f>
        <v>-103.93811735417427</v>
      </c>
      <c r="U16" s="18">
        <f t="shared" si="2"/>
        <v>-42.812097395581006</v>
      </c>
      <c r="V16" s="8"/>
      <c r="W16" s="8"/>
    </row>
    <row r="17" spans="1:23" ht="16.5" thickTop="1" thickBot="1" x14ac:dyDescent="0.3">
      <c r="B17" s="22"/>
      <c r="C17" s="23">
        <v>5</v>
      </c>
      <c r="D17" s="24"/>
      <c r="E17" s="41"/>
      <c r="F17" s="42" t="s">
        <v>63</v>
      </c>
      <c r="G17" s="33">
        <v>0</v>
      </c>
      <c r="H17" s="20"/>
      <c r="I17" s="42" t="s">
        <v>49</v>
      </c>
      <c r="J17" s="36">
        <v>0</v>
      </c>
      <c r="K17" s="67"/>
      <c r="L17" s="43" t="s">
        <v>77</v>
      </c>
      <c r="M17" s="16">
        <f t="shared" si="0"/>
        <v>0</v>
      </c>
      <c r="N17" s="49"/>
      <c r="O17" s="42" t="s">
        <v>28</v>
      </c>
      <c r="P17" s="34">
        <v>0</v>
      </c>
      <c r="Q17" s="47"/>
      <c r="R17" s="32">
        <f>IF(G17=0,0,(-$G$6*$G$9*10^6/Foglio2!$C$36*T17))</f>
        <v>0</v>
      </c>
      <c r="S17" s="32">
        <f t="shared" si="1"/>
        <v>0</v>
      </c>
      <c r="T17" s="17">
        <f>IF(G17=0,0,IF('forza bulloni piastra'!$G$9&lt;0,Foglio2!M22,Foglio2!N22))</f>
        <v>0</v>
      </c>
      <c r="U17" s="18">
        <f t="shared" si="2"/>
        <v>0</v>
      </c>
      <c r="V17" s="8"/>
      <c r="W17" s="8"/>
    </row>
    <row r="18" spans="1:23" ht="16.5" thickTop="1" thickBot="1" x14ac:dyDescent="0.3">
      <c r="B18" s="22"/>
      <c r="C18" s="23">
        <v>6</v>
      </c>
      <c r="D18" s="24"/>
      <c r="E18" s="41"/>
      <c r="F18" s="42" t="s">
        <v>64</v>
      </c>
      <c r="G18" s="33">
        <v>0</v>
      </c>
      <c r="H18" s="20"/>
      <c r="I18" s="42" t="s">
        <v>50</v>
      </c>
      <c r="J18" s="36">
        <v>0</v>
      </c>
      <c r="K18" s="67"/>
      <c r="L18" s="43" t="s">
        <v>78</v>
      </c>
      <c r="M18" s="16">
        <f t="shared" si="0"/>
        <v>0</v>
      </c>
      <c r="N18" s="49"/>
      <c r="O18" s="42" t="s">
        <v>29</v>
      </c>
      <c r="P18" s="34">
        <v>0</v>
      </c>
      <c r="Q18" s="47"/>
      <c r="R18" s="32">
        <f>IF(G18=0,0,(-$G$6*$G$9*10^6/Foglio2!$C$36*T18))</f>
        <v>0</v>
      </c>
      <c r="S18" s="32">
        <f t="shared" si="1"/>
        <v>0</v>
      </c>
      <c r="T18" s="17">
        <f>IF(G18=0,0,IF('forza bulloni piastra'!$G$9&lt;0,Foglio2!M23,Foglio2!N23))</f>
        <v>0</v>
      </c>
      <c r="U18" s="18">
        <f t="shared" si="2"/>
        <v>0</v>
      </c>
      <c r="V18" s="8"/>
      <c r="W18" s="8"/>
    </row>
    <row r="19" spans="1:23" ht="16.5" thickTop="1" thickBot="1" x14ac:dyDescent="0.3">
      <c r="B19" s="22"/>
      <c r="C19" s="23">
        <v>7</v>
      </c>
      <c r="D19" s="24"/>
      <c r="E19" s="41"/>
      <c r="F19" s="42" t="s">
        <v>65</v>
      </c>
      <c r="G19" s="33">
        <v>0</v>
      </c>
      <c r="H19" s="20"/>
      <c r="I19" s="42" t="s">
        <v>51</v>
      </c>
      <c r="J19" s="36">
        <v>0</v>
      </c>
      <c r="K19" s="67"/>
      <c r="L19" s="43" t="s">
        <v>79</v>
      </c>
      <c r="M19" s="16">
        <f t="shared" si="0"/>
        <v>0</v>
      </c>
      <c r="N19" s="49"/>
      <c r="O19" s="42" t="s">
        <v>30</v>
      </c>
      <c r="P19" s="34">
        <v>0</v>
      </c>
      <c r="Q19" s="47"/>
      <c r="R19" s="32">
        <f>IF(G19=0,0,(-$G$6*$G$9*10^6/Foglio2!$C$36*T19))</f>
        <v>0</v>
      </c>
      <c r="S19" s="32">
        <f t="shared" si="1"/>
        <v>0</v>
      </c>
      <c r="T19" s="17">
        <f>IF(G19=0,0,IF('forza bulloni piastra'!$G$9&lt;0,Foglio2!M24,Foglio2!N24))</f>
        <v>0</v>
      </c>
      <c r="U19" s="18">
        <f t="shared" si="2"/>
        <v>0</v>
      </c>
      <c r="V19" s="8"/>
      <c r="W19" s="8"/>
    </row>
    <row r="20" spans="1:23" ht="16.5" thickTop="1" thickBot="1" x14ac:dyDescent="0.3">
      <c r="B20" s="22"/>
      <c r="C20" s="23">
        <v>8</v>
      </c>
      <c r="D20" s="24"/>
      <c r="E20" s="41"/>
      <c r="F20" s="42" t="s">
        <v>66</v>
      </c>
      <c r="G20" s="33">
        <v>0</v>
      </c>
      <c r="H20" s="20"/>
      <c r="I20" s="42" t="s">
        <v>52</v>
      </c>
      <c r="J20" s="36">
        <v>0</v>
      </c>
      <c r="K20" s="67"/>
      <c r="L20" s="43" t="s">
        <v>80</v>
      </c>
      <c r="M20" s="16">
        <f t="shared" si="0"/>
        <v>0</v>
      </c>
      <c r="N20" s="49"/>
      <c r="O20" s="42" t="s">
        <v>31</v>
      </c>
      <c r="P20" s="34">
        <v>0</v>
      </c>
      <c r="Q20" s="47"/>
      <c r="R20" s="32">
        <f>IF(G20=0,0,(-$G$6*$G$9*10^6/Foglio2!$C$36*T20))</f>
        <v>0</v>
      </c>
      <c r="S20" s="32">
        <f t="shared" si="1"/>
        <v>0</v>
      </c>
      <c r="T20" s="17">
        <f>IF(G20=0,0,IF('forza bulloni piastra'!$G$9&lt;0,Foglio2!M25,Foglio2!N25))</f>
        <v>0</v>
      </c>
      <c r="U20" s="18">
        <f t="shared" si="2"/>
        <v>0</v>
      </c>
      <c r="V20" s="8"/>
      <c r="W20" s="8"/>
    </row>
    <row r="21" spans="1:23" ht="16.5" thickTop="1" thickBot="1" x14ac:dyDescent="0.3">
      <c r="B21" s="22"/>
      <c r="C21" s="23">
        <v>9</v>
      </c>
      <c r="D21" s="24"/>
      <c r="E21" s="41"/>
      <c r="F21" s="42" t="s">
        <v>67</v>
      </c>
      <c r="G21" s="33">
        <v>0</v>
      </c>
      <c r="H21" s="20"/>
      <c r="I21" s="42" t="s">
        <v>53</v>
      </c>
      <c r="J21" s="36">
        <v>0</v>
      </c>
      <c r="K21" s="67"/>
      <c r="L21" s="43" t="s">
        <v>81</v>
      </c>
      <c r="M21" s="16">
        <f t="shared" si="0"/>
        <v>0</v>
      </c>
      <c r="N21" s="49"/>
      <c r="O21" s="42" t="s">
        <v>32</v>
      </c>
      <c r="P21" s="34">
        <v>0</v>
      </c>
      <c r="Q21" s="47"/>
      <c r="R21" s="32">
        <f>IF(G21=0,0,(-$G$6*$G$9*10^6/Foglio2!$C$36*T21))</f>
        <v>0</v>
      </c>
      <c r="S21" s="32">
        <f t="shared" si="1"/>
        <v>0</v>
      </c>
      <c r="T21" s="17">
        <f>IF(G21=0,0,IF('forza bulloni piastra'!$G$9&lt;0,Foglio2!M26,Foglio2!N26))</f>
        <v>0</v>
      </c>
      <c r="U21" s="18">
        <f t="shared" si="2"/>
        <v>0</v>
      </c>
      <c r="V21" s="8"/>
      <c r="W21" s="8"/>
    </row>
    <row r="22" spans="1:23" ht="16.5" thickTop="1" thickBot="1" x14ac:dyDescent="0.3">
      <c r="B22" s="22"/>
      <c r="C22" s="23">
        <v>10</v>
      </c>
      <c r="D22" s="24"/>
      <c r="E22" s="41"/>
      <c r="F22" s="42" t="s">
        <v>68</v>
      </c>
      <c r="G22" s="33">
        <v>0</v>
      </c>
      <c r="H22" s="20"/>
      <c r="I22" s="42" t="s">
        <v>54</v>
      </c>
      <c r="J22" s="36">
        <v>0</v>
      </c>
      <c r="K22" s="67"/>
      <c r="L22" s="43" t="s">
        <v>82</v>
      </c>
      <c r="M22" s="16">
        <f t="shared" si="0"/>
        <v>0</v>
      </c>
      <c r="N22" s="49"/>
      <c r="O22" s="42" t="s">
        <v>33</v>
      </c>
      <c r="P22" s="34">
        <v>0</v>
      </c>
      <c r="Q22" s="47"/>
      <c r="R22" s="32">
        <f>IF(G22=0,0,(-$G$6*$G$9*10^6/Foglio2!$C$36*T22))</f>
        <v>0</v>
      </c>
      <c r="S22" s="32">
        <f t="shared" si="1"/>
        <v>0</v>
      </c>
      <c r="T22" s="17">
        <f>IF(G22=0,0,IF('forza bulloni piastra'!$G$9&lt;0,Foglio2!M27,Foglio2!N27))</f>
        <v>0</v>
      </c>
      <c r="U22" s="18">
        <f t="shared" si="2"/>
        <v>0</v>
      </c>
      <c r="V22" s="8"/>
      <c r="W22" s="8"/>
    </row>
    <row r="23" spans="1:23" ht="16.5" thickTop="1" thickBot="1" x14ac:dyDescent="0.3">
      <c r="B23" s="22"/>
      <c r="C23" s="23">
        <v>11</v>
      </c>
      <c r="D23" s="24"/>
      <c r="E23" s="41"/>
      <c r="F23" s="42" t="s">
        <v>69</v>
      </c>
      <c r="G23" s="33">
        <v>0</v>
      </c>
      <c r="H23" s="20"/>
      <c r="I23" s="42" t="s">
        <v>55</v>
      </c>
      <c r="J23" s="36">
        <v>0</v>
      </c>
      <c r="K23" s="67"/>
      <c r="L23" s="43" t="s">
        <v>83</v>
      </c>
      <c r="M23" s="16">
        <f t="shared" si="0"/>
        <v>0</v>
      </c>
      <c r="N23" s="49"/>
      <c r="O23" s="42" t="s">
        <v>34</v>
      </c>
      <c r="P23" s="34">
        <v>0</v>
      </c>
      <c r="Q23" s="47"/>
      <c r="R23" s="32">
        <f>IF(G23=0,0,(-$G$6*$G$9*10^6/Foglio2!$C$36*T23))</f>
        <v>0</v>
      </c>
      <c r="S23" s="32">
        <f t="shared" si="1"/>
        <v>0</v>
      </c>
      <c r="T23" s="17">
        <f>IF(G23=0,0,IF('forza bulloni piastra'!$G$9&lt;0,Foglio2!M28,Foglio2!N28))</f>
        <v>0</v>
      </c>
      <c r="U23" s="18">
        <f t="shared" si="2"/>
        <v>0</v>
      </c>
      <c r="V23" s="8"/>
      <c r="W23" s="8"/>
    </row>
    <row r="24" spans="1:23" ht="16.5" thickTop="1" thickBot="1" x14ac:dyDescent="0.3">
      <c r="B24" s="22"/>
      <c r="C24" s="23">
        <v>12</v>
      </c>
      <c r="D24" s="24"/>
      <c r="E24" s="41"/>
      <c r="F24" s="42" t="s">
        <v>70</v>
      </c>
      <c r="G24" s="33">
        <v>0</v>
      </c>
      <c r="H24" s="20"/>
      <c r="I24" s="42" t="s">
        <v>56</v>
      </c>
      <c r="J24" s="36">
        <v>0</v>
      </c>
      <c r="K24" s="67"/>
      <c r="L24" s="43" t="s">
        <v>84</v>
      </c>
      <c r="M24" s="16">
        <f t="shared" si="0"/>
        <v>0</v>
      </c>
      <c r="N24" s="49"/>
      <c r="O24" s="42" t="s">
        <v>35</v>
      </c>
      <c r="P24" s="34">
        <v>0</v>
      </c>
      <c r="Q24" s="47"/>
      <c r="R24" s="32">
        <f>IF(G24=0,0,(-$G$6*$G$9*10^6/Foglio2!$C$36*T24))</f>
        <v>0</v>
      </c>
      <c r="S24" s="32">
        <f t="shared" si="1"/>
        <v>0</v>
      </c>
      <c r="T24" s="17">
        <f>IF(G24=0,0,IF('forza bulloni piastra'!$G$9&lt;0,Foglio2!M29,Foglio2!N29))</f>
        <v>0</v>
      </c>
      <c r="U24" s="18">
        <f t="shared" si="2"/>
        <v>0</v>
      </c>
      <c r="V24" s="8"/>
      <c r="W24" s="8"/>
    </row>
    <row r="25" spans="1:23" ht="16.5" thickTop="1" thickBot="1" x14ac:dyDescent="0.3">
      <c r="B25" s="22"/>
      <c r="C25" s="23">
        <v>13</v>
      </c>
      <c r="D25" s="24"/>
      <c r="E25" s="41"/>
      <c r="F25" s="42" t="s">
        <v>71</v>
      </c>
      <c r="G25" s="33">
        <v>0</v>
      </c>
      <c r="H25" s="20"/>
      <c r="I25" s="42" t="s">
        <v>57</v>
      </c>
      <c r="J25" s="36">
        <v>0</v>
      </c>
      <c r="K25" s="67"/>
      <c r="L25" s="43" t="s">
        <v>85</v>
      </c>
      <c r="M25" s="16">
        <f t="shared" si="0"/>
        <v>0</v>
      </c>
      <c r="N25" s="49"/>
      <c r="O25" s="42" t="s">
        <v>36</v>
      </c>
      <c r="P25" s="34">
        <v>0</v>
      </c>
      <c r="Q25" s="47"/>
      <c r="R25" s="32">
        <f>IF(G25=0,0,(-$G$6*$G$9*10^6/Foglio2!$C$36*T25))</f>
        <v>0</v>
      </c>
      <c r="S25" s="32">
        <f t="shared" si="1"/>
        <v>0</v>
      </c>
      <c r="T25" s="17">
        <f>IF(G25=0,0,IF('forza bulloni piastra'!$G$9&lt;0,Foglio2!M30,Foglio2!N30))</f>
        <v>0</v>
      </c>
      <c r="U25" s="18">
        <f t="shared" si="2"/>
        <v>0</v>
      </c>
      <c r="V25" s="8"/>
      <c r="W25" s="8"/>
    </row>
    <row r="26" spans="1:23" ht="16.5" thickTop="1" thickBot="1" x14ac:dyDescent="0.3">
      <c r="B26" s="22"/>
      <c r="C26" s="23">
        <v>14</v>
      </c>
      <c r="D26" s="24"/>
      <c r="E26" s="41"/>
      <c r="F26" s="42" t="s">
        <v>72</v>
      </c>
      <c r="G26" s="33">
        <v>0</v>
      </c>
      <c r="H26" s="20"/>
      <c r="I26" s="42" t="s">
        <v>58</v>
      </c>
      <c r="J26" s="36">
        <v>0</v>
      </c>
      <c r="K26" s="67"/>
      <c r="L26" s="43" t="s">
        <v>86</v>
      </c>
      <c r="M26" s="16">
        <f t="shared" si="0"/>
        <v>0</v>
      </c>
      <c r="N26" s="49"/>
      <c r="O26" s="42" t="s">
        <v>37</v>
      </c>
      <c r="P26" s="34">
        <v>0</v>
      </c>
      <c r="Q26" s="47"/>
      <c r="R26" s="32">
        <f>IF(G26=0,0,(-$G$6*$G$9*10^6/Foglio2!$C$36*T26))</f>
        <v>0</v>
      </c>
      <c r="S26" s="32">
        <f t="shared" si="1"/>
        <v>0</v>
      </c>
      <c r="T26" s="17">
        <f>IF(G26=0,0,IF('forza bulloni piastra'!$G$9&lt;0,Foglio2!M31,Foglio2!N31))</f>
        <v>0</v>
      </c>
      <c r="U26" s="18">
        <f t="shared" si="2"/>
        <v>0</v>
      </c>
      <c r="V26" s="8"/>
      <c r="W26" s="8"/>
    </row>
    <row r="27" spans="1:23" ht="16.5" thickTop="1" thickBot="1" x14ac:dyDescent="0.3">
      <c r="A27" s="65" t="s">
        <v>98</v>
      </c>
      <c r="B27" s="25"/>
      <c r="C27" s="26"/>
      <c r="D27" s="27"/>
      <c r="E27" s="28"/>
      <c r="F27" s="28"/>
      <c r="G27" s="28"/>
      <c r="H27" s="28"/>
      <c r="I27" s="12"/>
      <c r="J27" s="8"/>
      <c r="K27" s="8"/>
      <c r="L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5.75" thickTop="1" x14ac:dyDescent="0.25">
      <c r="A28" s="65"/>
      <c r="C28" s="8"/>
      <c r="D28" s="37" t="s">
        <v>16</v>
      </c>
      <c r="E28" s="3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5">
      <c r="B31" s="38" t="s">
        <v>21</v>
      </c>
      <c r="C31" s="38"/>
      <c r="D31" s="38"/>
      <c r="E31" s="38"/>
      <c r="F31" s="12" t="s">
        <v>40</v>
      </c>
      <c r="G31" s="17">
        <f>(-Foglio2!G17+(Foglio2!G17^2-4*Foglio2!F17*Foglio2!H17)^0.5)/(2*Foglio2!F17)</f>
        <v>163.93811735417427</v>
      </c>
      <c r="H31" s="47"/>
      <c r="J31" s="2"/>
      <c r="K31" s="2"/>
      <c r="L31" s="3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5">
      <c r="B32" s="38" t="s">
        <v>41</v>
      </c>
      <c r="C32" s="38"/>
      <c r="D32" s="38"/>
      <c r="E32" s="38"/>
      <c r="F32" s="12" t="s">
        <v>42</v>
      </c>
      <c r="G32" s="29">
        <f>Foglio2!C36*10^-4</f>
        <v>188016.33594074668</v>
      </c>
      <c r="H32" s="48"/>
      <c r="J32" s="2"/>
      <c r="K32" s="2"/>
      <c r="L32" s="40"/>
      <c r="M32" s="30"/>
      <c r="N32" s="30"/>
      <c r="O32" s="28"/>
      <c r="P32" s="31"/>
      <c r="Q32" s="31"/>
      <c r="R32" s="8"/>
      <c r="S32" s="8"/>
      <c r="T32" s="8"/>
      <c r="U32" s="8"/>
      <c r="V32" s="8"/>
      <c r="W32" s="8"/>
    </row>
    <row r="33" spans="2:2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sheetProtection password="ABEF" sheet="1" objects="1" scenarios="1" selectLockedCells="1"/>
  <mergeCells count="10">
    <mergeCell ref="A27:A28"/>
    <mergeCell ref="A12:A13"/>
    <mergeCell ref="T11:T12"/>
    <mergeCell ref="U11:U12"/>
    <mergeCell ref="R11:R12"/>
    <mergeCell ref="S11:S12"/>
    <mergeCell ref="I11:J12"/>
    <mergeCell ref="F11:G12"/>
    <mergeCell ref="L11:M12"/>
    <mergeCell ref="O11:P12"/>
  </mergeCells>
  <conditionalFormatting sqref="G13:U26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41"/>
  <sheetViews>
    <sheetView workbookViewId="0">
      <selection activeCell="N36" sqref="N36"/>
    </sheetView>
  </sheetViews>
  <sheetFormatPr defaultRowHeight="15" x14ac:dyDescent="0.25"/>
  <cols>
    <col min="8" max="8" width="9.7109375" bestFit="1" customWidth="1"/>
    <col min="10" max="10" width="11" bestFit="1" customWidth="1"/>
    <col min="11" max="11" width="11.7109375" customWidth="1"/>
  </cols>
  <sheetData>
    <row r="3" spans="3:14" x14ac:dyDescent="0.25">
      <c r="C3" t="s">
        <v>0</v>
      </c>
      <c r="D3" s="1">
        <f>10</f>
        <v>10</v>
      </c>
      <c r="F3" t="s">
        <v>1</v>
      </c>
      <c r="G3" s="1">
        <v>450</v>
      </c>
    </row>
    <row r="4" spans="3:14" x14ac:dyDescent="0.25">
      <c r="C4" t="s">
        <v>2</v>
      </c>
      <c r="D4" s="1">
        <v>15</v>
      </c>
      <c r="F4" t="s">
        <v>3</v>
      </c>
      <c r="G4" s="1">
        <v>430</v>
      </c>
    </row>
    <row r="5" spans="3:14" x14ac:dyDescent="0.25">
      <c r="C5" t="s">
        <v>4</v>
      </c>
      <c r="D5" s="1">
        <v>20</v>
      </c>
    </row>
    <row r="6" spans="3:14" x14ac:dyDescent="0.25">
      <c r="C6" t="s">
        <v>5</v>
      </c>
      <c r="D6" s="1">
        <v>25</v>
      </c>
    </row>
    <row r="7" spans="3:14" x14ac:dyDescent="0.25">
      <c r="C7" t="s">
        <v>6</v>
      </c>
      <c r="D7" s="1">
        <v>30</v>
      </c>
    </row>
    <row r="8" spans="3:14" x14ac:dyDescent="0.25">
      <c r="C8" t="s">
        <v>7</v>
      </c>
      <c r="D8" s="1">
        <v>35</v>
      </c>
    </row>
    <row r="9" spans="3:14" x14ac:dyDescent="0.25">
      <c r="C9" t="s">
        <v>8</v>
      </c>
      <c r="D9" s="1">
        <v>40</v>
      </c>
    </row>
    <row r="10" spans="3:14" x14ac:dyDescent="0.25">
      <c r="C10" t="s">
        <v>9</v>
      </c>
      <c r="D10" s="1">
        <v>45</v>
      </c>
    </row>
    <row r="11" spans="3:14" x14ac:dyDescent="0.25">
      <c r="C11" t="s">
        <v>10</v>
      </c>
      <c r="D11" s="1">
        <v>50</v>
      </c>
    </row>
    <row r="12" spans="3:14" x14ac:dyDescent="0.25">
      <c r="C12" t="s">
        <v>11</v>
      </c>
      <c r="D12" s="1">
        <v>55</v>
      </c>
    </row>
    <row r="13" spans="3:14" x14ac:dyDescent="0.25">
      <c r="C13" t="s">
        <v>12</v>
      </c>
      <c r="D13" s="1">
        <v>60</v>
      </c>
    </row>
    <row r="15" spans="3:14" x14ac:dyDescent="0.25">
      <c r="C15" s="52" t="s">
        <v>43</v>
      </c>
      <c r="D15" s="52"/>
      <c r="E15" s="52"/>
      <c r="F15" s="52"/>
      <c r="G15" s="52"/>
      <c r="H15" s="52"/>
      <c r="J15" t="s">
        <v>44</v>
      </c>
    </row>
    <row r="16" spans="3:14" x14ac:dyDescent="0.25">
      <c r="C16" s="1" t="s">
        <v>38</v>
      </c>
      <c r="D16" s="1" t="s">
        <v>39</v>
      </c>
      <c r="F16" s="5" t="s">
        <v>22</v>
      </c>
      <c r="G16" s="5" t="s">
        <v>23</v>
      </c>
      <c r="H16" s="5" t="s">
        <v>24</v>
      </c>
      <c r="J16" s="1" t="s">
        <v>38</v>
      </c>
      <c r="K16" s="1" t="s">
        <v>39</v>
      </c>
      <c r="M16" s="1" t="s">
        <v>38</v>
      </c>
      <c r="N16" s="1" t="s">
        <v>39</v>
      </c>
    </row>
    <row r="17" spans="3:14" x14ac:dyDescent="0.25">
      <c r="F17" s="4">
        <f>'forza bulloni piastra'!G7/2</f>
        <v>175</v>
      </c>
      <c r="G17" s="4">
        <f>'forza bulloni piastra'!G6*SUM('forza bulloni piastra'!M13:M26)</f>
        <v>42348</v>
      </c>
      <c r="H17" s="4">
        <f>-IF('forza bulloni piastra'!G9&lt;0,Foglio2!C32,Foglio2!D32)</f>
        <v>-11645700</v>
      </c>
    </row>
    <row r="18" spans="3:14" x14ac:dyDescent="0.25">
      <c r="C18">
        <f>'forza bulloni piastra'!$G$6*'forza bulloni piastra'!M13*'forza bulloni piastra'!P13</f>
        <v>4658280</v>
      </c>
      <c r="D18">
        <f>'forza bulloni piastra'!$G$6*'forza bulloni piastra'!M13*('forza bulloni piastra'!$G$8-'forza bulloni piastra'!P13)</f>
        <v>635220</v>
      </c>
      <c r="J18">
        <f>'forza bulloni piastra'!$G$6*'forza bulloni piastra'!M13*M18^2</f>
        <v>806836996.20990169</v>
      </c>
      <c r="K18">
        <f>'forza bulloni piastra'!$G$6*'forza bulloni piastra'!M13*N18^2</f>
        <v>114372761.01567039</v>
      </c>
      <c r="M18" s="1">
        <f>('forza bulloni piastra'!P13-'forza bulloni piastra'!$G$31)</f>
        <v>276.06188264582573</v>
      </c>
      <c r="N18" s="1">
        <f>('forza bulloni piastra'!$G$8-'forza bulloni piastra'!P13)-'forza bulloni piastra'!$G$31</f>
        <v>-103.93811735417427</v>
      </c>
    </row>
    <row r="19" spans="3:14" x14ac:dyDescent="0.25">
      <c r="C19">
        <f>'forza bulloni piastra'!$G$6*'forza bulloni piastra'!M14*'forza bulloni piastra'!P14</f>
        <v>3705450</v>
      </c>
      <c r="D19">
        <f>'forza bulloni piastra'!$G$6*'forza bulloni piastra'!M14*('forza bulloni piastra'!$G$8-'forza bulloni piastra'!P14)</f>
        <v>1588050</v>
      </c>
      <c r="J19">
        <f>'forza bulloni piastra'!$G$6*'forza bulloni piastra'!M14*M19^2</f>
        <v>366511608.92705745</v>
      </c>
      <c r="K19">
        <f>'forza bulloni piastra'!$G$6*'forza bulloni piastra'!M14*N19^2</f>
        <v>2056748.2985146556</v>
      </c>
      <c r="M19" s="1">
        <f>('forza bulloni piastra'!P14-'forza bulloni piastra'!$G$31)</f>
        <v>186.06188264582573</v>
      </c>
      <c r="N19" s="1">
        <f>('forza bulloni piastra'!$G$8-'forza bulloni piastra'!P14)-'forza bulloni piastra'!$G$31</f>
        <v>-13.938117354174267</v>
      </c>
    </row>
    <row r="20" spans="3:14" x14ac:dyDescent="0.25">
      <c r="C20">
        <f>'forza bulloni piastra'!$G$6*'forza bulloni piastra'!M15*'forza bulloni piastra'!P15</f>
        <v>2646750</v>
      </c>
      <c r="D20">
        <f>'forza bulloni piastra'!$G$6*'forza bulloni piastra'!M15*('forza bulloni piastra'!$G$8-'forza bulloni piastra'!P15)</f>
        <v>2646750</v>
      </c>
      <c r="J20">
        <f>'forza bulloni piastra'!$G$6*'forza bulloni piastra'!M15*M20^2</f>
        <v>78414178.612786055</v>
      </c>
      <c r="K20">
        <f>'forza bulloni piastra'!$G$6*'forza bulloni piastra'!M15*N20^2</f>
        <v>78414178.612786055</v>
      </c>
      <c r="M20" s="1">
        <f>('forza bulloni piastra'!P15-'forza bulloni piastra'!$G$31)</f>
        <v>86.061882645825733</v>
      </c>
      <c r="N20" s="1">
        <f>('forza bulloni piastra'!$G$8-'forza bulloni piastra'!P15)-'forza bulloni piastra'!$G$31</f>
        <v>86.061882645825733</v>
      </c>
    </row>
    <row r="21" spans="3:14" x14ac:dyDescent="0.25">
      <c r="C21">
        <f>'forza bulloni piastra'!$G$6*'forza bulloni piastra'!M16*'forza bulloni piastra'!P16</f>
        <v>635220</v>
      </c>
      <c r="D21">
        <f>'forza bulloni piastra'!$G$6*'forza bulloni piastra'!M16*('forza bulloni piastra'!$G$8-'forza bulloni piastra'!P16)</f>
        <v>4658280</v>
      </c>
      <c r="J21">
        <f>'forza bulloni piastra'!$G$6*'forza bulloni piastra'!M16*M21^2</f>
        <v>114372761.01567039</v>
      </c>
      <c r="K21">
        <f>'forza bulloni piastra'!$G$6*'forza bulloni piastra'!M16*N21^2</f>
        <v>806836996.20990169</v>
      </c>
      <c r="M21" s="1">
        <f>('forza bulloni piastra'!P16-'forza bulloni piastra'!$G$31)</f>
        <v>-103.93811735417427</v>
      </c>
      <c r="N21" s="1">
        <f>('forza bulloni piastra'!$G$8-'forza bulloni piastra'!P16)-'forza bulloni piastra'!$G$31</f>
        <v>276.06188264582573</v>
      </c>
    </row>
    <row r="22" spans="3:14" x14ac:dyDescent="0.25">
      <c r="C22">
        <f>'forza bulloni piastra'!$G$6*'forza bulloni piastra'!M17*'forza bulloni piastra'!P17</f>
        <v>0</v>
      </c>
      <c r="D22">
        <f>'forza bulloni piastra'!$G$6*'forza bulloni piastra'!M17*('forza bulloni piastra'!$G$8-'forza bulloni piastra'!P17)</f>
        <v>0</v>
      </c>
      <c r="J22">
        <f>'forza bulloni piastra'!$G$6*'forza bulloni piastra'!M17*M22^2</f>
        <v>0</v>
      </c>
      <c r="K22">
        <f>'forza bulloni piastra'!$G$6*'forza bulloni piastra'!M17*N22^2</f>
        <v>0</v>
      </c>
      <c r="M22" s="1">
        <f>('forza bulloni piastra'!P17-'forza bulloni piastra'!$G$31)</f>
        <v>-163.93811735417427</v>
      </c>
      <c r="N22" s="1">
        <f>('forza bulloni piastra'!$G$8-'forza bulloni piastra'!P17)-'forza bulloni piastra'!$G$31</f>
        <v>336.06188264582573</v>
      </c>
    </row>
    <row r="23" spans="3:14" x14ac:dyDescent="0.25">
      <c r="C23">
        <f>'forza bulloni piastra'!$G$6*'forza bulloni piastra'!M18*'forza bulloni piastra'!P18</f>
        <v>0</v>
      </c>
      <c r="D23">
        <f>'forza bulloni piastra'!$G$6*'forza bulloni piastra'!M18*('forza bulloni piastra'!$G$8-'forza bulloni piastra'!P18)</f>
        <v>0</v>
      </c>
      <c r="J23">
        <f>'forza bulloni piastra'!$G$6*'forza bulloni piastra'!M18*M23^2</f>
        <v>0</v>
      </c>
      <c r="K23">
        <f>'forza bulloni piastra'!$G$6*'forza bulloni piastra'!M18*N23^2</f>
        <v>0</v>
      </c>
      <c r="M23" s="1">
        <f>('forza bulloni piastra'!P18-'forza bulloni piastra'!$G$31)</f>
        <v>-163.93811735417427</v>
      </c>
      <c r="N23" s="1">
        <f>('forza bulloni piastra'!$G$8-'forza bulloni piastra'!P18)-'forza bulloni piastra'!$G$31</f>
        <v>336.06188264582573</v>
      </c>
    </row>
    <row r="24" spans="3:14" x14ac:dyDescent="0.25">
      <c r="C24">
        <f>'forza bulloni piastra'!$G$6*'forza bulloni piastra'!M19*'forza bulloni piastra'!P19</f>
        <v>0</v>
      </c>
      <c r="D24">
        <f>'forza bulloni piastra'!$G$6*'forza bulloni piastra'!M19*('forza bulloni piastra'!$G$8-'forza bulloni piastra'!P19)</f>
        <v>0</v>
      </c>
      <c r="J24">
        <f>'forza bulloni piastra'!$G$6*'forza bulloni piastra'!M19*M24^2</f>
        <v>0</v>
      </c>
      <c r="K24">
        <f>'forza bulloni piastra'!$G$6*'forza bulloni piastra'!M19*N24^2</f>
        <v>0</v>
      </c>
      <c r="M24" s="1">
        <f>('forza bulloni piastra'!P19-'forza bulloni piastra'!$G$31)</f>
        <v>-163.93811735417427</v>
      </c>
      <c r="N24" s="1">
        <f>('forza bulloni piastra'!$G$8-'forza bulloni piastra'!P19)-'forza bulloni piastra'!$G$31</f>
        <v>336.06188264582573</v>
      </c>
    </row>
    <row r="25" spans="3:14" x14ac:dyDescent="0.25">
      <c r="C25">
        <f>'forza bulloni piastra'!$G$6*'forza bulloni piastra'!M20*'forza bulloni piastra'!P20</f>
        <v>0</v>
      </c>
      <c r="D25">
        <f>'forza bulloni piastra'!$G$6*'forza bulloni piastra'!M20*('forza bulloni piastra'!$G$8-'forza bulloni piastra'!P20)</f>
        <v>0</v>
      </c>
      <c r="J25">
        <f>'forza bulloni piastra'!$G$6*'forza bulloni piastra'!M20*M25^2</f>
        <v>0</v>
      </c>
      <c r="K25">
        <f>'forza bulloni piastra'!$G$6*'forza bulloni piastra'!M20*N25^2</f>
        <v>0</v>
      </c>
      <c r="M25" s="1">
        <f>('forza bulloni piastra'!P20-'forza bulloni piastra'!$G$31)</f>
        <v>-163.93811735417427</v>
      </c>
      <c r="N25" s="1">
        <f>('forza bulloni piastra'!$G$8-'forza bulloni piastra'!P20)-'forza bulloni piastra'!$G$31</f>
        <v>336.06188264582573</v>
      </c>
    </row>
    <row r="26" spans="3:14" x14ac:dyDescent="0.25">
      <c r="C26">
        <f>'forza bulloni piastra'!$G$6*'forza bulloni piastra'!M21*'forza bulloni piastra'!P21</f>
        <v>0</v>
      </c>
      <c r="D26">
        <f>'forza bulloni piastra'!$G$6*'forza bulloni piastra'!M21*('forza bulloni piastra'!$G$8-'forza bulloni piastra'!P21)</f>
        <v>0</v>
      </c>
      <c r="J26">
        <f>'forza bulloni piastra'!$G$6*'forza bulloni piastra'!M21*M26^2</f>
        <v>0</v>
      </c>
      <c r="K26">
        <f>'forza bulloni piastra'!$G$6*'forza bulloni piastra'!M21*N26^2</f>
        <v>0</v>
      </c>
      <c r="M26" s="1">
        <f>('forza bulloni piastra'!P21-'forza bulloni piastra'!$G$31)</f>
        <v>-163.93811735417427</v>
      </c>
      <c r="N26" s="1">
        <f>('forza bulloni piastra'!$G$8-'forza bulloni piastra'!P21)-'forza bulloni piastra'!$G$31</f>
        <v>336.06188264582573</v>
      </c>
    </row>
    <row r="27" spans="3:14" x14ac:dyDescent="0.25">
      <c r="C27">
        <f>'forza bulloni piastra'!$G$6*'forza bulloni piastra'!M22*'forza bulloni piastra'!P22</f>
        <v>0</v>
      </c>
      <c r="D27">
        <f>'forza bulloni piastra'!$G$6*'forza bulloni piastra'!M22*('forza bulloni piastra'!$G$8-'forza bulloni piastra'!P22)</f>
        <v>0</v>
      </c>
      <c r="J27">
        <f>'forza bulloni piastra'!$G$6*'forza bulloni piastra'!M22*M27^2</f>
        <v>0</v>
      </c>
      <c r="K27">
        <f>'forza bulloni piastra'!$G$6*'forza bulloni piastra'!M22*N27^2</f>
        <v>0</v>
      </c>
      <c r="M27" s="1">
        <f>('forza bulloni piastra'!P22-'forza bulloni piastra'!$G$31)</f>
        <v>-163.93811735417427</v>
      </c>
      <c r="N27" s="1">
        <f>('forza bulloni piastra'!$G$8-'forza bulloni piastra'!P22)-'forza bulloni piastra'!$G$31</f>
        <v>336.06188264582573</v>
      </c>
    </row>
    <row r="28" spans="3:14" x14ac:dyDescent="0.25">
      <c r="C28">
        <f>'forza bulloni piastra'!$G$6*'forza bulloni piastra'!M23*'forza bulloni piastra'!P23</f>
        <v>0</v>
      </c>
      <c r="D28">
        <f>'forza bulloni piastra'!$G$6*'forza bulloni piastra'!M23*('forza bulloni piastra'!$G$8-'forza bulloni piastra'!P23)</f>
        <v>0</v>
      </c>
      <c r="J28">
        <f>'forza bulloni piastra'!$G$6*'forza bulloni piastra'!M23*M28^2</f>
        <v>0</v>
      </c>
      <c r="K28">
        <f>'forza bulloni piastra'!$G$6*'forza bulloni piastra'!M23*N28^2</f>
        <v>0</v>
      </c>
      <c r="M28" s="1">
        <f>('forza bulloni piastra'!P23-'forza bulloni piastra'!$G$31)</f>
        <v>-163.93811735417427</v>
      </c>
      <c r="N28" s="1">
        <f>('forza bulloni piastra'!$G$8-'forza bulloni piastra'!P23)-'forza bulloni piastra'!$G$31</f>
        <v>336.06188264582573</v>
      </c>
    </row>
    <row r="29" spans="3:14" x14ac:dyDescent="0.25">
      <c r="C29">
        <f>'forza bulloni piastra'!$G$6*'forza bulloni piastra'!M24*'forza bulloni piastra'!P24</f>
        <v>0</v>
      </c>
      <c r="D29">
        <f>'forza bulloni piastra'!$G$6*'forza bulloni piastra'!M24*('forza bulloni piastra'!$G$8-'forza bulloni piastra'!P24)</f>
        <v>0</v>
      </c>
      <c r="J29">
        <f>'forza bulloni piastra'!$G$6*'forza bulloni piastra'!M24*M29^2</f>
        <v>0</v>
      </c>
      <c r="K29">
        <f>'forza bulloni piastra'!$G$6*'forza bulloni piastra'!M24*N29^2</f>
        <v>0</v>
      </c>
      <c r="M29" s="1">
        <f>('forza bulloni piastra'!P24-'forza bulloni piastra'!$G$31)</f>
        <v>-163.93811735417427</v>
      </c>
      <c r="N29" s="1">
        <f>('forza bulloni piastra'!$G$8-'forza bulloni piastra'!P24)-'forza bulloni piastra'!$G$31</f>
        <v>336.06188264582573</v>
      </c>
    </row>
    <row r="30" spans="3:14" x14ac:dyDescent="0.25">
      <c r="C30">
        <f>'forza bulloni piastra'!$G$6*'forza bulloni piastra'!M25*'forza bulloni piastra'!P25</f>
        <v>0</v>
      </c>
      <c r="D30">
        <f>'forza bulloni piastra'!$G$6*'forza bulloni piastra'!M25*('forza bulloni piastra'!$G$8-'forza bulloni piastra'!P25)</f>
        <v>0</v>
      </c>
      <c r="J30">
        <f>'forza bulloni piastra'!$G$6*'forza bulloni piastra'!M25*M30^2</f>
        <v>0</v>
      </c>
      <c r="K30">
        <f>'forza bulloni piastra'!$G$6*'forza bulloni piastra'!M25*N30^2</f>
        <v>0</v>
      </c>
      <c r="M30" s="1">
        <f>('forza bulloni piastra'!P25-'forza bulloni piastra'!$G$31)</f>
        <v>-163.93811735417427</v>
      </c>
      <c r="N30" s="1">
        <f>('forza bulloni piastra'!$G$8-'forza bulloni piastra'!P25)-'forza bulloni piastra'!$G$31</f>
        <v>336.06188264582573</v>
      </c>
    </row>
    <row r="31" spans="3:14" x14ac:dyDescent="0.25">
      <c r="C31" s="3">
        <f>'forza bulloni piastra'!$G$6*'forza bulloni piastra'!M26*'forza bulloni piastra'!P26</f>
        <v>0</v>
      </c>
      <c r="D31" s="3">
        <f>'forza bulloni piastra'!$G$6*'forza bulloni piastra'!M26*('forza bulloni piastra'!$G$8-'forza bulloni piastra'!P26)</f>
        <v>0</v>
      </c>
      <c r="J31">
        <f>'forza bulloni piastra'!$G$6*'forza bulloni piastra'!M26*M31^2</f>
        <v>0</v>
      </c>
      <c r="K31">
        <f>'forza bulloni piastra'!$G$6*'forza bulloni piastra'!M26*N31^2</f>
        <v>0</v>
      </c>
      <c r="M31" s="1">
        <f>('forza bulloni piastra'!P26-'forza bulloni piastra'!$G$31)</f>
        <v>-163.93811735417427</v>
      </c>
      <c r="N31" s="1">
        <f>('forza bulloni piastra'!$G$8-'forza bulloni piastra'!P26)-'forza bulloni piastra'!$G$31</f>
        <v>336.06188264582573</v>
      </c>
    </row>
    <row r="32" spans="3:14" x14ac:dyDescent="0.25">
      <c r="C32">
        <f>SUM(C18:C31)</f>
        <v>11645700</v>
      </c>
      <c r="D32">
        <f>SUM(D18:D31)</f>
        <v>9528300</v>
      </c>
      <c r="J32">
        <f>SUM(J18:J31)</f>
        <v>1366135544.7654154</v>
      </c>
      <c r="K32">
        <f>SUM(K18:K31)</f>
        <v>1001680684.1368728</v>
      </c>
    </row>
    <row r="36" spans="3:8" x14ac:dyDescent="0.25">
      <c r="C36" s="6">
        <f>('forza bulloni piastra'!G7*'forza bulloni piastra'!G31^3/3+IF('forza bulloni piastra'!G9&lt;0,Foglio2!J32,Foglio2!K32))</f>
        <v>1880163359.4074667</v>
      </c>
    </row>
    <row r="38" spans="3:8" ht="15.75" thickBot="1" x14ac:dyDescent="0.3"/>
    <row r="39" spans="3:8" ht="16.5" thickTop="1" thickBot="1" x14ac:dyDescent="0.3">
      <c r="C39" s="8" t="s">
        <v>13</v>
      </c>
      <c r="D39" s="8"/>
      <c r="E39" s="8"/>
      <c r="F39" s="8"/>
      <c r="G39" s="9" t="s">
        <v>10</v>
      </c>
      <c r="H39" s="8"/>
    </row>
    <row r="40" spans="3:8" ht="16.5" thickTop="1" thickBot="1" x14ac:dyDescent="0.3">
      <c r="C40" s="8" t="s">
        <v>15</v>
      </c>
      <c r="D40" s="8"/>
      <c r="E40" s="8"/>
      <c r="F40" s="8"/>
      <c r="G40" s="10">
        <v>657</v>
      </c>
      <c r="H40" s="8"/>
    </row>
    <row r="41" spans="3:8" ht="15.75" thickTop="1" x14ac:dyDescent="0.25"/>
  </sheetData>
  <mergeCells count="1">
    <mergeCell ref="C15:H15"/>
  </mergeCells>
  <dataValidations count="1">
    <dataValidation type="list" allowBlank="1" showInputMessage="1" showErrorMessage="1" sqref="G39">
      <formula1>clas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ISTRUZIONI</vt:lpstr>
      <vt:lpstr>forza bulloni piastra</vt:lpstr>
      <vt:lpstr>Foglio2</vt:lpstr>
      <vt:lpstr>clas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Nicla</cp:lastModifiedBy>
  <dcterms:created xsi:type="dcterms:W3CDTF">2016-02-25T15:04:40Z</dcterms:created>
  <dcterms:modified xsi:type="dcterms:W3CDTF">2016-02-28T03:07:07Z</dcterms:modified>
</cp:coreProperties>
</file>