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harts/chart7.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avide Cicchini\Documents\6.VARIE PER LA PROFESSIONE\PROGRAMMI UTILI\STRUTTURE A PARETI\"/>
    </mc:Choice>
  </mc:AlternateContent>
  <workbookProtection workbookAlgorithmName="SHA-512" workbookHashValue="e/efiJSJ36fbIadhSOFamsF4tQaxd5Gq5JUey/7ttpVvuZXWVj+ePKHUaqA8lYAYr9wmrMxqv0CAVIfStIyu6g==" workbookSaltValue="fLjDkTKBKcU52XWt6ni9ZQ==" workbookSpinCount="100000" revisionsAlgorithmName="SHA-512" revisionsHashValue="+mmYCQNBxOr/MTpnDzbnUW8VbRickmbuhT32Vk5NtFWB5R+1Aey1r1+29hmi/6R1Uo4CtSqYskXseTW2HTE4zg==" revisionsSaltValue="MzeKmTbTdhJbjtHjZdTAJw==" revisionsSpinCount="100000" lockStructure="1" lockRevision="1"/>
  <bookViews>
    <workbookView xWindow="240" yWindow="135" windowWidth="20115" windowHeight="7935" tabRatio="900"/>
  </bookViews>
  <sheets>
    <sheet name="ISTRUZIONI" sheetId="1" r:id="rId1"/>
    <sheet name="DATI STRUTTURA" sheetId="2" r:id="rId2"/>
    <sheet name="CALCOLO DEL VENTO" sheetId="3" state="hidden" r:id="rId3"/>
    <sheet name="dati nascosti vento" sheetId="4" state="hidden" r:id="rId4"/>
    <sheet name="grafici piano primo" sheetId="5" state="hidden" r:id="rId5"/>
    <sheet name="grafico piano terra" sheetId="6" state="hidden" r:id="rId6"/>
    <sheet name="ANALISI STATICA LINEARE" sheetId="7" r:id="rId7"/>
    <sheet name="SPETTRO DI PROGETTO ORIZZONTALE" sheetId="8" r:id="rId8"/>
    <sheet name="Foglio deposito" sheetId="9" state="hidden" r:id="rId9"/>
    <sheet name="CARICHI VERTICALI" sheetId="10" r:id="rId10"/>
    <sheet name="MASSE 1" sheetId="11" state="hidden" r:id="rId11"/>
    <sheet name="MASSE 2" sheetId="12" state="hidden" r:id="rId12"/>
    <sheet name="RIPARTIZIONE FORZE SISMICHE" sheetId="13" r:id="rId13"/>
    <sheet name="SOLLECITAZIONI NEL PIANO" sheetId="14" r:id="rId14"/>
    <sheet name="SOLLECITAZIONI FUORI PIANO" sheetId="15" r:id="rId15"/>
    <sheet name="CENTRI" sheetId="16" r:id="rId16"/>
    <sheet name="CARICHI VERTICALI 2" sheetId="17" state="hidden" r:id="rId17"/>
    <sheet name="CARICHI VERTICALI 1" sheetId="18" state="hidden" r:id="rId18"/>
    <sheet name="RIP TF1" sheetId="19" state="hidden" r:id="rId19"/>
    <sheet name="RIP TF2" sheetId="20" state="hidden" r:id="rId20"/>
    <sheet name="RIP MF1" sheetId="21" state="hidden" r:id="rId21"/>
    <sheet name="RIP MF2" sheetId="22" state="hidden" r:id="rId22"/>
    <sheet name="VALORI DEL COEF PHI 1" sheetId="23" state="hidden" r:id="rId23"/>
    <sheet name="VALORI DEL COEF PHI 2" sheetId="24" state="hidden" r:id="rId24"/>
  </sheets>
  <externalReferences>
    <externalReference r:id="rId25"/>
    <externalReference r:id="rId26"/>
  </externalReferences>
  <definedNames>
    <definedName name="CAT" localSheetId="0">'[1]Foglio deposito'!$B$108:$B$112</definedName>
    <definedName name="CAT">'Foglio deposito'!$B$108:$B$112</definedName>
    <definedName name="catesp" localSheetId="0">'[1]dati nascosti vento'!$B$21:$B$25</definedName>
    <definedName name="catesp">'dati nascosti vento'!$B$21:$B$25</definedName>
    <definedName name="catfol">'Foglio deposito'!$C$283:$C$289</definedName>
    <definedName name="combo">'Foglio deposito'!$J$221:$J$257</definedName>
    <definedName name="cop" localSheetId="4">#REF!</definedName>
    <definedName name="cop" localSheetId="0">#REF!</definedName>
    <definedName name="cop">#REF!</definedName>
    <definedName name="cope" localSheetId="4">#REF!</definedName>
    <definedName name="cope" localSheetId="0">#REF!</definedName>
    <definedName name="cope">#REF!</definedName>
    <definedName name="es" localSheetId="0">'[1]Foglio deposito'!$H$103:$H$104</definedName>
    <definedName name="es">'Foglio deposito'!$H$103:$H$104</definedName>
    <definedName name="incl" localSheetId="0">'[1]dati nascosti vento'!$M$109:$M$199</definedName>
    <definedName name="incl">'dati nascosti vento'!$M$109:$M$199</definedName>
    <definedName name="nev">'Foglio deposito'!$C$291:$C$292</definedName>
    <definedName name="neve">'Foglio deposito'!$B$276:$B$277</definedName>
    <definedName name="Regione">[2]Vento!$Q$5:$Q$13</definedName>
    <definedName name="regioni" localSheetId="0">'[1]dati nascosti vento'!$B$4:$B$12</definedName>
    <definedName name="regioni">'dati nascosti vento'!$B$4:$B$12</definedName>
    <definedName name="rugosità" localSheetId="0">'[1]dati nascosti vento'!$B$15:$B$18</definedName>
    <definedName name="rugosità">'dati nascosti vento'!$B$15:$B$18</definedName>
    <definedName name="sn" localSheetId="0">'[1]Foglio deposito'!$G$103:$G$104</definedName>
    <definedName name="sn">'Foglio deposito'!$G$103:$G$104</definedName>
    <definedName name="snnn" localSheetId="4">#REF!</definedName>
    <definedName name="snnn" localSheetId="0">#REF!</definedName>
    <definedName name="snnn">#REF!</definedName>
    <definedName name="ss" localSheetId="4">#REF!</definedName>
    <definedName name="ss" localSheetId="0">#REF!</definedName>
    <definedName name="ss">#REF!</definedName>
    <definedName name="sta" localSheetId="0">'[1]dati nascosti vento'!$K$109:$K$110</definedName>
    <definedName name="sta">'dati nascosti vento'!$K$109:$K$110</definedName>
    <definedName name="TM">'grafico piano terra'!$S$5:$S$6</definedName>
    <definedName name="TOP" localSheetId="4">#REF!</definedName>
    <definedName name="TOP" localSheetId="0">#REF!</definedName>
    <definedName name="TOP">#REF!</definedName>
    <definedName name="TOPO" localSheetId="0">'[1]Foglio deposito'!$F$107:$F$110</definedName>
    <definedName name="TOPO">'Foglio deposito'!$F$107:$F$110</definedName>
    <definedName name="TOPO1" localSheetId="0">'[1]dati nascosti vento'!$B$138:$B$141</definedName>
    <definedName name="TOPO1">'dati nascosti vento'!$B$138:$B$141</definedName>
    <definedName name="topo2" localSheetId="4">#REF!</definedName>
    <definedName name="topo2" localSheetId="0">#REF!</definedName>
    <definedName name="topo2">#REF!</definedName>
    <definedName name="toppp">'dati nascosti vento'!$B$139:$B$141</definedName>
    <definedName name="TR" localSheetId="0">'[1]dati nascosti vento'!$H$4:$H$102</definedName>
    <definedName name="TR">'dati nascosti vento'!$H$4:$H$102</definedName>
    <definedName name="zona" localSheetId="4">#REF!</definedName>
    <definedName name="zona" localSheetId="0">#REF!</definedName>
    <definedName name="zona">#REF!</definedName>
  </definedNames>
  <calcPr calcId="152511"/>
  <customWorkbookViews>
    <customWorkbookView name="Davide Cicchini - Visualizzazione personale" guid="{9F10FD11-6100-49E1-A6D9-5E69E81A5748}" mergeInterval="0" personalView="1" maximized="1" xWindow="1358" yWindow="-68" windowWidth="1456" windowHeight="876" tabRatio="900" activeSheetId="1"/>
  </customWorkbookViews>
</workbook>
</file>

<file path=xl/calcChain.xml><?xml version="1.0" encoding="utf-8"?>
<calcChain xmlns="http://schemas.openxmlformats.org/spreadsheetml/2006/main">
  <c r="S118" i="9" l="1"/>
  <c r="J6" i="12"/>
  <c r="F6" i="12" s="1"/>
  <c r="J46" i="12"/>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9" i="10"/>
  <c r="L8" i="10"/>
  <c r="L7"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L6" i="10"/>
  <c r="K6" i="10"/>
  <c r="AC157" i="9"/>
  <c r="AB157" i="9"/>
  <c r="AC156" i="9"/>
  <c r="AB156" i="9"/>
  <c r="AC155" i="9"/>
  <c r="AB155" i="9"/>
  <c r="AC154" i="9"/>
  <c r="AB154" i="9"/>
  <c r="AC153" i="9"/>
  <c r="AB153" i="9"/>
  <c r="AC152" i="9"/>
  <c r="AB152" i="9"/>
  <c r="AC151" i="9"/>
  <c r="AB151" i="9"/>
  <c r="AC150" i="9"/>
  <c r="AB150" i="9"/>
  <c r="AC149" i="9"/>
  <c r="AB149" i="9"/>
  <c r="AC148" i="9"/>
  <c r="AB148" i="9"/>
  <c r="AC147" i="9"/>
  <c r="AB147" i="9"/>
  <c r="AC146" i="9"/>
  <c r="AB146" i="9"/>
  <c r="AC145" i="9"/>
  <c r="AB145" i="9"/>
  <c r="AC144" i="9"/>
  <c r="AB144" i="9"/>
  <c r="AC143" i="9"/>
  <c r="AB143" i="9"/>
  <c r="AC142" i="9"/>
  <c r="AB142" i="9"/>
  <c r="AC141" i="9"/>
  <c r="AB141" i="9"/>
  <c r="AC140" i="9"/>
  <c r="AB140" i="9"/>
  <c r="AC139" i="9"/>
  <c r="AB139" i="9"/>
  <c r="AC138" i="9"/>
  <c r="AB138" i="9"/>
  <c r="AC137" i="9"/>
  <c r="AB137" i="9"/>
  <c r="AC136" i="9"/>
  <c r="AB136" i="9"/>
  <c r="AC135" i="9"/>
  <c r="AB135" i="9"/>
  <c r="AC134" i="9"/>
  <c r="AB134" i="9"/>
  <c r="AC133" i="9"/>
  <c r="AB133" i="9"/>
  <c r="AC132" i="9"/>
  <c r="AB132" i="9"/>
  <c r="AC131" i="9"/>
  <c r="AB131" i="9"/>
  <c r="AC130" i="9"/>
  <c r="AB130" i="9"/>
  <c r="AC129" i="9"/>
  <c r="AB129" i="9"/>
  <c r="AC128" i="9"/>
  <c r="AB128" i="9"/>
  <c r="AC127" i="9"/>
  <c r="AB127" i="9"/>
  <c r="AC126" i="9"/>
  <c r="AB126" i="9"/>
  <c r="AC125" i="9"/>
  <c r="AB125" i="9"/>
  <c r="AC124" i="9"/>
  <c r="AB124" i="9"/>
  <c r="AC123" i="9"/>
  <c r="AB123" i="9"/>
  <c r="AC122" i="9"/>
  <c r="AB122" i="9"/>
  <c r="AC121" i="9"/>
  <c r="AB121" i="9"/>
  <c r="AC120" i="9"/>
  <c r="AB120" i="9"/>
  <c r="AC119" i="9"/>
  <c r="AB119" i="9"/>
  <c r="AB118" i="9"/>
  <c r="AC118" i="9"/>
  <c r="N118" i="9"/>
  <c r="S3" i="10"/>
  <c r="S8" i="10" s="1"/>
  <c r="R3" i="10"/>
  <c r="R5" i="10" s="1"/>
  <c r="G19" i="7"/>
  <c r="G17" i="7"/>
  <c r="S5" i="10" l="1"/>
  <c r="K46" i="10"/>
  <c r="L46" i="10"/>
  <c r="AK169" i="9"/>
  <c r="R6" i="10" l="1"/>
  <c r="R8" i="10" s="1"/>
  <c r="Q6" i="10"/>
  <c r="P6" i="10"/>
  <c r="N111" i="2"/>
  <c r="M111" i="2"/>
  <c r="L111" i="2"/>
  <c r="K111" i="2"/>
  <c r="J111" i="2"/>
  <c r="Q3" i="10" s="1"/>
  <c r="Q5" i="10" s="1"/>
  <c r="I111" i="2"/>
  <c r="P3" i="10" s="1"/>
  <c r="M118" i="9"/>
  <c r="Q8" i="10" l="1"/>
  <c r="C6" i="2"/>
  <c r="U95" i="2" l="1"/>
  <c r="U94" i="2"/>
  <c r="V120" i="9" l="1"/>
  <c r="W120" i="9"/>
  <c r="V123" i="9"/>
  <c r="W123" i="9"/>
  <c r="Q53" i="2"/>
  <c r="Q52" i="2"/>
  <c r="F100" i="7" l="1"/>
  <c r="F108" i="7" s="1"/>
  <c r="F99" i="7"/>
  <c r="G108" i="7" s="1"/>
  <c r="D102" i="7" l="1"/>
  <c r="F102" i="7" s="1"/>
  <c r="V130" i="9" s="1"/>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H9" i="10"/>
  <c r="H8" i="10"/>
  <c r="H7" i="10"/>
  <c r="H6" i="10"/>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Q45" i="16" l="1"/>
  <c r="Q24" i="16"/>
  <c r="D24" i="16"/>
  <c r="H24" i="16" s="1"/>
  <c r="D45" i="16"/>
  <c r="H45" i="16" s="1"/>
  <c r="U45" i="16" l="1"/>
  <c r="U24" i="16"/>
  <c r="E6" i="11" l="1"/>
  <c r="H203" i="5" l="1"/>
  <c r="G203" i="5"/>
  <c r="F203" i="5"/>
  <c r="E203" i="5"/>
  <c r="H198" i="5"/>
  <c r="G198" i="5"/>
  <c r="F198" i="5"/>
  <c r="E198" i="5"/>
  <c r="H193" i="5"/>
  <c r="G193" i="5"/>
  <c r="F193" i="5"/>
  <c r="E193" i="5"/>
  <c r="H188" i="5"/>
  <c r="G188" i="5"/>
  <c r="F188" i="5"/>
  <c r="E188" i="5"/>
  <c r="H183" i="5"/>
  <c r="G183" i="5"/>
  <c r="F183" i="5"/>
  <c r="E183" i="5"/>
  <c r="H178" i="5"/>
  <c r="G178" i="5"/>
  <c r="F178" i="5"/>
  <c r="E178" i="5"/>
  <c r="H173" i="5"/>
  <c r="G173" i="5"/>
  <c r="F173" i="5"/>
  <c r="E173" i="5"/>
  <c r="H168" i="5"/>
  <c r="G168" i="5"/>
  <c r="F168" i="5"/>
  <c r="E168" i="5"/>
  <c r="H163" i="5"/>
  <c r="G163" i="5"/>
  <c r="F163" i="5"/>
  <c r="E163" i="5"/>
  <c r="H158" i="5"/>
  <c r="G158" i="5"/>
  <c r="F158" i="5"/>
  <c r="E158" i="5"/>
  <c r="H153" i="5"/>
  <c r="G153" i="5"/>
  <c r="F153" i="5"/>
  <c r="E153" i="5"/>
  <c r="H148" i="5"/>
  <c r="G148" i="5"/>
  <c r="F148" i="5"/>
  <c r="E148" i="5"/>
  <c r="H143" i="5"/>
  <c r="G143" i="5"/>
  <c r="F143" i="5"/>
  <c r="E143" i="5"/>
  <c r="H138" i="5"/>
  <c r="G138" i="5"/>
  <c r="F138" i="5"/>
  <c r="E138" i="5"/>
  <c r="H133" i="5"/>
  <c r="G133" i="5"/>
  <c r="F133" i="5"/>
  <c r="E133" i="5"/>
  <c r="H128" i="5"/>
  <c r="G128" i="5"/>
  <c r="F128" i="5"/>
  <c r="E128" i="5"/>
  <c r="H123" i="5"/>
  <c r="G123" i="5"/>
  <c r="F123" i="5"/>
  <c r="E123" i="5"/>
  <c r="H118" i="5"/>
  <c r="G118" i="5"/>
  <c r="F118" i="5"/>
  <c r="E118" i="5"/>
  <c r="H113" i="5"/>
  <c r="G113" i="5"/>
  <c r="F113" i="5"/>
  <c r="E113" i="5"/>
  <c r="H108" i="5"/>
  <c r="G108" i="5"/>
  <c r="F108" i="5"/>
  <c r="E108" i="5"/>
  <c r="H103" i="5"/>
  <c r="G103" i="5"/>
  <c r="F103" i="5"/>
  <c r="E103" i="5"/>
  <c r="H98" i="5"/>
  <c r="G98" i="5"/>
  <c r="F98" i="5"/>
  <c r="E98" i="5"/>
  <c r="H93" i="5"/>
  <c r="G93" i="5"/>
  <c r="F93" i="5"/>
  <c r="E93" i="5"/>
  <c r="H88" i="5"/>
  <c r="G88" i="5"/>
  <c r="F88" i="5"/>
  <c r="E88" i="5"/>
  <c r="H83" i="5"/>
  <c r="G83" i="5"/>
  <c r="F83" i="5"/>
  <c r="E83" i="5"/>
  <c r="H78" i="5"/>
  <c r="G78" i="5"/>
  <c r="F78" i="5"/>
  <c r="E78" i="5"/>
  <c r="H73" i="5"/>
  <c r="G73" i="5"/>
  <c r="F73" i="5"/>
  <c r="E73" i="5"/>
  <c r="H68" i="5"/>
  <c r="G68" i="5"/>
  <c r="F68" i="5"/>
  <c r="E68" i="5"/>
  <c r="H63" i="5" l="1"/>
  <c r="G63" i="5"/>
  <c r="F63" i="5"/>
  <c r="E63" i="5"/>
  <c r="H58" i="5"/>
  <c r="G58" i="5"/>
  <c r="F58" i="5"/>
  <c r="E58" i="5"/>
  <c r="H53" i="5"/>
  <c r="G53" i="5"/>
  <c r="F53" i="5"/>
  <c r="E53" i="5"/>
  <c r="H48" i="5"/>
  <c r="G48" i="5"/>
  <c r="F48" i="5"/>
  <c r="E48" i="5"/>
  <c r="H43" i="5"/>
  <c r="G43" i="5"/>
  <c r="F43" i="5"/>
  <c r="E43" i="5"/>
  <c r="H38" i="5"/>
  <c r="G38" i="5"/>
  <c r="F38" i="5"/>
  <c r="E38" i="5"/>
  <c r="H33" i="5"/>
  <c r="G33" i="5"/>
  <c r="F33" i="5"/>
  <c r="E33" i="5"/>
  <c r="H28" i="5"/>
  <c r="G28" i="5"/>
  <c r="F28" i="5"/>
  <c r="E28" i="5"/>
  <c r="H23" i="5"/>
  <c r="G23" i="5"/>
  <c r="F23" i="5"/>
  <c r="E23" i="5"/>
  <c r="H17" i="5"/>
  <c r="G17" i="5"/>
  <c r="F17" i="5"/>
  <c r="E17" i="5"/>
  <c r="H11" i="5"/>
  <c r="G11" i="5"/>
  <c r="F11" i="5"/>
  <c r="E11" i="5"/>
  <c r="H5" i="5"/>
  <c r="G5" i="5"/>
  <c r="F5" i="5"/>
  <c r="E5" i="5"/>
  <c r="D202" i="5"/>
  <c r="D206" i="5" s="1"/>
  <c r="D204" i="5"/>
  <c r="D205" i="5" s="1"/>
  <c r="C204" i="5"/>
  <c r="C202" i="5"/>
  <c r="C206" i="5" s="1"/>
  <c r="D199" i="5"/>
  <c r="D200" i="5" s="1"/>
  <c r="C199" i="5"/>
  <c r="D197" i="5"/>
  <c r="D198" i="5" s="1"/>
  <c r="D192" i="5"/>
  <c r="D196" i="5" s="1"/>
  <c r="D194" i="5"/>
  <c r="D195" i="5" s="1"/>
  <c r="C194" i="5"/>
  <c r="C192" i="5"/>
  <c r="C196" i="5" s="1"/>
  <c r="D189" i="5"/>
  <c r="D190" i="5" s="1"/>
  <c r="C189" i="5"/>
  <c r="D187" i="5"/>
  <c r="D188" i="5" s="1"/>
  <c r="D182" i="5"/>
  <c r="D186" i="5" s="1"/>
  <c r="D184" i="5"/>
  <c r="D185" i="5" s="1"/>
  <c r="C184" i="5"/>
  <c r="C182" i="5"/>
  <c r="C186" i="5" s="1"/>
  <c r="D179" i="5"/>
  <c r="D180" i="5" s="1"/>
  <c r="C179" i="5"/>
  <c r="D177" i="5"/>
  <c r="D178" i="5" s="1"/>
  <c r="D172" i="5"/>
  <c r="D176" i="5" s="1"/>
  <c r="D174" i="5"/>
  <c r="D175" i="5" s="1"/>
  <c r="C174" i="5"/>
  <c r="C172" i="5"/>
  <c r="C176" i="5" s="1"/>
  <c r="D169" i="5"/>
  <c r="D170" i="5" s="1"/>
  <c r="C169" i="5"/>
  <c r="D167" i="5"/>
  <c r="D168" i="5" s="1"/>
  <c r="D162" i="5"/>
  <c r="D166" i="5" s="1"/>
  <c r="D164" i="5"/>
  <c r="D165" i="5" s="1"/>
  <c r="C164" i="5"/>
  <c r="C162" i="5"/>
  <c r="C166" i="5" s="1"/>
  <c r="D159" i="5"/>
  <c r="D160" i="5" s="1"/>
  <c r="C159" i="5"/>
  <c r="D157" i="5"/>
  <c r="D158" i="5" s="1"/>
  <c r="D152" i="5"/>
  <c r="D156" i="5" s="1"/>
  <c r="D154" i="5"/>
  <c r="D155" i="5" s="1"/>
  <c r="C154" i="5"/>
  <c r="C152" i="5"/>
  <c r="C156" i="5" s="1"/>
  <c r="D149" i="5"/>
  <c r="D150" i="5" s="1"/>
  <c r="C149" i="5"/>
  <c r="D147" i="5"/>
  <c r="D148" i="5" s="1"/>
  <c r="D142" i="5"/>
  <c r="D146" i="5" s="1"/>
  <c r="D144" i="5"/>
  <c r="D145" i="5" s="1"/>
  <c r="C144" i="5"/>
  <c r="C142" i="5"/>
  <c r="C146" i="5" s="1"/>
  <c r="D139" i="5"/>
  <c r="D140" i="5" s="1"/>
  <c r="C139" i="5"/>
  <c r="D137" i="5"/>
  <c r="D138" i="5" s="1"/>
  <c r="D132" i="5"/>
  <c r="D136" i="5" s="1"/>
  <c r="D134" i="5"/>
  <c r="D135" i="5" s="1"/>
  <c r="C134" i="5"/>
  <c r="C132" i="5"/>
  <c r="C136" i="5" s="1"/>
  <c r="D129" i="5"/>
  <c r="D130" i="5" s="1"/>
  <c r="C129" i="5"/>
  <c r="D127" i="5"/>
  <c r="D128" i="5" s="1"/>
  <c r="D124" i="5"/>
  <c r="D125" i="5" s="1"/>
  <c r="C124" i="5"/>
  <c r="C122" i="5"/>
  <c r="C126" i="5" s="1"/>
  <c r="D119" i="5"/>
  <c r="D120" i="5" s="1"/>
  <c r="C117" i="5"/>
  <c r="C118" i="5"/>
  <c r="D117" i="5"/>
  <c r="D118" i="5" s="1"/>
  <c r="D112" i="5"/>
  <c r="D116" i="5" s="1"/>
  <c r="D114" i="5"/>
  <c r="D115" i="5" s="1"/>
  <c r="C114" i="5"/>
  <c r="C113" i="5"/>
  <c r="C112" i="5"/>
  <c r="C116" i="5" s="1"/>
  <c r="D109" i="5"/>
  <c r="D110" i="5" s="1"/>
  <c r="C107" i="5"/>
  <c r="D107" i="5"/>
  <c r="D108" i="5" s="1"/>
  <c r="D102" i="5"/>
  <c r="D106" i="5" s="1"/>
  <c r="C104" i="5"/>
  <c r="C103" i="5"/>
  <c r="C102" i="5"/>
  <c r="C106" i="5" s="1"/>
  <c r="D99" i="5"/>
  <c r="D100" i="5" s="1"/>
  <c r="C99" i="5"/>
  <c r="D97" i="5"/>
  <c r="D98" i="5" s="1"/>
  <c r="D92" i="5"/>
  <c r="D96" i="5" s="1"/>
  <c r="D94" i="5"/>
  <c r="D95" i="5" s="1"/>
  <c r="C94" i="5"/>
  <c r="C92" i="5"/>
  <c r="C96" i="5" s="1"/>
  <c r="D89" i="5"/>
  <c r="D90" i="5" s="1"/>
  <c r="C89" i="5"/>
  <c r="D87" i="5"/>
  <c r="D88" i="5" s="1"/>
  <c r="C84" i="5"/>
  <c r="C82" i="5"/>
  <c r="C86" i="5" s="1"/>
  <c r="D79" i="5"/>
  <c r="D80" i="5" s="1"/>
  <c r="C77" i="5"/>
  <c r="C78" i="5"/>
  <c r="D77" i="5"/>
  <c r="D78" i="5" s="1"/>
  <c r="D72" i="5"/>
  <c r="D76" i="5" s="1"/>
  <c r="D74" i="5"/>
  <c r="D75" i="5" s="1"/>
  <c r="C72" i="5"/>
  <c r="C74" i="5"/>
  <c r="D69" i="5"/>
  <c r="D70" i="5" s="1"/>
  <c r="C67" i="5"/>
  <c r="D67" i="5"/>
  <c r="D68" i="5" s="1"/>
  <c r="H58" i="6"/>
  <c r="G58" i="6"/>
  <c r="F58" i="6"/>
  <c r="E58" i="6"/>
  <c r="H53" i="6"/>
  <c r="G53" i="6"/>
  <c r="F53" i="6"/>
  <c r="E53" i="6"/>
  <c r="H48" i="6"/>
  <c r="G48" i="6"/>
  <c r="F48" i="6"/>
  <c r="E48" i="6"/>
  <c r="H43" i="6"/>
  <c r="G43" i="6"/>
  <c r="F43" i="6"/>
  <c r="E43" i="6"/>
  <c r="H38" i="6"/>
  <c r="G38" i="6"/>
  <c r="F38" i="6"/>
  <c r="E38" i="6"/>
  <c r="H33" i="6"/>
  <c r="G33" i="6"/>
  <c r="F33" i="6"/>
  <c r="E33" i="6"/>
  <c r="H28" i="6"/>
  <c r="G28" i="6"/>
  <c r="F28" i="6"/>
  <c r="E28" i="6"/>
  <c r="H23" i="6"/>
  <c r="G23" i="6"/>
  <c r="F23" i="6"/>
  <c r="E23" i="6"/>
  <c r="H17" i="6"/>
  <c r="G17" i="6"/>
  <c r="F17" i="6"/>
  <c r="E17" i="6"/>
  <c r="H11" i="6"/>
  <c r="G11" i="6"/>
  <c r="F11" i="6"/>
  <c r="E11" i="6"/>
  <c r="H5" i="6"/>
  <c r="G5" i="6"/>
  <c r="F5" i="6"/>
  <c r="E5" i="6"/>
  <c r="H203" i="6"/>
  <c r="G203" i="6"/>
  <c r="F203" i="6"/>
  <c r="E203" i="6"/>
  <c r="H198" i="6"/>
  <c r="G198" i="6"/>
  <c r="F198" i="6"/>
  <c r="E198" i="6"/>
  <c r="H193" i="6"/>
  <c r="G193" i="6"/>
  <c r="F193" i="6"/>
  <c r="E193" i="6"/>
  <c r="H188" i="6"/>
  <c r="G188" i="6"/>
  <c r="F188" i="6"/>
  <c r="E188" i="6"/>
  <c r="H183" i="6"/>
  <c r="G183" i="6"/>
  <c r="F183" i="6"/>
  <c r="E183" i="6"/>
  <c r="H178" i="6"/>
  <c r="G178" i="6"/>
  <c r="F178" i="6"/>
  <c r="E178" i="6"/>
  <c r="H173" i="6"/>
  <c r="G173" i="6"/>
  <c r="F173" i="6"/>
  <c r="E173" i="6"/>
  <c r="H168" i="6"/>
  <c r="G168" i="6"/>
  <c r="F168" i="6"/>
  <c r="E168" i="6"/>
  <c r="H163" i="6"/>
  <c r="G163" i="6"/>
  <c r="F163" i="6"/>
  <c r="E163" i="6"/>
  <c r="H158" i="6"/>
  <c r="G158" i="6"/>
  <c r="F158" i="6"/>
  <c r="E158" i="6"/>
  <c r="D6" i="5" l="1"/>
  <c r="D7" i="5" s="1"/>
  <c r="D12" i="5"/>
  <c r="D13" i="5" s="1"/>
  <c r="D29" i="5"/>
  <c r="D30" i="5" s="1"/>
  <c r="D34" i="5"/>
  <c r="D35" i="5" s="1"/>
  <c r="D39" i="5"/>
  <c r="D40" i="5" s="1"/>
  <c r="D49" i="5"/>
  <c r="D50" i="5" s="1"/>
  <c r="D162" i="6"/>
  <c r="D163" i="6" s="1"/>
  <c r="D182" i="6"/>
  <c r="D186" i="6" s="1"/>
  <c r="D47" i="5"/>
  <c r="D48" i="5" s="1"/>
  <c r="D18" i="5"/>
  <c r="D19" i="5" s="1"/>
  <c r="D22" i="5"/>
  <c r="D26" i="5" s="1"/>
  <c r="D10" i="5"/>
  <c r="D11" i="5" s="1"/>
  <c r="C59" i="5"/>
  <c r="C64" i="5"/>
  <c r="D24" i="5"/>
  <c r="D25" i="5" s="1"/>
  <c r="D6" i="6"/>
  <c r="D7" i="6" s="1"/>
  <c r="D12" i="6"/>
  <c r="D13" i="6" s="1"/>
  <c r="D27" i="6"/>
  <c r="D31" i="6" s="1"/>
  <c r="D32" i="5"/>
  <c r="D33" i="5" s="1"/>
  <c r="D52" i="6"/>
  <c r="D56" i="6" s="1"/>
  <c r="D57" i="6"/>
  <c r="D61" i="6" s="1"/>
  <c r="C158" i="6"/>
  <c r="C203" i="6"/>
  <c r="C6" i="6"/>
  <c r="C12" i="6"/>
  <c r="C18" i="6"/>
  <c r="C28" i="6"/>
  <c r="C33" i="6"/>
  <c r="C39" i="6"/>
  <c r="C44" i="6"/>
  <c r="C48" i="6"/>
  <c r="C12" i="5"/>
  <c r="C17" i="5"/>
  <c r="D54" i="5"/>
  <c r="D55" i="5" s="1"/>
  <c r="D62" i="5"/>
  <c r="D66" i="5" s="1"/>
  <c r="D52" i="5"/>
  <c r="D56" i="5" s="1"/>
  <c r="C29" i="5"/>
  <c r="C33" i="5"/>
  <c r="D159" i="6"/>
  <c r="D160" i="6" s="1"/>
  <c r="C54" i="6"/>
  <c r="D18" i="6"/>
  <c r="D19" i="6" s="1"/>
  <c r="D24" i="6"/>
  <c r="D25" i="6" s="1"/>
  <c r="D32" i="6"/>
  <c r="D36" i="6" s="1"/>
  <c r="D39" i="6"/>
  <c r="D40" i="6" s="1"/>
  <c r="D44" i="6"/>
  <c r="D45" i="6" s="1"/>
  <c r="D49" i="6"/>
  <c r="D50" i="6" s="1"/>
  <c r="C23" i="6"/>
  <c r="D167" i="6"/>
  <c r="D168" i="6" s="1"/>
  <c r="D172" i="6"/>
  <c r="D173" i="6" s="1"/>
  <c r="D179" i="6"/>
  <c r="D180" i="6" s="1"/>
  <c r="C174" i="6"/>
  <c r="C58" i="6"/>
  <c r="D191" i="5"/>
  <c r="D173" i="5"/>
  <c r="D163" i="5"/>
  <c r="D151" i="5"/>
  <c r="D133" i="5"/>
  <c r="D113" i="5"/>
  <c r="D111" i="5"/>
  <c r="D101" i="5"/>
  <c r="D71" i="5"/>
  <c r="C62" i="5"/>
  <c r="C66" i="5" s="1"/>
  <c r="D57" i="5"/>
  <c r="D58" i="5" s="1"/>
  <c r="D59" i="5"/>
  <c r="D60" i="5" s="1"/>
  <c r="C54" i="5"/>
  <c r="C52" i="5"/>
  <c r="C56" i="5" s="1"/>
  <c r="D42" i="5"/>
  <c r="D46" i="5" s="1"/>
  <c r="C42" i="5"/>
  <c r="C46" i="5" s="1"/>
  <c r="C44" i="5"/>
  <c r="D37" i="5"/>
  <c r="D38" i="5" s="1"/>
  <c r="C38" i="5"/>
  <c r="C37" i="5"/>
  <c r="C41" i="5" s="1"/>
  <c r="C27" i="5"/>
  <c r="C31" i="5" s="1"/>
  <c r="C28" i="5"/>
  <c r="C23" i="5"/>
  <c r="C22" i="5"/>
  <c r="C25" i="5" s="1"/>
  <c r="C18" i="5"/>
  <c r="C16" i="5"/>
  <c r="C20" i="5" s="1"/>
  <c r="D183" i="5"/>
  <c r="D81" i="5"/>
  <c r="D203" i="5"/>
  <c r="D143" i="5"/>
  <c r="D131" i="5"/>
  <c r="D153" i="5"/>
  <c r="D171" i="5"/>
  <c r="D193" i="5"/>
  <c r="C6" i="5"/>
  <c r="C5" i="5"/>
  <c r="C10" i="5"/>
  <c r="C24" i="5"/>
  <c r="C32" i="5"/>
  <c r="C70" i="5"/>
  <c r="C71" i="5"/>
  <c r="C80" i="5"/>
  <c r="C81" i="5"/>
  <c r="D93" i="5"/>
  <c r="C4" i="5"/>
  <c r="C11" i="5"/>
  <c r="D4" i="5"/>
  <c r="D16" i="5"/>
  <c r="D27" i="5"/>
  <c r="D44" i="5"/>
  <c r="D45" i="5" s="1"/>
  <c r="C49" i="5"/>
  <c r="D64" i="5"/>
  <c r="D65" i="5" s="1"/>
  <c r="C68" i="5"/>
  <c r="C76" i="5"/>
  <c r="C75" i="5"/>
  <c r="D84" i="5"/>
  <c r="D85" i="5" s="1"/>
  <c r="D82" i="5"/>
  <c r="C88" i="5"/>
  <c r="C87" i="5"/>
  <c r="D91" i="5"/>
  <c r="D104" i="5"/>
  <c r="D105" i="5" s="1"/>
  <c r="C108" i="5"/>
  <c r="C120" i="5"/>
  <c r="C121" i="5"/>
  <c r="D121" i="5"/>
  <c r="C138" i="5"/>
  <c r="C137" i="5"/>
  <c r="D141" i="5"/>
  <c r="C158" i="5"/>
  <c r="C157" i="5"/>
  <c r="D161" i="5"/>
  <c r="C178" i="5"/>
  <c r="C177" i="5"/>
  <c r="D181" i="5"/>
  <c r="C198" i="5"/>
  <c r="C197" i="5"/>
  <c r="D201" i="5"/>
  <c r="C48" i="5"/>
  <c r="C47" i="5"/>
  <c r="D103" i="5"/>
  <c r="C98" i="5"/>
  <c r="C97" i="5"/>
  <c r="C128" i="5"/>
  <c r="C127" i="5"/>
  <c r="C148" i="5"/>
  <c r="C147" i="5"/>
  <c r="C168" i="5"/>
  <c r="C167" i="5"/>
  <c r="C188" i="5"/>
  <c r="C187" i="5"/>
  <c r="C34" i="5"/>
  <c r="C110" i="5"/>
  <c r="C111" i="5"/>
  <c r="D73" i="5"/>
  <c r="C58" i="5"/>
  <c r="C57" i="5"/>
  <c r="C39" i="5"/>
  <c r="C43" i="5"/>
  <c r="C53" i="5"/>
  <c r="C63" i="5"/>
  <c r="C69" i="5"/>
  <c r="C73" i="5"/>
  <c r="C79" i="5"/>
  <c r="C83" i="5"/>
  <c r="C85" i="5"/>
  <c r="C93" i="5"/>
  <c r="C95" i="5"/>
  <c r="C105" i="5"/>
  <c r="C109" i="5"/>
  <c r="C115" i="5"/>
  <c r="C119" i="5"/>
  <c r="C123" i="5"/>
  <c r="C125" i="5"/>
  <c r="C133" i="5"/>
  <c r="C135" i="5"/>
  <c r="C143" i="5"/>
  <c r="C145" i="5"/>
  <c r="C153" i="5"/>
  <c r="C155" i="5"/>
  <c r="C163" i="5"/>
  <c r="C165" i="5"/>
  <c r="C173" i="5"/>
  <c r="C175" i="5"/>
  <c r="C183" i="5"/>
  <c r="C185" i="5"/>
  <c r="C193" i="5"/>
  <c r="C195" i="5"/>
  <c r="C203" i="5"/>
  <c r="C205" i="5"/>
  <c r="D122" i="5"/>
  <c r="C164" i="6"/>
  <c r="C157" i="6"/>
  <c r="C160" i="6" s="1"/>
  <c r="C188" i="6"/>
  <c r="C199" i="6"/>
  <c r="C202" i="6"/>
  <c r="C205" i="6" s="1"/>
  <c r="C5" i="6"/>
  <c r="C38" i="6"/>
  <c r="D169" i="6"/>
  <c r="D170" i="6" s="1"/>
  <c r="C183" i="6"/>
  <c r="C11" i="6"/>
  <c r="C47" i="6"/>
  <c r="C51" i="6" s="1"/>
  <c r="C22" i="6"/>
  <c r="C26" i="6" s="1"/>
  <c r="C49" i="6"/>
  <c r="D157" i="6"/>
  <c r="D161" i="6" s="1"/>
  <c r="C167" i="6"/>
  <c r="C171" i="6" s="1"/>
  <c r="D184" i="6"/>
  <c r="D185" i="6" s="1"/>
  <c r="C192" i="6"/>
  <c r="C195" i="6" s="1"/>
  <c r="C24" i="6"/>
  <c r="C57" i="6"/>
  <c r="C60" i="6" s="1"/>
  <c r="D29" i="6"/>
  <c r="D30" i="6" s="1"/>
  <c r="D34" i="6"/>
  <c r="D35" i="6" s="1"/>
  <c r="D59" i="6"/>
  <c r="D60" i="6" s="1"/>
  <c r="D4" i="6"/>
  <c r="D10" i="6"/>
  <c r="C17" i="6"/>
  <c r="C27" i="6"/>
  <c r="C29" i="6"/>
  <c r="C32" i="6"/>
  <c r="C35" i="6" s="1"/>
  <c r="C34" i="6"/>
  <c r="D37" i="6"/>
  <c r="C43" i="6"/>
  <c r="C52" i="6"/>
  <c r="C56" i="6" s="1"/>
  <c r="D54" i="6"/>
  <c r="D55" i="6" s="1"/>
  <c r="C59" i="6"/>
  <c r="C168" i="6"/>
  <c r="C194" i="6"/>
  <c r="C4" i="6"/>
  <c r="C7" i="6" s="1"/>
  <c r="C16" i="6"/>
  <c r="C19" i="6" s="1"/>
  <c r="D22" i="6"/>
  <c r="C42" i="6"/>
  <c r="C45" i="6" s="1"/>
  <c r="D47" i="6"/>
  <c r="C53" i="6"/>
  <c r="D177" i="6"/>
  <c r="D181" i="6" s="1"/>
  <c r="C10" i="6"/>
  <c r="C14" i="6" s="1"/>
  <c r="D16" i="6"/>
  <c r="C37" i="6"/>
  <c r="C41" i="6" s="1"/>
  <c r="D42" i="6"/>
  <c r="D202" i="6"/>
  <c r="D203" i="6" s="1"/>
  <c r="C204" i="6"/>
  <c r="D204" i="6"/>
  <c r="D205" i="6" s="1"/>
  <c r="D199" i="6"/>
  <c r="D200" i="6" s="1"/>
  <c r="C197" i="6"/>
  <c r="C200" i="6" s="1"/>
  <c r="D197" i="6"/>
  <c r="C198" i="6"/>
  <c r="D194" i="6"/>
  <c r="D195" i="6" s="1"/>
  <c r="D192" i="6"/>
  <c r="D193" i="6" s="1"/>
  <c r="C193" i="6"/>
  <c r="D187" i="6"/>
  <c r="D188" i="6" s="1"/>
  <c r="C187" i="6"/>
  <c r="C189" i="6"/>
  <c r="D189" i="6"/>
  <c r="D190" i="6" s="1"/>
  <c r="C182" i="6"/>
  <c r="C185" i="6" s="1"/>
  <c r="C184" i="6"/>
  <c r="C178" i="6"/>
  <c r="C177" i="6"/>
  <c r="C181" i="6" s="1"/>
  <c r="C179" i="6"/>
  <c r="D174" i="6"/>
  <c r="D175" i="6" s="1"/>
  <c r="C172" i="6"/>
  <c r="C175" i="6" s="1"/>
  <c r="D176" i="6"/>
  <c r="C173" i="6"/>
  <c r="C169" i="6"/>
  <c r="D164" i="6"/>
  <c r="D165" i="6" s="1"/>
  <c r="C162" i="6"/>
  <c r="C165" i="6" s="1"/>
  <c r="D166" i="6"/>
  <c r="C163" i="6"/>
  <c r="C159" i="6"/>
  <c r="H153" i="6"/>
  <c r="F153" i="6"/>
  <c r="H148" i="6"/>
  <c r="F148" i="6"/>
  <c r="H143" i="6"/>
  <c r="F143" i="6"/>
  <c r="H138" i="6"/>
  <c r="F138" i="6"/>
  <c r="H133" i="6"/>
  <c r="F133" i="6"/>
  <c r="H128" i="6"/>
  <c r="F128" i="6"/>
  <c r="H123" i="6"/>
  <c r="F123" i="6"/>
  <c r="H118" i="6"/>
  <c r="F118" i="6"/>
  <c r="H113" i="6"/>
  <c r="F113" i="6"/>
  <c r="F103" i="6"/>
  <c r="H103" i="6"/>
  <c r="F108" i="6"/>
  <c r="H108" i="6"/>
  <c r="F63" i="6"/>
  <c r="H63" i="6"/>
  <c r="F68" i="6"/>
  <c r="H68" i="6"/>
  <c r="F73" i="6"/>
  <c r="H73" i="6"/>
  <c r="F78" i="6"/>
  <c r="H78" i="6"/>
  <c r="F83" i="6"/>
  <c r="H83" i="6"/>
  <c r="F88" i="6"/>
  <c r="H88" i="6"/>
  <c r="F93" i="6"/>
  <c r="H93" i="6"/>
  <c r="F98" i="6"/>
  <c r="H98" i="6"/>
  <c r="C161" i="6" l="1"/>
  <c r="D183" i="6"/>
  <c r="D23" i="5"/>
  <c r="D51" i="5"/>
  <c r="D14" i="5"/>
  <c r="D171" i="6"/>
  <c r="D53" i="6"/>
  <c r="D28" i="6"/>
  <c r="D58" i="6"/>
  <c r="D36" i="5"/>
  <c r="C65" i="5"/>
  <c r="D63" i="5"/>
  <c r="C19" i="5"/>
  <c r="D33" i="6"/>
  <c r="D43" i="5"/>
  <c r="D53" i="5"/>
  <c r="C26" i="5"/>
  <c r="D206" i="6"/>
  <c r="C30" i="5"/>
  <c r="C180" i="6"/>
  <c r="C196" i="6"/>
  <c r="C206" i="6"/>
  <c r="D61" i="5"/>
  <c r="C55" i="5"/>
  <c r="C45" i="5"/>
  <c r="D41" i="5"/>
  <c r="C40" i="5"/>
  <c r="C140" i="5"/>
  <c r="C141" i="5"/>
  <c r="C36" i="5"/>
  <c r="C35" i="5"/>
  <c r="D126" i="5"/>
  <c r="D123" i="5"/>
  <c r="C170" i="5"/>
  <c r="C171" i="5"/>
  <c r="C130" i="5"/>
  <c r="C131" i="5"/>
  <c r="C200" i="5"/>
  <c r="C201" i="5"/>
  <c r="D17" i="5"/>
  <c r="D20" i="5"/>
  <c r="C60" i="5"/>
  <c r="C61" i="5"/>
  <c r="C190" i="5"/>
  <c r="C191" i="5"/>
  <c r="C150" i="5"/>
  <c r="C151" i="5"/>
  <c r="C100" i="5"/>
  <c r="C101" i="5"/>
  <c r="C160" i="5"/>
  <c r="C161" i="5"/>
  <c r="D31" i="5"/>
  <c r="D28" i="5"/>
  <c r="C8" i="5"/>
  <c r="C7" i="5"/>
  <c r="C50" i="5"/>
  <c r="C51" i="5"/>
  <c r="C90" i="5"/>
  <c r="C91" i="5"/>
  <c r="D5" i="5"/>
  <c r="D8" i="5"/>
  <c r="C180" i="5"/>
  <c r="C181" i="5"/>
  <c r="D86" i="5"/>
  <c r="D83" i="5"/>
  <c r="C13" i="5"/>
  <c r="C14" i="5"/>
  <c r="C170" i="6"/>
  <c r="D178" i="6"/>
  <c r="C50" i="6"/>
  <c r="C61" i="6"/>
  <c r="C8" i="6"/>
  <c r="C25" i="6"/>
  <c r="D158" i="6"/>
  <c r="D191" i="6"/>
  <c r="C46" i="6"/>
  <c r="C186" i="6"/>
  <c r="C20" i="6"/>
  <c r="C36" i="6"/>
  <c r="C176" i="6"/>
  <c r="C13" i="6"/>
  <c r="C40" i="6"/>
  <c r="C55" i="6"/>
  <c r="D20" i="6"/>
  <c r="D17" i="6"/>
  <c r="D51" i="6"/>
  <c r="D48" i="6"/>
  <c r="D14" i="6"/>
  <c r="D11" i="6"/>
  <c r="C166" i="6"/>
  <c r="C201" i="6"/>
  <c r="D46" i="6"/>
  <c r="D43" i="6"/>
  <c r="D26" i="6"/>
  <c r="D23" i="6"/>
  <c r="D8" i="6"/>
  <c r="D5" i="6"/>
  <c r="D41" i="6"/>
  <c r="D38" i="6"/>
  <c r="C31" i="6"/>
  <c r="C30" i="6"/>
  <c r="D201" i="6"/>
  <c r="D198" i="6"/>
  <c r="D196" i="6"/>
  <c r="C191" i="6"/>
  <c r="C190" i="6"/>
  <c r="Q58" i="13"/>
  <c r="Q57" i="13"/>
  <c r="Q56" i="13"/>
  <c r="Q55" i="13"/>
  <c r="Q54" i="13"/>
  <c r="Q22" i="13"/>
  <c r="L23" i="13"/>
  <c r="L24" i="13" s="1"/>
  <c r="L25" i="13" s="1"/>
  <c r="L26" i="13" s="1"/>
  <c r="L27" i="13" s="1"/>
  <c r="L28" i="13" s="1"/>
  <c r="L29" i="13" s="1"/>
  <c r="L30" i="13" s="1"/>
  <c r="L31" i="13" s="1"/>
  <c r="L32" i="13" s="1"/>
  <c r="L33" i="13" s="1"/>
  <c r="L34" i="13" s="1"/>
  <c r="L35" i="13" s="1"/>
  <c r="L36" i="13" s="1"/>
  <c r="L37" i="13" s="1"/>
  <c r="L38" i="13" s="1"/>
  <c r="L39" i="13" s="1"/>
  <c r="L40" i="13" s="1"/>
  <c r="L41" i="13" s="1"/>
  <c r="L42" i="13" s="1"/>
  <c r="L43" i="13" s="1"/>
  <c r="L44" i="13" s="1"/>
  <c r="L45" i="13" s="1"/>
  <c r="L46" i="13" s="1"/>
  <c r="L47" i="13" s="1"/>
  <c r="L48" i="13" s="1"/>
  <c r="L49" i="13" s="1"/>
  <c r="L50" i="13" s="1"/>
  <c r="L51" i="13" s="1"/>
  <c r="L52" i="13" s="1"/>
  <c r="L53" i="13" s="1"/>
  <c r="Q53" i="13" s="1"/>
  <c r="Q24" i="13" l="1"/>
  <c r="Q28" i="13"/>
  <c r="Q32" i="13"/>
  <c r="Q40" i="13"/>
  <c r="Q48" i="13"/>
  <c r="Q29" i="13"/>
  <c r="Q23" i="13"/>
  <c r="Q27" i="13"/>
  <c r="Q31" i="13"/>
  <c r="Q35" i="13"/>
  <c r="Q39" i="13"/>
  <c r="Q43" i="13"/>
  <c r="Q47" i="13"/>
  <c r="Q51" i="13"/>
  <c r="Q36" i="13"/>
  <c r="Q44" i="13"/>
  <c r="Q52" i="13"/>
  <c r="Q25" i="13"/>
  <c r="Q37" i="13"/>
  <c r="Q41" i="13"/>
  <c r="Q45" i="13"/>
  <c r="Q49" i="13"/>
  <c r="Q33" i="13"/>
  <c r="Q26" i="13"/>
  <c r="Q30" i="13"/>
  <c r="Q34" i="13"/>
  <c r="Q38" i="13"/>
  <c r="Q42" i="13"/>
  <c r="Q46" i="13"/>
  <c r="Q50" i="13"/>
  <c r="J222" i="9"/>
  <c r="J223" i="9" s="1"/>
  <c r="J224" i="9" s="1"/>
  <c r="J225" i="9" s="1"/>
  <c r="J226" i="9" s="1"/>
  <c r="J227" i="9" s="1"/>
  <c r="J228" i="9" s="1"/>
  <c r="J229" i="9" s="1"/>
  <c r="J230" i="9" s="1"/>
  <c r="J231" i="9" s="1"/>
  <c r="J232" i="9" s="1"/>
  <c r="J233" i="9" s="1"/>
  <c r="J234" i="9" s="1"/>
  <c r="J235" i="9" s="1"/>
  <c r="J236" i="9" s="1"/>
  <c r="J237" i="9" s="1"/>
  <c r="J238" i="9" s="1"/>
  <c r="J239" i="9" s="1"/>
  <c r="J240" i="9" s="1"/>
  <c r="J241" i="9" s="1"/>
  <c r="J242" i="9" s="1"/>
  <c r="J243" i="9" s="1"/>
  <c r="J244" i="9" s="1"/>
  <c r="J245" i="9" s="1"/>
  <c r="J246" i="9" s="1"/>
  <c r="J247" i="9" s="1"/>
  <c r="J248" i="9" s="1"/>
  <c r="J249" i="9" s="1"/>
  <c r="J250" i="9" s="1"/>
  <c r="J251" i="9" s="1"/>
  <c r="J252" i="9" s="1"/>
  <c r="F51" i="9" l="1"/>
  <c r="Q224" i="9"/>
  <c r="R224" i="9"/>
  <c r="F63" i="9"/>
  <c r="F62" i="9"/>
  <c r="F52" i="9"/>
  <c r="D68" i="15"/>
  <c r="H14" i="15"/>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D10" i="14"/>
  <c r="C10" i="14"/>
  <c r="D9" i="14"/>
  <c r="C9" i="14"/>
  <c r="D8" i="14"/>
  <c r="C8" i="14"/>
  <c r="D7" i="14"/>
  <c r="C7" i="14"/>
  <c r="D6" i="14"/>
  <c r="C6" i="14"/>
  <c r="D5" i="14"/>
  <c r="C5" i="14"/>
  <c r="J161" i="9"/>
  <c r="J162" i="9"/>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103" i="13"/>
  <c r="C103" i="13"/>
  <c r="D102" i="13"/>
  <c r="C102" i="13"/>
  <c r="D101" i="13"/>
  <c r="C101" i="13"/>
  <c r="D100" i="13"/>
  <c r="C100" i="13"/>
  <c r="D99" i="13"/>
  <c r="C99" i="13"/>
  <c r="D98" i="13"/>
  <c r="C98" i="13"/>
  <c r="D97" i="13"/>
  <c r="C97" i="13"/>
  <c r="D96" i="13"/>
  <c r="C96" i="13"/>
  <c r="D95" i="13"/>
  <c r="C95" i="13"/>
  <c r="D94" i="13"/>
  <c r="C94" i="13"/>
  <c r="D93" i="13"/>
  <c r="C93" i="13"/>
  <c r="D92" i="13"/>
  <c r="C92" i="13"/>
  <c r="D91" i="13"/>
  <c r="C91" i="13"/>
  <c r="D90" i="13"/>
  <c r="C90" i="13"/>
  <c r="D89" i="13"/>
  <c r="C89" i="13"/>
  <c r="D88" i="13"/>
  <c r="C88" i="13"/>
  <c r="D87" i="13"/>
  <c r="C87" i="13"/>
  <c r="D86" i="13"/>
  <c r="C86" i="13"/>
  <c r="D85" i="13"/>
  <c r="C85" i="13"/>
  <c r="D84" i="13"/>
  <c r="C84" i="13"/>
  <c r="D83" i="13"/>
  <c r="C83" i="13"/>
  <c r="D82" i="13"/>
  <c r="C82" i="13"/>
  <c r="D81" i="13"/>
  <c r="C81" i="13"/>
  <c r="D80" i="13"/>
  <c r="C80" i="13"/>
  <c r="D79" i="13"/>
  <c r="C79" i="13"/>
  <c r="D78" i="13"/>
  <c r="C78" i="13"/>
  <c r="D77" i="13"/>
  <c r="C77" i="13"/>
  <c r="D76" i="13"/>
  <c r="C76" i="13"/>
  <c r="D75" i="13"/>
  <c r="C75" i="13"/>
  <c r="D74" i="13"/>
  <c r="C74" i="13"/>
  <c r="D73" i="13"/>
  <c r="C73" i="13"/>
  <c r="D72" i="13"/>
  <c r="C72" i="13"/>
  <c r="D71" i="13"/>
  <c r="C71" i="13"/>
  <c r="D70" i="13"/>
  <c r="C70" i="13"/>
  <c r="D69" i="13"/>
  <c r="C69" i="13"/>
  <c r="D68" i="13"/>
  <c r="C68" i="13"/>
  <c r="D67" i="13"/>
  <c r="C67" i="13"/>
  <c r="D66" i="13"/>
  <c r="C66" i="13"/>
  <c r="D65" i="13"/>
  <c r="C65" i="13"/>
  <c r="D64" i="13"/>
  <c r="C64"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C6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D24" i="15"/>
  <c r="C2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C219" i="9" l="1"/>
  <c r="C221" i="9"/>
  <c r="C223" i="9"/>
  <c r="C225" i="9"/>
  <c r="C227" i="9"/>
  <c r="C229" i="9"/>
  <c r="C231" i="9"/>
  <c r="C233" i="9"/>
  <c r="C235" i="9"/>
  <c r="C237" i="9"/>
  <c r="C239" i="9"/>
  <c r="C241" i="9"/>
  <c r="C243" i="9"/>
  <c r="C245" i="9"/>
  <c r="C247" i="9"/>
  <c r="C249" i="9"/>
  <c r="C251" i="9"/>
  <c r="C253" i="9"/>
  <c r="C255" i="9"/>
  <c r="C257" i="9"/>
  <c r="F219" i="9"/>
  <c r="F221" i="9"/>
  <c r="F223" i="9"/>
  <c r="F225" i="9"/>
  <c r="F227" i="9"/>
  <c r="F229" i="9"/>
  <c r="F231" i="9"/>
  <c r="F233" i="9"/>
  <c r="F235" i="9"/>
  <c r="F237" i="9"/>
  <c r="F239" i="9"/>
  <c r="G89" i="15" s="1"/>
  <c r="F241" i="9"/>
  <c r="G91" i="15" s="1"/>
  <c r="F243" i="9"/>
  <c r="G93" i="15" s="1"/>
  <c r="F245" i="9"/>
  <c r="F247" i="9"/>
  <c r="G97" i="15" s="1"/>
  <c r="F249" i="9"/>
  <c r="H99" i="15" s="1"/>
  <c r="F251" i="9"/>
  <c r="F253" i="9"/>
  <c r="H103" i="15" s="1"/>
  <c r="F255" i="9"/>
  <c r="G105" i="15" s="1"/>
  <c r="F257" i="9"/>
  <c r="H107" i="15" s="1"/>
  <c r="C256" i="9"/>
  <c r="C254" i="9"/>
  <c r="C252" i="9"/>
  <c r="C250" i="9"/>
  <c r="C248" i="9"/>
  <c r="C246" i="9"/>
  <c r="C244" i="9"/>
  <c r="C242" i="9"/>
  <c r="C240" i="9"/>
  <c r="C238" i="9"/>
  <c r="C236" i="9"/>
  <c r="C234" i="9"/>
  <c r="C232" i="9"/>
  <c r="C230" i="9"/>
  <c r="C228" i="9"/>
  <c r="C226" i="9"/>
  <c r="C224" i="9"/>
  <c r="C222" i="9"/>
  <c r="C220" i="9"/>
  <c r="C218" i="9"/>
  <c r="F256" i="9"/>
  <c r="G106" i="15" s="1"/>
  <c r="F254" i="9"/>
  <c r="G104" i="15" s="1"/>
  <c r="F252" i="9"/>
  <c r="F250" i="9"/>
  <c r="G100" i="15" s="1"/>
  <c r="F248" i="9"/>
  <c r="G98" i="15" s="1"/>
  <c r="F246" i="9"/>
  <c r="F244" i="9"/>
  <c r="F242" i="9"/>
  <c r="F240" i="9"/>
  <c r="F238" i="9"/>
  <c r="F236" i="9"/>
  <c r="F234" i="9"/>
  <c r="F232" i="9"/>
  <c r="F230" i="9"/>
  <c r="F228" i="9"/>
  <c r="F226" i="9"/>
  <c r="F224" i="9"/>
  <c r="F222" i="9"/>
  <c r="F220" i="9"/>
  <c r="F218" i="9"/>
  <c r="H13" i="7"/>
  <c r="G103" i="15" l="1"/>
  <c r="H97" i="15"/>
  <c r="H89" i="15"/>
  <c r="H106" i="15"/>
  <c r="H98" i="15"/>
  <c r="G107" i="15"/>
  <c r="H105" i="15"/>
  <c r="H93" i="15"/>
  <c r="H100" i="15"/>
  <c r="G99" i="15"/>
  <c r="H91" i="15"/>
  <c r="H104" i="15"/>
  <c r="G101" i="15"/>
  <c r="H101" i="15"/>
  <c r="G92" i="15"/>
  <c r="H92" i="15"/>
  <c r="G95" i="15"/>
  <c r="H95" i="15"/>
  <c r="G94" i="15"/>
  <c r="H94" i="15"/>
  <c r="G102" i="15"/>
  <c r="H102" i="15"/>
  <c r="G96" i="15"/>
  <c r="H96" i="15"/>
  <c r="G90" i="15"/>
  <c r="H90" i="15"/>
  <c r="G88" i="15"/>
  <c r="H88" i="15"/>
  <c r="E75" i="9"/>
  <c r="H7" i="15"/>
  <c r="H5" i="15"/>
  <c r="E63" i="6" l="1"/>
  <c r="B225" i="9"/>
  <c r="E31" i="15" s="1"/>
  <c r="B233" i="9"/>
  <c r="E39" i="15" s="1"/>
  <c r="B241" i="9"/>
  <c r="E47" i="15" s="1"/>
  <c r="B249" i="9"/>
  <c r="E55" i="15" s="1"/>
  <c r="B257" i="9"/>
  <c r="E63" i="15" s="1"/>
  <c r="B219" i="9"/>
  <c r="E25" i="15" s="1"/>
  <c r="F25" i="15" s="1"/>
  <c r="G25" i="15" s="1"/>
  <c r="B227" i="9"/>
  <c r="E33" i="15" s="1"/>
  <c r="B235" i="9"/>
  <c r="E41" i="15" s="1"/>
  <c r="B243" i="9"/>
  <c r="B251" i="9"/>
  <c r="E57" i="15" s="1"/>
  <c r="B221" i="9"/>
  <c r="E27" i="15" s="1"/>
  <c r="F27" i="15" s="1"/>
  <c r="G27" i="15" s="1"/>
  <c r="B229" i="9"/>
  <c r="E35" i="15" s="1"/>
  <c r="B237" i="9"/>
  <c r="E43" i="15" s="1"/>
  <c r="B245" i="9"/>
  <c r="E51" i="15" s="1"/>
  <c r="B253" i="9"/>
  <c r="E59" i="15" s="1"/>
  <c r="B223" i="9"/>
  <c r="E29" i="15" s="1"/>
  <c r="F29" i="15" s="1"/>
  <c r="G29" i="15" s="1"/>
  <c r="B231" i="9"/>
  <c r="E37" i="15" s="1"/>
  <c r="B239" i="9"/>
  <c r="E45" i="15" s="1"/>
  <c r="B247" i="9"/>
  <c r="E53" i="15" s="1"/>
  <c r="B255" i="9"/>
  <c r="E61" i="15" s="1"/>
  <c r="E219" i="9"/>
  <c r="E69" i="15" s="1"/>
  <c r="F69" i="15" s="1"/>
  <c r="E257" i="9"/>
  <c r="E107" i="15" s="1"/>
  <c r="B232" i="9"/>
  <c r="E38" i="15" s="1"/>
  <c r="B218" i="9"/>
  <c r="E24" i="15" s="1"/>
  <c r="F24" i="15" s="1"/>
  <c r="G24" i="15" s="1"/>
  <c r="E230" i="9"/>
  <c r="E80" i="15" s="1"/>
  <c r="E242" i="9"/>
  <c r="E92" i="15" s="1"/>
  <c r="B236" i="9"/>
  <c r="E42" i="15" s="1"/>
  <c r="E223" i="9"/>
  <c r="E73" i="15" s="1"/>
  <c r="F73" i="15" s="1"/>
  <c r="E231" i="9"/>
  <c r="E81" i="15" s="1"/>
  <c r="E239" i="9"/>
  <c r="E89" i="15" s="1"/>
  <c r="E247" i="9"/>
  <c r="E97" i="15" s="1"/>
  <c r="B234" i="9"/>
  <c r="E40" i="15" s="1"/>
  <c r="E220" i="9"/>
  <c r="E70" i="15" s="1"/>
  <c r="F70" i="15" s="1"/>
  <c r="E244" i="9"/>
  <c r="E94" i="15" s="1"/>
  <c r="B254" i="9"/>
  <c r="E60" i="15" s="1"/>
  <c r="E250" i="9"/>
  <c r="E100" i="15" s="1"/>
  <c r="E228" i="9"/>
  <c r="E78" i="15" s="1"/>
  <c r="E245" i="9"/>
  <c r="E95" i="15" s="1"/>
  <c r="E254" i="9"/>
  <c r="E104" i="15" s="1"/>
  <c r="E249" i="9"/>
  <c r="E99" i="15" s="1"/>
  <c r="E218" i="9"/>
  <c r="E68" i="15" s="1"/>
  <c r="F68" i="15" s="1"/>
  <c r="G86" i="15" s="1"/>
  <c r="B240" i="9"/>
  <c r="E46" i="15" s="1"/>
  <c r="E222" i="9"/>
  <c r="E72" i="15" s="1"/>
  <c r="F72" i="15" s="1"/>
  <c r="E234" i="9"/>
  <c r="E84" i="15" s="1"/>
  <c r="E246" i="9"/>
  <c r="E96" i="15" s="1"/>
  <c r="B242" i="9"/>
  <c r="E48" i="15" s="1"/>
  <c r="E225" i="9"/>
  <c r="E75" i="15" s="1"/>
  <c r="F75" i="15" s="1"/>
  <c r="E233" i="9"/>
  <c r="E83" i="15" s="1"/>
  <c r="E241" i="9"/>
  <c r="E91" i="15" s="1"/>
  <c r="E251" i="9"/>
  <c r="E101" i="15" s="1"/>
  <c r="B238" i="9"/>
  <c r="E44" i="15" s="1"/>
  <c r="E226" i="9"/>
  <c r="E76" i="15" s="1"/>
  <c r="F76" i="15" s="1"/>
  <c r="E252" i="9"/>
  <c r="E102" i="15" s="1"/>
  <c r="B252" i="9"/>
  <c r="E58" i="15" s="1"/>
  <c r="E248" i="9"/>
  <c r="E98" i="15" s="1"/>
  <c r="B256" i="9"/>
  <c r="E62" i="15" s="1"/>
  <c r="E229" i="9"/>
  <c r="E79" i="15" s="1"/>
  <c r="B230" i="9"/>
  <c r="E36" i="15" s="1"/>
  <c r="E238" i="9"/>
  <c r="E88" i="15" s="1"/>
  <c r="E253" i="9"/>
  <c r="E103" i="15" s="1"/>
  <c r="B224" i="9"/>
  <c r="E30" i="15" s="1"/>
  <c r="F30" i="15" s="1"/>
  <c r="G30" i="15" s="1"/>
  <c r="B246" i="9"/>
  <c r="E52" i="15" s="1"/>
  <c r="E224" i="9"/>
  <c r="E74" i="15" s="1"/>
  <c r="F74" i="15" s="1"/>
  <c r="E236" i="9"/>
  <c r="E86" i="15" s="1"/>
  <c r="B220" i="9"/>
  <c r="E26" i="15" s="1"/>
  <c r="F26" i="15" s="1"/>
  <c r="G26" i="15" s="1"/>
  <c r="B250" i="9"/>
  <c r="E56" i="15" s="1"/>
  <c r="E227" i="9"/>
  <c r="E77" i="15" s="1"/>
  <c r="F77" i="15" s="1"/>
  <c r="E235" i="9"/>
  <c r="E85" i="15" s="1"/>
  <c r="E243" i="9"/>
  <c r="E93" i="15" s="1"/>
  <c r="B222" i="9"/>
  <c r="E28" i="15" s="1"/>
  <c r="F28" i="15" s="1"/>
  <c r="G28" i="15" s="1"/>
  <c r="B244" i="9"/>
  <c r="E50" i="15" s="1"/>
  <c r="E232" i="9"/>
  <c r="E82" i="15" s="1"/>
  <c r="E256" i="9"/>
  <c r="E106" i="15" s="1"/>
  <c r="E255" i="9"/>
  <c r="E105" i="15" s="1"/>
  <c r="B228" i="9"/>
  <c r="E34" i="15" s="1"/>
  <c r="E240" i="9"/>
  <c r="E90" i="15" s="1"/>
  <c r="B226" i="9"/>
  <c r="E32" i="15" s="1"/>
  <c r="E221" i="9"/>
  <c r="E71" i="15" s="1"/>
  <c r="F71" i="15" s="1"/>
  <c r="E237" i="9"/>
  <c r="E87" i="15" s="1"/>
  <c r="B248" i="9"/>
  <c r="E54" i="15" s="1"/>
  <c r="E49" i="15"/>
  <c r="H8" i="15"/>
  <c r="H9" i="15"/>
  <c r="G78" i="15" l="1"/>
  <c r="G85" i="15"/>
  <c r="G87" i="15"/>
  <c r="G80" i="15"/>
  <c r="G79" i="15"/>
  <c r="G83" i="15"/>
  <c r="G84" i="15"/>
  <c r="G82" i="15"/>
  <c r="G81" i="15"/>
  <c r="E68" i="6"/>
  <c r="C64" i="6"/>
  <c r="C62" i="6"/>
  <c r="C63" i="6"/>
  <c r="G63" i="6"/>
  <c r="F52" i="15"/>
  <c r="G52" i="15" s="1"/>
  <c r="H52" i="15" s="1"/>
  <c r="I52" i="15" s="1"/>
  <c r="J52" i="15" s="1"/>
  <c r="K52" i="15" s="1"/>
  <c r="F46" i="15"/>
  <c r="G46" i="15" s="1"/>
  <c r="H46" i="15" s="1"/>
  <c r="I46" i="15" s="1"/>
  <c r="J46" i="15" s="1"/>
  <c r="K46" i="15" s="1"/>
  <c r="I92" i="15"/>
  <c r="J92" i="15" s="1"/>
  <c r="K92" i="15" s="1"/>
  <c r="F92" i="15"/>
  <c r="F45" i="15"/>
  <c r="G45" i="15" s="1"/>
  <c r="H45" i="15" s="1"/>
  <c r="I45" i="15" s="1"/>
  <c r="J45" i="15" s="1"/>
  <c r="K45" i="15" s="1"/>
  <c r="F39" i="15"/>
  <c r="G39" i="15" s="1"/>
  <c r="F32" i="15"/>
  <c r="G32" i="15" s="1"/>
  <c r="F79" i="15"/>
  <c r="I91" i="15"/>
  <c r="J91" i="15" s="1"/>
  <c r="K91" i="15" s="1"/>
  <c r="F91" i="15"/>
  <c r="F43" i="15"/>
  <c r="G43" i="15" s="1"/>
  <c r="F36" i="15"/>
  <c r="G36" i="15" s="1"/>
  <c r="I94" i="15"/>
  <c r="J94" i="15" s="1"/>
  <c r="K94" i="15" s="1"/>
  <c r="F94" i="15"/>
  <c r="F51" i="15"/>
  <c r="G51" i="15" s="1"/>
  <c r="H51" i="15" s="1"/>
  <c r="I51" i="15" s="1"/>
  <c r="J51" i="15" s="1"/>
  <c r="K51" i="15" s="1"/>
  <c r="I102" i="15"/>
  <c r="J102" i="15" s="1"/>
  <c r="K102" i="15" s="1"/>
  <c r="F102" i="15"/>
  <c r="I93" i="15"/>
  <c r="J93" i="15" s="1"/>
  <c r="K93" i="15" s="1"/>
  <c r="F93" i="15"/>
  <c r="I107" i="15"/>
  <c r="J107" i="15" s="1"/>
  <c r="K107" i="15" s="1"/>
  <c r="F107" i="15"/>
  <c r="F56" i="15"/>
  <c r="G56" i="15" s="1"/>
  <c r="H56" i="15" s="1"/>
  <c r="I56" i="15" s="1"/>
  <c r="J56" i="15" s="1"/>
  <c r="K56" i="15" s="1"/>
  <c r="F58" i="15"/>
  <c r="G58" i="15" s="1"/>
  <c r="H58" i="15" s="1"/>
  <c r="I58" i="15" s="1"/>
  <c r="J58" i="15" s="1"/>
  <c r="K58" i="15" s="1"/>
  <c r="F48" i="15"/>
  <c r="G48" i="15" s="1"/>
  <c r="H48" i="15" s="1"/>
  <c r="I48" i="15" s="1"/>
  <c r="J48" i="15" s="1"/>
  <c r="K48" i="15" s="1"/>
  <c r="I89" i="15"/>
  <c r="J89" i="15" s="1"/>
  <c r="K89" i="15" s="1"/>
  <c r="F89" i="15"/>
  <c r="F57" i="15"/>
  <c r="G57" i="15" s="1"/>
  <c r="H57" i="15" s="1"/>
  <c r="I57" i="15" s="1"/>
  <c r="J57" i="15" s="1"/>
  <c r="K57" i="15" s="1"/>
  <c r="F78" i="15"/>
  <c r="F63" i="15"/>
  <c r="G63" i="15" s="1"/>
  <c r="H63" i="15" s="1"/>
  <c r="I63" i="15" s="1"/>
  <c r="J63" i="15" s="1"/>
  <c r="K63" i="15" s="1"/>
  <c r="F81" i="15"/>
  <c r="F37" i="15"/>
  <c r="G37" i="15" s="1"/>
  <c r="F54" i="15"/>
  <c r="G54" i="15" s="1"/>
  <c r="H54" i="15" s="1"/>
  <c r="I54" i="15" s="1"/>
  <c r="J54" i="15" s="1"/>
  <c r="K54" i="15" s="1"/>
  <c r="F82" i="15"/>
  <c r="F86" i="15"/>
  <c r="I103" i="15"/>
  <c r="J103" i="15" s="1"/>
  <c r="K103" i="15" s="1"/>
  <c r="F103" i="15"/>
  <c r="F84" i="15"/>
  <c r="I99" i="15"/>
  <c r="J99" i="15" s="1"/>
  <c r="K99" i="15" s="1"/>
  <c r="F99" i="15"/>
  <c r="F40" i="15"/>
  <c r="G40" i="15" s="1"/>
  <c r="F61" i="15"/>
  <c r="G61" i="15" s="1"/>
  <c r="H61" i="15" s="1"/>
  <c r="I61" i="15" s="1"/>
  <c r="J61" i="15" s="1"/>
  <c r="K61" i="15" s="1"/>
  <c r="F87" i="15"/>
  <c r="F34" i="15"/>
  <c r="G34" i="15" s="1"/>
  <c r="F50" i="15"/>
  <c r="G50" i="15" s="1"/>
  <c r="H50" i="15" s="1"/>
  <c r="I50" i="15" s="1"/>
  <c r="J50" i="15" s="1"/>
  <c r="K50" i="15" s="1"/>
  <c r="I88" i="15"/>
  <c r="J88" i="15" s="1"/>
  <c r="K88" i="15" s="1"/>
  <c r="F88" i="15"/>
  <c r="I98" i="15"/>
  <c r="J98" i="15" s="1"/>
  <c r="K98" i="15" s="1"/>
  <c r="F98" i="15"/>
  <c r="F44" i="15"/>
  <c r="G44" i="15" s="1"/>
  <c r="H44" i="15" s="1"/>
  <c r="I44" i="15" s="1"/>
  <c r="J44" i="15" s="1"/>
  <c r="K44" i="15" s="1"/>
  <c r="I104" i="15"/>
  <c r="J104" i="15" s="1"/>
  <c r="K104" i="15" s="1"/>
  <c r="F104" i="15"/>
  <c r="F60" i="15"/>
  <c r="G60" i="15" s="1"/>
  <c r="H60" i="15" s="1"/>
  <c r="I60" i="15" s="1"/>
  <c r="J60" i="15" s="1"/>
  <c r="K60" i="15" s="1"/>
  <c r="I97" i="15"/>
  <c r="J97" i="15" s="1"/>
  <c r="K97" i="15" s="1"/>
  <c r="F97" i="15"/>
  <c r="F42" i="15"/>
  <c r="G42" i="15" s="1"/>
  <c r="F38" i="15"/>
  <c r="G38" i="15" s="1"/>
  <c r="F53" i="15"/>
  <c r="G53" i="15" s="1"/>
  <c r="H53" i="15" s="1"/>
  <c r="I53" i="15" s="1"/>
  <c r="J53" i="15" s="1"/>
  <c r="K53" i="15" s="1"/>
  <c r="F59" i="15"/>
  <c r="G59" i="15" s="1"/>
  <c r="H59" i="15" s="1"/>
  <c r="I59" i="15" s="1"/>
  <c r="J59" i="15" s="1"/>
  <c r="K59" i="15" s="1"/>
  <c r="F33" i="15"/>
  <c r="G33" i="15" s="1"/>
  <c r="F47" i="15"/>
  <c r="G47" i="15" s="1"/>
  <c r="H47" i="15" s="1"/>
  <c r="I47" i="15" s="1"/>
  <c r="J47" i="15" s="1"/>
  <c r="K47" i="15" s="1"/>
  <c r="I96" i="15"/>
  <c r="J96" i="15" s="1"/>
  <c r="K96" i="15" s="1"/>
  <c r="F96" i="15"/>
  <c r="F80" i="15"/>
  <c r="I106" i="15"/>
  <c r="J106" i="15" s="1"/>
  <c r="K106" i="15" s="1"/>
  <c r="F106" i="15"/>
  <c r="I105" i="15"/>
  <c r="J105" i="15" s="1"/>
  <c r="K105" i="15" s="1"/>
  <c r="F105" i="15"/>
  <c r="I101" i="15"/>
  <c r="J101" i="15" s="1"/>
  <c r="K101" i="15" s="1"/>
  <c r="F101" i="15"/>
  <c r="I95" i="15"/>
  <c r="J95" i="15" s="1"/>
  <c r="K95" i="15" s="1"/>
  <c r="F95" i="15"/>
  <c r="F31" i="15"/>
  <c r="G31" i="15" s="1"/>
  <c r="F49" i="15"/>
  <c r="G49" i="15" s="1"/>
  <c r="H49" i="15" s="1"/>
  <c r="I49" i="15" s="1"/>
  <c r="J49" i="15" s="1"/>
  <c r="K49" i="15" s="1"/>
  <c r="I90" i="15"/>
  <c r="J90" i="15" s="1"/>
  <c r="K90" i="15" s="1"/>
  <c r="F90" i="15"/>
  <c r="F85" i="15"/>
  <c r="F62" i="15"/>
  <c r="G62" i="15" s="1"/>
  <c r="H62" i="15" s="1"/>
  <c r="I62" i="15" s="1"/>
  <c r="J62" i="15" s="1"/>
  <c r="K62" i="15" s="1"/>
  <c r="F83" i="15"/>
  <c r="I100" i="15"/>
  <c r="J100" i="15" s="1"/>
  <c r="K100" i="15" s="1"/>
  <c r="F100" i="15"/>
  <c r="F35" i="15"/>
  <c r="G35" i="15" s="1"/>
  <c r="F41" i="15"/>
  <c r="G41" i="15" s="1"/>
  <c r="F55" i="15"/>
  <c r="G55" i="15" s="1"/>
  <c r="H55" i="15" s="1"/>
  <c r="I55" i="15" s="1"/>
  <c r="J55" i="15" s="1"/>
  <c r="K55" i="15" s="1"/>
  <c r="G73" i="15"/>
  <c r="G76" i="15"/>
  <c r="D62" i="6" l="1"/>
  <c r="D64" i="6"/>
  <c r="D65" i="6" s="1"/>
  <c r="G68" i="6"/>
  <c r="C66" i="6"/>
  <c r="C65" i="6"/>
  <c r="C67" i="6"/>
  <c r="C69" i="6"/>
  <c r="C68" i="6"/>
  <c r="E73" i="6"/>
  <c r="G68" i="15"/>
  <c r="G77" i="15"/>
  <c r="G69" i="15"/>
  <c r="G70" i="15"/>
  <c r="G75" i="15"/>
  <c r="G74" i="15"/>
  <c r="G71" i="15"/>
  <c r="G72" i="15"/>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AE169"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B170"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AC201" i="9"/>
  <c r="AC202" i="9"/>
  <c r="AC203" i="9"/>
  <c r="AC204" i="9"/>
  <c r="AC205" i="9"/>
  <c r="AC206" i="9"/>
  <c r="AC207" i="9"/>
  <c r="AC208" i="9"/>
  <c r="AC209" i="9"/>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5" i="14"/>
  <c r="AJ169" i="9" l="1"/>
  <c r="AJ170" i="9"/>
  <c r="AJ186" i="9"/>
  <c r="AJ190" i="9"/>
  <c r="AJ194" i="9"/>
  <c r="AJ198" i="9"/>
  <c r="AJ202" i="9"/>
  <c r="AJ206" i="9"/>
  <c r="F44" i="10"/>
  <c r="F40" i="10"/>
  <c r="F36" i="10"/>
  <c r="F32" i="10"/>
  <c r="F28" i="10"/>
  <c r="F24" i="10"/>
  <c r="F20" i="10"/>
  <c r="F16" i="10"/>
  <c r="F12" i="10"/>
  <c r="F8" i="10"/>
  <c r="E43" i="10"/>
  <c r="E39" i="10"/>
  <c r="E35" i="10"/>
  <c r="E31" i="10"/>
  <c r="E27" i="10"/>
  <c r="E23" i="10"/>
  <c r="E19" i="10"/>
  <c r="E15" i="10"/>
  <c r="E11" i="10"/>
  <c r="E7" i="10"/>
  <c r="AJ197" i="9"/>
  <c r="F37" i="10"/>
  <c r="F21" i="10"/>
  <c r="E44" i="10"/>
  <c r="E28" i="10"/>
  <c r="E16" i="10"/>
  <c r="AJ187" i="9"/>
  <c r="AJ191" i="9"/>
  <c r="AJ195" i="9"/>
  <c r="AJ199" i="9"/>
  <c r="AJ203" i="9"/>
  <c r="AJ207" i="9"/>
  <c r="F43" i="10"/>
  <c r="F39" i="10"/>
  <c r="F35" i="10"/>
  <c r="F31" i="10"/>
  <c r="F27" i="10"/>
  <c r="F23" i="10"/>
  <c r="F19" i="10"/>
  <c r="F15" i="10"/>
  <c r="F11" i="10"/>
  <c r="F7" i="10"/>
  <c r="E42" i="10"/>
  <c r="E38" i="10"/>
  <c r="E34" i="10"/>
  <c r="E30" i="10"/>
  <c r="E26" i="10"/>
  <c r="E22" i="10"/>
  <c r="E18" i="10"/>
  <c r="E14" i="10"/>
  <c r="E10" i="10"/>
  <c r="F6" i="10"/>
  <c r="AJ193" i="9"/>
  <c r="AJ201" i="9"/>
  <c r="F45" i="10"/>
  <c r="F29" i="10"/>
  <c r="F17" i="10"/>
  <c r="F13" i="10"/>
  <c r="E40" i="10"/>
  <c r="E32" i="10"/>
  <c r="E20" i="10"/>
  <c r="E8" i="10"/>
  <c r="AJ188" i="9"/>
  <c r="AJ192" i="9"/>
  <c r="AJ196" i="9"/>
  <c r="AJ200" i="9"/>
  <c r="AJ204" i="9"/>
  <c r="AJ208" i="9"/>
  <c r="F42" i="10"/>
  <c r="F38" i="10"/>
  <c r="F34" i="10"/>
  <c r="F30" i="10"/>
  <c r="F26" i="10"/>
  <c r="F22" i="10"/>
  <c r="F18" i="10"/>
  <c r="F14" i="10"/>
  <c r="F10" i="10"/>
  <c r="E45" i="10"/>
  <c r="E41" i="10"/>
  <c r="E37" i="10"/>
  <c r="E33" i="10"/>
  <c r="E29" i="10"/>
  <c r="E25" i="10"/>
  <c r="E21" i="10"/>
  <c r="E17" i="10"/>
  <c r="E13" i="10"/>
  <c r="E9" i="10"/>
  <c r="E6" i="10"/>
  <c r="AJ189" i="9"/>
  <c r="AJ205" i="9"/>
  <c r="F41" i="10"/>
  <c r="F33" i="10"/>
  <c r="F25" i="10"/>
  <c r="F9" i="10"/>
  <c r="E36" i="10"/>
  <c r="E24" i="10"/>
  <c r="E12" i="10"/>
  <c r="D6" i="10"/>
  <c r="D69" i="6"/>
  <c r="D70" i="6" s="1"/>
  <c r="D67" i="6"/>
  <c r="C72" i="6"/>
  <c r="C74" i="6"/>
  <c r="C73" i="6"/>
  <c r="C70" i="6"/>
  <c r="C71" i="6"/>
  <c r="G73" i="6"/>
  <c r="E78" i="6"/>
  <c r="D66" i="6"/>
  <c r="D63" i="6"/>
  <c r="E7" i="11"/>
  <c r="C161" i="9"/>
  <c r="C163" i="9"/>
  <c r="C164" i="9"/>
  <c r="J6" i="10"/>
  <c r="M119" i="9"/>
  <c r="J7" i="10" s="1"/>
  <c r="N119" i="9"/>
  <c r="AK170" i="9" s="1"/>
  <c r="M120" i="9"/>
  <c r="J8" i="10" s="1"/>
  <c r="N120" i="9"/>
  <c r="AK171" i="9" s="1"/>
  <c r="M121" i="9"/>
  <c r="J9" i="10" s="1"/>
  <c r="N121" i="9"/>
  <c r="AK172" i="9" s="1"/>
  <c r="M122" i="9"/>
  <c r="J10" i="10" s="1"/>
  <c r="N122" i="9"/>
  <c r="AK173" i="9" s="1"/>
  <c r="M123" i="9"/>
  <c r="J11" i="10" s="1"/>
  <c r="N123" i="9"/>
  <c r="AK174" i="9" s="1"/>
  <c r="M124" i="9"/>
  <c r="J12" i="10" s="1"/>
  <c r="N124" i="9"/>
  <c r="AK175" i="9" s="1"/>
  <c r="M125" i="9"/>
  <c r="J13" i="10" s="1"/>
  <c r="N125" i="9"/>
  <c r="AK176" i="9" s="1"/>
  <c r="M126" i="9"/>
  <c r="J14" i="10" s="1"/>
  <c r="N126" i="9"/>
  <c r="AK177" i="9" s="1"/>
  <c r="M127" i="9"/>
  <c r="J15" i="10" s="1"/>
  <c r="N127" i="9"/>
  <c r="AK178" i="9" s="1"/>
  <c r="M128" i="9"/>
  <c r="J16" i="10" s="1"/>
  <c r="N128" i="9"/>
  <c r="AK179" i="9" s="1"/>
  <c r="M129" i="9"/>
  <c r="J17" i="10" s="1"/>
  <c r="N129" i="9"/>
  <c r="AK180" i="9" s="1"/>
  <c r="M130" i="9"/>
  <c r="J18" i="10" s="1"/>
  <c r="N130" i="9"/>
  <c r="AK181" i="9" s="1"/>
  <c r="M131" i="9"/>
  <c r="J19" i="10" s="1"/>
  <c r="N131" i="9"/>
  <c r="AK182" i="9" s="1"/>
  <c r="M132" i="9"/>
  <c r="J20" i="10" s="1"/>
  <c r="N132" i="9"/>
  <c r="AK183" i="9" s="1"/>
  <c r="M133" i="9"/>
  <c r="J21" i="10" s="1"/>
  <c r="N133" i="9"/>
  <c r="AK184" i="9" s="1"/>
  <c r="M134" i="9"/>
  <c r="J22" i="10" s="1"/>
  <c r="N134" i="9"/>
  <c r="AK185" i="9" s="1"/>
  <c r="M135" i="9"/>
  <c r="J23" i="10" s="1"/>
  <c r="N135" i="9"/>
  <c r="AK186" i="9" s="1"/>
  <c r="M136" i="9"/>
  <c r="J24" i="10" s="1"/>
  <c r="N136" i="9"/>
  <c r="AK187" i="9" s="1"/>
  <c r="M137" i="9"/>
  <c r="J25" i="10" s="1"/>
  <c r="N137" i="9"/>
  <c r="AK188" i="9" s="1"/>
  <c r="M138" i="9"/>
  <c r="J26" i="10" s="1"/>
  <c r="N138" i="9"/>
  <c r="AK189" i="9" s="1"/>
  <c r="M139" i="9"/>
  <c r="J27" i="10" s="1"/>
  <c r="N139" i="9"/>
  <c r="AK190" i="9" s="1"/>
  <c r="M140" i="9"/>
  <c r="J28" i="10" s="1"/>
  <c r="N140" i="9"/>
  <c r="AK191" i="9" s="1"/>
  <c r="M141" i="9"/>
  <c r="J29" i="10" s="1"/>
  <c r="N141" i="9"/>
  <c r="AK192" i="9" s="1"/>
  <c r="M142" i="9"/>
  <c r="J30" i="10" s="1"/>
  <c r="N142" i="9"/>
  <c r="AK193" i="9" s="1"/>
  <c r="M143" i="9"/>
  <c r="J31" i="10" s="1"/>
  <c r="N143" i="9"/>
  <c r="AK194" i="9" s="1"/>
  <c r="M144" i="9"/>
  <c r="J32" i="10" s="1"/>
  <c r="N144" i="9"/>
  <c r="AK195" i="9" s="1"/>
  <c r="M145" i="9"/>
  <c r="J33" i="10" s="1"/>
  <c r="N145" i="9"/>
  <c r="AK196" i="9" s="1"/>
  <c r="M146" i="9"/>
  <c r="J34" i="10" s="1"/>
  <c r="N146" i="9"/>
  <c r="AK197" i="9" s="1"/>
  <c r="M147" i="9"/>
  <c r="J35" i="10" s="1"/>
  <c r="N147" i="9"/>
  <c r="AK198" i="9" s="1"/>
  <c r="M148" i="9"/>
  <c r="J36" i="10" s="1"/>
  <c r="N148" i="9"/>
  <c r="AK199" i="9" s="1"/>
  <c r="M149" i="9"/>
  <c r="J37" i="10" s="1"/>
  <c r="N149" i="9"/>
  <c r="AK200" i="9" s="1"/>
  <c r="M150" i="9"/>
  <c r="J38" i="10" s="1"/>
  <c r="N150" i="9"/>
  <c r="AK201" i="9" s="1"/>
  <c r="M151" i="9"/>
  <c r="J39" i="10" s="1"/>
  <c r="N151" i="9"/>
  <c r="AK202" i="9" s="1"/>
  <c r="M152" i="9"/>
  <c r="J40" i="10" s="1"/>
  <c r="N152" i="9"/>
  <c r="AK203" i="9" s="1"/>
  <c r="M153" i="9"/>
  <c r="J41" i="10" s="1"/>
  <c r="N153" i="9"/>
  <c r="AK204" i="9" s="1"/>
  <c r="M154" i="9"/>
  <c r="J42" i="10" s="1"/>
  <c r="N154" i="9"/>
  <c r="AK205" i="9" s="1"/>
  <c r="M155" i="9"/>
  <c r="J43" i="10" s="1"/>
  <c r="N155" i="9"/>
  <c r="AK206" i="9" s="1"/>
  <c r="M156" i="9"/>
  <c r="J44" i="10" s="1"/>
  <c r="N156" i="9"/>
  <c r="AK207" i="9" s="1"/>
  <c r="M157" i="9"/>
  <c r="J45" i="10" s="1"/>
  <c r="N157" i="9"/>
  <c r="AK208" i="9" s="1"/>
  <c r="I117" i="9"/>
  <c r="E46" i="10" l="1"/>
  <c r="F46" i="10"/>
  <c r="AK209" i="9"/>
  <c r="AJ184" i="9"/>
  <c r="AJ182" i="9"/>
  <c r="AJ180" i="9"/>
  <c r="AJ178" i="9"/>
  <c r="AJ176" i="9"/>
  <c r="AJ174" i="9"/>
  <c r="AJ172" i="9"/>
  <c r="AJ185" i="9"/>
  <c r="AJ183" i="9"/>
  <c r="AJ181" i="9"/>
  <c r="AJ179" i="9"/>
  <c r="AJ177" i="9"/>
  <c r="AJ175" i="9"/>
  <c r="AJ173" i="9"/>
  <c r="AJ171" i="9"/>
  <c r="J46" i="10"/>
  <c r="G78" i="6"/>
  <c r="D74" i="6"/>
  <c r="D75" i="6" s="1"/>
  <c r="D72" i="6"/>
  <c r="E83" i="6"/>
  <c r="D68" i="6"/>
  <c r="D71" i="6"/>
  <c r="C77" i="6"/>
  <c r="C78" i="6"/>
  <c r="C79" i="6"/>
  <c r="C76" i="6"/>
  <c r="C75" i="6"/>
  <c r="C162" i="9"/>
  <c r="B117" i="9"/>
  <c r="C117" i="9"/>
  <c r="D117" i="9"/>
  <c r="F117" i="9"/>
  <c r="B118" i="9"/>
  <c r="C118" i="9"/>
  <c r="F118" i="9"/>
  <c r="B119" i="9"/>
  <c r="C119" i="9"/>
  <c r="F119" i="9"/>
  <c r="B120" i="9"/>
  <c r="C120" i="9"/>
  <c r="F120" i="9"/>
  <c r="B121" i="9"/>
  <c r="C121" i="9"/>
  <c r="F121" i="9"/>
  <c r="B122" i="9"/>
  <c r="C122" i="9"/>
  <c r="F122" i="9"/>
  <c r="B123" i="9"/>
  <c r="C123" i="9"/>
  <c r="F123" i="9"/>
  <c r="B124" i="9"/>
  <c r="C124" i="9"/>
  <c r="F124" i="9"/>
  <c r="B125" i="9"/>
  <c r="C125" i="9"/>
  <c r="F125" i="9"/>
  <c r="B126" i="9"/>
  <c r="C126" i="9"/>
  <c r="F126" i="9"/>
  <c r="B127" i="9"/>
  <c r="C127" i="9"/>
  <c r="F127" i="9"/>
  <c r="B128" i="9"/>
  <c r="C128" i="9"/>
  <c r="F128" i="9"/>
  <c r="B129" i="9"/>
  <c r="C129" i="9"/>
  <c r="F129" i="9"/>
  <c r="B130" i="9"/>
  <c r="C130" i="9"/>
  <c r="F130" i="9"/>
  <c r="B131" i="9"/>
  <c r="C131" i="9"/>
  <c r="F131" i="9"/>
  <c r="B132" i="9"/>
  <c r="C132" i="9"/>
  <c r="F132" i="9"/>
  <c r="B133" i="9"/>
  <c r="C133" i="9"/>
  <c r="F133" i="9"/>
  <c r="B134" i="9"/>
  <c r="C134" i="9"/>
  <c r="F134" i="9"/>
  <c r="B135" i="9"/>
  <c r="C135" i="9"/>
  <c r="F135" i="9"/>
  <c r="B136" i="9"/>
  <c r="C136" i="9"/>
  <c r="F136" i="9"/>
  <c r="B137" i="9"/>
  <c r="E137" i="9" s="1"/>
  <c r="C137" i="9"/>
  <c r="F137" i="9"/>
  <c r="B138" i="9"/>
  <c r="E138" i="9" s="1"/>
  <c r="C138" i="9"/>
  <c r="F138" i="9"/>
  <c r="B139" i="9"/>
  <c r="E139" i="9" s="1"/>
  <c r="C139" i="9"/>
  <c r="F139" i="9"/>
  <c r="B140" i="9"/>
  <c r="E140" i="9" s="1"/>
  <c r="C140" i="9"/>
  <c r="F140" i="9"/>
  <c r="B141" i="9"/>
  <c r="E141" i="9" s="1"/>
  <c r="C141" i="9"/>
  <c r="F141" i="9"/>
  <c r="B142" i="9"/>
  <c r="E142" i="9" s="1"/>
  <c r="C142" i="9"/>
  <c r="F142" i="9"/>
  <c r="B143" i="9"/>
  <c r="E143" i="9" s="1"/>
  <c r="C143" i="9"/>
  <c r="F143" i="9"/>
  <c r="B144" i="9"/>
  <c r="E144" i="9" s="1"/>
  <c r="C144" i="9"/>
  <c r="F144" i="9"/>
  <c r="B145" i="9"/>
  <c r="E145" i="9" s="1"/>
  <c r="C145" i="9"/>
  <c r="F145" i="9"/>
  <c r="B146" i="9"/>
  <c r="E146" i="9" s="1"/>
  <c r="C146" i="9"/>
  <c r="F146" i="9"/>
  <c r="B147" i="9"/>
  <c r="E147" i="9" s="1"/>
  <c r="C147" i="9"/>
  <c r="F147" i="9"/>
  <c r="B148" i="9"/>
  <c r="E148" i="9" s="1"/>
  <c r="C148" i="9"/>
  <c r="F148" i="9"/>
  <c r="B149" i="9"/>
  <c r="E149" i="9" s="1"/>
  <c r="C149" i="9"/>
  <c r="F149" i="9"/>
  <c r="B150" i="9"/>
  <c r="E150" i="9" s="1"/>
  <c r="C150" i="9"/>
  <c r="F150" i="9"/>
  <c r="B151" i="9"/>
  <c r="E151" i="9" s="1"/>
  <c r="C151" i="9"/>
  <c r="F151" i="9"/>
  <c r="B152" i="9"/>
  <c r="E152" i="9" s="1"/>
  <c r="C152" i="9"/>
  <c r="F152" i="9"/>
  <c r="B153" i="9"/>
  <c r="E153" i="9" s="1"/>
  <c r="C153" i="9"/>
  <c r="F153" i="9"/>
  <c r="B154" i="9"/>
  <c r="E154" i="9" s="1"/>
  <c r="C154" i="9"/>
  <c r="F154" i="9"/>
  <c r="B155" i="9"/>
  <c r="E155" i="9" s="1"/>
  <c r="C155" i="9"/>
  <c r="F155" i="9"/>
  <c r="B156" i="9"/>
  <c r="E156" i="9" s="1"/>
  <c r="C156" i="9"/>
  <c r="F156" i="9"/>
  <c r="AJ209" i="9" l="1"/>
  <c r="G83" i="6"/>
  <c r="D76" i="6"/>
  <c r="D73" i="6"/>
  <c r="E88" i="6"/>
  <c r="C84" i="6"/>
  <c r="C82" i="6"/>
  <c r="C83" i="6"/>
  <c r="D79" i="6"/>
  <c r="D80" i="6" s="1"/>
  <c r="D77" i="6"/>
  <c r="C80" i="6"/>
  <c r="C81" i="6"/>
  <c r="E6" i="17"/>
  <c r="D78" i="6" l="1"/>
  <c r="D81" i="6"/>
  <c r="C85" i="6"/>
  <c r="C86" i="6"/>
  <c r="C88" i="6"/>
  <c r="C89" i="6"/>
  <c r="C87" i="6"/>
  <c r="G88" i="6"/>
  <c r="E93" i="6"/>
  <c r="D82" i="6"/>
  <c r="D84" i="6"/>
  <c r="D85" i="6" s="1"/>
  <c r="V104" i="4"/>
  <c r="D86" i="6" l="1"/>
  <c r="D83" i="6"/>
  <c r="G93" i="6"/>
  <c r="C94" i="6"/>
  <c r="C93" i="6"/>
  <c r="C92" i="6"/>
  <c r="C90" i="6"/>
  <c r="C91" i="6"/>
  <c r="E98" i="6"/>
  <c r="D89" i="6"/>
  <c r="D90" i="6" s="1"/>
  <c r="D87" i="6"/>
  <c r="O179" i="4"/>
  <c r="N179" i="4"/>
  <c r="B159" i="4"/>
  <c r="B158" i="4"/>
  <c r="B157" i="4"/>
  <c r="B156" i="4"/>
  <c r="D144" i="4"/>
  <c r="C144" i="4"/>
  <c r="D132" i="4"/>
  <c r="B132" i="4"/>
  <c r="B117" i="4"/>
  <c r="B112" i="4"/>
  <c r="M111" i="4"/>
  <c r="M112" i="4" s="1"/>
  <c r="M113" i="4" s="1"/>
  <c r="M114" i="4" s="1"/>
  <c r="M115" i="4" s="1"/>
  <c r="M116" i="4" s="1"/>
  <c r="M117" i="4" s="1"/>
  <c r="M118" i="4" s="1"/>
  <c r="M119" i="4" s="1"/>
  <c r="M120" i="4" s="1"/>
  <c r="M121" i="4" s="1"/>
  <c r="M122" i="4" s="1"/>
  <c r="M123" i="4" s="1"/>
  <c r="M124" i="4" s="1"/>
  <c r="M125" i="4" s="1"/>
  <c r="M126" i="4" s="1"/>
  <c r="M127" i="4" s="1"/>
  <c r="M128" i="4" s="1"/>
  <c r="M129" i="4" s="1"/>
  <c r="M130" i="4" s="1"/>
  <c r="M131" i="4" s="1"/>
  <c r="M132" i="4" s="1"/>
  <c r="M133" i="4" s="1"/>
  <c r="M134" i="4" s="1"/>
  <c r="M135" i="4" s="1"/>
  <c r="M136" i="4" s="1"/>
  <c r="M137" i="4" s="1"/>
  <c r="M138" i="4" s="1"/>
  <c r="M139" i="4" s="1"/>
  <c r="M140" i="4" s="1"/>
  <c r="M141" i="4" s="1"/>
  <c r="M142" i="4" s="1"/>
  <c r="M143" i="4" s="1"/>
  <c r="M144" i="4" s="1"/>
  <c r="M145" i="4" s="1"/>
  <c r="M146" i="4" s="1"/>
  <c r="M147" i="4" s="1"/>
  <c r="M148" i="4" s="1"/>
  <c r="M149" i="4" s="1"/>
  <c r="M150" i="4" s="1"/>
  <c r="M151" i="4" s="1"/>
  <c r="M152" i="4" s="1"/>
  <c r="M153" i="4" s="1"/>
  <c r="M154" i="4" s="1"/>
  <c r="M155" i="4" s="1"/>
  <c r="M156" i="4" s="1"/>
  <c r="M157" i="4" s="1"/>
  <c r="M158" i="4" s="1"/>
  <c r="M159" i="4" s="1"/>
  <c r="M160" i="4" s="1"/>
  <c r="M161" i="4" s="1"/>
  <c r="M162" i="4" s="1"/>
  <c r="M163" i="4" s="1"/>
  <c r="M164" i="4" s="1"/>
  <c r="M165" i="4" s="1"/>
  <c r="M166" i="4" s="1"/>
  <c r="M167" i="4" s="1"/>
  <c r="M168" i="4" s="1"/>
  <c r="M169" i="4" s="1"/>
  <c r="M170" i="4" s="1"/>
  <c r="M171" i="4" s="1"/>
  <c r="M172" i="4" s="1"/>
  <c r="M173" i="4" s="1"/>
  <c r="M174" i="4" s="1"/>
  <c r="M175" i="4" s="1"/>
  <c r="M176" i="4" s="1"/>
  <c r="M177" i="4" s="1"/>
  <c r="M178" i="4" s="1"/>
  <c r="M179" i="4" s="1"/>
  <c r="M180" i="4" s="1"/>
  <c r="M181" i="4" s="1"/>
  <c r="M182" i="4" s="1"/>
  <c r="M183" i="4" s="1"/>
  <c r="M184" i="4" s="1"/>
  <c r="M185" i="4" s="1"/>
  <c r="M186" i="4" s="1"/>
  <c r="M187" i="4" s="1"/>
  <c r="M188" i="4" s="1"/>
  <c r="M189" i="4" s="1"/>
  <c r="M190" i="4" s="1"/>
  <c r="M191" i="4" s="1"/>
  <c r="M192" i="4" s="1"/>
  <c r="M193" i="4" s="1"/>
  <c r="M194" i="4" s="1"/>
  <c r="M195" i="4" s="1"/>
  <c r="M196" i="4" s="1"/>
  <c r="M197" i="4" s="1"/>
  <c r="M198" i="4" s="1"/>
  <c r="M199" i="4" s="1"/>
  <c r="M110" i="4"/>
  <c r="O109" i="4"/>
  <c r="O110" i="4" s="1"/>
  <c r="O111" i="4" s="1"/>
  <c r="O112" i="4" s="1"/>
  <c r="O113" i="4" s="1"/>
  <c r="O114" i="4" s="1"/>
  <c r="O115" i="4" s="1"/>
  <c r="O116" i="4" s="1"/>
  <c r="O117" i="4" s="1"/>
  <c r="O118" i="4" s="1"/>
  <c r="O119" i="4" s="1"/>
  <c r="O120" i="4" s="1"/>
  <c r="O121" i="4" s="1"/>
  <c r="O122" i="4" s="1"/>
  <c r="O123" i="4" s="1"/>
  <c r="O124" i="4" s="1"/>
  <c r="O125" i="4" s="1"/>
  <c r="O126" i="4" s="1"/>
  <c r="O127" i="4" s="1"/>
  <c r="O128" i="4" s="1"/>
  <c r="O129" i="4" s="1"/>
  <c r="O130" i="4" s="1"/>
  <c r="O131" i="4" s="1"/>
  <c r="O132" i="4" s="1"/>
  <c r="O133" i="4" s="1"/>
  <c r="O134" i="4" s="1"/>
  <c r="O135" i="4" s="1"/>
  <c r="O136" i="4" s="1"/>
  <c r="O137" i="4" s="1"/>
  <c r="O138" i="4" s="1"/>
  <c r="O139" i="4" s="1"/>
  <c r="O140" i="4" s="1"/>
  <c r="O141" i="4" s="1"/>
  <c r="O142" i="4" s="1"/>
  <c r="O143" i="4" s="1"/>
  <c r="O144" i="4" s="1"/>
  <c r="O145" i="4" s="1"/>
  <c r="O146" i="4" s="1"/>
  <c r="O147" i="4" s="1"/>
  <c r="O148" i="4" s="1"/>
  <c r="O149" i="4" s="1"/>
  <c r="O150" i="4" s="1"/>
  <c r="O151" i="4" s="1"/>
  <c r="O152" i="4" s="1"/>
  <c r="O153" i="4" s="1"/>
  <c r="O154" i="4" s="1"/>
  <c r="O155" i="4" s="1"/>
  <c r="O156" i="4" s="1"/>
  <c r="O157" i="4" s="1"/>
  <c r="O158" i="4" s="1"/>
  <c r="O159" i="4" s="1"/>
  <c r="O160" i="4" s="1"/>
  <c r="O161" i="4" s="1"/>
  <c r="O162" i="4" s="1"/>
  <c r="O163" i="4" s="1"/>
  <c r="O164" i="4" s="1"/>
  <c r="O165" i="4" s="1"/>
  <c r="O166" i="4" s="1"/>
  <c r="O167" i="4" s="1"/>
  <c r="O168" i="4" s="1"/>
  <c r="O169" i="4" s="1"/>
  <c r="O170" i="4" s="1"/>
  <c r="O171" i="4" s="1"/>
  <c r="O172" i="4" s="1"/>
  <c r="O173" i="4" s="1"/>
  <c r="O174" i="4" s="1"/>
  <c r="O175" i="4" s="1"/>
  <c r="O176" i="4" s="1"/>
  <c r="O177" i="4" s="1"/>
  <c r="O178" i="4" s="1"/>
  <c r="B108" i="4"/>
  <c r="P109" i="4" s="1"/>
  <c r="V109" i="4" s="1"/>
  <c r="I6" i="4"/>
  <c r="H6" i="4"/>
  <c r="H7" i="4" s="1"/>
  <c r="I5" i="4"/>
  <c r="H5" i="4"/>
  <c r="I4" i="4"/>
  <c r="D257" i="3"/>
  <c r="D259" i="3" s="1"/>
  <c r="C245" i="3"/>
  <c r="C241" i="3"/>
  <c r="F240" i="3"/>
  <c r="C243" i="3" s="1"/>
  <c r="C237" i="3"/>
  <c r="F230" i="3"/>
  <c r="C233" i="3" s="1"/>
  <c r="G225" i="3"/>
  <c r="C235" i="3" s="1"/>
  <c r="G259" i="3" s="1"/>
  <c r="B220" i="3"/>
  <c r="D218" i="3"/>
  <c r="G163" i="3"/>
  <c r="D160" i="3"/>
  <c r="B116" i="4" s="1"/>
  <c r="C160" i="3"/>
  <c r="B115" i="4" s="1"/>
  <c r="B160" i="3"/>
  <c r="B114" i="4" s="1"/>
  <c r="F144" i="3"/>
  <c r="F143" i="3"/>
  <c r="E63" i="3"/>
  <c r="B111" i="4" s="1"/>
  <c r="D63" i="3"/>
  <c r="B110" i="4" s="1"/>
  <c r="C63" i="3"/>
  <c r="B109" i="4" s="1"/>
  <c r="B63" i="3"/>
  <c r="A132" i="4" s="1"/>
  <c r="H32" i="3"/>
  <c r="H30" i="3"/>
  <c r="C98" i="6" l="1"/>
  <c r="C99" i="6"/>
  <c r="C97" i="6"/>
  <c r="C96" i="6"/>
  <c r="C95" i="6"/>
  <c r="G98" i="6"/>
  <c r="D94" i="6"/>
  <c r="D95" i="6" s="1"/>
  <c r="D92" i="6"/>
  <c r="E103" i="6"/>
  <c r="D91" i="6"/>
  <c r="D88" i="6"/>
  <c r="P108" i="4"/>
  <c r="V108" i="4" s="1"/>
  <c r="D258" i="3"/>
  <c r="B124" i="4"/>
  <c r="B125" i="4"/>
  <c r="Q108" i="4"/>
  <c r="I7" i="4"/>
  <c r="H8" i="4"/>
  <c r="Q109" i="4"/>
  <c r="G260" i="3"/>
  <c r="G258" i="3"/>
  <c r="B119" i="4" s="1"/>
  <c r="P110" i="4"/>
  <c r="C231" i="3"/>
  <c r="G257" i="3" s="1"/>
  <c r="B118" i="4" s="1"/>
  <c r="C247" i="3"/>
  <c r="D260" i="3"/>
  <c r="G162" i="3"/>
  <c r="D147" i="4"/>
  <c r="E147" i="4"/>
  <c r="F148" i="3" s="1"/>
  <c r="E257" i="3" s="1"/>
  <c r="C147" i="4"/>
  <c r="P156" i="4"/>
  <c r="P178" i="4"/>
  <c r="P176" i="4"/>
  <c r="P174" i="4"/>
  <c r="P172" i="4"/>
  <c r="P170" i="4"/>
  <c r="P168" i="4"/>
  <c r="P166" i="4"/>
  <c r="P164" i="4"/>
  <c r="P162" i="4"/>
  <c r="P160" i="4"/>
  <c r="P157" i="4"/>
  <c r="P154" i="4"/>
  <c r="P151" i="4"/>
  <c r="P149" i="4"/>
  <c r="P147" i="4"/>
  <c r="P158" i="4"/>
  <c r="P171" i="4"/>
  <c r="P163" i="4"/>
  <c r="P155" i="4"/>
  <c r="P150" i="4"/>
  <c r="P131" i="4"/>
  <c r="P129" i="4"/>
  <c r="P127" i="4"/>
  <c r="P123" i="4"/>
  <c r="P120" i="4"/>
  <c r="P173" i="4"/>
  <c r="P165" i="4"/>
  <c r="P153" i="4"/>
  <c r="P148" i="4"/>
  <c r="P146" i="4"/>
  <c r="P144" i="4"/>
  <c r="P143" i="4"/>
  <c r="P141" i="4"/>
  <c r="P139" i="4"/>
  <c r="P137" i="4"/>
  <c r="P135" i="4"/>
  <c r="P133" i="4"/>
  <c r="P124" i="4"/>
  <c r="P118" i="4"/>
  <c r="P114" i="4"/>
  <c r="P175" i="4"/>
  <c r="P167" i="4"/>
  <c r="P159" i="4"/>
  <c r="P152" i="4"/>
  <c r="P130" i="4"/>
  <c r="P128" i="4"/>
  <c r="P125" i="4"/>
  <c r="P121" i="4"/>
  <c r="P119" i="4"/>
  <c r="P177" i="4"/>
  <c r="P169" i="4"/>
  <c r="P161" i="4"/>
  <c r="P145" i="4"/>
  <c r="P142" i="4"/>
  <c r="P140" i="4"/>
  <c r="P138" i="4"/>
  <c r="P136" i="4"/>
  <c r="P134" i="4"/>
  <c r="P132" i="4"/>
  <c r="P126" i="4"/>
  <c r="P112" i="4"/>
  <c r="P115" i="4"/>
  <c r="P117" i="4"/>
  <c r="P111" i="4"/>
  <c r="P113" i="4"/>
  <c r="P116" i="4"/>
  <c r="P122" i="4"/>
  <c r="O180" i="4"/>
  <c r="O181" i="4" s="1"/>
  <c r="P179" i="4"/>
  <c r="P180" i="4"/>
  <c r="Q180" i="4" s="1"/>
  <c r="C100" i="6" l="1"/>
  <c r="C101" i="6"/>
  <c r="G103" i="6"/>
  <c r="C103" i="6"/>
  <c r="C102" i="6"/>
  <c r="C104" i="6"/>
  <c r="D97" i="6"/>
  <c r="D99" i="6"/>
  <c r="D100" i="6" s="1"/>
  <c r="E108" i="6"/>
  <c r="D96" i="6"/>
  <c r="D93" i="6"/>
  <c r="Q116" i="4"/>
  <c r="V116" i="4"/>
  <c r="Q117" i="4"/>
  <c r="V117" i="4"/>
  <c r="Q132" i="4"/>
  <c r="Q140" i="4"/>
  <c r="Q169" i="4"/>
  <c r="U169" i="4"/>
  <c r="Q125" i="4"/>
  <c r="V125" i="4"/>
  <c r="Q159" i="4"/>
  <c r="U159" i="4"/>
  <c r="Q118" i="4"/>
  <c r="V118" i="4"/>
  <c r="Q137" i="4"/>
  <c r="Q144" i="4"/>
  <c r="U144" i="4"/>
  <c r="Q165" i="4"/>
  <c r="U165" i="4"/>
  <c r="Q127" i="4"/>
  <c r="V127" i="4"/>
  <c r="Q155" i="4"/>
  <c r="U155" i="4"/>
  <c r="Q147" i="4"/>
  <c r="U147" i="4"/>
  <c r="Q157" i="4"/>
  <c r="U157" i="4"/>
  <c r="Q166" i="4"/>
  <c r="U166" i="4"/>
  <c r="Q174" i="4"/>
  <c r="U174" i="4"/>
  <c r="Q179" i="4"/>
  <c r="U179" i="4"/>
  <c r="Q128" i="4"/>
  <c r="Q173" i="4"/>
  <c r="U173" i="4"/>
  <c r="Q149" i="4"/>
  <c r="U149" i="4"/>
  <c r="Q176" i="4"/>
  <c r="U176" i="4"/>
  <c r="Q113" i="4"/>
  <c r="V113" i="4"/>
  <c r="Q115" i="4"/>
  <c r="V115" i="4"/>
  <c r="Q142" i="4"/>
  <c r="U142" i="4"/>
  <c r="Q167" i="4"/>
  <c r="U167" i="4"/>
  <c r="Q139" i="4"/>
  <c r="Q129" i="4"/>
  <c r="Q160" i="4"/>
  <c r="U160" i="4"/>
  <c r="Q112" i="4"/>
  <c r="V112" i="4"/>
  <c r="Q145" i="4"/>
  <c r="U145" i="4"/>
  <c r="Q175" i="4"/>
  <c r="U175" i="4"/>
  <c r="Q141" i="4"/>
  <c r="U141" i="4"/>
  <c r="Q120" i="4"/>
  <c r="V120" i="4"/>
  <c r="Q171" i="4"/>
  <c r="U171" i="4"/>
  <c r="Q162" i="4"/>
  <c r="U162" i="4"/>
  <c r="Q178" i="4"/>
  <c r="U178" i="4"/>
  <c r="Q134" i="4"/>
  <c r="Q177" i="4"/>
  <c r="U177" i="4"/>
  <c r="Q124" i="4"/>
  <c r="V124" i="4"/>
  <c r="Q146" i="4"/>
  <c r="U146" i="4"/>
  <c r="Q163" i="4"/>
  <c r="U163" i="4"/>
  <c r="Q168" i="4"/>
  <c r="U168" i="4"/>
  <c r="Q136" i="4"/>
  <c r="Q119" i="4"/>
  <c r="V119" i="4"/>
  <c r="Q130" i="4"/>
  <c r="Q133" i="4"/>
  <c r="Q148" i="4"/>
  <c r="U148" i="4"/>
  <c r="Q131" i="4"/>
  <c r="Q151" i="4"/>
  <c r="U151" i="4"/>
  <c r="Q170" i="4"/>
  <c r="U170" i="4"/>
  <c r="Q122" i="4"/>
  <c r="V122" i="4"/>
  <c r="Q111" i="4"/>
  <c r="V111" i="4"/>
  <c r="Q126" i="4"/>
  <c r="V126" i="4"/>
  <c r="Q138" i="4"/>
  <c r="Q161" i="4"/>
  <c r="U161" i="4"/>
  <c r="Q121" i="4"/>
  <c r="V121" i="4"/>
  <c r="Q152" i="4"/>
  <c r="U152" i="4"/>
  <c r="Q114" i="4"/>
  <c r="V114" i="4"/>
  <c r="Q135" i="4"/>
  <c r="Q143" i="4"/>
  <c r="U143" i="4"/>
  <c r="Q153" i="4"/>
  <c r="U153" i="4"/>
  <c r="Q123" i="4"/>
  <c r="V123" i="4"/>
  <c r="Q150" i="4"/>
  <c r="U150" i="4"/>
  <c r="Q158" i="4"/>
  <c r="U158" i="4"/>
  <c r="Q154" i="4"/>
  <c r="U154" i="4"/>
  <c r="Q164" i="4"/>
  <c r="U164" i="4"/>
  <c r="Q172" i="4"/>
  <c r="U172" i="4"/>
  <c r="Q156" i="4"/>
  <c r="U156" i="4"/>
  <c r="Q110" i="4"/>
  <c r="V110" i="4"/>
  <c r="F163" i="3"/>
  <c r="F257" i="3" s="1"/>
  <c r="F260" i="3" s="1"/>
  <c r="F162" i="3"/>
  <c r="P181" i="4"/>
  <c r="Q181" i="4" s="1"/>
  <c r="O182" i="4"/>
  <c r="E260" i="3"/>
  <c r="E258" i="3"/>
  <c r="E259" i="3"/>
  <c r="H9" i="4"/>
  <c r="I8" i="4"/>
  <c r="D102" i="6" l="1"/>
  <c r="D104" i="6"/>
  <c r="D105" i="6" s="1"/>
  <c r="E113" i="6"/>
  <c r="D101" i="6"/>
  <c r="D98" i="6"/>
  <c r="G108" i="6"/>
  <c r="C109" i="6"/>
  <c r="C107" i="6"/>
  <c r="C108" i="6"/>
  <c r="C105" i="6"/>
  <c r="C106" i="6"/>
  <c r="O183" i="4"/>
  <c r="P182" i="4"/>
  <c r="Q182" i="4" s="1"/>
  <c r="I9" i="4"/>
  <c r="H10" i="4"/>
  <c r="G113" i="6" l="1"/>
  <c r="D107" i="6"/>
  <c r="D109" i="6"/>
  <c r="D110" i="6" s="1"/>
  <c r="E118" i="6"/>
  <c r="C112" i="6"/>
  <c r="C113" i="6"/>
  <c r="C114" i="6"/>
  <c r="C110" i="6"/>
  <c r="C111" i="6"/>
  <c r="D106" i="6"/>
  <c r="D103" i="6"/>
  <c r="H11" i="4"/>
  <c r="I10" i="4"/>
  <c r="O184" i="4"/>
  <c r="P183" i="4"/>
  <c r="Q183" i="4" s="1"/>
  <c r="C115" i="6" l="1"/>
  <c r="C116" i="6"/>
  <c r="D108" i="6"/>
  <c r="D111" i="6"/>
  <c r="C118" i="6"/>
  <c r="C119" i="6"/>
  <c r="C117" i="6"/>
  <c r="D112" i="6"/>
  <c r="D114" i="6"/>
  <c r="D115" i="6" s="1"/>
  <c r="E123" i="6"/>
  <c r="G118" i="6"/>
  <c r="O185" i="4"/>
  <c r="P184" i="4"/>
  <c r="Q184" i="4" s="1"/>
  <c r="I11" i="4"/>
  <c r="H12" i="4"/>
  <c r="E128" i="6" l="1"/>
  <c r="G123" i="6"/>
  <c r="D116" i="6"/>
  <c r="D113" i="6"/>
  <c r="C120" i="6"/>
  <c r="C121" i="6"/>
  <c r="C122" i="6"/>
  <c r="C123" i="6"/>
  <c r="C124" i="6"/>
  <c r="D119" i="6"/>
  <c r="D120" i="6" s="1"/>
  <c r="D117" i="6"/>
  <c r="H13" i="4"/>
  <c r="I12" i="4"/>
  <c r="E68" i="3" s="1"/>
  <c r="O186" i="4"/>
  <c r="P185" i="4"/>
  <c r="Q185" i="4" s="1"/>
  <c r="G128" i="6" l="1"/>
  <c r="D124" i="6"/>
  <c r="D125" i="6" s="1"/>
  <c r="D122" i="6"/>
  <c r="C129" i="6"/>
  <c r="C128" i="6"/>
  <c r="C127" i="6"/>
  <c r="D121" i="6"/>
  <c r="D118" i="6"/>
  <c r="C125" i="6"/>
  <c r="C126" i="6"/>
  <c r="E133" i="6"/>
  <c r="E78" i="3"/>
  <c r="B123" i="4" s="1"/>
  <c r="B122" i="4"/>
  <c r="R185" i="4"/>
  <c r="F153" i="4"/>
  <c r="C257" i="3"/>
  <c r="O187" i="4"/>
  <c r="P186" i="4"/>
  <c r="Q186" i="4" s="1"/>
  <c r="I13" i="4"/>
  <c r="H14" i="4"/>
  <c r="C131" i="6" l="1"/>
  <c r="C130" i="6"/>
  <c r="D129" i="6"/>
  <c r="D130" i="6" s="1"/>
  <c r="D127" i="6"/>
  <c r="E138" i="6"/>
  <c r="G133" i="6"/>
  <c r="C134" i="6"/>
  <c r="C132" i="6"/>
  <c r="C133" i="6"/>
  <c r="D126" i="6"/>
  <c r="D123" i="6"/>
  <c r="R108" i="4"/>
  <c r="U108" i="4" s="1"/>
  <c r="S165" i="4"/>
  <c r="R161" i="4"/>
  <c r="V161" i="4" s="1"/>
  <c r="S170" i="4"/>
  <c r="S138" i="4"/>
  <c r="R152" i="4"/>
  <c r="V152" i="4" s="1"/>
  <c r="R116" i="4"/>
  <c r="U116" i="4" s="1"/>
  <c r="S137" i="4"/>
  <c r="R154" i="4"/>
  <c r="V154" i="4" s="1"/>
  <c r="S114" i="4"/>
  <c r="S177" i="4"/>
  <c r="S159" i="4"/>
  <c r="R173" i="4"/>
  <c r="V173" i="4" s="1"/>
  <c r="S176" i="4"/>
  <c r="S142" i="4"/>
  <c r="R145" i="4"/>
  <c r="V145" i="4" s="1"/>
  <c r="S120" i="4"/>
  <c r="S141" i="4"/>
  <c r="S118" i="4"/>
  <c r="R133" i="4"/>
  <c r="R110" i="4"/>
  <c r="U110" i="4" s="1"/>
  <c r="R179" i="4"/>
  <c r="V179" i="4" s="1"/>
  <c r="S171" i="4"/>
  <c r="S163" i="4"/>
  <c r="R175" i="4"/>
  <c r="V175" i="4" s="1"/>
  <c r="R167" i="4"/>
  <c r="V167" i="4" s="1"/>
  <c r="R159" i="4"/>
  <c r="V159" i="4" s="1"/>
  <c r="S178" i="4"/>
  <c r="S166" i="4"/>
  <c r="R176" i="4"/>
  <c r="V176" i="4" s="1"/>
  <c r="S145" i="4"/>
  <c r="S136" i="4"/>
  <c r="R128" i="4"/>
  <c r="R178" i="4"/>
  <c r="S151" i="4"/>
  <c r="R138" i="4"/>
  <c r="S131" i="4"/>
  <c r="R122" i="4"/>
  <c r="U122" i="4" s="1"/>
  <c r="S113" i="4"/>
  <c r="R151" i="4"/>
  <c r="V151" i="4" s="1"/>
  <c r="S143" i="4"/>
  <c r="S135" i="4"/>
  <c r="R127" i="4"/>
  <c r="U127" i="4" s="1"/>
  <c r="R120" i="4"/>
  <c r="U120" i="4" s="1"/>
  <c r="R166" i="4"/>
  <c r="V166" i="4" s="1"/>
  <c r="S153" i="4"/>
  <c r="S125" i="4"/>
  <c r="R113" i="4"/>
  <c r="U113" i="4" s="1"/>
  <c r="S169" i="4"/>
  <c r="R165" i="4"/>
  <c r="V165" i="4" s="1"/>
  <c r="S162" i="4"/>
  <c r="S134" i="4"/>
  <c r="R170" i="4"/>
  <c r="V170" i="4" s="1"/>
  <c r="S129" i="4"/>
  <c r="S150" i="4"/>
  <c r="B126" i="4"/>
  <c r="R149" i="4"/>
  <c r="V149" i="4" s="1"/>
  <c r="R124" i="4"/>
  <c r="U124" i="4" s="1"/>
  <c r="S112" i="4"/>
  <c r="S175" i="4"/>
  <c r="S167" i="4"/>
  <c r="S155" i="4"/>
  <c r="R171" i="4"/>
  <c r="V171" i="4" s="1"/>
  <c r="R163" i="4"/>
  <c r="V163" i="4" s="1"/>
  <c r="R153" i="4"/>
  <c r="V153" i="4" s="1"/>
  <c r="S174" i="4"/>
  <c r="S160" i="4"/>
  <c r="S158" i="4"/>
  <c r="S140" i="4"/>
  <c r="S132" i="4"/>
  <c r="R125" i="4"/>
  <c r="U125" i="4" s="1"/>
  <c r="R162" i="4"/>
  <c r="V162" i="4" s="1"/>
  <c r="R142" i="4"/>
  <c r="V142" i="4" s="1"/>
  <c r="R134" i="4"/>
  <c r="S127" i="4"/>
  <c r="S117" i="4"/>
  <c r="R172" i="4"/>
  <c r="V172" i="4" s="1"/>
  <c r="S149" i="4"/>
  <c r="S139" i="4"/>
  <c r="R131" i="4"/>
  <c r="S124" i="4"/>
  <c r="R117" i="4"/>
  <c r="U117" i="4" s="1"/>
  <c r="R156" i="4"/>
  <c r="V156" i="4" s="1"/>
  <c r="S147" i="4"/>
  <c r="R139" i="4"/>
  <c r="S130" i="4"/>
  <c r="R115" i="4"/>
  <c r="U115" i="4" s="1"/>
  <c r="S121" i="4"/>
  <c r="S108" i="4"/>
  <c r="R111" i="4"/>
  <c r="U111" i="4" s="1"/>
  <c r="R112" i="4"/>
  <c r="U112" i="4" s="1"/>
  <c r="S173" i="4"/>
  <c r="R177" i="4"/>
  <c r="V177" i="4" s="1"/>
  <c r="R169" i="4"/>
  <c r="V169" i="4" s="1"/>
  <c r="R180" i="4"/>
  <c r="S157" i="4"/>
  <c r="R147" i="4"/>
  <c r="V147" i="4" s="1"/>
  <c r="R130" i="4"/>
  <c r="S122" i="4"/>
  <c r="R140" i="4"/>
  <c r="R132" i="4"/>
  <c r="R126" i="4"/>
  <c r="U126" i="4" s="1"/>
  <c r="S154" i="4"/>
  <c r="S144" i="4"/>
  <c r="R129" i="4"/>
  <c r="R123" i="4"/>
  <c r="U123" i="4" s="1"/>
  <c r="R174" i="4"/>
  <c r="V174" i="4" s="1"/>
  <c r="R144" i="4"/>
  <c r="V144" i="4" s="1"/>
  <c r="R137" i="4"/>
  <c r="S128" i="4"/>
  <c r="R114" i="4"/>
  <c r="U114" i="4" s="1"/>
  <c r="R118" i="4"/>
  <c r="U118" i="4" s="1"/>
  <c r="S109" i="4"/>
  <c r="R143" i="4"/>
  <c r="V143" i="4" s="1"/>
  <c r="R135" i="4"/>
  <c r="S110" i="4"/>
  <c r="S111" i="4"/>
  <c r="S116" i="4"/>
  <c r="R155" i="4"/>
  <c r="V155" i="4" s="1"/>
  <c r="R160" i="4"/>
  <c r="V160" i="4" s="1"/>
  <c r="S126" i="4"/>
  <c r="R136" i="4"/>
  <c r="S179" i="4"/>
  <c r="S133" i="4"/>
  <c r="R157" i="4"/>
  <c r="V157" i="4" s="1"/>
  <c r="R141" i="4"/>
  <c r="V141" i="4" s="1"/>
  <c r="R109" i="4"/>
  <c r="U109" i="4" s="1"/>
  <c r="S115" i="4"/>
  <c r="R168" i="4"/>
  <c r="V168" i="4" s="1"/>
  <c r="R158" i="4"/>
  <c r="V158" i="4" s="1"/>
  <c r="R181" i="4"/>
  <c r="S161" i="4"/>
  <c r="S123" i="4"/>
  <c r="S146" i="4"/>
  <c r="S148" i="4"/>
  <c r="R164" i="4"/>
  <c r="V164" i="4" s="1"/>
  <c r="S172" i="4"/>
  <c r="S156" i="4"/>
  <c r="R121" i="4"/>
  <c r="U121" i="4" s="1"/>
  <c r="R146" i="4"/>
  <c r="V146" i="4" s="1"/>
  <c r="R150" i="4"/>
  <c r="V150" i="4" s="1"/>
  <c r="S164" i="4"/>
  <c r="R148" i="4"/>
  <c r="V148" i="4" s="1"/>
  <c r="S168" i="4"/>
  <c r="S152" i="4"/>
  <c r="R119" i="4"/>
  <c r="U119" i="4" s="1"/>
  <c r="S119" i="4"/>
  <c r="R182" i="4"/>
  <c r="R183" i="4"/>
  <c r="R184" i="4"/>
  <c r="R186" i="4"/>
  <c r="F152" i="4"/>
  <c r="O188" i="4"/>
  <c r="P187" i="4"/>
  <c r="Q187" i="4" s="1"/>
  <c r="R187" i="4" s="1"/>
  <c r="H15" i="4"/>
  <c r="I14" i="4"/>
  <c r="H257" i="3"/>
  <c r="C269" i="3" s="1"/>
  <c r="C259" i="3"/>
  <c r="H260" i="3"/>
  <c r="G269" i="3" s="1"/>
  <c r="C260" i="3"/>
  <c r="C258" i="3"/>
  <c r="D134" i="6" l="1"/>
  <c r="D135" i="6" s="1"/>
  <c r="D132" i="6"/>
  <c r="D131" i="6"/>
  <c r="D128" i="6"/>
  <c r="G138" i="6"/>
  <c r="C136" i="6"/>
  <c r="C135" i="6"/>
  <c r="C137" i="6"/>
  <c r="C139" i="6"/>
  <c r="C138" i="6"/>
  <c r="E143" i="6"/>
  <c r="V140" i="4"/>
  <c r="U140" i="4"/>
  <c r="V139" i="4"/>
  <c r="U139" i="4"/>
  <c r="V138" i="4"/>
  <c r="U138" i="4"/>
  <c r="V136" i="4"/>
  <c r="U136" i="4"/>
  <c r="V135" i="4"/>
  <c r="U135" i="4"/>
  <c r="V137" i="4"/>
  <c r="U137" i="4"/>
  <c r="V129" i="4"/>
  <c r="U129" i="4"/>
  <c r="V131" i="4"/>
  <c r="U131" i="4"/>
  <c r="V133" i="4"/>
  <c r="U133" i="4"/>
  <c r="V130" i="4"/>
  <c r="U130" i="4"/>
  <c r="V134" i="4"/>
  <c r="U134" i="4"/>
  <c r="B127" i="4"/>
  <c r="V178" i="4"/>
  <c r="V132" i="4"/>
  <c r="U132" i="4"/>
  <c r="V128" i="4"/>
  <c r="U128" i="4"/>
  <c r="I15" i="4"/>
  <c r="H16" i="4"/>
  <c r="O189" i="4"/>
  <c r="P188" i="4"/>
  <c r="Q188" i="4" s="1"/>
  <c r="R188" i="4" s="1"/>
  <c r="D137" i="6" l="1"/>
  <c r="D139" i="6"/>
  <c r="D140" i="6" s="1"/>
  <c r="C141" i="6"/>
  <c r="C140" i="6"/>
  <c r="C142" i="6"/>
  <c r="C143" i="6"/>
  <c r="C144" i="6"/>
  <c r="D136" i="6"/>
  <c r="D133" i="6"/>
  <c r="E148" i="6"/>
  <c r="G143" i="6"/>
  <c r="V180" i="4"/>
  <c r="C65" i="9" s="1"/>
  <c r="U180" i="4"/>
  <c r="C54" i="9" s="1"/>
  <c r="H17" i="4"/>
  <c r="I16" i="4"/>
  <c r="O190" i="4"/>
  <c r="P189" i="4"/>
  <c r="Q189" i="4" s="1"/>
  <c r="R189" i="4" s="1"/>
  <c r="D141" i="6" l="1"/>
  <c r="D138" i="6"/>
  <c r="G148" i="6"/>
  <c r="E153" i="6"/>
  <c r="D144" i="6"/>
  <c r="D145" i="6" s="1"/>
  <c r="D142" i="6"/>
  <c r="C146" i="6"/>
  <c r="C145" i="6"/>
  <c r="C147" i="6"/>
  <c r="C148" i="6"/>
  <c r="C149" i="6"/>
  <c r="O191" i="4"/>
  <c r="P190" i="4"/>
  <c r="Q190" i="4" s="1"/>
  <c r="R190" i="4" s="1"/>
  <c r="I17" i="4"/>
  <c r="H18" i="4"/>
  <c r="C153" i="6" l="1"/>
  <c r="C154" i="6"/>
  <c r="C152" i="6"/>
  <c r="D146" i="6"/>
  <c r="D143" i="6"/>
  <c r="D149" i="6"/>
  <c r="D150" i="6" s="1"/>
  <c r="D147" i="6"/>
  <c r="C150" i="6"/>
  <c r="C151" i="6"/>
  <c r="G153" i="6"/>
  <c r="H19" i="4"/>
  <c r="I18" i="4"/>
  <c r="O192" i="4"/>
  <c r="P191" i="4"/>
  <c r="Q191" i="4" s="1"/>
  <c r="R191" i="4" s="1"/>
  <c r="D154" i="6" l="1"/>
  <c r="D155" i="6" s="1"/>
  <c r="D152" i="6"/>
  <c r="D151" i="6"/>
  <c r="D148" i="6"/>
  <c r="C156" i="6"/>
  <c r="C155" i="6"/>
  <c r="O193" i="4"/>
  <c r="P192" i="4"/>
  <c r="Q192" i="4" s="1"/>
  <c r="R192" i="4" s="1"/>
  <c r="I19" i="4"/>
  <c r="H20" i="4"/>
  <c r="D153" i="6" l="1"/>
  <c r="D156" i="6"/>
  <c r="H21" i="4"/>
  <c r="I20" i="4"/>
  <c r="O194" i="4"/>
  <c r="P193" i="4"/>
  <c r="Q193" i="4" s="1"/>
  <c r="R193" i="4" s="1"/>
  <c r="O195" i="4" l="1"/>
  <c r="P194" i="4"/>
  <c r="Q194" i="4" s="1"/>
  <c r="R194" i="4" s="1"/>
  <c r="I21" i="4"/>
  <c r="H22" i="4"/>
  <c r="H23" i="4" l="1"/>
  <c r="I22" i="4"/>
  <c r="O196" i="4"/>
  <c r="P195" i="4"/>
  <c r="Q195" i="4" s="1"/>
  <c r="R195" i="4" s="1"/>
  <c r="O197" i="4" l="1"/>
  <c r="P196" i="4"/>
  <c r="Q196" i="4" s="1"/>
  <c r="R196" i="4" s="1"/>
  <c r="I23" i="4"/>
  <c r="H24" i="4"/>
  <c r="H25" i="4" l="1"/>
  <c r="I24" i="4"/>
  <c r="P197" i="4"/>
  <c r="Q197" i="4" s="1"/>
  <c r="R197" i="4" s="1"/>
  <c r="O198" i="4"/>
  <c r="O199" i="4" l="1"/>
  <c r="P198" i="4"/>
  <c r="Q198" i="4" s="1"/>
  <c r="R198" i="4" s="1"/>
  <c r="I25" i="4"/>
  <c r="H26" i="4"/>
  <c r="H27" i="4" l="1"/>
  <c r="I26" i="4"/>
  <c r="O200" i="4"/>
  <c r="P199" i="4"/>
  <c r="Q199" i="4" s="1"/>
  <c r="R199" i="4" s="1"/>
  <c r="O201" i="4" l="1"/>
  <c r="P200" i="4"/>
  <c r="Q200" i="4" s="1"/>
  <c r="R200" i="4" s="1"/>
  <c r="I27" i="4"/>
  <c r="H28" i="4"/>
  <c r="H29" i="4" l="1"/>
  <c r="I28" i="4"/>
  <c r="O202" i="4"/>
  <c r="P201" i="4"/>
  <c r="Q201" i="4" s="1"/>
  <c r="R201" i="4" s="1"/>
  <c r="O203" i="4" l="1"/>
  <c r="P202" i="4"/>
  <c r="Q202" i="4" s="1"/>
  <c r="R202" i="4" s="1"/>
  <c r="I29" i="4"/>
  <c r="H30" i="4"/>
  <c r="H31" i="4" l="1"/>
  <c r="I30" i="4"/>
  <c r="O204" i="4"/>
  <c r="P203" i="4"/>
  <c r="Q203" i="4" s="1"/>
  <c r="R203" i="4" s="1"/>
  <c r="O205" i="4" l="1"/>
  <c r="P204" i="4"/>
  <c r="Q204" i="4" s="1"/>
  <c r="R204" i="4" s="1"/>
  <c r="I31" i="4"/>
  <c r="H32" i="4"/>
  <c r="H33" i="4" l="1"/>
  <c r="I32" i="4"/>
  <c r="O206" i="4"/>
  <c r="P205" i="4"/>
  <c r="Q205" i="4" s="1"/>
  <c r="R205" i="4" s="1"/>
  <c r="O207" i="4" l="1"/>
  <c r="P206" i="4"/>
  <c r="Q206" i="4" s="1"/>
  <c r="R206" i="4" s="1"/>
  <c r="I33" i="4"/>
  <c r="H34" i="4"/>
  <c r="H35" i="4" l="1"/>
  <c r="I34" i="4"/>
  <c r="O208" i="4"/>
  <c r="P208" i="4" s="1"/>
  <c r="Q208" i="4" s="1"/>
  <c r="P207" i="4"/>
  <c r="Q207" i="4" s="1"/>
  <c r="R207" i="4" s="1"/>
  <c r="F258" i="3" l="1"/>
  <c r="R208" i="4"/>
  <c r="I35" i="4"/>
  <c r="H36" i="4"/>
  <c r="H37" i="4" l="1"/>
  <c r="I36" i="4"/>
  <c r="F259" i="3"/>
  <c r="H259" i="3"/>
  <c r="F264" i="3" s="1"/>
  <c r="H258" i="3"/>
  <c r="D264" i="3" s="1"/>
  <c r="I37" i="4" l="1"/>
  <c r="H38" i="4"/>
  <c r="H39" i="4" l="1"/>
  <c r="I38" i="4"/>
  <c r="I39" i="4" l="1"/>
  <c r="H40" i="4"/>
  <c r="H41" i="4" l="1"/>
  <c r="I40" i="4"/>
  <c r="I41" i="4" l="1"/>
  <c r="H42" i="4"/>
  <c r="H43" i="4" l="1"/>
  <c r="I42" i="4"/>
  <c r="I43" i="4" l="1"/>
  <c r="H44" i="4"/>
  <c r="H45" i="4" l="1"/>
  <c r="I44" i="4"/>
  <c r="I45" i="4" l="1"/>
  <c r="H46" i="4"/>
  <c r="H47" i="4" l="1"/>
  <c r="I46" i="4"/>
  <c r="I47" i="4" l="1"/>
  <c r="H48" i="4"/>
  <c r="H49" i="4" l="1"/>
  <c r="I48" i="4"/>
  <c r="I49" i="4" l="1"/>
  <c r="H50" i="4"/>
  <c r="H51" i="4" l="1"/>
  <c r="I50" i="4"/>
  <c r="I51" i="4" l="1"/>
  <c r="H52" i="4"/>
  <c r="H53" i="4" l="1"/>
  <c r="I52" i="4"/>
  <c r="I53" i="4" l="1"/>
  <c r="H54" i="4"/>
  <c r="H55" i="4" l="1"/>
  <c r="I54" i="4"/>
  <c r="I55" i="4" l="1"/>
  <c r="H56" i="4"/>
  <c r="H57" i="4" l="1"/>
  <c r="I56" i="4"/>
  <c r="I57" i="4" l="1"/>
  <c r="H58" i="4"/>
  <c r="H59" i="4" l="1"/>
  <c r="I58" i="4"/>
  <c r="I59" i="4" l="1"/>
  <c r="H60" i="4"/>
  <c r="H61" i="4" l="1"/>
  <c r="I60" i="4"/>
  <c r="I61" i="4" l="1"/>
  <c r="H62" i="4"/>
  <c r="H63" i="4" l="1"/>
  <c r="I62" i="4"/>
  <c r="I63" i="4" l="1"/>
  <c r="H64" i="4"/>
  <c r="H65" i="4" l="1"/>
  <c r="I64" i="4"/>
  <c r="I65" i="4" l="1"/>
  <c r="H66" i="4"/>
  <c r="H67" i="4" l="1"/>
  <c r="I66" i="4"/>
  <c r="I67" i="4" l="1"/>
  <c r="H68" i="4"/>
  <c r="H69" i="4" l="1"/>
  <c r="I68" i="4"/>
  <c r="I69" i="4" l="1"/>
  <c r="H70" i="4"/>
  <c r="H71" i="4" l="1"/>
  <c r="I70" i="4"/>
  <c r="I71" i="4" l="1"/>
  <c r="H72" i="4"/>
  <c r="H73" i="4" l="1"/>
  <c r="I72" i="4"/>
  <c r="I73" i="4" l="1"/>
  <c r="H74" i="4"/>
  <c r="H75" i="4" l="1"/>
  <c r="I74" i="4"/>
  <c r="I75" i="4" l="1"/>
  <c r="H76" i="4"/>
  <c r="H77" i="4" l="1"/>
  <c r="I76" i="4"/>
  <c r="I77" i="4" l="1"/>
  <c r="H78" i="4"/>
  <c r="H79" i="4" l="1"/>
  <c r="I78" i="4"/>
  <c r="I79" i="4" l="1"/>
  <c r="H80" i="4"/>
  <c r="H81" i="4" l="1"/>
  <c r="I80" i="4"/>
  <c r="I81" i="4" l="1"/>
  <c r="H82" i="4"/>
  <c r="H83" i="4" l="1"/>
  <c r="I82" i="4"/>
  <c r="I83" i="4" l="1"/>
  <c r="H84" i="4"/>
  <c r="H85" i="4" l="1"/>
  <c r="I84" i="4"/>
  <c r="I85" i="4" l="1"/>
  <c r="H86" i="4"/>
  <c r="H87" i="4" l="1"/>
  <c r="I86" i="4"/>
  <c r="I87" i="4" l="1"/>
  <c r="H88" i="4"/>
  <c r="H89" i="4" l="1"/>
  <c r="I88" i="4"/>
  <c r="I89" i="4" l="1"/>
  <c r="H90" i="4"/>
  <c r="H91" i="4" l="1"/>
  <c r="I90" i="4"/>
  <c r="I91" i="4" l="1"/>
  <c r="H92" i="4"/>
  <c r="H93" i="4" l="1"/>
  <c r="I92" i="4"/>
  <c r="I93" i="4" l="1"/>
  <c r="H94" i="4"/>
  <c r="H95" i="4" l="1"/>
  <c r="I94" i="4"/>
  <c r="I95" i="4" l="1"/>
  <c r="H96" i="4"/>
  <c r="H97" i="4" l="1"/>
  <c r="I96" i="4"/>
  <c r="I97" i="4" l="1"/>
  <c r="H98" i="4"/>
  <c r="H99" i="4" l="1"/>
  <c r="I98" i="4"/>
  <c r="I99" i="4" l="1"/>
  <c r="H100" i="4"/>
  <c r="H101" i="4" l="1"/>
  <c r="I100" i="4"/>
  <c r="I101" i="4" l="1"/>
  <c r="H102" i="4"/>
  <c r="I102" i="4" s="1"/>
  <c r="E88" i="9" l="1"/>
  <c r="G55" i="7" s="1"/>
  <c r="E89" i="9"/>
  <c r="C84" i="7" s="1"/>
  <c r="E90" i="9"/>
  <c r="C85" i="7" s="1"/>
  <c r="D73" i="7"/>
  <c r="D89" i="7" s="1"/>
  <c r="D72" i="7"/>
  <c r="D88" i="7" s="1"/>
  <c r="D109" i="9"/>
  <c r="D110" i="9"/>
  <c r="D111" i="9"/>
  <c r="D112" i="9"/>
  <c r="B12" i="8"/>
  <c r="B13" i="8" s="1"/>
  <c r="G33" i="7"/>
  <c r="G32" i="7"/>
  <c r="G24" i="7"/>
  <c r="H10" i="15" l="1"/>
  <c r="H85" i="15"/>
  <c r="I85" i="15" s="1"/>
  <c r="J85" i="15" s="1"/>
  <c r="K85" i="15" s="1"/>
  <c r="H86" i="15"/>
  <c r="I86" i="15" s="1"/>
  <c r="J86" i="15" s="1"/>
  <c r="K86" i="15" s="1"/>
  <c r="H87" i="15"/>
  <c r="I87" i="15" s="1"/>
  <c r="J87" i="15" s="1"/>
  <c r="K87" i="15" s="1"/>
  <c r="H41" i="15"/>
  <c r="I41" i="15" s="1"/>
  <c r="J41" i="15" s="1"/>
  <c r="K41" i="15" s="1"/>
  <c r="H42" i="15"/>
  <c r="I42" i="15" s="1"/>
  <c r="J42" i="15" s="1"/>
  <c r="K42" i="15" s="1"/>
  <c r="H43" i="15"/>
  <c r="I43" i="15" s="1"/>
  <c r="J43" i="15" s="1"/>
  <c r="K43" i="15" s="1"/>
  <c r="G27" i="7"/>
  <c r="G29" i="7" s="1"/>
  <c r="G28" i="7" s="1"/>
  <c r="B14" i="8"/>
  <c r="H55" i="7" l="1"/>
  <c r="C5" i="8"/>
  <c r="B15" i="8"/>
  <c r="C4" i="8"/>
  <c r="C100" i="9"/>
  <c r="C104" i="9"/>
  <c r="B16" i="8" l="1"/>
  <c r="B17" i="8" l="1"/>
  <c r="B18" i="8" l="1"/>
  <c r="L43" i="22"/>
  <c r="K43" i="22"/>
  <c r="D43" i="22"/>
  <c r="C43" i="22"/>
  <c r="L42" i="22"/>
  <c r="K42" i="22"/>
  <c r="D42" i="22"/>
  <c r="C42" i="22"/>
  <c r="L41" i="22"/>
  <c r="K41" i="22"/>
  <c r="D41" i="22"/>
  <c r="C41" i="22"/>
  <c r="L40" i="22"/>
  <c r="K40" i="22"/>
  <c r="D40" i="22"/>
  <c r="C40" i="22"/>
  <c r="L39" i="22"/>
  <c r="K39" i="22"/>
  <c r="D39" i="22"/>
  <c r="C39" i="22"/>
  <c r="L38" i="22"/>
  <c r="K38" i="22"/>
  <c r="D38" i="22"/>
  <c r="C38" i="22"/>
  <c r="L37" i="22"/>
  <c r="K37" i="22"/>
  <c r="D37" i="22"/>
  <c r="C37" i="22"/>
  <c r="L36" i="22"/>
  <c r="K36" i="22"/>
  <c r="D36" i="22"/>
  <c r="C36" i="22"/>
  <c r="L35" i="22"/>
  <c r="K35" i="22"/>
  <c r="D35" i="22"/>
  <c r="C35" i="22"/>
  <c r="L34" i="22"/>
  <c r="K34" i="22"/>
  <c r="D34" i="22"/>
  <c r="C34" i="22"/>
  <c r="L33" i="22"/>
  <c r="K33" i="22"/>
  <c r="D33" i="22"/>
  <c r="C33" i="22"/>
  <c r="L32" i="22"/>
  <c r="K32" i="22"/>
  <c r="D32" i="22"/>
  <c r="C32" i="22"/>
  <c r="L31" i="22"/>
  <c r="K31" i="22"/>
  <c r="D31" i="22"/>
  <c r="C31" i="22"/>
  <c r="L30" i="22"/>
  <c r="K30" i="22"/>
  <c r="D30" i="22"/>
  <c r="C30" i="22"/>
  <c r="L29" i="22"/>
  <c r="K29" i="22"/>
  <c r="D29" i="22"/>
  <c r="C29" i="22"/>
  <c r="L28" i="22"/>
  <c r="K28" i="22"/>
  <c r="D28" i="22"/>
  <c r="C28" i="22"/>
  <c r="L27" i="22"/>
  <c r="K27" i="22"/>
  <c r="D27" i="22"/>
  <c r="C27" i="22"/>
  <c r="L26" i="22"/>
  <c r="K26" i="22"/>
  <c r="D26" i="22"/>
  <c r="C26" i="22"/>
  <c r="L25" i="22"/>
  <c r="K25" i="22"/>
  <c r="D25" i="22"/>
  <c r="C25" i="22"/>
  <c r="L24" i="22"/>
  <c r="K24" i="22"/>
  <c r="D24" i="22"/>
  <c r="C24" i="22"/>
  <c r="L23" i="22"/>
  <c r="K23" i="22"/>
  <c r="D23" i="22"/>
  <c r="C23" i="22"/>
  <c r="L22" i="22"/>
  <c r="K22" i="22"/>
  <c r="D22" i="22"/>
  <c r="C22" i="22"/>
  <c r="L21" i="22"/>
  <c r="K21" i="22"/>
  <c r="D21" i="22"/>
  <c r="C21" i="22"/>
  <c r="L20" i="22"/>
  <c r="K20" i="22"/>
  <c r="D20" i="22"/>
  <c r="C20" i="22"/>
  <c r="L19" i="22"/>
  <c r="K19" i="22"/>
  <c r="D19" i="22"/>
  <c r="C19" i="22"/>
  <c r="L18" i="22"/>
  <c r="K18" i="22"/>
  <c r="D18" i="22"/>
  <c r="C18" i="22"/>
  <c r="L17" i="22"/>
  <c r="K17" i="22"/>
  <c r="D17" i="22"/>
  <c r="C17" i="22"/>
  <c r="L16" i="22"/>
  <c r="K16" i="22"/>
  <c r="D16" i="22"/>
  <c r="C16" i="22"/>
  <c r="L15" i="22"/>
  <c r="K15" i="22"/>
  <c r="D15" i="22"/>
  <c r="C15" i="22"/>
  <c r="L14" i="22"/>
  <c r="K14" i="22"/>
  <c r="D14" i="22"/>
  <c r="C14" i="22"/>
  <c r="L13" i="22"/>
  <c r="K13" i="22"/>
  <c r="D13" i="22"/>
  <c r="C13" i="22"/>
  <c r="L12" i="22"/>
  <c r="K12" i="22"/>
  <c r="D12" i="22"/>
  <c r="C12" i="22"/>
  <c r="L11" i="22"/>
  <c r="K11" i="22"/>
  <c r="D11" i="22"/>
  <c r="C11" i="22"/>
  <c r="L10" i="22"/>
  <c r="K10" i="22"/>
  <c r="D10" i="22"/>
  <c r="C10" i="22"/>
  <c r="L9" i="22"/>
  <c r="K9" i="22"/>
  <c r="D9" i="22"/>
  <c r="C9" i="22"/>
  <c r="L8" i="22"/>
  <c r="K8" i="22"/>
  <c r="D8" i="22"/>
  <c r="C8" i="22"/>
  <c r="L7" i="22"/>
  <c r="K7" i="22"/>
  <c r="D7" i="22"/>
  <c r="C7" i="22"/>
  <c r="L6" i="22"/>
  <c r="K6" i="22"/>
  <c r="D6" i="22"/>
  <c r="C6" i="22"/>
  <c r="L5" i="22"/>
  <c r="K5" i="22"/>
  <c r="D5" i="22"/>
  <c r="C5" i="22"/>
  <c r="B5" i="22"/>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L4" i="22"/>
  <c r="K4" i="22"/>
  <c r="D4" i="22"/>
  <c r="C4" i="22"/>
  <c r="L43" i="21"/>
  <c r="K43" i="21"/>
  <c r="D43" i="21"/>
  <c r="C43" i="21"/>
  <c r="L42" i="21"/>
  <c r="K42" i="21"/>
  <c r="D42" i="21"/>
  <c r="C42" i="21"/>
  <c r="L41" i="21"/>
  <c r="K41" i="21"/>
  <c r="D41" i="21"/>
  <c r="C41" i="21"/>
  <c r="L40" i="21"/>
  <c r="K40" i="21"/>
  <c r="D40" i="21"/>
  <c r="C40" i="21"/>
  <c r="L39" i="21"/>
  <c r="K39" i="21"/>
  <c r="D39" i="21"/>
  <c r="C39" i="21"/>
  <c r="L38" i="21"/>
  <c r="K38" i="21"/>
  <c r="D38" i="21"/>
  <c r="C38" i="21"/>
  <c r="L37" i="21"/>
  <c r="K37" i="21"/>
  <c r="D37" i="21"/>
  <c r="C37" i="21"/>
  <c r="L36" i="21"/>
  <c r="K36" i="21"/>
  <c r="D36" i="21"/>
  <c r="C36" i="21"/>
  <c r="L35" i="21"/>
  <c r="K35" i="21"/>
  <c r="D35" i="21"/>
  <c r="C35" i="21"/>
  <c r="L34" i="21"/>
  <c r="K34" i="21"/>
  <c r="D34" i="21"/>
  <c r="C34" i="21"/>
  <c r="L33" i="21"/>
  <c r="K33" i="21"/>
  <c r="D33" i="21"/>
  <c r="C33" i="21"/>
  <c r="L32" i="21"/>
  <c r="K32" i="21"/>
  <c r="D32" i="21"/>
  <c r="C32" i="21"/>
  <c r="L31" i="21"/>
  <c r="K31" i="21"/>
  <c r="D31" i="21"/>
  <c r="C31" i="21"/>
  <c r="L30" i="21"/>
  <c r="K30" i="21"/>
  <c r="D30" i="21"/>
  <c r="C30" i="21"/>
  <c r="L29" i="21"/>
  <c r="K29" i="21"/>
  <c r="D29" i="21"/>
  <c r="C29" i="21"/>
  <c r="L28" i="21"/>
  <c r="K28" i="21"/>
  <c r="D28" i="21"/>
  <c r="C28" i="21"/>
  <c r="L27" i="21"/>
  <c r="K27" i="21"/>
  <c r="D27" i="21"/>
  <c r="C27" i="21"/>
  <c r="L26" i="21"/>
  <c r="K26" i="21"/>
  <c r="D26" i="21"/>
  <c r="C26" i="21"/>
  <c r="L25" i="21"/>
  <c r="K25" i="21"/>
  <c r="D25" i="21"/>
  <c r="C25" i="21"/>
  <c r="L24" i="21"/>
  <c r="K24" i="21"/>
  <c r="D24" i="21"/>
  <c r="C24" i="21"/>
  <c r="L23" i="21"/>
  <c r="K23" i="21"/>
  <c r="D23" i="21"/>
  <c r="C23" i="21"/>
  <c r="L22" i="21"/>
  <c r="K22" i="21"/>
  <c r="D22" i="21"/>
  <c r="C22" i="21"/>
  <c r="L21" i="21"/>
  <c r="K21" i="21"/>
  <c r="D21" i="21"/>
  <c r="C21" i="21"/>
  <c r="L20" i="21"/>
  <c r="K20" i="21"/>
  <c r="D20" i="21"/>
  <c r="C20" i="21"/>
  <c r="L19" i="21"/>
  <c r="K19" i="21"/>
  <c r="D19" i="21"/>
  <c r="C19" i="21"/>
  <c r="L18" i="21"/>
  <c r="K18" i="21"/>
  <c r="D18" i="21"/>
  <c r="C18" i="21"/>
  <c r="L17" i="21"/>
  <c r="K17" i="21"/>
  <c r="D17" i="21"/>
  <c r="C17" i="21"/>
  <c r="L16" i="21"/>
  <c r="K16" i="21"/>
  <c r="D16" i="21"/>
  <c r="C16" i="21"/>
  <c r="L15" i="21"/>
  <c r="K15" i="21"/>
  <c r="D15" i="21"/>
  <c r="C15" i="21"/>
  <c r="L14" i="21"/>
  <c r="K14" i="21"/>
  <c r="D14" i="21"/>
  <c r="C14" i="21"/>
  <c r="L13" i="21"/>
  <c r="K13" i="21"/>
  <c r="D13" i="21"/>
  <c r="C13" i="21"/>
  <c r="L12" i="21"/>
  <c r="K12" i="21"/>
  <c r="D12" i="21"/>
  <c r="C12" i="21"/>
  <c r="L11" i="21"/>
  <c r="K11" i="21"/>
  <c r="D11" i="21"/>
  <c r="C11" i="21"/>
  <c r="L10" i="21"/>
  <c r="K10" i="21"/>
  <c r="D10" i="21"/>
  <c r="C10" i="21"/>
  <c r="L9" i="21"/>
  <c r="K9" i="21"/>
  <c r="D9" i="21"/>
  <c r="C9" i="21"/>
  <c r="L8" i="21"/>
  <c r="K8" i="21"/>
  <c r="D8" i="21"/>
  <c r="C8" i="21"/>
  <c r="L7" i="21"/>
  <c r="K7" i="21"/>
  <c r="D7" i="21"/>
  <c r="C7" i="21"/>
  <c r="L6" i="21"/>
  <c r="K6" i="21"/>
  <c r="D6" i="21"/>
  <c r="C6" i="21"/>
  <c r="B6" i="21"/>
  <c r="B7" i="21" s="1"/>
  <c r="B8" i="21" s="1"/>
  <c r="B9" i="21" s="1"/>
  <c r="B10" i="21" s="1"/>
  <c r="B11" i="21" s="1"/>
  <c r="B12" i="21" s="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L5" i="21"/>
  <c r="K5" i="21"/>
  <c r="D5" i="21"/>
  <c r="C5" i="21"/>
  <c r="B5" i="21"/>
  <c r="L4" i="21"/>
  <c r="K4" i="21"/>
  <c r="D4" i="21"/>
  <c r="C4" i="21"/>
  <c r="B19" i="8" l="1"/>
  <c r="H12" i="21"/>
  <c r="E15" i="21"/>
  <c r="F15" i="21" s="1"/>
  <c r="G13" i="22"/>
  <c r="E16" i="22"/>
  <c r="F16" i="22" s="1"/>
  <c r="G25" i="22"/>
  <c r="E34" i="22"/>
  <c r="F34" i="22" s="1"/>
  <c r="G37" i="22"/>
  <c r="G11" i="21"/>
  <c r="G17" i="22"/>
  <c r="G20" i="22"/>
  <c r="G32" i="22"/>
  <c r="G21" i="22"/>
  <c r="G24" i="22"/>
  <c r="J24" i="22" s="1"/>
  <c r="E27" i="22"/>
  <c r="F27" i="22" s="1"/>
  <c r="G30" i="22"/>
  <c r="G11" i="22"/>
  <c r="E39" i="22"/>
  <c r="F39" i="22" s="1"/>
  <c r="H6" i="22"/>
  <c r="G9" i="22"/>
  <c r="H18" i="22"/>
  <c r="I18" i="22" s="1"/>
  <c r="H21" i="22"/>
  <c r="I21" i="22" s="1"/>
  <c r="H36" i="22"/>
  <c r="E33" i="22"/>
  <c r="F33" i="22" s="1"/>
  <c r="E43" i="21"/>
  <c r="F43" i="21" s="1"/>
  <c r="H10" i="22"/>
  <c r="H22" i="22"/>
  <c r="I22" i="22" s="1"/>
  <c r="E31" i="22"/>
  <c r="F31" i="22" s="1"/>
  <c r="H37" i="22"/>
  <c r="H11" i="21"/>
  <c r="E4" i="22"/>
  <c r="F4" i="22" s="1"/>
  <c r="E8" i="22"/>
  <c r="F8" i="22" s="1"/>
  <c r="G26" i="22"/>
  <c r="H29" i="22"/>
  <c r="G38" i="22"/>
  <c r="H41" i="22"/>
  <c r="E24" i="21"/>
  <c r="F24" i="21" s="1"/>
  <c r="E36" i="21"/>
  <c r="F36" i="21" s="1"/>
  <c r="E12" i="21"/>
  <c r="F12" i="21" s="1"/>
  <c r="H16" i="21"/>
  <c r="I16" i="21" s="1"/>
  <c r="H22" i="21"/>
  <c r="I22" i="21" s="1"/>
  <c r="H7" i="22"/>
  <c r="H8" i="22"/>
  <c r="H9" i="22"/>
  <c r="G12" i="22"/>
  <c r="E15" i="22"/>
  <c r="F15" i="22" s="1"/>
  <c r="G23" i="22"/>
  <c r="G27" i="22"/>
  <c r="G39" i="22"/>
  <c r="J39" i="22" s="1"/>
  <c r="H4" i="22"/>
  <c r="G8" i="22"/>
  <c r="H13" i="22"/>
  <c r="H19" i="22"/>
  <c r="I19" i="22" s="1"/>
  <c r="H32" i="22"/>
  <c r="G35" i="22"/>
  <c r="G42" i="22"/>
  <c r="E32" i="22"/>
  <c r="F32" i="22" s="1"/>
  <c r="H33" i="22"/>
  <c r="G35" i="21"/>
  <c r="G5" i="22"/>
  <c r="J5" i="22" s="1"/>
  <c r="G14" i="22"/>
  <c r="E20" i="22"/>
  <c r="F20" i="22" s="1"/>
  <c r="H25" i="22"/>
  <c r="E28" i="22"/>
  <c r="F28" i="22" s="1"/>
  <c r="G31" i="22"/>
  <c r="E36" i="22"/>
  <c r="F36" i="22" s="1"/>
  <c r="E37" i="22"/>
  <c r="F37" i="22" s="1"/>
  <c r="E40" i="22"/>
  <c r="F40" i="22" s="1"/>
  <c r="G43" i="22"/>
  <c r="H10" i="21"/>
  <c r="H15" i="21"/>
  <c r="E21" i="21"/>
  <c r="F21" i="21" s="1"/>
  <c r="H24" i="21"/>
  <c r="I24" i="21" s="1"/>
  <c r="E27" i="21"/>
  <c r="F27" i="21" s="1"/>
  <c r="H37" i="21"/>
  <c r="H5" i="22"/>
  <c r="E13" i="22"/>
  <c r="F13" i="22" s="1"/>
  <c r="E14" i="22"/>
  <c r="F14" i="22" s="1"/>
  <c r="H17" i="22"/>
  <c r="I17" i="22" s="1"/>
  <c r="H20" i="22"/>
  <c r="I20" i="22" s="1"/>
  <c r="E25" i="22"/>
  <c r="F25" i="22" s="1"/>
  <c r="E26" i="22"/>
  <c r="F26" i="22" s="1"/>
  <c r="E38" i="22"/>
  <c r="F38" i="22" s="1"/>
  <c r="E31" i="21"/>
  <c r="F31" i="21" s="1"/>
  <c r="G7" i="22"/>
  <c r="G19" i="22"/>
  <c r="G29" i="22"/>
  <c r="G33" i="22"/>
  <c r="G36" i="22"/>
  <c r="G41" i="22"/>
  <c r="H13" i="21"/>
  <c r="H35" i="21"/>
  <c r="I35" i="21" s="1"/>
  <c r="N35" i="21" s="1"/>
  <c r="G6" i="22"/>
  <c r="E7" i="22"/>
  <c r="F7" i="22" s="1"/>
  <c r="E9" i="22"/>
  <c r="F9" i="22" s="1"/>
  <c r="E10" i="22"/>
  <c r="F10" i="22" s="1"/>
  <c r="H11" i="22"/>
  <c r="H14" i="22"/>
  <c r="H15" i="22"/>
  <c r="I15" i="22" s="1"/>
  <c r="G18" i="22"/>
  <c r="E19" i="22"/>
  <c r="F19" i="22" s="1"/>
  <c r="E21" i="22"/>
  <c r="F21" i="22" s="1"/>
  <c r="E22" i="22"/>
  <c r="F22" i="22" s="1"/>
  <c r="H23" i="22"/>
  <c r="I23" i="22" s="1"/>
  <c r="H26" i="22"/>
  <c r="H27" i="22"/>
  <c r="H30" i="22"/>
  <c r="H38" i="22"/>
  <c r="H39" i="22"/>
  <c r="H42" i="22"/>
  <c r="G15" i="22"/>
  <c r="H16" i="22"/>
  <c r="I16" i="22" s="1"/>
  <c r="E43" i="22"/>
  <c r="F43" i="22" s="1"/>
  <c r="G6" i="21"/>
  <c r="G17" i="21"/>
  <c r="G23" i="21"/>
  <c r="H27" i="21"/>
  <c r="I27" i="21" s="1"/>
  <c r="E33" i="21"/>
  <c r="F33" i="21" s="1"/>
  <c r="H36" i="21"/>
  <c r="G42" i="21"/>
  <c r="H12" i="22"/>
  <c r="H24" i="22"/>
  <c r="H31" i="22"/>
  <c r="H35" i="22"/>
  <c r="H43" i="22"/>
  <c r="E5" i="22"/>
  <c r="F5" i="22" s="1"/>
  <c r="E11" i="22"/>
  <c r="F11" i="22" s="1"/>
  <c r="E17" i="22"/>
  <c r="F17" i="22" s="1"/>
  <c r="E23" i="22"/>
  <c r="F23" i="22" s="1"/>
  <c r="E29" i="22"/>
  <c r="F29" i="22" s="1"/>
  <c r="E35" i="22"/>
  <c r="F35" i="22" s="1"/>
  <c r="E41" i="22"/>
  <c r="F41" i="22" s="1"/>
  <c r="E6" i="22"/>
  <c r="F6" i="22" s="1"/>
  <c r="E12" i="22"/>
  <c r="F12" i="22" s="1"/>
  <c r="E18" i="22"/>
  <c r="F18" i="22" s="1"/>
  <c r="E24" i="22"/>
  <c r="F24" i="22" s="1"/>
  <c r="E30" i="22"/>
  <c r="F30" i="22" s="1"/>
  <c r="E42" i="22"/>
  <c r="F42" i="22" s="1"/>
  <c r="H28" i="22"/>
  <c r="I28" i="22" s="1"/>
  <c r="H34" i="22"/>
  <c r="I34" i="22" s="1"/>
  <c r="H40" i="22"/>
  <c r="I40" i="22" s="1"/>
  <c r="G4" i="22"/>
  <c r="J4" i="22" s="1"/>
  <c r="M4" i="22" s="1"/>
  <c r="G10" i="22"/>
  <c r="G16" i="22"/>
  <c r="G22" i="22"/>
  <c r="G28" i="22"/>
  <c r="J28" i="22" s="1"/>
  <c r="G34" i="22"/>
  <c r="J34" i="22" s="1"/>
  <c r="G40" i="22"/>
  <c r="J40" i="22" s="1"/>
  <c r="H25" i="21"/>
  <c r="E39" i="21"/>
  <c r="F39" i="21" s="1"/>
  <c r="E7" i="21"/>
  <c r="F7" i="21" s="1"/>
  <c r="G18" i="21"/>
  <c r="G29" i="21"/>
  <c r="H40" i="21"/>
  <c r="E4" i="21"/>
  <c r="F4" i="21" s="1"/>
  <c r="E19" i="21"/>
  <c r="F19" i="21" s="1"/>
  <c r="G30" i="21"/>
  <c r="J30" i="21" s="1"/>
  <c r="G5" i="21"/>
  <c r="E9" i="21"/>
  <c r="F9" i="21" s="1"/>
  <c r="H23" i="21"/>
  <c r="I23" i="21" s="1"/>
  <c r="H28" i="21"/>
  <c r="I28" i="21" s="1"/>
  <c r="H34" i="21"/>
  <c r="G41" i="21"/>
  <c r="G9" i="21"/>
  <c r="E10" i="21"/>
  <c r="F10" i="21" s="1"/>
  <c r="G21" i="21"/>
  <c r="E22" i="21"/>
  <c r="F22" i="21" s="1"/>
  <c r="G33" i="21"/>
  <c r="J33" i="21" s="1"/>
  <c r="E34" i="21"/>
  <c r="F34" i="21" s="1"/>
  <c r="H39" i="21"/>
  <c r="H6" i="21"/>
  <c r="G12" i="21"/>
  <c r="J12" i="21" s="1"/>
  <c r="M12" i="21" s="1"/>
  <c r="E13" i="21"/>
  <c r="F13" i="21" s="1"/>
  <c r="E14" i="21"/>
  <c r="F14" i="21" s="1"/>
  <c r="H18" i="21"/>
  <c r="I18" i="21" s="1"/>
  <c r="G24" i="21"/>
  <c r="E25" i="21"/>
  <c r="F25" i="21" s="1"/>
  <c r="E26" i="21"/>
  <c r="F26" i="21" s="1"/>
  <c r="H30" i="21"/>
  <c r="G36" i="21"/>
  <c r="J36" i="21" s="1"/>
  <c r="E37" i="21"/>
  <c r="F37" i="21" s="1"/>
  <c r="E38" i="21"/>
  <c r="F38" i="21" s="1"/>
  <c r="H42" i="21"/>
  <c r="I42" i="21" s="1"/>
  <c r="N42" i="21" s="1"/>
  <c r="E6" i="21"/>
  <c r="F6" i="21" s="1"/>
  <c r="E18" i="21"/>
  <c r="F18" i="21" s="1"/>
  <c r="E30" i="21"/>
  <c r="F30" i="21" s="1"/>
  <c r="E42" i="21"/>
  <c r="F42" i="21" s="1"/>
  <c r="H7" i="21"/>
  <c r="H9" i="21"/>
  <c r="G15" i="21"/>
  <c r="E16" i="21"/>
  <c r="F16" i="21" s="1"/>
  <c r="H17" i="21"/>
  <c r="H19" i="21"/>
  <c r="H21" i="21"/>
  <c r="G27" i="21"/>
  <c r="J27" i="21" s="1"/>
  <c r="M27" i="21" s="1"/>
  <c r="E28" i="21"/>
  <c r="F28" i="21" s="1"/>
  <c r="H29" i="21"/>
  <c r="H31" i="21"/>
  <c r="H33" i="21"/>
  <c r="G39" i="21"/>
  <c r="E40" i="21"/>
  <c r="F40" i="21" s="1"/>
  <c r="H41" i="21"/>
  <c r="H43" i="21"/>
  <c r="H4" i="21"/>
  <c r="H5" i="21"/>
  <c r="E8" i="21"/>
  <c r="F8" i="21" s="1"/>
  <c r="E20" i="21"/>
  <c r="F20" i="21" s="1"/>
  <c r="E32" i="21"/>
  <c r="F32" i="21" s="1"/>
  <c r="E5" i="21"/>
  <c r="F5" i="21" s="1"/>
  <c r="G7" i="21"/>
  <c r="J7" i="21" s="1"/>
  <c r="H8" i="21"/>
  <c r="E11" i="21"/>
  <c r="F11" i="21" s="1"/>
  <c r="G13" i="21"/>
  <c r="J13" i="21" s="1"/>
  <c r="H14" i="21"/>
  <c r="I14" i="21" s="1"/>
  <c r="E17" i="21"/>
  <c r="F17" i="21" s="1"/>
  <c r="G19" i="21"/>
  <c r="J19" i="21" s="1"/>
  <c r="H20" i="21"/>
  <c r="I20" i="21" s="1"/>
  <c r="E23" i="21"/>
  <c r="F23" i="21" s="1"/>
  <c r="G25" i="21"/>
  <c r="H26" i="21"/>
  <c r="I26" i="21" s="1"/>
  <c r="E29" i="21"/>
  <c r="F29" i="21" s="1"/>
  <c r="G31" i="21"/>
  <c r="J31" i="21" s="1"/>
  <c r="H32" i="21"/>
  <c r="I32" i="21" s="1"/>
  <c r="E35" i="21"/>
  <c r="F35" i="21" s="1"/>
  <c r="G37" i="21"/>
  <c r="J37" i="21" s="1"/>
  <c r="H38" i="21"/>
  <c r="I38" i="21" s="1"/>
  <c r="E41" i="21"/>
  <c r="F41" i="21" s="1"/>
  <c r="G43" i="21"/>
  <c r="J43" i="21" s="1"/>
  <c r="G8" i="21"/>
  <c r="J8" i="21" s="1"/>
  <c r="G14" i="21"/>
  <c r="J14" i="21" s="1"/>
  <c r="G20" i="21"/>
  <c r="J20" i="21" s="1"/>
  <c r="G26" i="21"/>
  <c r="J26" i="21" s="1"/>
  <c r="G32" i="21"/>
  <c r="J32" i="21" s="1"/>
  <c r="G38" i="21"/>
  <c r="J38" i="21" s="1"/>
  <c r="G4" i="21"/>
  <c r="J4" i="21" s="1"/>
  <c r="G10" i="21"/>
  <c r="G16" i="21"/>
  <c r="J16" i="21" s="1"/>
  <c r="G22" i="21"/>
  <c r="J22" i="21" s="1"/>
  <c r="G28" i="21"/>
  <c r="J28" i="21" s="1"/>
  <c r="M28" i="21" s="1"/>
  <c r="G34" i="21"/>
  <c r="J34" i="21" s="1"/>
  <c r="G40" i="21"/>
  <c r="J40" i="21" s="1"/>
  <c r="J5" i="21" l="1"/>
  <c r="I13" i="21"/>
  <c r="N13" i="21" s="1"/>
  <c r="I12" i="21"/>
  <c r="N12" i="21" s="1"/>
  <c r="I9" i="21"/>
  <c r="N9" i="21" s="1"/>
  <c r="J29" i="21"/>
  <c r="J11" i="21"/>
  <c r="M11" i="21" s="1"/>
  <c r="J42" i="21"/>
  <c r="M42" i="21" s="1"/>
  <c r="J25" i="21"/>
  <c r="M25" i="21" s="1"/>
  <c r="J35" i="21"/>
  <c r="M35" i="21" s="1"/>
  <c r="J6" i="21"/>
  <c r="N15" i="22"/>
  <c r="I30" i="22"/>
  <c r="N30" i="22" s="1"/>
  <c r="M37" i="21"/>
  <c r="I37" i="21"/>
  <c r="N37" i="21" s="1"/>
  <c r="J39" i="21"/>
  <c r="M39" i="21" s="1"/>
  <c r="N24" i="21"/>
  <c r="J24" i="21"/>
  <c r="M24" i="21" s="1"/>
  <c r="I42" i="22"/>
  <c r="N42" i="22" s="1"/>
  <c r="J41" i="22"/>
  <c r="M41" i="22" s="1"/>
  <c r="I33" i="22"/>
  <c r="N33" i="22" s="1"/>
  <c r="I32" i="22"/>
  <c r="N32" i="22" s="1"/>
  <c r="M36" i="21"/>
  <c r="I36" i="21"/>
  <c r="N36" i="21" s="1"/>
  <c r="J35" i="22"/>
  <c r="M35" i="22" s="1"/>
  <c r="J38" i="22"/>
  <c r="M38" i="22" s="1"/>
  <c r="I36" i="22"/>
  <c r="N36" i="22" s="1"/>
  <c r="M43" i="21"/>
  <c r="I43" i="21"/>
  <c r="N43" i="21" s="1"/>
  <c r="M33" i="21"/>
  <c r="I33" i="21"/>
  <c r="N33" i="21" s="1"/>
  <c r="M30" i="21"/>
  <c r="I30" i="21"/>
  <c r="N30" i="21" s="1"/>
  <c r="J41" i="21"/>
  <c r="M41" i="21" s="1"/>
  <c r="I43" i="22"/>
  <c r="N43" i="22" s="1"/>
  <c r="M39" i="22"/>
  <c r="I39" i="22"/>
  <c r="N39" i="22" s="1"/>
  <c r="J36" i="22"/>
  <c r="M36" i="22" s="1"/>
  <c r="J43" i="22"/>
  <c r="M43" i="22" s="1"/>
  <c r="J31" i="22"/>
  <c r="M31" i="22" s="1"/>
  <c r="I37" i="22"/>
  <c r="N37" i="22" s="1"/>
  <c r="M29" i="21"/>
  <c r="I29" i="21"/>
  <c r="N29" i="21" s="1"/>
  <c r="I25" i="21"/>
  <c r="N25" i="21" s="1"/>
  <c r="I31" i="22"/>
  <c r="N31" i="22" s="1"/>
  <c r="I41" i="21"/>
  <c r="N41" i="21" s="1"/>
  <c r="M31" i="21"/>
  <c r="I31" i="21"/>
  <c r="N31" i="21" s="1"/>
  <c r="I39" i="21"/>
  <c r="N39" i="21" s="1"/>
  <c r="M34" i="21"/>
  <c r="I34" i="21"/>
  <c r="N34" i="21" s="1"/>
  <c r="M40" i="21"/>
  <c r="I40" i="21"/>
  <c r="N40" i="21" s="1"/>
  <c r="I35" i="22"/>
  <c r="N35" i="22" s="1"/>
  <c r="I38" i="22"/>
  <c r="N38" i="22" s="1"/>
  <c r="J33" i="22"/>
  <c r="M33" i="22" s="1"/>
  <c r="J42" i="22"/>
  <c r="M42" i="22" s="1"/>
  <c r="I41" i="22"/>
  <c r="N41" i="22" s="1"/>
  <c r="J30" i="22"/>
  <c r="M30" i="22" s="1"/>
  <c r="J32" i="22"/>
  <c r="M32" i="22" s="1"/>
  <c r="J37" i="22"/>
  <c r="M37" i="22" s="1"/>
  <c r="M5" i="22"/>
  <c r="J29" i="22"/>
  <c r="M29" i="22" s="1"/>
  <c r="I25" i="22"/>
  <c r="N25" i="22" s="1"/>
  <c r="M24" i="22"/>
  <c r="I24" i="22"/>
  <c r="N24" i="22" s="1"/>
  <c r="I27" i="22"/>
  <c r="N27" i="22" s="1"/>
  <c r="I29" i="22"/>
  <c r="N29" i="22" s="1"/>
  <c r="J25" i="22"/>
  <c r="M25" i="22" s="1"/>
  <c r="J27" i="22"/>
  <c r="M27" i="22" s="1"/>
  <c r="I26" i="22"/>
  <c r="N26" i="22" s="1"/>
  <c r="J26" i="22"/>
  <c r="M26" i="22" s="1"/>
  <c r="I17" i="21"/>
  <c r="N17" i="21" s="1"/>
  <c r="N18" i="21"/>
  <c r="J18" i="21"/>
  <c r="M18" i="21" s="1"/>
  <c r="N23" i="21"/>
  <c r="J23" i="21"/>
  <c r="M23" i="21" s="1"/>
  <c r="J17" i="21"/>
  <c r="M17" i="21" s="1"/>
  <c r="I15" i="21"/>
  <c r="N15" i="21" s="1"/>
  <c r="I21" i="21"/>
  <c r="N21" i="21" s="1"/>
  <c r="J15" i="21"/>
  <c r="M15" i="21" s="1"/>
  <c r="J21" i="21"/>
  <c r="M21" i="21" s="1"/>
  <c r="I10" i="21"/>
  <c r="N10" i="21" s="1"/>
  <c r="I11" i="21"/>
  <c r="N11" i="21" s="1"/>
  <c r="M19" i="21"/>
  <c r="I19" i="21"/>
  <c r="N19" i="21" s="1"/>
  <c r="B20" i="8"/>
  <c r="M22" i="21"/>
  <c r="M13" i="21"/>
  <c r="M16" i="21"/>
  <c r="N23" i="22"/>
  <c r="N20" i="22"/>
  <c r="N19" i="22"/>
  <c r="N17" i="22"/>
  <c r="N21" i="22"/>
  <c r="N18" i="22"/>
  <c r="M4" i="21"/>
  <c r="N27" i="21"/>
  <c r="N28" i="22"/>
  <c r="M34" i="22"/>
  <c r="N34" i="22"/>
  <c r="M40" i="22"/>
  <c r="N40" i="22"/>
  <c r="N16" i="22"/>
  <c r="N22" i="22"/>
  <c r="M28" i="22"/>
  <c r="N20" i="21"/>
  <c r="N26" i="21"/>
  <c r="N28" i="21"/>
  <c r="M32" i="21"/>
  <c r="M20" i="21"/>
  <c r="M8" i="21"/>
  <c r="N14" i="21"/>
  <c r="M38" i="21"/>
  <c r="M26" i="21"/>
  <c r="M14" i="21"/>
  <c r="N16" i="21"/>
  <c r="N22" i="21"/>
  <c r="N32" i="21"/>
  <c r="N38" i="21"/>
  <c r="B21" i="8" l="1"/>
  <c r="C83" i="9"/>
  <c r="C82" i="9"/>
  <c r="C81" i="9"/>
  <c r="L118" i="9" s="1"/>
  <c r="C77" i="9"/>
  <c r="C76" i="9"/>
  <c r="E73" i="9"/>
  <c r="C74" i="9"/>
  <c r="G75" i="9" s="1"/>
  <c r="C103" i="9" s="1"/>
  <c r="C73" i="9"/>
  <c r="G73" i="9" s="1"/>
  <c r="B72" i="2"/>
  <c r="C4" i="20"/>
  <c r="D4" i="20"/>
  <c r="K4" i="20"/>
  <c r="L4" i="20"/>
  <c r="B5" i="20"/>
  <c r="B6" i="20" s="1"/>
  <c r="B7" i="20" s="1"/>
  <c r="B8" i="20" s="1"/>
  <c r="B9" i="20" s="1"/>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C5" i="20"/>
  <c r="D5" i="20"/>
  <c r="K5" i="20"/>
  <c r="L5" i="20"/>
  <c r="C6" i="20"/>
  <c r="D6" i="20"/>
  <c r="K6" i="20"/>
  <c r="L6" i="20"/>
  <c r="C7" i="20"/>
  <c r="D7" i="20"/>
  <c r="K7" i="20"/>
  <c r="L7" i="20"/>
  <c r="C8" i="20"/>
  <c r="D8" i="20"/>
  <c r="K8" i="20"/>
  <c r="L8" i="20"/>
  <c r="C9" i="20"/>
  <c r="D9" i="20"/>
  <c r="K9" i="20"/>
  <c r="L9" i="20"/>
  <c r="C10" i="20"/>
  <c r="D10" i="20"/>
  <c r="K10" i="20"/>
  <c r="L10" i="20"/>
  <c r="C11" i="20"/>
  <c r="D11" i="20"/>
  <c r="K11" i="20"/>
  <c r="L11" i="20"/>
  <c r="C12" i="20"/>
  <c r="D12" i="20"/>
  <c r="K12" i="20"/>
  <c r="L12" i="20"/>
  <c r="C13" i="20"/>
  <c r="D13" i="20"/>
  <c r="K13" i="20"/>
  <c r="L13" i="20"/>
  <c r="C14" i="20"/>
  <c r="D14" i="20"/>
  <c r="K14" i="20"/>
  <c r="L14" i="20"/>
  <c r="C15" i="20"/>
  <c r="D15" i="20"/>
  <c r="K15" i="20"/>
  <c r="L15" i="20"/>
  <c r="C16" i="20"/>
  <c r="D16" i="20"/>
  <c r="K16" i="20"/>
  <c r="L16" i="20"/>
  <c r="C17" i="20"/>
  <c r="D17" i="20"/>
  <c r="K17" i="20"/>
  <c r="L17" i="20"/>
  <c r="C18" i="20"/>
  <c r="D18" i="20"/>
  <c r="K18" i="20"/>
  <c r="L18" i="20"/>
  <c r="C19" i="20"/>
  <c r="D19" i="20"/>
  <c r="K19" i="20"/>
  <c r="L19" i="20"/>
  <c r="C20" i="20"/>
  <c r="D20" i="20"/>
  <c r="K20" i="20"/>
  <c r="L20" i="20"/>
  <c r="C21" i="20"/>
  <c r="D21" i="20"/>
  <c r="K21" i="20"/>
  <c r="L21" i="20"/>
  <c r="C22" i="20"/>
  <c r="D22" i="20"/>
  <c r="K22" i="20"/>
  <c r="L22" i="20"/>
  <c r="C23" i="20"/>
  <c r="D23" i="20"/>
  <c r="K23" i="20"/>
  <c r="L23" i="20"/>
  <c r="C24" i="20"/>
  <c r="D24" i="20"/>
  <c r="K24" i="20"/>
  <c r="L24" i="20"/>
  <c r="C25" i="20"/>
  <c r="D25" i="20"/>
  <c r="K25" i="20"/>
  <c r="L25" i="20"/>
  <c r="C26" i="20"/>
  <c r="D26" i="20"/>
  <c r="K26" i="20"/>
  <c r="L26" i="20"/>
  <c r="C27" i="20"/>
  <c r="D27" i="20"/>
  <c r="K27" i="20"/>
  <c r="L27" i="20"/>
  <c r="C28" i="20"/>
  <c r="D28" i="20"/>
  <c r="K28" i="20"/>
  <c r="L28" i="20"/>
  <c r="C29" i="20"/>
  <c r="D29" i="20"/>
  <c r="K29" i="20"/>
  <c r="L29" i="20"/>
  <c r="C30" i="20"/>
  <c r="D30" i="20"/>
  <c r="K30" i="20"/>
  <c r="L30" i="20"/>
  <c r="C31" i="20"/>
  <c r="D31" i="20"/>
  <c r="K31" i="20"/>
  <c r="L31" i="20"/>
  <c r="C32" i="20"/>
  <c r="D32" i="20"/>
  <c r="K32" i="20"/>
  <c r="L32" i="20"/>
  <c r="C33" i="20"/>
  <c r="D33" i="20"/>
  <c r="K33" i="20"/>
  <c r="L33" i="20"/>
  <c r="C34" i="20"/>
  <c r="D34" i="20"/>
  <c r="K34" i="20"/>
  <c r="L34" i="20"/>
  <c r="C35" i="20"/>
  <c r="D35" i="20"/>
  <c r="K35" i="20"/>
  <c r="L35" i="20"/>
  <c r="C36" i="20"/>
  <c r="D36" i="20"/>
  <c r="K36" i="20"/>
  <c r="L36" i="20"/>
  <c r="C37" i="20"/>
  <c r="D37" i="20"/>
  <c r="K37" i="20"/>
  <c r="L37" i="20"/>
  <c r="C38" i="20"/>
  <c r="D38" i="20"/>
  <c r="K38" i="20"/>
  <c r="L38" i="20"/>
  <c r="C39" i="20"/>
  <c r="D39" i="20"/>
  <c r="K39" i="20"/>
  <c r="L39" i="20"/>
  <c r="C40" i="20"/>
  <c r="D40" i="20"/>
  <c r="K40" i="20"/>
  <c r="L40" i="20"/>
  <c r="C41" i="20"/>
  <c r="D41" i="20"/>
  <c r="K41" i="20"/>
  <c r="L41" i="20"/>
  <c r="C42" i="20"/>
  <c r="D42" i="20"/>
  <c r="K42" i="20"/>
  <c r="L42" i="20"/>
  <c r="C43" i="20"/>
  <c r="D43" i="20"/>
  <c r="K43" i="20"/>
  <c r="L43" i="20"/>
  <c r="B6"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D15" i="24"/>
  <c r="E15" i="24" s="1"/>
  <c r="G15" i="24"/>
  <c r="H15" i="24" s="1"/>
  <c r="I15" i="24" s="1"/>
  <c r="J15" i="24" s="1"/>
  <c r="L15" i="24"/>
  <c r="M15" i="24" s="1"/>
  <c r="N15" i="24" s="1"/>
  <c r="B17" i="24"/>
  <c r="B18" i="24" s="1"/>
  <c r="B19" i="24" s="1"/>
  <c r="B20" i="24" s="1"/>
  <c r="B21" i="24" s="1"/>
  <c r="B22" i="24" s="1"/>
  <c r="B23" i="24" s="1"/>
  <c r="B24" i="24" s="1"/>
  <c r="B25" i="24" s="1"/>
  <c r="B26" i="24" s="1"/>
  <c r="B27" i="24" s="1"/>
  <c r="B28" i="24" s="1"/>
  <c r="B29" i="24" s="1"/>
  <c r="B30" i="24" s="1"/>
  <c r="B31" i="24" s="1"/>
  <c r="B32" i="24" s="1"/>
  <c r="B33" i="24" s="1"/>
  <c r="B34" i="24" s="1"/>
  <c r="B35" i="24" s="1"/>
  <c r="B36" i="24" s="1"/>
  <c r="B6" i="17"/>
  <c r="B51" i="17" s="1"/>
  <c r="B96" i="17" s="1"/>
  <c r="C6" i="17"/>
  <c r="D6" i="17"/>
  <c r="D51" i="17" s="1"/>
  <c r="H6" i="17"/>
  <c r="I6" i="17"/>
  <c r="C7" i="17"/>
  <c r="D7" i="17"/>
  <c r="D7" i="12" s="1"/>
  <c r="E7" i="17"/>
  <c r="H7" i="17"/>
  <c r="I7" i="17"/>
  <c r="C8" i="17"/>
  <c r="D8" i="17"/>
  <c r="E8" i="17"/>
  <c r="H8" i="17"/>
  <c r="I8" i="17"/>
  <c r="C9" i="17"/>
  <c r="D9" i="17"/>
  <c r="D9" i="12" s="1"/>
  <c r="E9" i="17"/>
  <c r="H9" i="17"/>
  <c r="I9" i="17"/>
  <c r="C10" i="17"/>
  <c r="D10" i="17"/>
  <c r="D10" i="12" s="1"/>
  <c r="E10" i="17"/>
  <c r="H10" i="17"/>
  <c r="I10" i="17"/>
  <c r="C11" i="17"/>
  <c r="D11" i="17"/>
  <c r="D56" i="17" s="1"/>
  <c r="D101" i="17" s="1"/>
  <c r="E11" i="17"/>
  <c r="H11" i="17"/>
  <c r="I11" i="17"/>
  <c r="C12" i="17"/>
  <c r="D12" i="17"/>
  <c r="E12" i="17"/>
  <c r="H12" i="17"/>
  <c r="I12" i="17"/>
  <c r="C13" i="17"/>
  <c r="D13" i="17"/>
  <c r="D13" i="12" s="1"/>
  <c r="E13" i="17"/>
  <c r="H13" i="17"/>
  <c r="I13" i="17"/>
  <c r="C14" i="17"/>
  <c r="D14" i="17"/>
  <c r="E14" i="17"/>
  <c r="H14" i="17"/>
  <c r="I14" i="17"/>
  <c r="C15" i="17"/>
  <c r="D15" i="17"/>
  <c r="D60" i="17" s="1"/>
  <c r="E15" i="17"/>
  <c r="H15" i="17"/>
  <c r="I15" i="17"/>
  <c r="C16" i="17"/>
  <c r="D16" i="17"/>
  <c r="D16" i="12" s="1"/>
  <c r="E16" i="17"/>
  <c r="H16" i="17"/>
  <c r="I16" i="17"/>
  <c r="C17" i="17"/>
  <c r="D17" i="17"/>
  <c r="D17" i="12" s="1"/>
  <c r="E17" i="17"/>
  <c r="H17" i="17"/>
  <c r="I17" i="17"/>
  <c r="C18" i="17"/>
  <c r="D18" i="17"/>
  <c r="E18" i="17"/>
  <c r="H18" i="17"/>
  <c r="I18" i="17"/>
  <c r="C19" i="17"/>
  <c r="D19" i="17"/>
  <c r="D19" i="12" s="1"/>
  <c r="E19" i="17"/>
  <c r="H19" i="17"/>
  <c r="I19" i="17"/>
  <c r="C20" i="17"/>
  <c r="D20" i="17"/>
  <c r="D65" i="17" s="1"/>
  <c r="E20" i="17"/>
  <c r="H20" i="17"/>
  <c r="I20" i="17"/>
  <c r="C21" i="17"/>
  <c r="D21" i="17"/>
  <c r="D21" i="12" s="1"/>
  <c r="E21" i="17"/>
  <c r="H21" i="17"/>
  <c r="I21" i="17"/>
  <c r="C22" i="17"/>
  <c r="D22" i="17"/>
  <c r="D22" i="12" s="1"/>
  <c r="E22" i="17"/>
  <c r="H22" i="17"/>
  <c r="I22" i="17"/>
  <c r="C23" i="17"/>
  <c r="D23" i="17"/>
  <c r="E23" i="17"/>
  <c r="H23" i="17"/>
  <c r="I23" i="17"/>
  <c r="C24" i="17"/>
  <c r="D24" i="17"/>
  <c r="D24" i="12" s="1"/>
  <c r="E24" i="17"/>
  <c r="H24" i="17"/>
  <c r="I24" i="17"/>
  <c r="C25" i="17"/>
  <c r="D25" i="17"/>
  <c r="D25" i="12" s="1"/>
  <c r="E25" i="17"/>
  <c r="H25" i="17"/>
  <c r="I25" i="17"/>
  <c r="C26" i="17"/>
  <c r="D26" i="17"/>
  <c r="E26" i="17"/>
  <c r="H26" i="17"/>
  <c r="I26" i="17"/>
  <c r="C27" i="17"/>
  <c r="D27" i="17"/>
  <c r="D72" i="17" s="1"/>
  <c r="D117" i="17" s="1"/>
  <c r="E27" i="17"/>
  <c r="H27" i="17"/>
  <c r="I27" i="17"/>
  <c r="C28" i="17"/>
  <c r="D28" i="17"/>
  <c r="D28" i="12" s="1"/>
  <c r="E28" i="17"/>
  <c r="H28" i="17"/>
  <c r="I28" i="17"/>
  <c r="C29" i="17"/>
  <c r="C74" i="17" s="1"/>
  <c r="C119" i="17" s="1"/>
  <c r="D29" i="17"/>
  <c r="D29" i="12" s="1"/>
  <c r="E29" i="17"/>
  <c r="H29" i="17"/>
  <c r="I29" i="17"/>
  <c r="C30" i="17"/>
  <c r="D30" i="17"/>
  <c r="D75" i="17" s="1"/>
  <c r="D120" i="17" s="1"/>
  <c r="E30" i="17"/>
  <c r="H30" i="17"/>
  <c r="I30" i="17"/>
  <c r="C31" i="17"/>
  <c r="D31" i="17"/>
  <c r="D31" i="12" s="1"/>
  <c r="E31" i="17"/>
  <c r="H31" i="17"/>
  <c r="I31" i="17"/>
  <c r="C32" i="17"/>
  <c r="D32" i="17"/>
  <c r="D77" i="17" s="1"/>
  <c r="D122" i="17" s="1"/>
  <c r="E32" i="17"/>
  <c r="H32" i="17"/>
  <c r="I32" i="17"/>
  <c r="C33" i="17"/>
  <c r="D33" i="17"/>
  <c r="D33" i="12" s="1"/>
  <c r="E33" i="17"/>
  <c r="H33" i="17"/>
  <c r="I33" i="17"/>
  <c r="C34" i="17"/>
  <c r="D34" i="17"/>
  <c r="D34" i="12" s="1"/>
  <c r="E34" i="17"/>
  <c r="H34" i="17"/>
  <c r="I34" i="17"/>
  <c r="C35" i="17"/>
  <c r="D35" i="17"/>
  <c r="E35" i="17"/>
  <c r="H35" i="17"/>
  <c r="I35" i="17"/>
  <c r="C36" i="17"/>
  <c r="D36" i="17"/>
  <c r="D36" i="12" s="1"/>
  <c r="E36" i="17"/>
  <c r="H36" i="17"/>
  <c r="I36" i="17"/>
  <c r="C37" i="17"/>
  <c r="D37" i="17"/>
  <c r="D37" i="12" s="1"/>
  <c r="E37" i="17"/>
  <c r="H37" i="17"/>
  <c r="I37" i="17"/>
  <c r="C38" i="17"/>
  <c r="C83" i="17" s="1"/>
  <c r="D38" i="17"/>
  <c r="E38" i="17"/>
  <c r="H38" i="17"/>
  <c r="I38" i="17"/>
  <c r="C39" i="17"/>
  <c r="D39" i="17"/>
  <c r="D39" i="12" s="1"/>
  <c r="E39" i="17"/>
  <c r="H39" i="17"/>
  <c r="I39" i="17"/>
  <c r="C40" i="17"/>
  <c r="D40" i="17"/>
  <c r="D40" i="12" s="1"/>
  <c r="E40" i="17"/>
  <c r="H40" i="17"/>
  <c r="I40" i="17"/>
  <c r="C41" i="17"/>
  <c r="D41" i="17"/>
  <c r="D41" i="12" s="1"/>
  <c r="E41" i="17"/>
  <c r="H41" i="17"/>
  <c r="I41" i="17"/>
  <c r="C42" i="17"/>
  <c r="D42" i="17"/>
  <c r="D42" i="12" s="1"/>
  <c r="E42" i="17"/>
  <c r="H42" i="17"/>
  <c r="I42" i="17"/>
  <c r="C43" i="17"/>
  <c r="D43" i="17"/>
  <c r="D43" i="12" s="1"/>
  <c r="E43" i="17"/>
  <c r="H43" i="17"/>
  <c r="I43" i="17"/>
  <c r="C44" i="17"/>
  <c r="D44" i="17"/>
  <c r="E44" i="17"/>
  <c r="H44" i="17"/>
  <c r="I44" i="17"/>
  <c r="C45" i="17"/>
  <c r="D45" i="17"/>
  <c r="D45" i="12" s="1"/>
  <c r="E45" i="17"/>
  <c r="H45" i="17"/>
  <c r="I45" i="17"/>
  <c r="H51" i="17"/>
  <c r="I51" i="17"/>
  <c r="E52" i="17"/>
  <c r="H52" i="17"/>
  <c r="I52" i="17"/>
  <c r="E53" i="17"/>
  <c r="H53" i="17"/>
  <c r="I53" i="17"/>
  <c r="E54" i="17"/>
  <c r="H54" i="17"/>
  <c r="I54" i="17"/>
  <c r="E55" i="17"/>
  <c r="H55" i="17"/>
  <c r="I55" i="17"/>
  <c r="E56" i="17"/>
  <c r="H56" i="17"/>
  <c r="I56" i="17"/>
  <c r="E57" i="17"/>
  <c r="H57" i="17"/>
  <c r="I57" i="17"/>
  <c r="E58" i="17"/>
  <c r="H58" i="17"/>
  <c r="I58" i="17"/>
  <c r="E59" i="17"/>
  <c r="H59" i="17"/>
  <c r="I59" i="17"/>
  <c r="E60" i="17"/>
  <c r="H60" i="17"/>
  <c r="I60" i="17"/>
  <c r="E61" i="17"/>
  <c r="H61" i="17"/>
  <c r="I61" i="17"/>
  <c r="E62" i="17"/>
  <c r="H62" i="17"/>
  <c r="I62" i="17"/>
  <c r="E63" i="17"/>
  <c r="H63" i="17"/>
  <c r="I63" i="17"/>
  <c r="E64" i="17"/>
  <c r="H64" i="17"/>
  <c r="I64" i="17"/>
  <c r="E65" i="17"/>
  <c r="H65" i="17"/>
  <c r="I65" i="17"/>
  <c r="D66" i="17"/>
  <c r="D111" i="17" s="1"/>
  <c r="E66" i="17"/>
  <c r="H66" i="17"/>
  <c r="I66" i="17"/>
  <c r="E67" i="17"/>
  <c r="H67" i="17"/>
  <c r="I67" i="17"/>
  <c r="E68" i="17"/>
  <c r="H68" i="17"/>
  <c r="I68" i="17"/>
  <c r="E69" i="17"/>
  <c r="H69" i="17"/>
  <c r="I69" i="17"/>
  <c r="E70" i="17"/>
  <c r="H70" i="17"/>
  <c r="I70" i="17"/>
  <c r="E71" i="17"/>
  <c r="H71" i="17"/>
  <c r="I71" i="17"/>
  <c r="E72" i="17"/>
  <c r="H72" i="17"/>
  <c r="I72" i="17"/>
  <c r="E73" i="17"/>
  <c r="H73" i="17"/>
  <c r="I73" i="17"/>
  <c r="E74" i="17"/>
  <c r="H74" i="17"/>
  <c r="I74" i="17"/>
  <c r="E75" i="17"/>
  <c r="H75" i="17"/>
  <c r="I75" i="17"/>
  <c r="E76" i="17"/>
  <c r="H76" i="17"/>
  <c r="I76" i="17"/>
  <c r="E77" i="17"/>
  <c r="H77" i="17"/>
  <c r="I77" i="17"/>
  <c r="E78" i="17"/>
  <c r="H78" i="17"/>
  <c r="I78" i="17"/>
  <c r="E79" i="17"/>
  <c r="H79" i="17"/>
  <c r="I79" i="17"/>
  <c r="E80" i="17"/>
  <c r="H80" i="17"/>
  <c r="I80" i="17"/>
  <c r="E81" i="17"/>
  <c r="H81" i="17"/>
  <c r="I81" i="17"/>
  <c r="E82" i="17"/>
  <c r="H82" i="17"/>
  <c r="I82" i="17"/>
  <c r="E83" i="17"/>
  <c r="H83" i="17"/>
  <c r="I83" i="17"/>
  <c r="E84" i="17"/>
  <c r="H84" i="17"/>
  <c r="I84" i="17"/>
  <c r="E85" i="17"/>
  <c r="H85" i="17"/>
  <c r="I85" i="17"/>
  <c r="E86" i="17"/>
  <c r="H86" i="17"/>
  <c r="I86" i="17"/>
  <c r="E87" i="17"/>
  <c r="H87" i="17"/>
  <c r="I87" i="17"/>
  <c r="E88" i="17"/>
  <c r="H88" i="17"/>
  <c r="I88" i="17"/>
  <c r="E89" i="17"/>
  <c r="H89" i="17"/>
  <c r="I89" i="17"/>
  <c r="E90" i="17"/>
  <c r="H90" i="17"/>
  <c r="I90" i="17"/>
  <c r="H96" i="17"/>
  <c r="I96" i="17"/>
  <c r="E97" i="17"/>
  <c r="H97" i="17"/>
  <c r="I97" i="17"/>
  <c r="E98" i="17"/>
  <c r="H98" i="17"/>
  <c r="I98" i="17"/>
  <c r="E99" i="17"/>
  <c r="H99" i="17"/>
  <c r="I99" i="17"/>
  <c r="E100" i="17"/>
  <c r="H100" i="17"/>
  <c r="I100" i="17"/>
  <c r="E101" i="17"/>
  <c r="H101" i="17"/>
  <c r="I101" i="17"/>
  <c r="E102" i="17"/>
  <c r="H102" i="17"/>
  <c r="I102" i="17"/>
  <c r="E103" i="17"/>
  <c r="H103" i="17"/>
  <c r="I103" i="17"/>
  <c r="E104" i="17"/>
  <c r="H104" i="17"/>
  <c r="I104" i="17"/>
  <c r="E105" i="17"/>
  <c r="H105" i="17"/>
  <c r="I105" i="17"/>
  <c r="E106" i="17"/>
  <c r="H106" i="17"/>
  <c r="I106" i="17"/>
  <c r="E107" i="17"/>
  <c r="H107" i="17"/>
  <c r="I107" i="17"/>
  <c r="E108" i="17"/>
  <c r="H108" i="17"/>
  <c r="I108" i="17"/>
  <c r="E109" i="17"/>
  <c r="H109" i="17"/>
  <c r="I109" i="17"/>
  <c r="E110" i="17"/>
  <c r="H110" i="17"/>
  <c r="I110" i="17"/>
  <c r="E111" i="17"/>
  <c r="H111" i="17"/>
  <c r="I111" i="17"/>
  <c r="E112" i="17"/>
  <c r="H112" i="17"/>
  <c r="I112" i="17"/>
  <c r="E113" i="17"/>
  <c r="H113" i="17"/>
  <c r="I113" i="17"/>
  <c r="E114" i="17"/>
  <c r="H114" i="17"/>
  <c r="I114" i="17"/>
  <c r="E115" i="17"/>
  <c r="H115" i="17"/>
  <c r="I115" i="17"/>
  <c r="E116" i="17"/>
  <c r="H116" i="17"/>
  <c r="I116" i="17"/>
  <c r="E117" i="17"/>
  <c r="H117" i="17"/>
  <c r="I117" i="17"/>
  <c r="E118" i="17"/>
  <c r="H118" i="17"/>
  <c r="I118" i="17"/>
  <c r="E119" i="17"/>
  <c r="H119" i="17"/>
  <c r="I119" i="17"/>
  <c r="E120" i="17"/>
  <c r="H120" i="17"/>
  <c r="I120" i="17"/>
  <c r="E121" i="17"/>
  <c r="H121" i="17"/>
  <c r="I121" i="17"/>
  <c r="E122" i="17"/>
  <c r="H122" i="17"/>
  <c r="I122" i="17"/>
  <c r="E123" i="17"/>
  <c r="H123" i="17"/>
  <c r="I123" i="17"/>
  <c r="E124" i="17"/>
  <c r="H124" i="17"/>
  <c r="I124" i="17"/>
  <c r="E125" i="17"/>
  <c r="H125" i="17"/>
  <c r="I125" i="17"/>
  <c r="E126" i="17"/>
  <c r="H126" i="17"/>
  <c r="I126" i="17"/>
  <c r="E127" i="17"/>
  <c r="H127" i="17"/>
  <c r="I127" i="17"/>
  <c r="E128" i="17"/>
  <c r="H128" i="17"/>
  <c r="I128" i="17"/>
  <c r="E129" i="17"/>
  <c r="H129" i="17"/>
  <c r="I129" i="17"/>
  <c r="E130" i="17"/>
  <c r="H130" i="17"/>
  <c r="I130" i="17"/>
  <c r="E131" i="17"/>
  <c r="H131" i="17"/>
  <c r="I131" i="17"/>
  <c r="E132" i="17"/>
  <c r="H132" i="17"/>
  <c r="I132" i="17"/>
  <c r="E133" i="17"/>
  <c r="H133" i="17"/>
  <c r="I133" i="17"/>
  <c r="E134" i="17"/>
  <c r="H134" i="17"/>
  <c r="I134" i="17"/>
  <c r="E135" i="17"/>
  <c r="H135" i="17"/>
  <c r="I135" i="17"/>
  <c r="P118" i="9" l="1"/>
  <c r="J8" i="22"/>
  <c r="J9" i="22"/>
  <c r="Q118" i="9"/>
  <c r="P156" i="9"/>
  <c r="P152" i="9"/>
  <c r="P148" i="9"/>
  <c r="P144" i="9"/>
  <c r="P140" i="9"/>
  <c r="P136" i="9"/>
  <c r="P132" i="9"/>
  <c r="P128" i="9"/>
  <c r="P124" i="9"/>
  <c r="P120" i="9"/>
  <c r="Q157" i="9"/>
  <c r="I45" i="12" s="1"/>
  <c r="J45" i="12" s="1"/>
  <c r="Q153" i="9"/>
  <c r="I41" i="12" s="1"/>
  <c r="J41" i="12" s="1"/>
  <c r="Q149" i="9"/>
  <c r="I37" i="12" s="1"/>
  <c r="J37" i="12" s="1"/>
  <c r="Q145" i="9"/>
  <c r="I33" i="12" s="1"/>
  <c r="J33" i="12" s="1"/>
  <c r="Q141" i="9"/>
  <c r="I29" i="12" s="1"/>
  <c r="J29" i="12" s="1"/>
  <c r="Q137" i="9"/>
  <c r="I25" i="12" s="1"/>
  <c r="J25" i="12" s="1"/>
  <c r="Q133" i="9"/>
  <c r="I21" i="12" s="1"/>
  <c r="J21" i="12" s="1"/>
  <c r="Q129" i="9"/>
  <c r="I17" i="12" s="1"/>
  <c r="J17" i="12" s="1"/>
  <c r="Q125" i="9"/>
  <c r="I13" i="12" s="1"/>
  <c r="J13" i="12" s="1"/>
  <c r="Q121" i="9"/>
  <c r="I9" i="12" s="1"/>
  <c r="J9" i="12" s="1"/>
  <c r="Q146" i="9"/>
  <c r="I34" i="12" s="1"/>
  <c r="J34" i="12" s="1"/>
  <c r="Q134" i="9"/>
  <c r="I22" i="12" s="1"/>
  <c r="J22" i="12" s="1"/>
  <c r="P155" i="9"/>
  <c r="P151" i="9"/>
  <c r="P147" i="9"/>
  <c r="P143" i="9"/>
  <c r="P139" i="9"/>
  <c r="P135" i="9"/>
  <c r="P131" i="9"/>
  <c r="P127" i="9"/>
  <c r="P123" i="9"/>
  <c r="P119" i="9"/>
  <c r="Q156" i="9"/>
  <c r="I44" i="12" s="1"/>
  <c r="J44" i="12" s="1"/>
  <c r="Q152" i="9"/>
  <c r="I40" i="12" s="1"/>
  <c r="J40" i="12" s="1"/>
  <c r="Q148" i="9"/>
  <c r="I36" i="12" s="1"/>
  <c r="J36" i="12" s="1"/>
  <c r="Q144" i="9"/>
  <c r="I32" i="12" s="1"/>
  <c r="J32" i="12" s="1"/>
  <c r="Q140" i="9"/>
  <c r="I28" i="12" s="1"/>
  <c r="J28" i="12" s="1"/>
  <c r="Q136" i="9"/>
  <c r="I24" i="12" s="1"/>
  <c r="J24" i="12" s="1"/>
  <c r="Q132" i="9"/>
  <c r="I20" i="12" s="1"/>
  <c r="J20" i="12" s="1"/>
  <c r="Q128" i="9"/>
  <c r="I16" i="12" s="1"/>
  <c r="J16" i="12" s="1"/>
  <c r="Q124" i="9"/>
  <c r="I12" i="12" s="1"/>
  <c r="J12" i="12" s="1"/>
  <c r="Q120" i="9"/>
  <c r="I8" i="12" s="1"/>
  <c r="J8" i="12" s="1"/>
  <c r="P125" i="9"/>
  <c r="Q150" i="9"/>
  <c r="I38" i="12" s="1"/>
  <c r="J38" i="12" s="1"/>
  <c r="Q142" i="9"/>
  <c r="I30" i="12" s="1"/>
  <c r="J30" i="12" s="1"/>
  <c r="Q126" i="9"/>
  <c r="I14" i="12" s="1"/>
  <c r="J14" i="12" s="1"/>
  <c r="P154" i="9"/>
  <c r="P150" i="9"/>
  <c r="P146" i="9"/>
  <c r="P142" i="9"/>
  <c r="P138" i="9"/>
  <c r="P134" i="9"/>
  <c r="P130" i="9"/>
  <c r="P126" i="9"/>
  <c r="P122" i="9"/>
  <c r="Q155" i="9"/>
  <c r="I43" i="12" s="1"/>
  <c r="J43" i="12" s="1"/>
  <c r="Q151" i="9"/>
  <c r="I39" i="12" s="1"/>
  <c r="J39" i="12" s="1"/>
  <c r="Q147" i="9"/>
  <c r="I35" i="12" s="1"/>
  <c r="J35" i="12" s="1"/>
  <c r="Q143" i="9"/>
  <c r="I31" i="12" s="1"/>
  <c r="J31" i="12" s="1"/>
  <c r="Q139" i="9"/>
  <c r="I27" i="12" s="1"/>
  <c r="J27" i="12" s="1"/>
  <c r="Q135" i="9"/>
  <c r="I23" i="12" s="1"/>
  <c r="J23" i="12" s="1"/>
  <c r="Q131" i="9"/>
  <c r="I19" i="12" s="1"/>
  <c r="J19" i="12" s="1"/>
  <c r="Q127" i="9"/>
  <c r="I15" i="12" s="1"/>
  <c r="J15" i="12" s="1"/>
  <c r="Q123" i="9"/>
  <c r="I11" i="12" s="1"/>
  <c r="J11" i="12" s="1"/>
  <c r="Q119" i="9"/>
  <c r="I7" i="12" s="1"/>
  <c r="J7" i="12" s="1"/>
  <c r="P157" i="9"/>
  <c r="P153" i="9"/>
  <c r="P149" i="9"/>
  <c r="P145" i="9"/>
  <c r="P141" i="9"/>
  <c r="P137" i="9"/>
  <c r="P133" i="9"/>
  <c r="P129" i="9"/>
  <c r="P121" i="9"/>
  <c r="Q154" i="9"/>
  <c r="I42" i="12" s="1"/>
  <c r="J42" i="12" s="1"/>
  <c r="Q138" i="9"/>
  <c r="I26" i="12" s="1"/>
  <c r="J26" i="12" s="1"/>
  <c r="Q130" i="9"/>
  <c r="I18" i="12" s="1"/>
  <c r="J18" i="12" s="1"/>
  <c r="Q122" i="9"/>
  <c r="I10" i="12" s="1"/>
  <c r="J10" i="12" s="1"/>
  <c r="I6" i="10"/>
  <c r="G15" i="20"/>
  <c r="I14" i="22"/>
  <c r="N14" i="22" s="1"/>
  <c r="I13" i="22"/>
  <c r="N13" i="22" s="1"/>
  <c r="D78" i="17"/>
  <c r="D123" i="17" s="1"/>
  <c r="J6" i="22"/>
  <c r="J7" i="22"/>
  <c r="D73" i="17"/>
  <c r="D118" i="17" s="1"/>
  <c r="D90" i="17"/>
  <c r="D135" i="17" s="1"/>
  <c r="L122" i="9"/>
  <c r="I10" i="10" s="1"/>
  <c r="L126" i="9"/>
  <c r="I14" i="10" s="1"/>
  <c r="L130" i="9"/>
  <c r="I18" i="10" s="1"/>
  <c r="L134" i="9"/>
  <c r="I22" i="10" s="1"/>
  <c r="L138" i="9"/>
  <c r="I26" i="10" s="1"/>
  <c r="L142" i="9"/>
  <c r="I30" i="10" s="1"/>
  <c r="L146" i="9"/>
  <c r="I34" i="10" s="1"/>
  <c r="L150" i="9"/>
  <c r="I38" i="10" s="1"/>
  <c r="L154" i="9"/>
  <c r="I42" i="10" s="1"/>
  <c r="L125" i="9"/>
  <c r="I13" i="10" s="1"/>
  <c r="L120" i="9"/>
  <c r="I8" i="10" s="1"/>
  <c r="L124" i="9"/>
  <c r="I12" i="10" s="1"/>
  <c r="L128" i="9"/>
  <c r="I16" i="10" s="1"/>
  <c r="L132" i="9"/>
  <c r="I20" i="10" s="1"/>
  <c r="L136" i="9"/>
  <c r="I24" i="10" s="1"/>
  <c r="L140" i="9"/>
  <c r="I28" i="10" s="1"/>
  <c r="L144" i="9"/>
  <c r="I32" i="10" s="1"/>
  <c r="L148" i="9"/>
  <c r="I36" i="10" s="1"/>
  <c r="L152" i="9"/>
  <c r="I40" i="10" s="1"/>
  <c r="L156" i="9"/>
  <c r="I44" i="10" s="1"/>
  <c r="L129" i="9"/>
  <c r="I17" i="10" s="1"/>
  <c r="L133" i="9"/>
  <c r="I21" i="10" s="1"/>
  <c r="L137" i="9"/>
  <c r="I25" i="10" s="1"/>
  <c r="L141" i="9"/>
  <c r="I29" i="10" s="1"/>
  <c r="L145" i="9"/>
  <c r="I33" i="10" s="1"/>
  <c r="L149" i="9"/>
  <c r="I37" i="10" s="1"/>
  <c r="L153" i="9"/>
  <c r="I41" i="10" s="1"/>
  <c r="L157" i="9"/>
  <c r="I45" i="10" s="1"/>
  <c r="L119" i="9"/>
  <c r="I7" i="10" s="1"/>
  <c r="L123" i="9"/>
  <c r="I11" i="10" s="1"/>
  <c r="L127" i="9"/>
  <c r="I15" i="10" s="1"/>
  <c r="L131" i="9"/>
  <c r="I19" i="10" s="1"/>
  <c r="L135" i="9"/>
  <c r="I23" i="10" s="1"/>
  <c r="L139" i="9"/>
  <c r="I27" i="10" s="1"/>
  <c r="L143" i="9"/>
  <c r="I31" i="10" s="1"/>
  <c r="L147" i="9"/>
  <c r="I35" i="10" s="1"/>
  <c r="L151" i="9"/>
  <c r="I39" i="10" s="1"/>
  <c r="L155" i="9"/>
  <c r="I43" i="10" s="1"/>
  <c r="L121" i="9"/>
  <c r="I9" i="10" s="1"/>
  <c r="C36" i="12"/>
  <c r="C12" i="12"/>
  <c r="C72" i="17"/>
  <c r="C117" i="17" s="1"/>
  <c r="C68" i="17"/>
  <c r="C113" i="17" s="1"/>
  <c r="C11" i="12"/>
  <c r="C52" i="17"/>
  <c r="C97" i="17" s="1"/>
  <c r="C51" i="17"/>
  <c r="C96" i="17" s="1"/>
  <c r="G6" i="17"/>
  <c r="G134" i="17"/>
  <c r="L134" i="17" s="1"/>
  <c r="C40" i="12"/>
  <c r="F122" i="17"/>
  <c r="K122" i="17" s="1"/>
  <c r="C24" i="12"/>
  <c r="C30" i="12"/>
  <c r="C71" i="17"/>
  <c r="C116" i="17" s="1"/>
  <c r="C18" i="12"/>
  <c r="C59" i="17"/>
  <c r="C104" i="17" s="1"/>
  <c r="C8" i="12"/>
  <c r="C45" i="12"/>
  <c r="C41" i="12"/>
  <c r="C33" i="12"/>
  <c r="C25" i="12"/>
  <c r="C21" i="12"/>
  <c r="J6" i="17"/>
  <c r="G132" i="17"/>
  <c r="L132" i="17" s="1"/>
  <c r="D67" i="17"/>
  <c r="D112" i="17" s="1"/>
  <c r="G124" i="17"/>
  <c r="L124" i="17" s="1"/>
  <c r="C77" i="17"/>
  <c r="C122" i="17" s="1"/>
  <c r="D76" i="17"/>
  <c r="D121" i="17" s="1"/>
  <c r="F133" i="17"/>
  <c r="K133" i="17" s="1"/>
  <c r="C69" i="17"/>
  <c r="C114" i="17" s="1"/>
  <c r="F6" i="17"/>
  <c r="J11" i="22"/>
  <c r="M11" i="22" s="1"/>
  <c r="J12" i="22"/>
  <c r="M12" i="22" s="1"/>
  <c r="J10" i="22"/>
  <c r="M10" i="22" s="1"/>
  <c r="C75" i="17"/>
  <c r="D62" i="17"/>
  <c r="D107" i="17" s="1"/>
  <c r="D61" i="17"/>
  <c r="D106" i="17" s="1"/>
  <c r="F120" i="17"/>
  <c r="K120" i="17" s="1"/>
  <c r="G117" i="17"/>
  <c r="L117" i="17" s="1"/>
  <c r="F109" i="17"/>
  <c r="K109" i="17" s="1"/>
  <c r="C56" i="17"/>
  <c r="C101" i="17" s="1"/>
  <c r="D55" i="17"/>
  <c r="D100" i="17" s="1"/>
  <c r="J23" i="22"/>
  <c r="M23" i="22" s="1"/>
  <c r="J21" i="22"/>
  <c r="M21" i="22" s="1"/>
  <c r="J19" i="22"/>
  <c r="M19" i="22" s="1"/>
  <c r="J17" i="22"/>
  <c r="M17" i="22" s="1"/>
  <c r="J15" i="22"/>
  <c r="M15" i="22" s="1"/>
  <c r="J13" i="22"/>
  <c r="M13" i="22" s="1"/>
  <c r="I11" i="22"/>
  <c r="N11" i="22" s="1"/>
  <c r="I9" i="22"/>
  <c r="N9" i="22" s="1"/>
  <c r="I7" i="22"/>
  <c r="N7" i="22" s="1"/>
  <c r="I5" i="22"/>
  <c r="J22" i="22"/>
  <c r="M22" i="22" s="1"/>
  <c r="J20" i="22"/>
  <c r="M20" i="22" s="1"/>
  <c r="J18" i="22"/>
  <c r="M18" i="22" s="1"/>
  <c r="J16" i="22"/>
  <c r="M16" i="22" s="1"/>
  <c r="J14" i="22"/>
  <c r="M14" i="22" s="1"/>
  <c r="I4" i="22"/>
  <c r="I12" i="22"/>
  <c r="N12" i="22" s="1"/>
  <c r="I10" i="22"/>
  <c r="N10" i="22" s="1"/>
  <c r="I8" i="22"/>
  <c r="N8" i="22" s="1"/>
  <c r="I6" i="22"/>
  <c r="N6" i="22" s="1"/>
  <c r="B22" i="8"/>
  <c r="B73" i="2"/>
  <c r="B74" i="2" s="1"/>
  <c r="M9" i="22"/>
  <c r="M8" i="22"/>
  <c r="G88" i="17"/>
  <c r="G103" i="17"/>
  <c r="L103" i="17" s="1"/>
  <c r="G109" i="17"/>
  <c r="L109" i="17" s="1"/>
  <c r="F132" i="17"/>
  <c r="K132" i="17" s="1"/>
  <c r="F125" i="17"/>
  <c r="K125" i="17" s="1"/>
  <c r="G119" i="17"/>
  <c r="L119" i="17" s="1"/>
  <c r="F117" i="17"/>
  <c r="K117" i="17" s="1"/>
  <c r="G112" i="17"/>
  <c r="F74" i="17"/>
  <c r="K74" i="17" s="1"/>
  <c r="G67" i="17"/>
  <c r="L67" i="17" s="1"/>
  <c r="G87" i="17"/>
  <c r="G133" i="17"/>
  <c r="C88" i="17"/>
  <c r="C133" i="17" s="1"/>
  <c r="D87" i="17"/>
  <c r="D132" i="17" s="1"/>
  <c r="D58" i="17"/>
  <c r="D103" i="17" s="1"/>
  <c r="B7" i="17"/>
  <c r="B52" i="17" s="1"/>
  <c r="B97" i="17" s="1"/>
  <c r="B7" i="12"/>
  <c r="F127" i="17"/>
  <c r="K127" i="17" s="1"/>
  <c r="G122" i="17"/>
  <c r="G128" i="17"/>
  <c r="G127" i="17"/>
  <c r="F106" i="17"/>
  <c r="K106" i="17" s="1"/>
  <c r="F72" i="17"/>
  <c r="K72" i="17" s="1"/>
  <c r="D70" i="17"/>
  <c r="F64" i="17"/>
  <c r="K64" i="17" s="1"/>
  <c r="G120" i="17"/>
  <c r="G75" i="17"/>
  <c r="L75" i="17" s="1"/>
  <c r="F112" i="17"/>
  <c r="K112" i="17" s="1"/>
  <c r="G106" i="17"/>
  <c r="F87" i="17"/>
  <c r="K87" i="17" s="1"/>
  <c r="F78" i="17"/>
  <c r="K78" i="17" s="1"/>
  <c r="G72" i="17"/>
  <c r="D69" i="17"/>
  <c r="G66" i="17"/>
  <c r="G64" i="17"/>
  <c r="F58" i="17"/>
  <c r="K58" i="17" s="1"/>
  <c r="F17" i="17"/>
  <c r="K17" i="17" s="1"/>
  <c r="J106" i="17"/>
  <c r="J102" i="17"/>
  <c r="D84" i="17"/>
  <c r="F83" i="17"/>
  <c r="K83" i="17" s="1"/>
  <c r="G97" i="17"/>
  <c r="L97" i="17" s="1"/>
  <c r="E9" i="20"/>
  <c r="F9" i="20" s="1"/>
  <c r="G31" i="17"/>
  <c r="L31" i="17" s="1"/>
  <c r="H31" i="20"/>
  <c r="I31" i="20" s="1"/>
  <c r="F124" i="17"/>
  <c r="K124" i="17" s="1"/>
  <c r="F119" i="17"/>
  <c r="K119" i="17" s="1"/>
  <c r="G111" i="17"/>
  <c r="L111" i="17" s="1"/>
  <c r="C86" i="17"/>
  <c r="C131" i="17" s="1"/>
  <c r="D79" i="17"/>
  <c r="D124" i="17" s="1"/>
  <c r="R66" i="24"/>
  <c r="C53" i="17"/>
  <c r="F29" i="17"/>
  <c r="K29" i="17" s="1"/>
  <c r="H36" i="20"/>
  <c r="F130" i="17"/>
  <c r="K130" i="17" s="1"/>
  <c r="G125" i="17"/>
  <c r="F114" i="17"/>
  <c r="K114" i="17" s="1"/>
  <c r="J111" i="17"/>
  <c r="J85" i="17"/>
  <c r="G80" i="17"/>
  <c r="F79" i="17"/>
  <c r="K79" i="17" s="1"/>
  <c r="F42" i="17"/>
  <c r="K42" i="17" s="1"/>
  <c r="G114" i="17"/>
  <c r="F135" i="17"/>
  <c r="K135" i="17" s="1"/>
  <c r="G135" i="17"/>
  <c r="D74" i="17"/>
  <c r="D119" i="17" s="1"/>
  <c r="U63" i="24" s="1"/>
  <c r="X63" i="24" s="1"/>
  <c r="G69" i="17"/>
  <c r="C66" i="17"/>
  <c r="G130" i="17"/>
  <c r="F111" i="17"/>
  <c r="K111" i="17" s="1"/>
  <c r="J103" i="17"/>
  <c r="F100" i="17"/>
  <c r="K100" i="17" s="1"/>
  <c r="J73" i="17"/>
  <c r="E56" i="24"/>
  <c r="H56" i="24" s="1"/>
  <c r="E46" i="24"/>
  <c r="H46" i="24" s="1"/>
  <c r="H37" i="20"/>
  <c r="I37" i="20" s="1"/>
  <c r="G74" i="9"/>
  <c r="C99" i="9" s="1"/>
  <c r="B8" i="12"/>
  <c r="C64" i="24"/>
  <c r="G39" i="20"/>
  <c r="J88" i="17"/>
  <c r="J66" i="24"/>
  <c r="E38" i="20"/>
  <c r="F38" i="20" s="1"/>
  <c r="H29" i="20"/>
  <c r="F30" i="17"/>
  <c r="K30" i="17" s="1"/>
  <c r="C63" i="24"/>
  <c r="F90" i="17"/>
  <c r="K90" i="17" s="1"/>
  <c r="F89" i="17"/>
  <c r="K89" i="17" s="1"/>
  <c r="D85" i="17"/>
  <c r="D130" i="17" s="1"/>
  <c r="D82" i="17"/>
  <c r="D127" i="17" s="1"/>
  <c r="J70" i="17"/>
  <c r="J29" i="17"/>
  <c r="H19" i="20"/>
  <c r="I19" i="20" s="1"/>
  <c r="G6" i="20"/>
  <c r="J80" i="17"/>
  <c r="C77" i="24"/>
  <c r="F60" i="17"/>
  <c r="K60" i="17" s="1"/>
  <c r="J126" i="17"/>
  <c r="G123" i="17"/>
  <c r="J81" i="17"/>
  <c r="J77" i="17"/>
  <c r="J125" i="17"/>
  <c r="J120" i="17"/>
  <c r="J115" i="17"/>
  <c r="J99" i="17"/>
  <c r="J98" i="17"/>
  <c r="F88" i="17"/>
  <c r="K88" i="17" s="1"/>
  <c r="C87" i="17"/>
  <c r="C132" i="17" s="1"/>
  <c r="R76" i="24" s="1"/>
  <c r="J83" i="17"/>
  <c r="F63" i="17"/>
  <c r="K63" i="17" s="1"/>
  <c r="C55" i="17"/>
  <c r="D54" i="17"/>
  <c r="D99" i="17" s="1"/>
  <c r="J30" i="17"/>
  <c r="C61" i="24"/>
  <c r="F20" i="17"/>
  <c r="K20" i="17" s="1"/>
  <c r="J19" i="17"/>
  <c r="H25" i="20"/>
  <c r="I25" i="20" s="1"/>
  <c r="H22" i="20"/>
  <c r="I22" i="20" s="1"/>
  <c r="H18" i="20"/>
  <c r="I18" i="20" s="1"/>
  <c r="J117" i="17"/>
  <c r="F102" i="17"/>
  <c r="K102" i="17" s="1"/>
  <c r="G100" i="17"/>
  <c r="J74" i="17"/>
  <c r="G70" i="17"/>
  <c r="L70" i="17" s="1"/>
  <c r="H43" i="20"/>
  <c r="E27" i="20"/>
  <c r="F27" i="20" s="1"/>
  <c r="E21" i="20"/>
  <c r="F21" i="20" s="1"/>
  <c r="H4" i="20"/>
  <c r="J132" i="17"/>
  <c r="U66" i="24"/>
  <c r="X66" i="24" s="1"/>
  <c r="F115" i="17"/>
  <c r="K115" i="17" s="1"/>
  <c r="J76" i="17"/>
  <c r="C63" i="17"/>
  <c r="G60" i="17"/>
  <c r="C76" i="24"/>
  <c r="G77" i="17"/>
  <c r="L77" i="17" s="1"/>
  <c r="F118" i="17"/>
  <c r="K118" i="17" s="1"/>
  <c r="F27" i="17"/>
  <c r="K27" i="17" s="1"/>
  <c r="G116" i="17"/>
  <c r="L116" i="17" s="1"/>
  <c r="E20" i="20"/>
  <c r="F20" i="20" s="1"/>
  <c r="H17" i="20"/>
  <c r="I17" i="20" s="1"/>
  <c r="H11" i="20"/>
  <c r="F123" i="17"/>
  <c r="K123" i="17" s="1"/>
  <c r="G115" i="17"/>
  <c r="C84" i="17"/>
  <c r="C81" i="17"/>
  <c r="C126" i="17" s="1"/>
  <c r="C78" i="17"/>
  <c r="J62" i="17"/>
  <c r="F55" i="17"/>
  <c r="K55" i="17" s="1"/>
  <c r="D27" i="12"/>
  <c r="H13" i="20"/>
  <c r="G55" i="17"/>
  <c r="H35" i="20"/>
  <c r="H16" i="20"/>
  <c r="I16" i="20" s="1"/>
  <c r="H7" i="20"/>
  <c r="M61" i="24"/>
  <c r="P61" i="24" s="1"/>
  <c r="F131" i="17"/>
  <c r="K131" i="17" s="1"/>
  <c r="F129" i="17"/>
  <c r="K129" i="17" s="1"/>
  <c r="F126" i="17"/>
  <c r="K126" i="17" s="1"/>
  <c r="F121" i="17"/>
  <c r="K121" i="17" s="1"/>
  <c r="G113" i="17"/>
  <c r="J112" i="17"/>
  <c r="J108" i="17"/>
  <c r="G102" i="17"/>
  <c r="C90" i="17"/>
  <c r="J79" i="24" s="1"/>
  <c r="G89" i="17"/>
  <c r="C89" i="17"/>
  <c r="C134" i="17" s="1"/>
  <c r="D88" i="17"/>
  <c r="J77" i="24" s="1"/>
  <c r="J86" i="17"/>
  <c r="F81" i="17"/>
  <c r="K81" i="17" s="1"/>
  <c r="G79" i="17"/>
  <c r="C79" i="17"/>
  <c r="G78" i="17"/>
  <c r="F76" i="17"/>
  <c r="K76" i="17" s="1"/>
  <c r="F75" i="17"/>
  <c r="K75" i="17" s="1"/>
  <c r="G74" i="17"/>
  <c r="F69" i="17"/>
  <c r="K69" i="17" s="1"/>
  <c r="J66" i="17"/>
  <c r="D64" i="17"/>
  <c r="G63" i="17"/>
  <c r="F62" i="17"/>
  <c r="K62" i="17" s="1"/>
  <c r="J58" i="17"/>
  <c r="C57" i="17"/>
  <c r="J52" i="17"/>
  <c r="J42" i="17"/>
  <c r="J32" i="17"/>
  <c r="C65" i="24"/>
  <c r="E44" i="24"/>
  <c r="H44" i="24" s="1"/>
  <c r="C44" i="12"/>
  <c r="H42" i="20"/>
  <c r="E33" i="20"/>
  <c r="F33" i="20" s="1"/>
  <c r="E26" i="20"/>
  <c r="F26" i="20" s="1"/>
  <c r="H23" i="20"/>
  <c r="I23" i="20" s="1"/>
  <c r="H10" i="20"/>
  <c r="H6" i="20"/>
  <c r="G131" i="17"/>
  <c r="G129" i="17"/>
  <c r="G126" i="17"/>
  <c r="G121" i="17"/>
  <c r="L121" i="17" s="1"/>
  <c r="J110" i="17"/>
  <c r="F108" i="17"/>
  <c r="K108" i="17" s="1"/>
  <c r="F105" i="17"/>
  <c r="K105" i="17" s="1"/>
  <c r="J101" i="17"/>
  <c r="D89" i="17"/>
  <c r="D134" i="17" s="1"/>
  <c r="F86" i="17"/>
  <c r="K86" i="17" s="1"/>
  <c r="G84" i="17"/>
  <c r="G81" i="17"/>
  <c r="J71" i="17"/>
  <c r="J67" i="17"/>
  <c r="C60" i="17"/>
  <c r="D57" i="17"/>
  <c r="D102" i="17" s="1"/>
  <c r="F52" i="17"/>
  <c r="K52" i="17" s="1"/>
  <c r="M40" i="24"/>
  <c r="P40" i="24" s="1"/>
  <c r="G43" i="17"/>
  <c r="C75" i="24"/>
  <c r="J41" i="17"/>
  <c r="J18" i="17"/>
  <c r="E32" i="20"/>
  <c r="F32" i="20" s="1"/>
  <c r="H12" i="20"/>
  <c r="F110" i="17"/>
  <c r="K110" i="17" s="1"/>
  <c r="G108" i="17"/>
  <c r="L108" i="17" s="1"/>
  <c r="F107" i="17"/>
  <c r="K107" i="17" s="1"/>
  <c r="G105" i="17"/>
  <c r="L105" i="17" s="1"/>
  <c r="J90" i="17"/>
  <c r="G86" i="17"/>
  <c r="C76" i="17"/>
  <c r="J72" i="17"/>
  <c r="F71" i="17"/>
  <c r="K71" i="17" s="1"/>
  <c r="F65" i="17"/>
  <c r="K65" i="17" s="1"/>
  <c r="D63" i="17"/>
  <c r="C62" i="17"/>
  <c r="G52" i="17"/>
  <c r="L52" i="17" s="1"/>
  <c r="J44" i="17"/>
  <c r="F41" i="17"/>
  <c r="K41" i="17" s="1"/>
  <c r="F39" i="17"/>
  <c r="K39" i="17" s="1"/>
  <c r="F38" i="17"/>
  <c r="K38" i="17" s="1"/>
  <c r="F32" i="17"/>
  <c r="K32" i="17" s="1"/>
  <c r="J31" i="17"/>
  <c r="G19" i="17"/>
  <c r="L19" i="17" s="1"/>
  <c r="F18" i="17"/>
  <c r="K18" i="17" s="1"/>
  <c r="J17" i="17"/>
  <c r="F7" i="17"/>
  <c r="K7" i="17" s="1"/>
  <c r="E40" i="24"/>
  <c r="H40" i="24" s="1"/>
  <c r="D32" i="12"/>
  <c r="J128" i="17"/>
  <c r="J118" i="17"/>
  <c r="J116" i="17"/>
  <c r="G110" i="17"/>
  <c r="G107" i="17"/>
  <c r="L107" i="17" s="1"/>
  <c r="G65" i="17"/>
  <c r="F57" i="17"/>
  <c r="K57" i="17" s="1"/>
  <c r="J20" i="17"/>
  <c r="F15" i="17"/>
  <c r="K15" i="17" s="1"/>
  <c r="F14" i="17"/>
  <c r="K14" i="17" s="1"/>
  <c r="D20" i="12"/>
  <c r="H41" i="20"/>
  <c r="H28" i="20"/>
  <c r="I28" i="20" s="1"/>
  <c r="H24" i="20"/>
  <c r="E15" i="20"/>
  <c r="F15" i="20" s="1"/>
  <c r="E8" i="20"/>
  <c r="F8" i="20" s="1"/>
  <c r="F134" i="17"/>
  <c r="K134" i="17" s="1"/>
  <c r="J107" i="17"/>
  <c r="F97" i="17"/>
  <c r="K97" i="17" s="1"/>
  <c r="D96" i="17"/>
  <c r="J89" i="17"/>
  <c r="D81" i="17"/>
  <c r="J79" i="17"/>
  <c r="J78" i="17"/>
  <c r="J68" i="17"/>
  <c r="C65" i="17"/>
  <c r="G57" i="17"/>
  <c r="L57" i="17" s="1"/>
  <c r="D52" i="17"/>
  <c r="D97" i="17" s="1"/>
  <c r="F44" i="17"/>
  <c r="K44" i="17" s="1"/>
  <c r="J43" i="17"/>
  <c r="H30" i="20"/>
  <c r="E14" i="20"/>
  <c r="F14" i="20" s="1"/>
  <c r="D38" i="12"/>
  <c r="D83" i="17"/>
  <c r="F128" i="17"/>
  <c r="K128" i="17" s="1"/>
  <c r="F28" i="17"/>
  <c r="K28" i="17" s="1"/>
  <c r="C62" i="24"/>
  <c r="G73" i="17"/>
  <c r="L73" i="17" s="1"/>
  <c r="C28" i="12"/>
  <c r="C73" i="17"/>
  <c r="F73" i="17"/>
  <c r="K73" i="17" s="1"/>
  <c r="G118" i="17"/>
  <c r="J134" i="17"/>
  <c r="J121" i="17"/>
  <c r="J123" i="17"/>
  <c r="J75" i="17"/>
  <c r="F26" i="17"/>
  <c r="K26" i="17" s="1"/>
  <c r="F116" i="17"/>
  <c r="K116" i="17" s="1"/>
  <c r="D26" i="12"/>
  <c r="D71" i="17"/>
  <c r="D116" i="17" s="1"/>
  <c r="S60" i="24" s="1"/>
  <c r="F16" i="17"/>
  <c r="K16" i="17" s="1"/>
  <c r="C61" i="17"/>
  <c r="G61" i="17"/>
  <c r="C16" i="12"/>
  <c r="F61" i="17"/>
  <c r="K61" i="17" s="1"/>
  <c r="E48" i="24"/>
  <c r="H48" i="24" s="1"/>
  <c r="D59" i="17"/>
  <c r="G59" i="17"/>
  <c r="G104" i="17"/>
  <c r="L104" i="17" s="1"/>
  <c r="F59" i="17"/>
  <c r="K59" i="17" s="1"/>
  <c r="F104" i="17"/>
  <c r="K104" i="17" s="1"/>
  <c r="D14" i="12"/>
  <c r="J122" i="17"/>
  <c r="E50" i="24"/>
  <c r="H50" i="24" s="1"/>
  <c r="G37" i="17"/>
  <c r="F37" i="17"/>
  <c r="K37" i="17" s="1"/>
  <c r="C71" i="24"/>
  <c r="C82" i="17"/>
  <c r="G82" i="17"/>
  <c r="L82" i="17" s="1"/>
  <c r="F82" i="17"/>
  <c r="K82" i="17" s="1"/>
  <c r="J124" i="17"/>
  <c r="J114" i="17"/>
  <c r="J105" i="17"/>
  <c r="F35" i="17"/>
  <c r="K35" i="17" s="1"/>
  <c r="F8" i="17"/>
  <c r="K8" i="17" s="1"/>
  <c r="C37" i="12"/>
  <c r="J67" i="24"/>
  <c r="F80" i="17"/>
  <c r="K80" i="17" s="1"/>
  <c r="D35" i="12"/>
  <c r="D80" i="17"/>
  <c r="G25" i="17"/>
  <c r="L25" i="17" s="1"/>
  <c r="F70" i="17"/>
  <c r="K70" i="17" s="1"/>
  <c r="F25" i="17"/>
  <c r="K25" i="17" s="1"/>
  <c r="C70" i="17"/>
  <c r="G9" i="17"/>
  <c r="L9" i="17" s="1"/>
  <c r="F9" i="17"/>
  <c r="K9" i="17" s="1"/>
  <c r="C54" i="17"/>
  <c r="G54" i="17"/>
  <c r="L54" i="17" s="1"/>
  <c r="G99" i="17"/>
  <c r="L99" i="17" s="1"/>
  <c r="C9" i="12"/>
  <c r="F54" i="17"/>
  <c r="K54" i="17" s="1"/>
  <c r="F99" i="17"/>
  <c r="K99" i="17" s="1"/>
  <c r="D53" i="17"/>
  <c r="G53" i="17"/>
  <c r="L53" i="17" s="1"/>
  <c r="F53" i="17"/>
  <c r="K53" i="17" s="1"/>
  <c r="G98" i="17"/>
  <c r="L98" i="17" s="1"/>
  <c r="D8" i="12"/>
  <c r="F98" i="17"/>
  <c r="K98" i="17" s="1"/>
  <c r="J69" i="17"/>
  <c r="J65" i="17"/>
  <c r="F23" i="17"/>
  <c r="K23" i="17" s="1"/>
  <c r="C128" i="17"/>
  <c r="F40" i="17"/>
  <c r="K40" i="17" s="1"/>
  <c r="C74" i="24"/>
  <c r="G85" i="17"/>
  <c r="C85" i="17"/>
  <c r="F85" i="17"/>
  <c r="K85" i="17" s="1"/>
  <c r="G68" i="17"/>
  <c r="F68" i="17"/>
  <c r="K68" i="17" s="1"/>
  <c r="F113" i="17"/>
  <c r="K113" i="17" s="1"/>
  <c r="D23" i="12"/>
  <c r="D68" i="17"/>
  <c r="G13" i="17"/>
  <c r="L13" i="17" s="1"/>
  <c r="F103" i="17"/>
  <c r="K103" i="17" s="1"/>
  <c r="C13" i="12"/>
  <c r="F13" i="17"/>
  <c r="K13" i="17" s="1"/>
  <c r="C58" i="17"/>
  <c r="G58" i="17"/>
  <c r="U45" i="24"/>
  <c r="X45" i="24" s="1"/>
  <c r="G56" i="17"/>
  <c r="F11" i="17"/>
  <c r="K11" i="17" s="1"/>
  <c r="F56" i="17"/>
  <c r="K56" i="17" s="1"/>
  <c r="M45" i="24"/>
  <c r="P45" i="24" s="1"/>
  <c r="G101" i="17"/>
  <c r="F101" i="17"/>
  <c r="K101" i="17" s="1"/>
  <c r="D11" i="12"/>
  <c r="J127" i="17"/>
  <c r="J130" i="17"/>
  <c r="J113" i="17"/>
  <c r="D110" i="17"/>
  <c r="D105" i="17"/>
  <c r="G90" i="17"/>
  <c r="D86" i="17"/>
  <c r="M75" i="24" s="1"/>
  <c r="F84" i="17"/>
  <c r="K84" i="17" s="1"/>
  <c r="G83" i="17"/>
  <c r="C80" i="17"/>
  <c r="F77" i="17"/>
  <c r="K77" i="17" s="1"/>
  <c r="G76" i="17"/>
  <c r="G71" i="17"/>
  <c r="L71" i="17" s="1"/>
  <c r="F67" i="17"/>
  <c r="K67" i="17" s="1"/>
  <c r="C67" i="17"/>
  <c r="F66" i="17"/>
  <c r="K66" i="17" s="1"/>
  <c r="C64" i="17"/>
  <c r="G62" i="17"/>
  <c r="J45" i="17"/>
  <c r="C78" i="24"/>
  <c r="F43" i="17"/>
  <c r="K43" i="17" s="1"/>
  <c r="G39" i="17"/>
  <c r="J34" i="17"/>
  <c r="C67" i="24"/>
  <c r="C66" i="24"/>
  <c r="F31" i="17"/>
  <c r="K31" i="17" s="1"/>
  <c r="G27" i="17"/>
  <c r="L27" i="17" s="1"/>
  <c r="J22" i="17"/>
  <c r="F19" i="17"/>
  <c r="K19" i="17" s="1"/>
  <c r="E52" i="24"/>
  <c r="H52" i="24" s="1"/>
  <c r="G15" i="17"/>
  <c r="L15" i="17" s="1"/>
  <c r="J10" i="17"/>
  <c r="D44" i="12"/>
  <c r="C35" i="12"/>
  <c r="D30" i="12"/>
  <c r="C23" i="12"/>
  <c r="D18" i="12"/>
  <c r="C6" i="12"/>
  <c r="E43" i="20"/>
  <c r="F43" i="20" s="1"/>
  <c r="H39" i="20"/>
  <c r="H38" i="20"/>
  <c r="E37" i="20"/>
  <c r="F37" i="20" s="1"/>
  <c r="H33" i="20"/>
  <c r="H32" i="20"/>
  <c r="E31" i="20"/>
  <c r="F31" i="20" s="1"/>
  <c r="H27" i="20"/>
  <c r="H26" i="20"/>
  <c r="E25" i="20"/>
  <c r="F25" i="20" s="1"/>
  <c r="H21" i="20"/>
  <c r="H20" i="20"/>
  <c r="E19" i="20"/>
  <c r="F19" i="20" s="1"/>
  <c r="H15" i="20"/>
  <c r="I15" i="20" s="1"/>
  <c r="H14" i="20"/>
  <c r="E13" i="20"/>
  <c r="F13" i="20" s="1"/>
  <c r="H9" i="20"/>
  <c r="H8" i="20"/>
  <c r="E7" i="20"/>
  <c r="F7" i="20" s="1"/>
  <c r="E6" i="20"/>
  <c r="F6" i="20" s="1"/>
  <c r="H5" i="20"/>
  <c r="G4" i="20"/>
  <c r="J4" i="20" s="1"/>
  <c r="J104" i="17"/>
  <c r="J61" i="24"/>
  <c r="F45" i="17"/>
  <c r="K45" i="17" s="1"/>
  <c r="G41" i="17"/>
  <c r="J36" i="17"/>
  <c r="C69" i="24"/>
  <c r="J35" i="17"/>
  <c r="C68" i="24"/>
  <c r="F34" i="17"/>
  <c r="K34" i="17" s="1"/>
  <c r="F33" i="17"/>
  <c r="K33" i="17" s="1"/>
  <c r="G29" i="17"/>
  <c r="L29" i="17" s="1"/>
  <c r="J24" i="17"/>
  <c r="J23" i="17"/>
  <c r="F22" i="17"/>
  <c r="K22" i="17" s="1"/>
  <c r="F21" i="17"/>
  <c r="K21" i="17" s="1"/>
  <c r="G17" i="17"/>
  <c r="L17" i="17" s="1"/>
  <c r="J12" i="17"/>
  <c r="J11" i="17"/>
  <c r="F10" i="17"/>
  <c r="K10" i="17" s="1"/>
  <c r="G7" i="17"/>
  <c r="L7" i="17" s="1"/>
  <c r="E46" i="12"/>
  <c r="C38" i="12"/>
  <c r="C26" i="12"/>
  <c r="C15" i="12"/>
  <c r="D12" i="12"/>
  <c r="D6" i="12"/>
  <c r="E42" i="20"/>
  <c r="F42" i="20" s="1"/>
  <c r="E41" i="20"/>
  <c r="F41" i="20" s="1"/>
  <c r="G38" i="20"/>
  <c r="E36" i="20"/>
  <c r="F36" i="20" s="1"/>
  <c r="E35" i="20"/>
  <c r="F35" i="20" s="1"/>
  <c r="G32" i="20"/>
  <c r="E30" i="20"/>
  <c r="F30" i="20" s="1"/>
  <c r="G26" i="20"/>
  <c r="E24" i="20"/>
  <c r="F24" i="20" s="1"/>
  <c r="G20" i="20"/>
  <c r="E18" i="20"/>
  <c r="F18" i="20" s="1"/>
  <c r="G14" i="20"/>
  <c r="E12" i="20"/>
  <c r="F12" i="20" s="1"/>
  <c r="G8" i="20"/>
  <c r="J97" i="17"/>
  <c r="J60" i="17"/>
  <c r="J38" i="17"/>
  <c r="C70" i="24"/>
  <c r="F36" i="17"/>
  <c r="K36" i="17" s="1"/>
  <c r="J26" i="17"/>
  <c r="F24" i="17"/>
  <c r="K24" i="17" s="1"/>
  <c r="J14" i="17"/>
  <c r="F12" i="17"/>
  <c r="K12" i="17" s="1"/>
  <c r="J9" i="17"/>
  <c r="J8" i="17"/>
  <c r="C42" i="12"/>
  <c r="C31" i="12"/>
  <c r="C19" i="12"/>
  <c r="D15" i="12"/>
  <c r="C7" i="12"/>
  <c r="G42" i="20"/>
  <c r="G36" i="20"/>
  <c r="G30" i="20"/>
  <c r="G24" i="20"/>
  <c r="G18" i="20"/>
  <c r="G12" i="20"/>
  <c r="J119" i="17"/>
  <c r="J109" i="17"/>
  <c r="J100" i="17"/>
  <c r="J87" i="17"/>
  <c r="J84" i="17"/>
  <c r="J82" i="17"/>
  <c r="J64" i="24"/>
  <c r="J64" i="17"/>
  <c r="C79" i="24"/>
  <c r="J40" i="17"/>
  <c r="C73" i="24"/>
  <c r="C72" i="24"/>
  <c r="G33" i="17"/>
  <c r="J28" i="17"/>
  <c r="C60" i="24"/>
  <c r="E58" i="24"/>
  <c r="H58" i="24" s="1"/>
  <c r="G21" i="17"/>
  <c r="J16" i="17"/>
  <c r="E42" i="24"/>
  <c r="H42" i="24" s="1"/>
  <c r="C43" i="12"/>
  <c r="C39" i="12"/>
  <c r="C34" i="12"/>
  <c r="C29" i="12"/>
  <c r="C22" i="12"/>
  <c r="C17" i="12"/>
  <c r="H40" i="20"/>
  <c r="H34" i="20"/>
  <c r="G28" i="20"/>
  <c r="G22" i="20"/>
  <c r="G16" i="20"/>
  <c r="G10" i="20"/>
  <c r="G35" i="17"/>
  <c r="L35" i="17" s="1"/>
  <c r="G23" i="17"/>
  <c r="G11" i="17"/>
  <c r="C32" i="12"/>
  <c r="C27" i="12"/>
  <c r="C20" i="12"/>
  <c r="C14" i="12"/>
  <c r="C10" i="12"/>
  <c r="G33" i="20"/>
  <c r="G27" i="20"/>
  <c r="G21" i="20"/>
  <c r="J21" i="20" s="1"/>
  <c r="G9" i="20"/>
  <c r="G43" i="20"/>
  <c r="J43" i="20" s="1"/>
  <c r="G37" i="20"/>
  <c r="J37" i="20" s="1"/>
  <c r="M37" i="20" s="1"/>
  <c r="G31" i="20"/>
  <c r="J31" i="20" s="1"/>
  <c r="M31" i="20" s="1"/>
  <c r="E29" i="20"/>
  <c r="F29" i="20" s="1"/>
  <c r="G25" i="20"/>
  <c r="J25" i="20" s="1"/>
  <c r="M25" i="20" s="1"/>
  <c r="E23" i="20"/>
  <c r="F23" i="20" s="1"/>
  <c r="G19" i="20"/>
  <c r="E17" i="20"/>
  <c r="F17" i="20" s="1"/>
  <c r="G13" i="20"/>
  <c r="E11" i="20"/>
  <c r="F11" i="20" s="1"/>
  <c r="G7" i="20"/>
  <c r="J7" i="20" s="1"/>
  <c r="E5" i="20"/>
  <c r="F5" i="20" s="1"/>
  <c r="E40" i="20"/>
  <c r="F40" i="20" s="1"/>
  <c r="E34" i="20"/>
  <c r="F34" i="20" s="1"/>
  <c r="E28" i="20"/>
  <c r="F28" i="20" s="1"/>
  <c r="E22" i="20"/>
  <c r="F22" i="20" s="1"/>
  <c r="E16" i="20"/>
  <c r="F16" i="20" s="1"/>
  <c r="E10" i="20"/>
  <c r="F10" i="20" s="1"/>
  <c r="E4" i="20"/>
  <c r="F4" i="20" s="1"/>
  <c r="G41" i="20"/>
  <c r="J41" i="20" s="1"/>
  <c r="E39" i="20"/>
  <c r="F39" i="20" s="1"/>
  <c r="G35" i="20"/>
  <c r="J35" i="20" s="1"/>
  <c r="G29" i="20"/>
  <c r="J29" i="20" s="1"/>
  <c r="G23" i="20"/>
  <c r="G17" i="20"/>
  <c r="G11" i="20"/>
  <c r="J11" i="20" s="1"/>
  <c r="G5" i="20"/>
  <c r="G40" i="20"/>
  <c r="J40" i="20" s="1"/>
  <c r="G34" i="20"/>
  <c r="J34" i="20" s="1"/>
  <c r="M64" i="24"/>
  <c r="P64" i="24" s="1"/>
  <c r="S66" i="24"/>
  <c r="M66" i="24"/>
  <c r="P66" i="24" s="1"/>
  <c r="J131" i="17"/>
  <c r="J129" i="17"/>
  <c r="K72" i="24"/>
  <c r="J135" i="17"/>
  <c r="J133" i="17"/>
  <c r="R63" i="24"/>
  <c r="M54" i="24"/>
  <c r="P54" i="24" s="1"/>
  <c r="K66" i="24"/>
  <c r="K64" i="24"/>
  <c r="J55" i="17"/>
  <c r="J39" i="17"/>
  <c r="J27" i="17"/>
  <c r="J15" i="17"/>
  <c r="G45" i="17"/>
  <c r="B79" i="24"/>
  <c r="E79" i="24"/>
  <c r="H79" i="24" s="1"/>
  <c r="J56" i="17"/>
  <c r="J53" i="17"/>
  <c r="J37" i="17"/>
  <c r="J25" i="17"/>
  <c r="J13" i="17"/>
  <c r="J7" i="17"/>
  <c r="J63" i="17"/>
  <c r="J57" i="17"/>
  <c r="J54" i="17"/>
  <c r="K61" i="24"/>
  <c r="J33" i="17"/>
  <c r="J21" i="17"/>
  <c r="J61" i="17"/>
  <c r="J59" i="17"/>
  <c r="E59" i="24"/>
  <c r="H59" i="24" s="1"/>
  <c r="E57" i="24"/>
  <c r="H57" i="24" s="1"/>
  <c r="E55" i="24"/>
  <c r="H55" i="24" s="1"/>
  <c r="E53" i="24"/>
  <c r="H53" i="24" s="1"/>
  <c r="E51" i="24"/>
  <c r="H51" i="24" s="1"/>
  <c r="E49" i="24"/>
  <c r="H49" i="24" s="1"/>
  <c r="E47" i="24"/>
  <c r="H47" i="24" s="1"/>
  <c r="E45" i="24"/>
  <c r="H45" i="24" s="1"/>
  <c r="E43" i="24"/>
  <c r="H43" i="24" s="1"/>
  <c r="E41" i="24"/>
  <c r="H41" i="24" s="1"/>
  <c r="B78" i="24"/>
  <c r="G44" i="17"/>
  <c r="E77" i="24"/>
  <c r="H77" i="24" s="1"/>
  <c r="B76" i="24"/>
  <c r="G42" i="17"/>
  <c r="E75" i="24"/>
  <c r="H75" i="24" s="1"/>
  <c r="B74" i="24"/>
  <c r="G40" i="17"/>
  <c r="E73" i="24"/>
  <c r="H73" i="24" s="1"/>
  <c r="B72" i="24"/>
  <c r="G38" i="17"/>
  <c r="E71" i="24"/>
  <c r="H71" i="24" s="1"/>
  <c r="B70" i="24"/>
  <c r="G36" i="17"/>
  <c r="E69" i="24"/>
  <c r="H69" i="24" s="1"/>
  <c r="B68" i="24"/>
  <c r="G34" i="17"/>
  <c r="E67" i="24"/>
  <c r="H67" i="24" s="1"/>
  <c r="B66" i="24"/>
  <c r="G32" i="17"/>
  <c r="E65" i="24"/>
  <c r="H65" i="24" s="1"/>
  <c r="B64" i="24"/>
  <c r="G30" i="17"/>
  <c r="E63" i="24"/>
  <c r="H63" i="24" s="1"/>
  <c r="B62" i="24"/>
  <c r="G28" i="17"/>
  <c r="E61" i="24"/>
  <c r="H61" i="24" s="1"/>
  <c r="B60" i="24"/>
  <c r="G26" i="17"/>
  <c r="G24" i="17"/>
  <c r="G22" i="17"/>
  <c r="G20" i="17"/>
  <c r="G18" i="17"/>
  <c r="G16" i="17"/>
  <c r="G14" i="17"/>
  <c r="G12" i="17"/>
  <c r="G10" i="17"/>
  <c r="G8" i="17"/>
  <c r="E78" i="24"/>
  <c r="H78" i="24" s="1"/>
  <c r="B77" i="24"/>
  <c r="E76" i="24"/>
  <c r="H76" i="24" s="1"/>
  <c r="B75" i="24"/>
  <c r="E74" i="24"/>
  <c r="H74" i="24" s="1"/>
  <c r="B73" i="24"/>
  <c r="E72" i="24"/>
  <c r="H72" i="24" s="1"/>
  <c r="B71" i="24"/>
  <c r="E70" i="24"/>
  <c r="H70" i="24" s="1"/>
  <c r="B69" i="24"/>
  <c r="E68" i="24"/>
  <c r="H68" i="24" s="1"/>
  <c r="B67" i="24"/>
  <c r="E66" i="24"/>
  <c r="H66" i="24" s="1"/>
  <c r="B65" i="24"/>
  <c r="E64" i="24"/>
  <c r="H64" i="24" s="1"/>
  <c r="B63" i="24"/>
  <c r="E62" i="24"/>
  <c r="H62" i="24" s="1"/>
  <c r="B61" i="24"/>
  <c r="E60" i="24"/>
  <c r="H60" i="24" s="1"/>
  <c r="E54" i="24"/>
  <c r="H54" i="24" s="1"/>
  <c r="I14" i="20" l="1"/>
  <c r="I6" i="11"/>
  <c r="J6" i="11" s="1"/>
  <c r="C6" i="10"/>
  <c r="P158" i="9"/>
  <c r="P7" i="10" s="1"/>
  <c r="S10" i="10" s="1"/>
  <c r="I6" i="12"/>
  <c r="Q158" i="9"/>
  <c r="P4" i="10" s="1"/>
  <c r="P5" i="10" s="1"/>
  <c r="I46" i="10"/>
  <c r="J15" i="20"/>
  <c r="J16" i="20"/>
  <c r="M16" i="20" s="1"/>
  <c r="J5" i="20"/>
  <c r="M5" i="20" s="1"/>
  <c r="I5" i="20"/>
  <c r="N5" i="20" s="1"/>
  <c r="I4" i="20"/>
  <c r="N4" i="20" s="1"/>
  <c r="J19" i="20"/>
  <c r="M19" i="20" s="1"/>
  <c r="J20" i="20"/>
  <c r="M20" i="20" s="1"/>
  <c r="I13" i="20"/>
  <c r="N13" i="20" s="1"/>
  <c r="J17" i="20"/>
  <c r="M17" i="20" s="1"/>
  <c r="J23" i="20"/>
  <c r="M23" i="20" s="1"/>
  <c r="I11" i="20"/>
  <c r="N11" i="20" s="1"/>
  <c r="I12" i="20"/>
  <c r="N12" i="20" s="1"/>
  <c r="J6" i="20"/>
  <c r="I8" i="20"/>
  <c r="N8" i="20" s="1"/>
  <c r="N16" i="20"/>
  <c r="J13" i="20"/>
  <c r="M13" i="20" s="1"/>
  <c r="B8" i="17"/>
  <c r="B53" i="17" s="1"/>
  <c r="B98" i="17" s="1"/>
  <c r="J12" i="20"/>
  <c r="M12" i="20" s="1"/>
  <c r="I38" i="20"/>
  <c r="N38" i="20" s="1"/>
  <c r="J42" i="20"/>
  <c r="M42" i="20" s="1"/>
  <c r="I32" i="20"/>
  <c r="N32" i="20" s="1"/>
  <c r="J39" i="20"/>
  <c r="M39" i="20" s="1"/>
  <c r="I36" i="20"/>
  <c r="N36" i="20" s="1"/>
  <c r="I33" i="20"/>
  <c r="N33" i="20" s="1"/>
  <c r="I30" i="20"/>
  <c r="N30" i="20" s="1"/>
  <c r="M41" i="20"/>
  <c r="I41" i="20"/>
  <c r="N41" i="20" s="1"/>
  <c r="M40" i="20"/>
  <c r="I40" i="20"/>
  <c r="N40" i="20" s="1"/>
  <c r="I39" i="20"/>
  <c r="N39" i="20" s="1"/>
  <c r="M43" i="20"/>
  <c r="I43" i="20"/>
  <c r="N43" i="20" s="1"/>
  <c r="J33" i="20"/>
  <c r="M33" i="20" s="1"/>
  <c r="J10" i="20"/>
  <c r="M10" i="20" s="1"/>
  <c r="M34" i="20"/>
  <c r="I34" i="20"/>
  <c r="N34" i="20" s="1"/>
  <c r="J30" i="20"/>
  <c r="M30" i="20" s="1"/>
  <c r="J38" i="20"/>
  <c r="M38" i="20" s="1"/>
  <c r="I42" i="20"/>
  <c r="N42" i="20" s="1"/>
  <c r="M35" i="20"/>
  <c r="I35" i="20"/>
  <c r="N35" i="20" s="1"/>
  <c r="J36" i="20"/>
  <c r="M36" i="20" s="1"/>
  <c r="J32" i="20"/>
  <c r="M32" i="20" s="1"/>
  <c r="N22" i="20"/>
  <c r="N18" i="20"/>
  <c r="N15" i="20"/>
  <c r="L128" i="17"/>
  <c r="L133" i="17"/>
  <c r="I7" i="20"/>
  <c r="N7" i="20" s="1"/>
  <c r="I6" i="20"/>
  <c r="N6" i="20" s="1"/>
  <c r="M4" i="20"/>
  <c r="J18" i="20"/>
  <c r="M18" i="20" s="1"/>
  <c r="J8" i="20"/>
  <c r="M8" i="20" s="1"/>
  <c r="J27" i="20"/>
  <c r="M27" i="20" s="1"/>
  <c r="N28" i="20"/>
  <c r="J28" i="20"/>
  <c r="M28" i="20" s="1"/>
  <c r="U60" i="24"/>
  <c r="X60" i="24" s="1"/>
  <c r="M29" i="20"/>
  <c r="I29" i="20"/>
  <c r="N29" i="20" s="1"/>
  <c r="I10" i="20"/>
  <c r="N10" i="20" s="1"/>
  <c r="J9" i="20"/>
  <c r="M9" i="20" s="1"/>
  <c r="N14" i="20"/>
  <c r="J26" i="20"/>
  <c r="M26" i="20" s="1"/>
  <c r="I26" i="20"/>
  <c r="N26" i="20" s="1"/>
  <c r="J14" i="20"/>
  <c r="M14" i="20" s="1"/>
  <c r="J22" i="20"/>
  <c r="M22" i="20" s="1"/>
  <c r="M21" i="20"/>
  <c r="I21" i="20"/>
  <c r="N21" i="20" s="1"/>
  <c r="J24" i="20"/>
  <c r="M24" i="20" s="1"/>
  <c r="I20" i="20"/>
  <c r="N20" i="20" s="1"/>
  <c r="I27" i="20"/>
  <c r="N27" i="20" s="1"/>
  <c r="I24" i="20"/>
  <c r="N24" i="20" s="1"/>
  <c r="M11" i="20"/>
  <c r="M15" i="20"/>
  <c r="I9" i="20"/>
  <c r="N9" i="20" s="1"/>
  <c r="C120" i="17"/>
  <c r="C123" i="17"/>
  <c r="M48" i="24"/>
  <c r="P48" i="24" s="1"/>
  <c r="K68" i="24"/>
  <c r="C99" i="17"/>
  <c r="K62" i="24"/>
  <c r="C108" i="17"/>
  <c r="C98" i="17"/>
  <c r="L120" i="17"/>
  <c r="L135" i="17"/>
  <c r="B23" i="8"/>
  <c r="V66" i="24"/>
  <c r="U40" i="24"/>
  <c r="X40" i="24" s="1"/>
  <c r="V63" i="24"/>
  <c r="L88" i="17"/>
  <c r="M51" i="24"/>
  <c r="P51" i="24" s="1"/>
  <c r="M56" i="24"/>
  <c r="P56" i="24" s="1"/>
  <c r="M49" i="24"/>
  <c r="P49" i="24" s="1"/>
  <c r="D108" i="17"/>
  <c r="D109" i="17"/>
  <c r="D115" i="17"/>
  <c r="N23" i="20"/>
  <c r="K67" i="24"/>
  <c r="R67" i="24"/>
  <c r="M67" i="24"/>
  <c r="P67" i="24" s="1"/>
  <c r="K65" i="24"/>
  <c r="L80" i="17"/>
  <c r="L130" i="17"/>
  <c r="J72" i="24"/>
  <c r="C103" i="17"/>
  <c r="U47" i="24" s="1"/>
  <c r="X47" i="24" s="1"/>
  <c r="L84" i="17"/>
  <c r="L122" i="17"/>
  <c r="L72" i="17"/>
  <c r="L125" i="17"/>
  <c r="L79" i="17"/>
  <c r="M76" i="24"/>
  <c r="P76" i="24" s="1"/>
  <c r="K78" i="24"/>
  <c r="L33" i="17"/>
  <c r="M78" i="24"/>
  <c r="P78" i="24" s="1"/>
  <c r="L39" i="17"/>
  <c r="K73" i="24"/>
  <c r="L64" i="17"/>
  <c r="K74" i="24"/>
  <c r="D129" i="17"/>
  <c r="L106" i="17"/>
  <c r="J46" i="22"/>
  <c r="F134" i="7" s="1"/>
  <c r="M6" i="22"/>
  <c r="I46" i="22"/>
  <c r="E134" i="7" s="1"/>
  <c r="N4" i="22"/>
  <c r="M7" i="22"/>
  <c r="N5" i="22"/>
  <c r="M7" i="20"/>
  <c r="K69" i="24"/>
  <c r="L89" i="17"/>
  <c r="M79" i="24"/>
  <c r="P79" i="24" s="1"/>
  <c r="L112" i="17"/>
  <c r="M58" i="24"/>
  <c r="P58" i="24" s="1"/>
  <c r="K63" i="24"/>
  <c r="U76" i="24"/>
  <c r="X76" i="24" s="1"/>
  <c r="J76" i="24"/>
  <c r="S76" i="24"/>
  <c r="J63" i="24"/>
  <c r="L66" i="17"/>
  <c r="L123" i="17"/>
  <c r="L127" i="17"/>
  <c r="D114" i="17"/>
  <c r="L87" i="17"/>
  <c r="M63" i="24"/>
  <c r="P63" i="24" s="1"/>
  <c r="K76" i="24"/>
  <c r="L69" i="17"/>
  <c r="L55" i="17"/>
  <c r="S63" i="24"/>
  <c r="W63" i="24" s="1"/>
  <c r="M74" i="24"/>
  <c r="P74" i="24" s="1"/>
  <c r="L100" i="17"/>
  <c r="L43" i="17"/>
  <c r="L11" i="17"/>
  <c r="L63" i="17"/>
  <c r="L114" i="17"/>
  <c r="L131" i="17"/>
  <c r="L113" i="17"/>
  <c r="L81" i="17"/>
  <c r="L37" i="17"/>
  <c r="K60" i="24"/>
  <c r="M69" i="24"/>
  <c r="P69" i="24" s="1"/>
  <c r="C111" i="17"/>
  <c r="M55" i="24"/>
  <c r="P55" i="24" s="1"/>
  <c r="M60" i="24"/>
  <c r="P60" i="24" s="1"/>
  <c r="L129" i="17"/>
  <c r="L74" i="17"/>
  <c r="L115" i="17"/>
  <c r="L56" i="17"/>
  <c r="M44" i="24"/>
  <c r="P44" i="24" s="1"/>
  <c r="R61" i="24"/>
  <c r="M77" i="24"/>
  <c r="B9" i="12"/>
  <c r="B9" i="17"/>
  <c r="B54" i="17" s="1"/>
  <c r="B99" i="17" s="1"/>
  <c r="B75" i="2"/>
  <c r="M52" i="24"/>
  <c r="P52" i="24" s="1"/>
  <c r="M68" i="24"/>
  <c r="P68" i="24" s="1"/>
  <c r="J65" i="24"/>
  <c r="C102" i="17"/>
  <c r="W66" i="24"/>
  <c r="K77" i="24"/>
  <c r="M46" i="24"/>
  <c r="P46" i="24" s="1"/>
  <c r="S61" i="24"/>
  <c r="J73" i="24"/>
  <c r="U67" i="24"/>
  <c r="S67" i="24"/>
  <c r="L41" i="17"/>
  <c r="L65" i="17"/>
  <c r="M43" i="24"/>
  <c r="P43" i="24" s="1"/>
  <c r="M70" i="24"/>
  <c r="P70" i="24" s="1"/>
  <c r="L21" i="17"/>
  <c r="M62" i="24"/>
  <c r="P62" i="24" s="1"/>
  <c r="M73" i="24"/>
  <c r="C129" i="17"/>
  <c r="U73" i="24" s="1"/>
  <c r="X73" i="24" s="1"/>
  <c r="C100" i="17"/>
  <c r="K70" i="24"/>
  <c r="L78" i="17"/>
  <c r="L60" i="17"/>
  <c r="M41" i="24"/>
  <c r="P41" i="24" s="1"/>
  <c r="L126" i="17"/>
  <c r="L102" i="17"/>
  <c r="M72" i="24"/>
  <c r="P72" i="24" s="1"/>
  <c r="L23" i="17"/>
  <c r="U41" i="24"/>
  <c r="X41" i="24" s="1"/>
  <c r="M65" i="24"/>
  <c r="C121" i="17"/>
  <c r="K79" i="24"/>
  <c r="C135" i="17"/>
  <c r="L110" i="17"/>
  <c r="C107" i="17"/>
  <c r="C105" i="17"/>
  <c r="L86" i="17"/>
  <c r="C110" i="17"/>
  <c r="O61" i="24"/>
  <c r="J74" i="24"/>
  <c r="J78" i="24"/>
  <c r="D126" i="17"/>
  <c r="J70" i="24"/>
  <c r="J68" i="24"/>
  <c r="C124" i="17"/>
  <c r="D133" i="17"/>
  <c r="N61" i="24"/>
  <c r="L90" i="17"/>
  <c r="L59" i="17"/>
  <c r="P75" i="24"/>
  <c r="C109" i="17"/>
  <c r="M53" i="24"/>
  <c r="D113" i="17"/>
  <c r="C130" i="17"/>
  <c r="D125" i="17"/>
  <c r="J62" i="24"/>
  <c r="C118" i="17"/>
  <c r="J75" i="24"/>
  <c r="N75" i="24" s="1"/>
  <c r="D131" i="17"/>
  <c r="S75" i="24" s="1"/>
  <c r="D98" i="17"/>
  <c r="U42" i="24" s="1"/>
  <c r="M71" i="24"/>
  <c r="J71" i="24"/>
  <c r="C127" i="17"/>
  <c r="C106" i="17"/>
  <c r="L68" i="17"/>
  <c r="R60" i="24"/>
  <c r="L118" i="17"/>
  <c r="D128" i="17"/>
  <c r="K75" i="24"/>
  <c r="O75" i="24" s="1"/>
  <c r="M50" i="24"/>
  <c r="P50" i="24" s="1"/>
  <c r="M57" i="24"/>
  <c r="L62" i="17"/>
  <c r="M59" i="24"/>
  <c r="C115" i="17"/>
  <c r="L76" i="17"/>
  <c r="U61" i="24"/>
  <c r="L58" i="17"/>
  <c r="M42" i="24"/>
  <c r="P42" i="24" s="1"/>
  <c r="M47" i="24"/>
  <c r="P47" i="24" s="1"/>
  <c r="C112" i="17"/>
  <c r="L83" i="17"/>
  <c r="D104" i="17"/>
  <c r="U58" i="24"/>
  <c r="X58" i="24" s="1"/>
  <c r="K71" i="24"/>
  <c r="J60" i="24"/>
  <c r="J69" i="24"/>
  <c r="C125" i="17"/>
  <c r="L101" i="17"/>
  <c r="L85" i="17"/>
  <c r="L61" i="17"/>
  <c r="O64" i="24"/>
  <c r="O66" i="24"/>
  <c r="N64" i="24"/>
  <c r="N66" i="24"/>
  <c r="G60" i="24"/>
  <c r="G62" i="24"/>
  <c r="G64" i="24"/>
  <c r="G66" i="24"/>
  <c r="G68" i="24"/>
  <c r="G70" i="24"/>
  <c r="G72" i="24"/>
  <c r="G74" i="24"/>
  <c r="G76" i="24"/>
  <c r="G78" i="24"/>
  <c r="F60" i="24"/>
  <c r="F62" i="24"/>
  <c r="F64" i="24"/>
  <c r="F66" i="24"/>
  <c r="F68" i="24"/>
  <c r="F70" i="24"/>
  <c r="F72" i="24"/>
  <c r="F74" i="24"/>
  <c r="F76" i="24"/>
  <c r="F78" i="24"/>
  <c r="G61" i="24"/>
  <c r="G63" i="24"/>
  <c r="G65" i="24"/>
  <c r="G67" i="24"/>
  <c r="G69" i="24"/>
  <c r="G71" i="24"/>
  <c r="G73" i="24"/>
  <c r="G75" i="24"/>
  <c r="G77" i="24"/>
  <c r="G79" i="24"/>
  <c r="F61" i="24"/>
  <c r="F63" i="24"/>
  <c r="F65" i="24"/>
  <c r="F67" i="24"/>
  <c r="F69" i="24"/>
  <c r="F71" i="24"/>
  <c r="F73" i="24"/>
  <c r="F75" i="24"/>
  <c r="F77" i="24"/>
  <c r="F79" i="24"/>
  <c r="N31" i="20"/>
  <c r="N25" i="20"/>
  <c r="N17" i="20"/>
  <c r="N19" i="20"/>
  <c r="N37" i="20"/>
  <c r="L45" i="17"/>
  <c r="U78" i="24"/>
  <c r="S78" i="24"/>
  <c r="R78" i="24"/>
  <c r="L8" i="17"/>
  <c r="L10" i="17"/>
  <c r="L12" i="17"/>
  <c r="L14" i="17"/>
  <c r="L16" i="17"/>
  <c r="L18" i="17"/>
  <c r="L20" i="17"/>
  <c r="L22" i="17"/>
  <c r="L24" i="17"/>
  <c r="L26" i="17"/>
  <c r="L28" i="17"/>
  <c r="L30" i="17"/>
  <c r="L32" i="17"/>
  <c r="L34" i="17"/>
  <c r="L36" i="17"/>
  <c r="L38" i="17"/>
  <c r="L40" i="17"/>
  <c r="L42" i="17"/>
  <c r="L44" i="17"/>
  <c r="F6" i="11" l="1"/>
  <c r="G6" i="11" s="1"/>
  <c r="P8" i="10"/>
  <c r="S11" i="10" s="1"/>
  <c r="J46" i="20"/>
  <c r="D134" i="7" s="1"/>
  <c r="N68" i="24"/>
  <c r="V60" i="24"/>
  <c r="W60" i="24"/>
  <c r="K49" i="24"/>
  <c r="O49" i="24" s="1"/>
  <c r="B46" i="24"/>
  <c r="F46" i="24" s="1"/>
  <c r="U43" i="24"/>
  <c r="U64" i="24"/>
  <c r="S64" i="24"/>
  <c r="R64" i="24"/>
  <c r="U52" i="24"/>
  <c r="X52" i="24" s="1"/>
  <c r="O68" i="24"/>
  <c r="X42" i="22"/>
  <c r="X38" i="22"/>
  <c r="X34" i="22"/>
  <c r="X30" i="22"/>
  <c r="X26" i="22"/>
  <c r="X22" i="22"/>
  <c r="X18" i="22"/>
  <c r="X14" i="22"/>
  <c r="X10" i="22"/>
  <c r="X6" i="22"/>
  <c r="X39" i="22"/>
  <c r="X31" i="22"/>
  <c r="X19" i="22"/>
  <c r="X7" i="22"/>
  <c r="X41" i="22"/>
  <c r="X37" i="22"/>
  <c r="X33" i="22"/>
  <c r="X29" i="22"/>
  <c r="X25" i="22"/>
  <c r="X21" i="22"/>
  <c r="X17" i="22"/>
  <c r="X13" i="22"/>
  <c r="X9" i="22"/>
  <c r="X5" i="22"/>
  <c r="X27" i="22"/>
  <c r="X15" i="22"/>
  <c r="X40" i="22"/>
  <c r="X36" i="22"/>
  <c r="X32" i="22"/>
  <c r="X28" i="22"/>
  <c r="X24" i="22"/>
  <c r="X20" i="22"/>
  <c r="X16" i="22"/>
  <c r="X12" i="22"/>
  <c r="X8" i="22"/>
  <c r="X43" i="22"/>
  <c r="X35" i="22"/>
  <c r="X23" i="22"/>
  <c r="X11" i="22"/>
  <c r="U43" i="22"/>
  <c r="U41" i="22"/>
  <c r="U39" i="22"/>
  <c r="U37" i="22"/>
  <c r="U35" i="22"/>
  <c r="U33" i="22"/>
  <c r="U31" i="22"/>
  <c r="U29" i="22"/>
  <c r="U27" i="22"/>
  <c r="U25" i="22"/>
  <c r="U23" i="22"/>
  <c r="U21" i="22"/>
  <c r="U19" i="22"/>
  <c r="U17" i="22"/>
  <c r="U15" i="22"/>
  <c r="U13" i="22"/>
  <c r="U11" i="22"/>
  <c r="U5" i="22"/>
  <c r="U6" i="22"/>
  <c r="U7" i="22"/>
  <c r="U42" i="22"/>
  <c r="U40" i="22"/>
  <c r="U38" i="22"/>
  <c r="U36" i="22"/>
  <c r="U34" i="22"/>
  <c r="U32" i="22"/>
  <c r="U30" i="22"/>
  <c r="U28" i="22"/>
  <c r="U26" i="22"/>
  <c r="U24" i="22"/>
  <c r="U22" i="22"/>
  <c r="U20" i="22"/>
  <c r="U18" i="22"/>
  <c r="U16" i="22"/>
  <c r="U14" i="22"/>
  <c r="U12" i="22"/>
  <c r="U10" i="22"/>
  <c r="U8" i="22"/>
  <c r="U9" i="22"/>
  <c r="C45" i="24"/>
  <c r="G45" i="24" s="1"/>
  <c r="U62" i="24"/>
  <c r="X62" i="24" s="1"/>
  <c r="N74" i="24"/>
  <c r="N78" i="24"/>
  <c r="B45" i="24"/>
  <c r="F45" i="24" s="1"/>
  <c r="O67" i="24"/>
  <c r="B24" i="8"/>
  <c r="N67" i="24"/>
  <c r="O65" i="24"/>
  <c r="B56" i="24"/>
  <c r="F56" i="24" s="1"/>
  <c r="K45" i="24"/>
  <c r="O45" i="24" s="1"/>
  <c r="S45" i="24"/>
  <c r="W45" i="24" s="1"/>
  <c r="B47" i="24"/>
  <c r="F47" i="24" s="1"/>
  <c r="J48" i="24"/>
  <c r="N48" i="24" s="1"/>
  <c r="C57" i="24"/>
  <c r="G57" i="24" s="1"/>
  <c r="U55" i="24"/>
  <c r="X55" i="24" s="1"/>
  <c r="J50" i="24"/>
  <c r="N50" i="24" s="1"/>
  <c r="C48" i="24"/>
  <c r="G48" i="24" s="1"/>
  <c r="B57" i="24"/>
  <c r="F57" i="24" s="1"/>
  <c r="C54" i="24"/>
  <c r="G54" i="24" s="1"/>
  <c r="C53" i="24"/>
  <c r="G53" i="24" s="1"/>
  <c r="B50" i="24"/>
  <c r="F50" i="24" s="1"/>
  <c r="C49" i="24"/>
  <c r="G49" i="24" s="1"/>
  <c r="C56" i="24"/>
  <c r="G56" i="24" s="1"/>
  <c r="C59" i="24"/>
  <c r="G59" i="24" s="1"/>
  <c r="B51" i="24"/>
  <c r="F51" i="24" s="1"/>
  <c r="K54" i="24"/>
  <c r="O54" i="24" s="1"/>
  <c r="J49" i="24"/>
  <c r="N49" i="24" s="1"/>
  <c r="B49" i="24"/>
  <c r="F49" i="24" s="1"/>
  <c r="C58" i="24"/>
  <c r="G58" i="24" s="1"/>
  <c r="C50" i="24"/>
  <c r="G50" i="24" s="1"/>
  <c r="B52" i="24"/>
  <c r="F52" i="24" s="1"/>
  <c r="C51" i="24"/>
  <c r="G51" i="24" s="1"/>
  <c r="B55" i="24"/>
  <c r="F55" i="24" s="1"/>
  <c r="B54" i="24"/>
  <c r="F54" i="24" s="1"/>
  <c r="B48" i="24"/>
  <c r="F48" i="24" s="1"/>
  <c r="B53" i="24"/>
  <c r="F53" i="24" s="1"/>
  <c r="C52" i="24"/>
  <c r="G52" i="24" s="1"/>
  <c r="C55" i="24"/>
  <c r="G55" i="24" s="1"/>
  <c r="K58" i="24"/>
  <c r="O58" i="24" s="1"/>
  <c r="O78" i="24"/>
  <c r="N79" i="24"/>
  <c r="W76" i="24"/>
  <c r="V76" i="24"/>
  <c r="J42" i="24"/>
  <c r="N42" i="24" s="1"/>
  <c r="O76" i="24"/>
  <c r="N76" i="24"/>
  <c r="O62" i="24"/>
  <c r="O79" i="24"/>
  <c r="C47" i="24"/>
  <c r="G47" i="24" s="1"/>
  <c r="C46" i="24"/>
  <c r="G46" i="24" s="1"/>
  <c r="R45" i="24"/>
  <c r="V45" i="24" s="1"/>
  <c r="J45" i="24"/>
  <c r="N45" i="24" s="1"/>
  <c r="C44" i="24"/>
  <c r="G44" i="24" s="1"/>
  <c r="B44" i="24"/>
  <c r="F44" i="24" s="1"/>
  <c r="O74" i="24"/>
  <c r="M6" i="20"/>
  <c r="M46" i="20" s="1"/>
  <c r="O69" i="24"/>
  <c r="M46" i="22"/>
  <c r="S32" i="16" s="1"/>
  <c r="X4" i="22"/>
  <c r="N46" i="22"/>
  <c r="N63" i="24"/>
  <c r="U4" i="22"/>
  <c r="W61" i="24"/>
  <c r="O63" i="24"/>
  <c r="R43" i="24"/>
  <c r="V43" i="24" s="1"/>
  <c r="C43" i="24"/>
  <c r="G43" i="24" s="1"/>
  <c r="N69" i="24"/>
  <c r="N72" i="24"/>
  <c r="O72" i="24"/>
  <c r="N60" i="24"/>
  <c r="O60" i="24"/>
  <c r="K42" i="24"/>
  <c r="O42" i="24" s="1"/>
  <c r="S73" i="24"/>
  <c r="W73" i="24" s="1"/>
  <c r="S41" i="24"/>
  <c r="W41" i="24" s="1"/>
  <c r="R73" i="24"/>
  <c r="V73" i="24" s="1"/>
  <c r="N62" i="24"/>
  <c r="C42" i="24"/>
  <c r="G42" i="24" s="1"/>
  <c r="I46" i="20"/>
  <c r="C134" i="7" s="1"/>
  <c r="P77" i="24"/>
  <c r="N77" i="24"/>
  <c r="B10" i="17"/>
  <c r="B55" i="17" s="1"/>
  <c r="B100" i="17" s="1"/>
  <c r="B76" i="2"/>
  <c r="B10" i="12"/>
  <c r="U46" i="24"/>
  <c r="O77" i="24"/>
  <c r="U54" i="24"/>
  <c r="X67" i="24"/>
  <c r="V67" i="24"/>
  <c r="W67" i="24"/>
  <c r="S72" i="24"/>
  <c r="O70" i="24"/>
  <c r="P73" i="24"/>
  <c r="N73" i="24"/>
  <c r="O73" i="24"/>
  <c r="S43" i="24"/>
  <c r="W43" i="24" s="1"/>
  <c r="R41" i="24"/>
  <c r="V41" i="24" s="1"/>
  <c r="O71" i="24"/>
  <c r="N70" i="24"/>
  <c r="U44" i="24"/>
  <c r="X44" i="24" s="1"/>
  <c r="S77" i="24"/>
  <c r="R77" i="24"/>
  <c r="U77" i="24"/>
  <c r="U65" i="24"/>
  <c r="X65" i="24" s="1"/>
  <c r="R65" i="24"/>
  <c r="S65" i="24"/>
  <c r="R70" i="24"/>
  <c r="S70" i="24"/>
  <c r="U70" i="24"/>
  <c r="S79" i="24"/>
  <c r="U79" i="24"/>
  <c r="R79" i="24"/>
  <c r="R62" i="24"/>
  <c r="U68" i="24"/>
  <c r="R68" i="24"/>
  <c r="S68" i="24"/>
  <c r="U51" i="24"/>
  <c r="P65" i="24"/>
  <c r="N65" i="24"/>
  <c r="U49" i="24"/>
  <c r="U59" i="24"/>
  <c r="X42" i="24"/>
  <c r="U53" i="24"/>
  <c r="X61" i="24"/>
  <c r="V61" i="24"/>
  <c r="P57" i="24"/>
  <c r="P71" i="24"/>
  <c r="N71" i="24"/>
  <c r="P53" i="24"/>
  <c r="U56" i="24"/>
  <c r="U50" i="24"/>
  <c r="U57" i="24"/>
  <c r="U72" i="24"/>
  <c r="U69" i="24"/>
  <c r="U48" i="24"/>
  <c r="R74" i="24"/>
  <c r="U74" i="24"/>
  <c r="S74" i="24"/>
  <c r="P59" i="24"/>
  <c r="R72" i="24"/>
  <c r="X43" i="24"/>
  <c r="R69" i="24"/>
  <c r="S69" i="24"/>
  <c r="R71" i="24"/>
  <c r="S71" i="24"/>
  <c r="U71" i="24"/>
  <c r="R75" i="24"/>
  <c r="U75" i="24"/>
  <c r="S62" i="24"/>
  <c r="W62" i="24" s="1"/>
  <c r="X78" i="24"/>
  <c r="V78" i="24"/>
  <c r="W78" i="24"/>
  <c r="N46" i="20"/>
  <c r="B42" i="24"/>
  <c r="F42" i="24" s="1"/>
  <c r="B43" i="24"/>
  <c r="F43" i="24" s="1"/>
  <c r="X38" i="20" l="1"/>
  <c r="U13" i="20"/>
  <c r="X13" i="20"/>
  <c r="X40" i="20"/>
  <c r="U4" i="20"/>
  <c r="V62" i="24"/>
  <c r="S47" i="24"/>
  <c r="W47" i="24" s="1"/>
  <c r="U14" i="20"/>
  <c r="X41" i="20"/>
  <c r="U21" i="20"/>
  <c r="X12" i="20"/>
  <c r="U26" i="20"/>
  <c r="X21" i="20"/>
  <c r="U15" i="20"/>
  <c r="U9" i="20"/>
  <c r="X36" i="20"/>
  <c r="U31" i="20"/>
  <c r="U16" i="20"/>
  <c r="X19" i="20"/>
  <c r="X25" i="20"/>
  <c r="X9" i="20"/>
  <c r="F32" i="16"/>
  <c r="X64" i="24"/>
  <c r="V64" i="24"/>
  <c r="W64" i="24"/>
  <c r="O42" i="22"/>
  <c r="Q42" i="22" s="1"/>
  <c r="S42" i="22" s="1"/>
  <c r="O40" i="22"/>
  <c r="Q40" i="22" s="1"/>
  <c r="S40" i="22" s="1"/>
  <c r="O38" i="22"/>
  <c r="Q38" i="22" s="1"/>
  <c r="S38" i="22" s="1"/>
  <c r="O36" i="22"/>
  <c r="Q36" i="22" s="1"/>
  <c r="S36" i="22" s="1"/>
  <c r="O34" i="22"/>
  <c r="Q34" i="22" s="1"/>
  <c r="S34" i="22" s="1"/>
  <c r="O32" i="22"/>
  <c r="Q32" i="22" s="1"/>
  <c r="S32" i="22" s="1"/>
  <c r="O30" i="22"/>
  <c r="Q30" i="22" s="1"/>
  <c r="S30" i="22" s="1"/>
  <c r="O28" i="22"/>
  <c r="Q28" i="22" s="1"/>
  <c r="S28" i="22" s="1"/>
  <c r="O26" i="22"/>
  <c r="Q26" i="22" s="1"/>
  <c r="S26" i="22" s="1"/>
  <c r="O24" i="22"/>
  <c r="Q24" i="22" s="1"/>
  <c r="S24" i="22" s="1"/>
  <c r="O22" i="22"/>
  <c r="Q22" i="22" s="1"/>
  <c r="S22" i="22" s="1"/>
  <c r="O20" i="22"/>
  <c r="Q20" i="22" s="1"/>
  <c r="S20" i="22" s="1"/>
  <c r="O18" i="22"/>
  <c r="Q18" i="22" s="1"/>
  <c r="S18" i="22" s="1"/>
  <c r="O16" i="22"/>
  <c r="Q16" i="22" s="1"/>
  <c r="S16" i="22" s="1"/>
  <c r="O14" i="22"/>
  <c r="Q14" i="22" s="1"/>
  <c r="S14" i="22" s="1"/>
  <c r="O12" i="22"/>
  <c r="Q12" i="22" s="1"/>
  <c r="S12" i="22" s="1"/>
  <c r="O10" i="22"/>
  <c r="Q10" i="22" s="1"/>
  <c r="S10" i="22" s="1"/>
  <c r="O8" i="22"/>
  <c r="Q8" i="22" s="1"/>
  <c r="S8" i="22" s="1"/>
  <c r="O6" i="22"/>
  <c r="Q6" i="22" s="1"/>
  <c r="S6" i="22" s="1"/>
  <c r="O4" i="22"/>
  <c r="Q4" i="22" s="1"/>
  <c r="O43" i="22"/>
  <c r="Q43" i="22" s="1"/>
  <c r="S43" i="22" s="1"/>
  <c r="O41" i="22"/>
  <c r="Q41" i="22" s="1"/>
  <c r="S41" i="22" s="1"/>
  <c r="O39" i="22"/>
  <c r="Q39" i="22" s="1"/>
  <c r="S39" i="22" s="1"/>
  <c r="O37" i="22"/>
  <c r="Q37" i="22" s="1"/>
  <c r="S37" i="22" s="1"/>
  <c r="O35" i="22"/>
  <c r="Q35" i="22" s="1"/>
  <c r="S35" i="22" s="1"/>
  <c r="O33" i="22"/>
  <c r="Q33" i="22" s="1"/>
  <c r="S33" i="22" s="1"/>
  <c r="O31" i="22"/>
  <c r="Q31" i="22" s="1"/>
  <c r="S31" i="22" s="1"/>
  <c r="O29" i="22"/>
  <c r="Q29" i="22" s="1"/>
  <c r="S29" i="22" s="1"/>
  <c r="O27" i="22"/>
  <c r="Q27" i="22" s="1"/>
  <c r="S27" i="22" s="1"/>
  <c r="O25" i="22"/>
  <c r="Q25" i="22" s="1"/>
  <c r="S25" i="22" s="1"/>
  <c r="O23" i="22"/>
  <c r="Q23" i="22" s="1"/>
  <c r="S23" i="22" s="1"/>
  <c r="O21" i="22"/>
  <c r="Q21" i="22" s="1"/>
  <c r="S21" i="22" s="1"/>
  <c r="O19" i="22"/>
  <c r="Q19" i="22" s="1"/>
  <c r="S19" i="22" s="1"/>
  <c r="O17" i="22"/>
  <c r="Q17" i="22" s="1"/>
  <c r="S17" i="22" s="1"/>
  <c r="O15" i="22"/>
  <c r="Q15" i="22" s="1"/>
  <c r="S15" i="22" s="1"/>
  <c r="O13" i="22"/>
  <c r="Q13" i="22" s="1"/>
  <c r="S13" i="22" s="1"/>
  <c r="O11" i="22"/>
  <c r="Q11" i="22" s="1"/>
  <c r="S11" i="22" s="1"/>
  <c r="O9" i="22"/>
  <c r="Q9" i="22" s="1"/>
  <c r="S9" i="22" s="1"/>
  <c r="O7" i="22"/>
  <c r="Q7" i="22" s="1"/>
  <c r="S7" i="22" s="1"/>
  <c r="O5" i="22"/>
  <c r="Q5" i="22" s="1"/>
  <c r="S5" i="22" s="1"/>
  <c r="U40" i="20"/>
  <c r="U30" i="20"/>
  <c r="U8" i="20"/>
  <c r="U20" i="20"/>
  <c r="U25" i="20"/>
  <c r="U42" i="20"/>
  <c r="U12" i="20"/>
  <c r="U28" i="20"/>
  <c r="U5" i="20"/>
  <c r="X7" i="20"/>
  <c r="X31" i="20"/>
  <c r="X8" i="20"/>
  <c r="X30" i="20"/>
  <c r="X33" i="20"/>
  <c r="X37" i="20"/>
  <c r="X32" i="20"/>
  <c r="X5" i="20"/>
  <c r="X11" i="20"/>
  <c r="X20" i="20"/>
  <c r="X22" i="20"/>
  <c r="X23" i="20"/>
  <c r="X6" i="20"/>
  <c r="X24" i="20"/>
  <c r="X43" i="20"/>
  <c r="X15" i="20"/>
  <c r="X17" i="20"/>
  <c r="X4" i="20"/>
  <c r="X39" i="20"/>
  <c r="X10" i="20"/>
  <c r="X27" i="20"/>
  <c r="X42" i="20"/>
  <c r="X16" i="20"/>
  <c r="X26" i="20"/>
  <c r="X29" i="20"/>
  <c r="X34" i="20"/>
  <c r="X14" i="20"/>
  <c r="X18" i="20"/>
  <c r="X28" i="20"/>
  <c r="X35" i="20"/>
  <c r="B25" i="8"/>
  <c r="K48" i="24"/>
  <c r="O48" i="24" s="1"/>
  <c r="K52" i="24"/>
  <c r="O52" i="24" s="1"/>
  <c r="K51" i="24"/>
  <c r="O51" i="24" s="1"/>
  <c r="B59" i="24"/>
  <c r="F59" i="24" s="1"/>
  <c r="B58" i="24"/>
  <c r="F58" i="24" s="1"/>
  <c r="J54" i="24"/>
  <c r="N54" i="24" s="1"/>
  <c r="J55" i="24"/>
  <c r="N55" i="24" s="1"/>
  <c r="J46" i="24"/>
  <c r="N46" i="24" s="1"/>
  <c r="K56" i="24"/>
  <c r="O56" i="24" s="1"/>
  <c r="J52" i="24"/>
  <c r="N52" i="24" s="1"/>
  <c r="S49" i="24"/>
  <c r="W49" i="24" s="1"/>
  <c r="K59" i="24"/>
  <c r="O59" i="24" s="1"/>
  <c r="R54" i="24"/>
  <c r="V54" i="24" s="1"/>
  <c r="R52" i="24"/>
  <c r="V52" i="24" s="1"/>
  <c r="R55" i="24"/>
  <c r="V55" i="24" s="1"/>
  <c r="J56" i="24"/>
  <c r="N56" i="24" s="1"/>
  <c r="J59" i="24"/>
  <c r="N59" i="24" s="1"/>
  <c r="K53" i="24"/>
  <c r="O53" i="24" s="1"/>
  <c r="J53" i="24"/>
  <c r="N53" i="24" s="1"/>
  <c r="K57" i="24"/>
  <c r="O57" i="24" s="1"/>
  <c r="S52" i="24"/>
  <c r="W52" i="24" s="1"/>
  <c r="J57" i="24"/>
  <c r="N57" i="24" s="1"/>
  <c r="J51" i="24"/>
  <c r="N51" i="24" s="1"/>
  <c r="S55" i="24"/>
  <c r="W55" i="24" s="1"/>
  <c r="R49" i="24"/>
  <c r="V49" i="24" s="1"/>
  <c r="K50" i="24"/>
  <c r="O50" i="24" s="1"/>
  <c r="S58" i="24"/>
  <c r="W58" i="24" s="1"/>
  <c r="K55" i="24"/>
  <c r="O55" i="24" s="1"/>
  <c r="J58" i="24"/>
  <c r="N58" i="24" s="1"/>
  <c r="R58" i="24"/>
  <c r="V58" i="24" s="1"/>
  <c r="K46" i="24"/>
  <c r="O46" i="24" s="1"/>
  <c r="K47" i="24"/>
  <c r="O47" i="24" s="1"/>
  <c r="J47" i="24"/>
  <c r="N47" i="24" s="1"/>
  <c r="R47" i="24"/>
  <c r="V47" i="24" s="1"/>
  <c r="U41" i="20"/>
  <c r="K44" i="24"/>
  <c r="O44" i="24" s="1"/>
  <c r="J44" i="24"/>
  <c r="N44" i="24" s="1"/>
  <c r="U29" i="20"/>
  <c r="U18" i="20"/>
  <c r="U38" i="20"/>
  <c r="U36" i="20"/>
  <c r="U10" i="20"/>
  <c r="F33" i="16"/>
  <c r="U23" i="20"/>
  <c r="U33" i="20"/>
  <c r="U6" i="20"/>
  <c r="U24" i="20"/>
  <c r="U39" i="20"/>
  <c r="U7" i="20"/>
  <c r="U32" i="20"/>
  <c r="U22" i="20"/>
  <c r="U27" i="20"/>
  <c r="U35" i="20"/>
  <c r="U11" i="20"/>
  <c r="U17" i="20"/>
  <c r="U19" i="20"/>
  <c r="U34" i="20"/>
  <c r="U45" i="22"/>
  <c r="S33" i="16"/>
  <c r="X45" i="22"/>
  <c r="U43" i="20"/>
  <c r="U37" i="20"/>
  <c r="X54" i="24"/>
  <c r="W69" i="24"/>
  <c r="B77" i="2"/>
  <c r="B11" i="12"/>
  <c r="B11" i="17"/>
  <c r="B56" i="17" s="1"/>
  <c r="B101" i="17" s="1"/>
  <c r="X46" i="24"/>
  <c r="W68" i="24"/>
  <c r="X51" i="24"/>
  <c r="X49" i="24"/>
  <c r="X79" i="24"/>
  <c r="W79" i="24"/>
  <c r="V79" i="24"/>
  <c r="X77" i="24"/>
  <c r="W77" i="24"/>
  <c r="V77" i="24"/>
  <c r="V65" i="24"/>
  <c r="X68" i="24"/>
  <c r="V68" i="24"/>
  <c r="X70" i="24"/>
  <c r="V70" i="24"/>
  <c r="W70" i="24"/>
  <c r="W65" i="24"/>
  <c r="X56" i="24"/>
  <c r="X50" i="24"/>
  <c r="X72" i="24"/>
  <c r="V72" i="24"/>
  <c r="W72" i="24"/>
  <c r="S42" i="24"/>
  <c r="W42" i="24" s="1"/>
  <c r="R42" i="24"/>
  <c r="V42" i="24" s="1"/>
  <c r="X74" i="24"/>
  <c r="V74" i="24"/>
  <c r="W74" i="24"/>
  <c r="X48" i="24"/>
  <c r="X69" i="24"/>
  <c r="V69" i="24"/>
  <c r="X57" i="24"/>
  <c r="X59" i="24"/>
  <c r="X71" i="24"/>
  <c r="V71" i="24"/>
  <c r="W71" i="24"/>
  <c r="X75" i="24"/>
  <c r="V75" i="24"/>
  <c r="W75" i="24"/>
  <c r="X53" i="24"/>
  <c r="J41" i="24"/>
  <c r="N41" i="24" s="1"/>
  <c r="J43" i="24"/>
  <c r="N43" i="24" s="1"/>
  <c r="K43" i="24"/>
  <c r="O43" i="24" s="1"/>
  <c r="C41" i="24"/>
  <c r="G41" i="24" s="1"/>
  <c r="K41" i="24"/>
  <c r="O41" i="24" s="1"/>
  <c r="B41" i="24"/>
  <c r="F41" i="24" s="1"/>
  <c r="O21" i="6" l="1"/>
  <c r="O10" i="6"/>
  <c r="O20" i="6"/>
  <c r="O9" i="6"/>
  <c r="P40" i="22"/>
  <c r="P34" i="22"/>
  <c r="P32" i="22"/>
  <c r="P26" i="22"/>
  <c r="P22" i="22"/>
  <c r="P16" i="22"/>
  <c r="P12" i="22"/>
  <c r="P6" i="22"/>
  <c r="P43" i="22"/>
  <c r="P41" i="22"/>
  <c r="P39" i="22"/>
  <c r="P37" i="22"/>
  <c r="P35" i="22"/>
  <c r="P33" i="22"/>
  <c r="P31" i="22"/>
  <c r="P29" i="22"/>
  <c r="P27" i="22"/>
  <c r="P25" i="22"/>
  <c r="P23" i="22"/>
  <c r="P21" i="22"/>
  <c r="P19" i="22"/>
  <c r="P17" i="22"/>
  <c r="P15" i="22"/>
  <c r="P13" i="22"/>
  <c r="P11" i="22"/>
  <c r="P9" i="22"/>
  <c r="P7" i="22"/>
  <c r="P5" i="22"/>
  <c r="P38" i="22"/>
  <c r="P28" i="22"/>
  <c r="P20" i="22"/>
  <c r="P10" i="22"/>
  <c r="P4" i="22"/>
  <c r="P42" i="22"/>
  <c r="P36" i="22"/>
  <c r="P30" i="22"/>
  <c r="P24" i="22"/>
  <c r="P18" i="22"/>
  <c r="P14" i="22"/>
  <c r="P8" i="22"/>
  <c r="X45" i="20"/>
  <c r="B26" i="8"/>
  <c r="R53" i="24"/>
  <c r="V53" i="24" s="1"/>
  <c r="S48" i="24"/>
  <c r="W48" i="24" s="1"/>
  <c r="R57" i="24"/>
  <c r="V57" i="24" s="1"/>
  <c r="R56" i="24"/>
  <c r="V56" i="24" s="1"/>
  <c r="S53" i="24"/>
  <c r="W53" i="24" s="1"/>
  <c r="R48" i="24"/>
  <c r="V48" i="24" s="1"/>
  <c r="S54" i="24"/>
  <c r="W54" i="24" s="1"/>
  <c r="S50" i="24"/>
  <c r="W50" i="24" s="1"/>
  <c r="S59" i="24"/>
  <c r="W59" i="24" s="1"/>
  <c r="R59" i="24"/>
  <c r="V59" i="24" s="1"/>
  <c r="R50" i="24"/>
  <c r="V50" i="24" s="1"/>
  <c r="S56" i="24"/>
  <c r="W56" i="24" s="1"/>
  <c r="S57" i="24"/>
  <c r="W57" i="24" s="1"/>
  <c r="S51" i="24"/>
  <c r="W51" i="24" s="1"/>
  <c r="R51" i="24"/>
  <c r="V51" i="24" s="1"/>
  <c r="R46" i="24"/>
  <c r="V46" i="24" s="1"/>
  <c r="S46" i="24"/>
  <c r="W46" i="24" s="1"/>
  <c r="S44" i="24"/>
  <c r="W44" i="24" s="1"/>
  <c r="R44" i="24"/>
  <c r="V44" i="24" s="1"/>
  <c r="U45" i="20"/>
  <c r="S4" i="22"/>
  <c r="Q45" i="22"/>
  <c r="B12" i="17"/>
  <c r="B57" i="17" s="1"/>
  <c r="B102" i="17" s="1"/>
  <c r="B12" i="12"/>
  <c r="B78" i="2"/>
  <c r="R37" i="22" l="1"/>
  <c r="T37" i="22" s="1"/>
  <c r="R39" i="22"/>
  <c r="T39" i="22" s="1"/>
  <c r="R33" i="22"/>
  <c r="T33" i="22" s="1"/>
  <c r="R7" i="22"/>
  <c r="T7" i="22" s="1"/>
  <c r="R30" i="22"/>
  <c r="T30" i="22" s="1"/>
  <c r="R22" i="22"/>
  <c r="T22" i="22" s="1"/>
  <c r="R34" i="22"/>
  <c r="T34" i="22" s="1"/>
  <c r="R16" i="22"/>
  <c r="T16" i="22" s="1"/>
  <c r="R18" i="22"/>
  <c r="T18" i="22" s="1"/>
  <c r="R41" i="22"/>
  <c r="T41" i="22" s="1"/>
  <c r="R20" i="22"/>
  <c r="T20" i="22" s="1"/>
  <c r="R43" i="22"/>
  <c r="T43" i="22" s="1"/>
  <c r="R27" i="22"/>
  <c r="T27" i="22" s="1"/>
  <c r="R24" i="22"/>
  <c r="T24" i="22" s="1"/>
  <c r="R6" i="22"/>
  <c r="T6" i="22" s="1"/>
  <c r="R19" i="22"/>
  <c r="T19" i="22" s="1"/>
  <c r="R15" i="22"/>
  <c r="T15" i="22" s="1"/>
  <c r="R8" i="22"/>
  <c r="T8" i="22" s="1"/>
  <c r="R9" i="22"/>
  <c r="T9" i="22" s="1"/>
  <c r="R42" i="22"/>
  <c r="T42" i="22" s="1"/>
  <c r="R23" i="22"/>
  <c r="T23" i="22" s="1"/>
  <c r="R35" i="22"/>
  <c r="T35" i="22" s="1"/>
  <c r="R17" i="22"/>
  <c r="T17" i="22" s="1"/>
  <c r="R28" i="22"/>
  <c r="T28" i="22" s="1"/>
  <c r="R21" i="22"/>
  <c r="T21" i="22" s="1"/>
  <c r="R26" i="22"/>
  <c r="T26" i="22" s="1"/>
  <c r="R11" i="22"/>
  <c r="T11" i="22" s="1"/>
  <c r="R5" i="22"/>
  <c r="T5" i="22" s="1"/>
  <c r="R40" i="22"/>
  <c r="T40" i="22" s="1"/>
  <c r="R38" i="22"/>
  <c r="T38" i="22" s="1"/>
  <c r="R31" i="22"/>
  <c r="T31" i="22" s="1"/>
  <c r="R14" i="22"/>
  <c r="T14" i="22" s="1"/>
  <c r="R32" i="22"/>
  <c r="T32" i="22" s="1"/>
  <c r="R13" i="22"/>
  <c r="T13" i="22" s="1"/>
  <c r="R25" i="22"/>
  <c r="T25" i="22" s="1"/>
  <c r="R10" i="22"/>
  <c r="T10" i="22" s="1"/>
  <c r="R12" i="22"/>
  <c r="T12" i="22" s="1"/>
  <c r="R36" i="22"/>
  <c r="T36" i="22" s="1"/>
  <c r="R4" i="22"/>
  <c r="T4" i="22" s="1"/>
  <c r="R29" i="22"/>
  <c r="T29" i="22" s="1"/>
  <c r="B27" i="8"/>
  <c r="S45" i="22"/>
  <c r="B79" i="2"/>
  <c r="B13" i="12"/>
  <c r="B13" i="17"/>
  <c r="B58" i="17" s="1"/>
  <c r="B103" i="17" s="1"/>
  <c r="T45" i="22" l="1"/>
  <c r="S50" i="22" s="1"/>
  <c r="AG14" i="22" s="1"/>
  <c r="R45" i="22"/>
  <c r="B28" i="8"/>
  <c r="S40" i="16"/>
  <c r="B80" i="2"/>
  <c r="B14" i="17"/>
  <c r="B59" i="17" s="1"/>
  <c r="B104" i="17" s="1"/>
  <c r="B14" i="12"/>
  <c r="P45" i="16" l="1"/>
  <c r="O45" i="16"/>
  <c r="AG37" i="22"/>
  <c r="AH37" i="22" s="1"/>
  <c r="AG18" i="22"/>
  <c r="AG23" i="22"/>
  <c r="AG32" i="22"/>
  <c r="AH32" i="22" s="1"/>
  <c r="AG39" i="22"/>
  <c r="AH39" i="22" s="1"/>
  <c r="AG36" i="22"/>
  <c r="AH36" i="22" s="1"/>
  <c r="AG34" i="22"/>
  <c r="AH34" i="22" s="1"/>
  <c r="AG11" i="22"/>
  <c r="AG25" i="22"/>
  <c r="AH25" i="22" s="1"/>
  <c r="AG7" i="22"/>
  <c r="AG10" i="22"/>
  <c r="AG27" i="22"/>
  <c r="AH27" i="22" s="1"/>
  <c r="AG21" i="22"/>
  <c r="AG24" i="22"/>
  <c r="AH24" i="22" s="1"/>
  <c r="AG35" i="22"/>
  <c r="AH35" i="22" s="1"/>
  <c r="AG38" i="22"/>
  <c r="AH38" i="22" s="1"/>
  <c r="AG9" i="22"/>
  <c r="AG19" i="22"/>
  <c r="AG5" i="22"/>
  <c r="AG30" i="22"/>
  <c r="AH30" i="22" s="1"/>
  <c r="AG40" i="22"/>
  <c r="AH40" i="22" s="1"/>
  <c r="AG12" i="22"/>
  <c r="AG22" i="22"/>
  <c r="AG33" i="22"/>
  <c r="AH33" i="22" s="1"/>
  <c r="AG20" i="22"/>
  <c r="AG31" i="22"/>
  <c r="AH31" i="22" s="1"/>
  <c r="AG16" i="22"/>
  <c r="AG42" i="22"/>
  <c r="AH42" i="22" s="1"/>
  <c r="AG29" i="22"/>
  <c r="AH29" i="22" s="1"/>
  <c r="AG15" i="22"/>
  <c r="AG41" i="22"/>
  <c r="AH41" i="22" s="1"/>
  <c r="AG8" i="22"/>
  <c r="AG26" i="22"/>
  <c r="AH26" i="22" s="1"/>
  <c r="AG13" i="22"/>
  <c r="AG6" i="22"/>
  <c r="AG17" i="22"/>
  <c r="AG4" i="22"/>
  <c r="AG43" i="22"/>
  <c r="AH43" i="22" s="1"/>
  <c r="AG28" i="22"/>
  <c r="AH28" i="22" s="1"/>
  <c r="B29" i="8"/>
  <c r="B15" i="12"/>
  <c r="B15" i="17"/>
  <c r="B60" i="17" s="1"/>
  <c r="B105" i="17" s="1"/>
  <c r="B81" i="2"/>
  <c r="AI29" i="22" l="1"/>
  <c r="AJ29" i="22"/>
  <c r="AI31" i="22"/>
  <c r="AJ31" i="22"/>
  <c r="AI24" i="22"/>
  <c r="AJ24" i="22"/>
  <c r="AI34" i="22"/>
  <c r="AJ34" i="22"/>
  <c r="AI32" i="22"/>
  <c r="AJ32" i="22"/>
  <c r="AI28" i="22"/>
  <c r="AJ28" i="22"/>
  <c r="AI41" i="22"/>
  <c r="AJ41" i="22"/>
  <c r="AI25" i="22"/>
  <c r="AJ25" i="22"/>
  <c r="AI36" i="22"/>
  <c r="AJ36" i="22"/>
  <c r="AI43" i="22"/>
  <c r="AJ43" i="22"/>
  <c r="AJ42" i="22"/>
  <c r="AI42" i="22"/>
  <c r="AI40" i="22"/>
  <c r="AJ40" i="22"/>
  <c r="AI38" i="22"/>
  <c r="AJ38" i="22"/>
  <c r="AI27" i="22"/>
  <c r="AJ27" i="22"/>
  <c r="AI26" i="22"/>
  <c r="AJ26" i="22"/>
  <c r="AI33" i="22"/>
  <c r="AJ33" i="22"/>
  <c r="AI30" i="22"/>
  <c r="AJ30" i="22"/>
  <c r="AI35" i="22"/>
  <c r="AJ35" i="22"/>
  <c r="AI39" i="22"/>
  <c r="AJ39" i="22"/>
  <c r="AI37" i="22"/>
  <c r="AJ37" i="22"/>
  <c r="B30" i="8"/>
  <c r="B82" i="2"/>
  <c r="B16" i="12"/>
  <c r="B16" i="17"/>
  <c r="B61" i="17" s="1"/>
  <c r="B106" i="17" s="1"/>
  <c r="B31" i="8" l="1"/>
  <c r="B83" i="2"/>
  <c r="B17" i="12"/>
  <c r="B17" i="17"/>
  <c r="B62" i="17" s="1"/>
  <c r="B107" i="17" s="1"/>
  <c r="P36" i="20"/>
  <c r="R36" i="20" s="1"/>
  <c r="T36" i="20" s="1"/>
  <c r="P42" i="20"/>
  <c r="R42" i="20" s="1"/>
  <c r="T42" i="20" s="1"/>
  <c r="P35" i="20"/>
  <c r="R35" i="20" s="1"/>
  <c r="T35" i="20" s="1"/>
  <c r="P8" i="20"/>
  <c r="R8" i="20" s="1"/>
  <c r="T8" i="20" s="1"/>
  <c r="P14" i="20"/>
  <c r="R14" i="20" s="1"/>
  <c r="T14" i="20" s="1"/>
  <c r="P20" i="20"/>
  <c r="R20" i="20" s="1"/>
  <c r="T20" i="20" s="1"/>
  <c r="P26" i="20"/>
  <c r="R26" i="20" s="1"/>
  <c r="T26" i="20" s="1"/>
  <c r="P32" i="20"/>
  <c r="R32" i="20" s="1"/>
  <c r="T32" i="20" s="1"/>
  <c r="P38" i="20"/>
  <c r="R38" i="20" s="1"/>
  <c r="T38" i="20" s="1"/>
  <c r="P17" i="20"/>
  <c r="R17" i="20" s="1"/>
  <c r="T17" i="20" s="1"/>
  <c r="P41" i="20"/>
  <c r="R41" i="20" s="1"/>
  <c r="T41" i="20" s="1"/>
  <c r="P9" i="20"/>
  <c r="R9" i="20" s="1"/>
  <c r="T9" i="20" s="1"/>
  <c r="P15" i="20"/>
  <c r="R15" i="20" s="1"/>
  <c r="T15" i="20" s="1"/>
  <c r="P21" i="20"/>
  <c r="R21" i="20" s="1"/>
  <c r="T21" i="20" s="1"/>
  <c r="P27" i="20"/>
  <c r="R27" i="20" s="1"/>
  <c r="T27" i="20" s="1"/>
  <c r="P33" i="20"/>
  <c r="R33" i="20" s="1"/>
  <c r="T33" i="20" s="1"/>
  <c r="P39" i="20"/>
  <c r="R39" i="20" s="1"/>
  <c r="T39" i="20" s="1"/>
  <c r="P11" i="20"/>
  <c r="R11" i="20" s="1"/>
  <c r="T11" i="20" s="1"/>
  <c r="P29" i="20"/>
  <c r="R29" i="20" s="1"/>
  <c r="T29" i="20" s="1"/>
  <c r="P5" i="20"/>
  <c r="R5" i="20" s="1"/>
  <c r="T5" i="20" s="1"/>
  <c r="P23" i="20"/>
  <c r="R23" i="20" s="1"/>
  <c r="T23" i="20" s="1"/>
  <c r="P34" i="20"/>
  <c r="R34" i="20" s="1"/>
  <c r="T34" i="20" s="1"/>
  <c r="P43" i="20"/>
  <c r="R43" i="20" s="1"/>
  <c r="T43" i="20" s="1"/>
  <c r="P25" i="20"/>
  <c r="R25" i="20" s="1"/>
  <c r="T25" i="20" s="1"/>
  <c r="P7" i="20"/>
  <c r="R7" i="20" s="1"/>
  <c r="T7" i="20" s="1"/>
  <c r="P40" i="20"/>
  <c r="R40" i="20" s="1"/>
  <c r="T40" i="20" s="1"/>
  <c r="P10" i="20"/>
  <c r="R10" i="20" s="1"/>
  <c r="T10" i="20" s="1"/>
  <c r="P31" i="20"/>
  <c r="R31" i="20" s="1"/>
  <c r="T31" i="20" s="1"/>
  <c r="P13" i="20"/>
  <c r="R13" i="20" s="1"/>
  <c r="T13" i="20" s="1"/>
  <c r="P12" i="20"/>
  <c r="R12" i="20" s="1"/>
  <c r="T12" i="20" s="1"/>
  <c r="P16" i="20"/>
  <c r="R16" i="20" s="1"/>
  <c r="T16" i="20" s="1"/>
  <c r="P18" i="20"/>
  <c r="R18" i="20" s="1"/>
  <c r="T18" i="20" s="1"/>
  <c r="P22" i="20"/>
  <c r="R22" i="20" s="1"/>
  <c r="T22" i="20" s="1"/>
  <c r="P4" i="20"/>
  <c r="R4" i="20" s="1"/>
  <c r="P37" i="20"/>
  <c r="R37" i="20" s="1"/>
  <c r="T37" i="20" s="1"/>
  <c r="P19" i="20"/>
  <c r="R19" i="20" s="1"/>
  <c r="T19" i="20" s="1"/>
  <c r="P24" i="20"/>
  <c r="R24" i="20" s="1"/>
  <c r="T24" i="20" s="1"/>
  <c r="P28" i="20"/>
  <c r="R28" i="20" s="1"/>
  <c r="T28" i="20" s="1"/>
  <c r="P6" i="20"/>
  <c r="R6" i="20" s="1"/>
  <c r="T6" i="20" s="1"/>
  <c r="P30" i="20"/>
  <c r="R30" i="20" s="1"/>
  <c r="T30" i="20" s="1"/>
  <c r="B32" i="8" l="1"/>
  <c r="B18" i="17"/>
  <c r="B63" i="17" s="1"/>
  <c r="B108" i="17" s="1"/>
  <c r="B18" i="12"/>
  <c r="B84" i="2"/>
  <c r="R45" i="20"/>
  <c r="T4" i="20"/>
  <c r="T45" i="20" l="1"/>
  <c r="B33" i="8"/>
  <c r="B85" i="2"/>
  <c r="B19" i="12"/>
  <c r="B19" i="17"/>
  <c r="B64" i="17" s="1"/>
  <c r="B109" i="17" s="1"/>
  <c r="O35" i="20"/>
  <c r="O41" i="20"/>
  <c r="O4" i="20"/>
  <c r="O22" i="20"/>
  <c r="O7" i="20"/>
  <c r="O13" i="20"/>
  <c r="O19" i="20"/>
  <c r="O25" i="20"/>
  <c r="O31" i="20"/>
  <c r="O37" i="20"/>
  <c r="O43" i="20"/>
  <c r="O16" i="20"/>
  <c r="O34" i="20"/>
  <c r="O40" i="20"/>
  <c r="O8" i="20"/>
  <c r="O14" i="20"/>
  <c r="O20" i="20"/>
  <c r="O26" i="20"/>
  <c r="O32" i="20"/>
  <c r="O38" i="20"/>
  <c r="O10" i="20"/>
  <c r="O28" i="20"/>
  <c r="O39" i="20"/>
  <c r="O5" i="20"/>
  <c r="O11" i="20"/>
  <c r="O9" i="20"/>
  <c r="O17" i="20"/>
  <c r="O30" i="20"/>
  <c r="O12" i="20"/>
  <c r="O15" i="20"/>
  <c r="O23" i="20"/>
  <c r="O21" i="20"/>
  <c r="O29" i="20"/>
  <c r="O36" i="20"/>
  <c r="O18" i="20"/>
  <c r="O27" i="20"/>
  <c r="O33" i="20"/>
  <c r="O6" i="20"/>
  <c r="O42" i="20"/>
  <c r="O24" i="20"/>
  <c r="B34" i="8" l="1"/>
  <c r="B20" i="17"/>
  <c r="B65" i="17" s="1"/>
  <c r="B110" i="17" s="1"/>
  <c r="B86" i="2"/>
  <c r="B20" i="12"/>
  <c r="Q33" i="20"/>
  <c r="S33" i="20" s="1"/>
  <c r="Q23" i="20"/>
  <c r="S23" i="20" s="1"/>
  <c r="Q11" i="20"/>
  <c r="S11" i="20" s="1"/>
  <c r="Q32" i="20"/>
  <c r="S32" i="20" s="1"/>
  <c r="Q34" i="20"/>
  <c r="S34" i="20" s="1"/>
  <c r="Q19" i="20"/>
  <c r="S19" i="20" s="1"/>
  <c r="Q35" i="20"/>
  <c r="S35" i="20" s="1"/>
  <c r="Q6" i="20"/>
  <c r="S6" i="20" s="1"/>
  <c r="Q21" i="20"/>
  <c r="S21" i="20" s="1"/>
  <c r="Q9" i="20"/>
  <c r="S9" i="20" s="1"/>
  <c r="Q38" i="20"/>
  <c r="S38" i="20" s="1"/>
  <c r="Q40" i="20"/>
  <c r="S40" i="20" s="1"/>
  <c r="Q25" i="20"/>
  <c r="S25" i="20" s="1"/>
  <c r="Q41" i="20"/>
  <c r="S41" i="20" s="1"/>
  <c r="Q17" i="20"/>
  <c r="S17" i="20" s="1"/>
  <c r="Q10" i="20"/>
  <c r="S10" i="20" s="1"/>
  <c r="Q8" i="20"/>
  <c r="S8" i="20" s="1"/>
  <c r="Q31" i="20"/>
  <c r="S31" i="20" s="1"/>
  <c r="Q4" i="20"/>
  <c r="Q30" i="20"/>
  <c r="S30" i="20" s="1"/>
  <c r="Q28" i="20"/>
  <c r="S28" i="20" s="1"/>
  <c r="Q14" i="20"/>
  <c r="S14" i="20" s="1"/>
  <c r="Q37" i="20"/>
  <c r="S37" i="20" s="1"/>
  <c r="Q22" i="20"/>
  <c r="S22" i="20" s="1"/>
  <c r="Q12" i="20"/>
  <c r="S12" i="20" s="1"/>
  <c r="Q39" i="20"/>
  <c r="S39" i="20" s="1"/>
  <c r="Q20" i="20"/>
  <c r="S20" i="20" s="1"/>
  <c r="Q43" i="20"/>
  <c r="S43" i="20" s="1"/>
  <c r="Q7" i="20"/>
  <c r="S7" i="20" s="1"/>
  <c r="Q42" i="20"/>
  <c r="S42" i="20" s="1"/>
  <c r="Q29" i="20"/>
  <c r="S29" i="20" s="1"/>
  <c r="Q24" i="20"/>
  <c r="S24" i="20" s="1"/>
  <c r="Q36" i="20"/>
  <c r="S36" i="20" s="1"/>
  <c r="Q18" i="20"/>
  <c r="S18" i="20" s="1"/>
  <c r="Q27" i="20"/>
  <c r="S27" i="20" s="1"/>
  <c r="Q15" i="20"/>
  <c r="S15" i="20" s="1"/>
  <c r="Q5" i="20"/>
  <c r="S5" i="20" s="1"/>
  <c r="Q26" i="20"/>
  <c r="S26" i="20" s="1"/>
  <c r="Q16" i="20"/>
  <c r="S16" i="20" s="1"/>
  <c r="Q13" i="20"/>
  <c r="S13" i="20" s="1"/>
  <c r="B35" i="8" l="1"/>
  <c r="B21" i="12"/>
  <c r="B21" i="17"/>
  <c r="B66" i="17" s="1"/>
  <c r="B111" i="17" s="1"/>
  <c r="B87" i="2"/>
  <c r="Q45" i="20"/>
  <c r="S4" i="20"/>
  <c r="F40" i="16" l="1"/>
  <c r="B36" i="8"/>
  <c r="B88" i="2"/>
  <c r="B22" i="12"/>
  <c r="B22" i="17"/>
  <c r="B67" i="17" s="1"/>
  <c r="B112" i="17" s="1"/>
  <c r="S45" i="20"/>
  <c r="S50" i="20" s="1"/>
  <c r="AG4" i="20" s="1"/>
  <c r="C45" i="16" l="1"/>
  <c r="B45" i="16"/>
  <c r="AG26" i="20"/>
  <c r="AH26" i="20" s="1"/>
  <c r="AG42" i="20"/>
  <c r="AH42" i="20" s="1"/>
  <c r="AG41" i="20"/>
  <c r="AH41" i="20" s="1"/>
  <c r="AG19" i="20"/>
  <c r="AG36" i="20"/>
  <c r="AH36" i="20" s="1"/>
  <c r="AG28" i="20"/>
  <c r="AH28" i="20" s="1"/>
  <c r="AG15" i="20"/>
  <c r="AG6" i="20"/>
  <c r="AG14" i="20"/>
  <c r="AG23" i="20"/>
  <c r="AG21" i="20"/>
  <c r="AG33" i="20"/>
  <c r="AH33" i="20" s="1"/>
  <c r="AG24" i="20"/>
  <c r="AH24" i="20" s="1"/>
  <c r="AG22" i="20"/>
  <c r="AG10" i="20"/>
  <c r="AG32" i="20"/>
  <c r="AH32" i="20" s="1"/>
  <c r="AG29" i="20"/>
  <c r="AH29" i="20" s="1"/>
  <c r="AG37" i="20"/>
  <c r="AH37" i="20" s="1"/>
  <c r="AG38" i="20"/>
  <c r="AH38" i="20" s="1"/>
  <c r="AG11" i="20"/>
  <c r="AG39" i="20"/>
  <c r="AH39" i="20" s="1"/>
  <c r="AG31" i="20"/>
  <c r="AH31" i="20" s="1"/>
  <c r="AG9" i="20"/>
  <c r="AG7" i="20"/>
  <c r="AG8" i="20"/>
  <c r="AG40" i="20"/>
  <c r="AH40" i="20" s="1"/>
  <c r="AG16" i="20"/>
  <c r="AG18" i="20"/>
  <c r="AG5" i="20"/>
  <c r="AG12" i="20"/>
  <c r="AG25" i="20"/>
  <c r="AH25" i="20" s="1"/>
  <c r="AG34" i="20"/>
  <c r="AH34" i="20" s="1"/>
  <c r="AG43" i="20"/>
  <c r="AH43" i="20" s="1"/>
  <c r="AG30" i="20"/>
  <c r="AH30" i="20" s="1"/>
  <c r="AG13" i="20"/>
  <c r="AG27" i="20"/>
  <c r="AH27" i="20" s="1"/>
  <c r="AG20" i="20"/>
  <c r="AG35" i="20"/>
  <c r="AH35" i="20" s="1"/>
  <c r="AG17" i="20"/>
  <c r="B37" i="8"/>
  <c r="B89" i="2"/>
  <c r="B23" i="12"/>
  <c r="B23" i="17"/>
  <c r="B68" i="17" s="1"/>
  <c r="B113" i="17" s="1"/>
  <c r="AJ35" i="20" l="1"/>
  <c r="AI35" i="20"/>
  <c r="AJ27" i="20"/>
  <c r="AI27" i="20"/>
  <c r="AJ34" i="20"/>
  <c r="AI34" i="20"/>
  <c r="AJ32" i="20"/>
  <c r="AI32" i="20"/>
  <c r="AJ33" i="20"/>
  <c r="AI33" i="20"/>
  <c r="AJ25" i="20"/>
  <c r="AI25" i="20"/>
  <c r="AJ38" i="20"/>
  <c r="AI38" i="20"/>
  <c r="AJ41" i="20"/>
  <c r="AI41" i="20"/>
  <c r="AJ30" i="20"/>
  <c r="AI30" i="20"/>
  <c r="AJ40" i="20"/>
  <c r="AI40" i="20"/>
  <c r="AJ31" i="20"/>
  <c r="AI31" i="20"/>
  <c r="AJ37" i="20"/>
  <c r="AI37" i="20"/>
  <c r="AJ28" i="20"/>
  <c r="AI28" i="20"/>
  <c r="AJ42" i="20"/>
  <c r="AI42" i="20"/>
  <c r="AJ43" i="20"/>
  <c r="AI43" i="20"/>
  <c r="AJ39" i="20"/>
  <c r="AI39" i="20"/>
  <c r="AJ29" i="20"/>
  <c r="AI29" i="20"/>
  <c r="AJ24" i="20"/>
  <c r="AI24" i="20"/>
  <c r="AJ36" i="20"/>
  <c r="AI36" i="20"/>
  <c r="AJ26" i="20"/>
  <c r="AI26" i="20"/>
  <c r="B38" i="8"/>
  <c r="B24" i="12"/>
  <c r="B24" i="17"/>
  <c r="B69" i="17" s="1"/>
  <c r="B114" i="17" s="1"/>
  <c r="B90" i="2"/>
  <c r="B39" i="8" l="1"/>
  <c r="B25" i="17"/>
  <c r="B70" i="17" s="1"/>
  <c r="B115" i="17" s="1"/>
  <c r="B91" i="2"/>
  <c r="B25" i="12"/>
  <c r="B40" i="8" l="1"/>
  <c r="B92" i="2"/>
  <c r="B26" i="12"/>
  <c r="B26" i="17"/>
  <c r="B71" i="17" s="1"/>
  <c r="B116" i="17" s="1"/>
  <c r="B41" i="8" l="1"/>
  <c r="B27" i="12"/>
  <c r="B93" i="2"/>
  <c r="B27" i="17"/>
  <c r="B72" i="17" s="1"/>
  <c r="B117" i="17" s="1"/>
  <c r="B42" i="8" l="1"/>
  <c r="B94" i="2"/>
  <c r="B28" i="12"/>
  <c r="B28" i="17"/>
  <c r="B73" i="17" s="1"/>
  <c r="B118" i="17" s="1"/>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51" i="18"/>
  <c r="H5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6" i="18"/>
  <c r="H6" i="18"/>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H7" i="18"/>
  <c r="I7" i="18"/>
  <c r="H8" i="18"/>
  <c r="I8" i="18"/>
  <c r="H9" i="18"/>
  <c r="I9" i="18"/>
  <c r="H10" i="18"/>
  <c r="I10" i="18"/>
  <c r="H11" i="18"/>
  <c r="I11" i="18"/>
  <c r="H12" i="18"/>
  <c r="I12" i="18"/>
  <c r="H13" i="18"/>
  <c r="I13" i="18"/>
  <c r="H14" i="18"/>
  <c r="I14" i="18"/>
  <c r="H15" i="18"/>
  <c r="I15" i="18"/>
  <c r="H16" i="18"/>
  <c r="I16" i="18"/>
  <c r="H17" i="18"/>
  <c r="I17" i="18"/>
  <c r="H18" i="18"/>
  <c r="I18" i="18"/>
  <c r="H19"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B17" i="23"/>
  <c r="B18" i="23" s="1"/>
  <c r="B19" i="23" s="1"/>
  <c r="B20" i="23" s="1"/>
  <c r="B21" i="23" s="1"/>
  <c r="B22" i="23" s="1"/>
  <c r="B23" i="23" s="1"/>
  <c r="B24" i="23" s="1"/>
  <c r="B25" i="23" s="1"/>
  <c r="B26" i="23" s="1"/>
  <c r="B27" i="23" s="1"/>
  <c r="B28" i="23" s="1"/>
  <c r="B29" i="23" s="1"/>
  <c r="B30" i="23" s="1"/>
  <c r="B31" i="23" s="1"/>
  <c r="B32" i="23" s="1"/>
  <c r="B33" i="23" s="1"/>
  <c r="B34" i="23" s="1"/>
  <c r="B35" i="23" s="1"/>
  <c r="B36" i="23" s="1"/>
  <c r="D15" i="23"/>
  <c r="E15" i="23" s="1"/>
  <c r="G15" i="23" s="1"/>
  <c r="H15" i="23" s="1"/>
  <c r="I15" i="23" s="1"/>
  <c r="J15" i="23" s="1"/>
  <c r="L15" i="23" s="1"/>
  <c r="M15" i="23" s="1"/>
  <c r="N15" i="23" s="1"/>
  <c r="B43" i="8" l="1"/>
  <c r="B95" i="2"/>
  <c r="B29" i="12"/>
  <c r="B29" i="17"/>
  <c r="B74" i="17" s="1"/>
  <c r="B119" i="17" s="1"/>
  <c r="B44" i="8" l="1"/>
  <c r="B30" i="17"/>
  <c r="B75" i="17" s="1"/>
  <c r="B120" i="17" s="1"/>
  <c r="B30" i="12"/>
  <c r="B96" i="2"/>
  <c r="D45" i="18"/>
  <c r="C45" i="18"/>
  <c r="D44" i="18"/>
  <c r="C44" i="18"/>
  <c r="D43" i="18"/>
  <c r="C43" i="18"/>
  <c r="D42" i="18"/>
  <c r="C42" i="18"/>
  <c r="D41" i="18"/>
  <c r="C41" i="18"/>
  <c r="D40" i="18"/>
  <c r="C40" i="18"/>
  <c r="D39" i="18"/>
  <c r="C39" i="18"/>
  <c r="D38" i="18"/>
  <c r="C38" i="18"/>
  <c r="D37" i="18"/>
  <c r="C37" i="18"/>
  <c r="D36" i="18"/>
  <c r="C36" i="18"/>
  <c r="D35" i="18"/>
  <c r="C35" i="18"/>
  <c r="D34" i="18"/>
  <c r="C34" i="18"/>
  <c r="D33" i="18"/>
  <c r="C33" i="18"/>
  <c r="D32" i="18"/>
  <c r="C32" i="18"/>
  <c r="D31" i="18"/>
  <c r="C31" i="18"/>
  <c r="D30" i="18"/>
  <c r="C30" i="18"/>
  <c r="D29" i="18"/>
  <c r="C29" i="18"/>
  <c r="D28" i="18"/>
  <c r="C28" i="18"/>
  <c r="D27" i="18"/>
  <c r="C27" i="18"/>
  <c r="D26" i="18"/>
  <c r="C26" i="18"/>
  <c r="D25" i="18"/>
  <c r="C25" i="18"/>
  <c r="D24" i="18"/>
  <c r="C24" i="18"/>
  <c r="D23" i="18"/>
  <c r="C23" i="18"/>
  <c r="D22" i="18"/>
  <c r="C22" i="18"/>
  <c r="D21" i="18"/>
  <c r="C21" i="18"/>
  <c r="D20" i="18"/>
  <c r="C20" i="18"/>
  <c r="D19" i="18"/>
  <c r="C19" i="18"/>
  <c r="D18" i="18"/>
  <c r="C18" i="18"/>
  <c r="D17" i="18"/>
  <c r="C17" i="18"/>
  <c r="D16" i="18"/>
  <c r="C16" i="18"/>
  <c r="D15" i="18"/>
  <c r="C15" i="18"/>
  <c r="D14" i="18"/>
  <c r="C14" i="18"/>
  <c r="D13" i="18"/>
  <c r="C13" i="18"/>
  <c r="D12" i="18"/>
  <c r="C12" i="18"/>
  <c r="D11" i="18"/>
  <c r="C11" i="18"/>
  <c r="D10" i="18"/>
  <c r="C10" i="18"/>
  <c r="D9" i="18"/>
  <c r="C9" i="18"/>
  <c r="D8" i="18"/>
  <c r="C8" i="18"/>
  <c r="D7" i="18"/>
  <c r="C7" i="18"/>
  <c r="D6" i="18"/>
  <c r="C6" i="18"/>
  <c r="B6" i="18"/>
  <c r="B51" i="18" s="1"/>
  <c r="B96" i="18" s="1"/>
  <c r="J9" i="21" l="1"/>
  <c r="M9" i="21" s="1"/>
  <c r="B45" i="8"/>
  <c r="I8" i="21"/>
  <c r="B31" i="17"/>
  <c r="B76" i="17" s="1"/>
  <c r="B121" i="17" s="1"/>
  <c r="B97" i="2"/>
  <c r="B31" i="12"/>
  <c r="E40" i="23"/>
  <c r="H40" i="23" s="1"/>
  <c r="C62" i="18"/>
  <c r="C71" i="18"/>
  <c r="C80" i="18"/>
  <c r="C55" i="18"/>
  <c r="C61" i="18"/>
  <c r="C64" i="18"/>
  <c r="C67" i="18"/>
  <c r="C70" i="18"/>
  <c r="C76" i="18"/>
  <c r="C79" i="18"/>
  <c r="C51" i="18"/>
  <c r="C54" i="18"/>
  <c r="C57" i="18"/>
  <c r="C60" i="18"/>
  <c r="C63" i="18"/>
  <c r="C66" i="18"/>
  <c r="C69" i="18"/>
  <c r="C72" i="18"/>
  <c r="C75" i="18"/>
  <c r="C78" i="18"/>
  <c r="C81" i="18"/>
  <c r="C84" i="18"/>
  <c r="C87" i="18"/>
  <c r="C90" i="18"/>
  <c r="C53" i="18"/>
  <c r="C74" i="18"/>
  <c r="C83" i="18"/>
  <c r="C86" i="18"/>
  <c r="C89" i="18"/>
  <c r="C59" i="18"/>
  <c r="C56" i="18"/>
  <c r="C68" i="18"/>
  <c r="C58" i="18"/>
  <c r="C73" i="18"/>
  <c r="C82" i="18"/>
  <c r="C85" i="18"/>
  <c r="C88" i="18"/>
  <c r="C65" i="18"/>
  <c r="C77" i="18"/>
  <c r="C52" i="18"/>
  <c r="D11" i="11"/>
  <c r="D56" i="18"/>
  <c r="D101" i="18" s="1"/>
  <c r="D23" i="11"/>
  <c r="D68" i="18"/>
  <c r="D113" i="18" s="1"/>
  <c r="D37" i="11"/>
  <c r="D82" i="18"/>
  <c r="D127" i="18" s="1"/>
  <c r="D7" i="11"/>
  <c r="D52" i="18"/>
  <c r="D97" i="18" s="1"/>
  <c r="D13" i="11"/>
  <c r="D58" i="18"/>
  <c r="D103" i="18" s="1"/>
  <c r="D17" i="11"/>
  <c r="D62" i="18"/>
  <c r="D107" i="18" s="1"/>
  <c r="D21" i="11"/>
  <c r="D66" i="18"/>
  <c r="D111" i="18" s="1"/>
  <c r="D27" i="11"/>
  <c r="D72" i="18"/>
  <c r="D117" i="18" s="1"/>
  <c r="D29" i="11"/>
  <c r="D74" i="18"/>
  <c r="D119" i="18" s="1"/>
  <c r="D33" i="11"/>
  <c r="D78" i="18"/>
  <c r="D123" i="18" s="1"/>
  <c r="D35" i="11"/>
  <c r="D80" i="18"/>
  <c r="D125" i="18" s="1"/>
  <c r="D41" i="11"/>
  <c r="D86" i="18"/>
  <c r="D131" i="18" s="1"/>
  <c r="D43" i="11"/>
  <c r="D88" i="18"/>
  <c r="D133" i="18" s="1"/>
  <c r="D6" i="11"/>
  <c r="D51" i="18"/>
  <c r="D96" i="18" s="1"/>
  <c r="D8" i="11"/>
  <c r="D53" i="18"/>
  <c r="D98" i="18" s="1"/>
  <c r="D10" i="11"/>
  <c r="D55" i="18"/>
  <c r="D100" i="18" s="1"/>
  <c r="D12" i="11"/>
  <c r="D57" i="18"/>
  <c r="D102" i="18" s="1"/>
  <c r="D14" i="11"/>
  <c r="D59" i="18"/>
  <c r="D104" i="18" s="1"/>
  <c r="D16" i="11"/>
  <c r="D61" i="18"/>
  <c r="D106" i="18" s="1"/>
  <c r="D18" i="11"/>
  <c r="D63" i="18"/>
  <c r="D108" i="18" s="1"/>
  <c r="D20" i="11"/>
  <c r="D65" i="18"/>
  <c r="D110" i="18" s="1"/>
  <c r="D22" i="11"/>
  <c r="D67" i="18"/>
  <c r="D112" i="18" s="1"/>
  <c r="D24" i="11"/>
  <c r="D69" i="18"/>
  <c r="D114" i="18" s="1"/>
  <c r="D26" i="11"/>
  <c r="D71" i="18"/>
  <c r="D116" i="18" s="1"/>
  <c r="D28" i="11"/>
  <c r="D73" i="18"/>
  <c r="D118" i="18" s="1"/>
  <c r="D30" i="11"/>
  <c r="D75" i="18"/>
  <c r="D120" i="18" s="1"/>
  <c r="D32" i="11"/>
  <c r="D77" i="18"/>
  <c r="D122" i="18" s="1"/>
  <c r="D34" i="11"/>
  <c r="D79" i="18"/>
  <c r="D124" i="18" s="1"/>
  <c r="D36" i="11"/>
  <c r="D81" i="18"/>
  <c r="D126" i="18" s="1"/>
  <c r="D38" i="11"/>
  <c r="D83" i="18"/>
  <c r="D128" i="18" s="1"/>
  <c r="D40" i="11"/>
  <c r="D85" i="18"/>
  <c r="D130" i="18" s="1"/>
  <c r="D42" i="11"/>
  <c r="D87" i="18"/>
  <c r="D132" i="18" s="1"/>
  <c r="D44" i="11"/>
  <c r="D89" i="18"/>
  <c r="D134" i="18" s="1"/>
  <c r="D9" i="11"/>
  <c r="D54" i="18"/>
  <c r="D99" i="18" s="1"/>
  <c r="D15" i="11"/>
  <c r="D60" i="18"/>
  <c r="D105" i="18" s="1"/>
  <c r="D19" i="11"/>
  <c r="D64" i="18"/>
  <c r="D109" i="18" s="1"/>
  <c r="D25" i="11"/>
  <c r="D70" i="18"/>
  <c r="D115" i="18" s="1"/>
  <c r="D31" i="11"/>
  <c r="D76" i="18"/>
  <c r="D121" i="18" s="1"/>
  <c r="D39" i="11"/>
  <c r="D84" i="18"/>
  <c r="D129" i="18" s="1"/>
  <c r="D45" i="11"/>
  <c r="D90" i="18"/>
  <c r="D135" i="18" s="1"/>
  <c r="C18" i="11"/>
  <c r="E52" i="23"/>
  <c r="C12" i="11"/>
  <c r="E46" i="23"/>
  <c r="C24" i="11"/>
  <c r="E58" i="23"/>
  <c r="C34" i="11"/>
  <c r="C68" i="23"/>
  <c r="B68" i="23"/>
  <c r="E68" i="23"/>
  <c r="C44" i="11"/>
  <c r="C78" i="23"/>
  <c r="B78" i="23"/>
  <c r="E78" i="23"/>
  <c r="C8" i="11"/>
  <c r="E42" i="23"/>
  <c r="H42" i="23" s="1"/>
  <c r="C14" i="11"/>
  <c r="E48" i="23"/>
  <c r="C20" i="11"/>
  <c r="E54" i="23"/>
  <c r="C28" i="11"/>
  <c r="B62" i="23"/>
  <c r="E62" i="23"/>
  <c r="C62" i="23"/>
  <c r="C32" i="11"/>
  <c r="C66" i="23"/>
  <c r="B66" i="23"/>
  <c r="E66" i="23"/>
  <c r="C38" i="11"/>
  <c r="B72" i="23"/>
  <c r="C72" i="23"/>
  <c r="E72" i="23"/>
  <c r="C42" i="11"/>
  <c r="C76" i="23"/>
  <c r="B76" i="23"/>
  <c r="E76" i="23"/>
  <c r="C7" i="11"/>
  <c r="E41" i="23"/>
  <c r="E43" i="23"/>
  <c r="H43" i="23" s="1"/>
  <c r="C9" i="11"/>
  <c r="C11" i="11"/>
  <c r="E45" i="23"/>
  <c r="C13" i="11"/>
  <c r="E47" i="23"/>
  <c r="C15" i="11"/>
  <c r="E49" i="23"/>
  <c r="E51" i="23"/>
  <c r="C17" i="11"/>
  <c r="C19" i="11"/>
  <c r="E53" i="23"/>
  <c r="C21" i="11"/>
  <c r="E55" i="23"/>
  <c r="C23" i="11"/>
  <c r="E57" i="23"/>
  <c r="E59" i="23"/>
  <c r="C25" i="11"/>
  <c r="C61" i="23"/>
  <c r="C27" i="11"/>
  <c r="B61" i="23"/>
  <c r="E61" i="23"/>
  <c r="C63" i="23"/>
  <c r="C29" i="11"/>
  <c r="B63" i="23"/>
  <c r="E63" i="23"/>
  <c r="C31" i="11"/>
  <c r="B65" i="23"/>
  <c r="C65" i="23"/>
  <c r="E65" i="23"/>
  <c r="C67" i="23"/>
  <c r="C33" i="11"/>
  <c r="B67" i="23"/>
  <c r="E67" i="23"/>
  <c r="C35" i="11"/>
  <c r="C69" i="23"/>
  <c r="E69" i="23"/>
  <c r="B69" i="23"/>
  <c r="C37" i="11"/>
  <c r="C71" i="23"/>
  <c r="B71" i="23"/>
  <c r="E71" i="23"/>
  <c r="C39" i="11"/>
  <c r="C73" i="23"/>
  <c r="B73" i="23"/>
  <c r="E73" i="23"/>
  <c r="C75" i="23"/>
  <c r="B75" i="23"/>
  <c r="E75" i="23"/>
  <c r="C41" i="11"/>
  <c r="B77" i="23"/>
  <c r="C43" i="11"/>
  <c r="E77" i="23"/>
  <c r="C77" i="23"/>
  <c r="C45" i="11"/>
  <c r="C79" i="23"/>
  <c r="E79" i="23"/>
  <c r="B79" i="23"/>
  <c r="C6" i="11"/>
  <c r="C10" i="11"/>
  <c r="E44" i="23"/>
  <c r="C16" i="11"/>
  <c r="E50" i="23"/>
  <c r="C22" i="11"/>
  <c r="E56" i="23"/>
  <c r="C26" i="11"/>
  <c r="C60" i="23"/>
  <c r="B60" i="23"/>
  <c r="E60" i="23"/>
  <c r="C30" i="11"/>
  <c r="C64" i="23"/>
  <c r="B64" i="23"/>
  <c r="E64" i="23"/>
  <c r="C36" i="11"/>
  <c r="B70" i="23"/>
  <c r="E70" i="23"/>
  <c r="C70" i="23"/>
  <c r="C40" i="11"/>
  <c r="C74" i="23"/>
  <c r="E74" i="23"/>
  <c r="B74" i="23"/>
  <c r="E6" i="18" l="1"/>
  <c r="J6" i="18" s="1"/>
  <c r="G6" i="18"/>
  <c r="I6" i="21"/>
  <c r="N6" i="21" s="1"/>
  <c r="I5" i="21"/>
  <c r="N5" i="21" s="1"/>
  <c r="I7" i="21"/>
  <c r="N7" i="21" s="1"/>
  <c r="I4" i="21"/>
  <c r="J10" i="21"/>
  <c r="M10" i="21" s="1"/>
  <c r="B46" i="8"/>
  <c r="M5" i="21"/>
  <c r="N8" i="21"/>
  <c r="M6" i="21"/>
  <c r="M7" i="21"/>
  <c r="B32" i="17"/>
  <c r="B77" i="17" s="1"/>
  <c r="B122" i="17" s="1"/>
  <c r="B98" i="2"/>
  <c r="B32" i="12"/>
  <c r="H41" i="23"/>
  <c r="M77" i="23"/>
  <c r="C133" i="18"/>
  <c r="J77" i="23"/>
  <c r="K77" i="23"/>
  <c r="C101" i="18"/>
  <c r="M45" i="23"/>
  <c r="J63" i="23"/>
  <c r="K63" i="23"/>
  <c r="C119" i="18"/>
  <c r="M63" i="23"/>
  <c r="M42" i="23"/>
  <c r="P42" i="23" s="1"/>
  <c r="C98" i="18"/>
  <c r="J64" i="23"/>
  <c r="K64" i="23"/>
  <c r="M64" i="23"/>
  <c r="C120" i="18"/>
  <c r="M46" i="23"/>
  <c r="C102" i="18"/>
  <c r="M43" i="23"/>
  <c r="C99" i="18"/>
  <c r="M56" i="23"/>
  <c r="C112" i="18"/>
  <c r="C107" i="18"/>
  <c r="M51" i="23"/>
  <c r="M41" i="23"/>
  <c r="C97" i="18"/>
  <c r="M74" i="23"/>
  <c r="C130" i="18"/>
  <c r="J74" i="23"/>
  <c r="K74" i="23"/>
  <c r="C104" i="18"/>
  <c r="M48" i="23"/>
  <c r="J79" i="23"/>
  <c r="K79" i="23"/>
  <c r="M79" i="23"/>
  <c r="C135" i="18"/>
  <c r="J61" i="23"/>
  <c r="K61" i="23"/>
  <c r="M61" i="23"/>
  <c r="C117" i="18"/>
  <c r="M53" i="23"/>
  <c r="C109" i="18"/>
  <c r="J66" i="23"/>
  <c r="K66" i="23"/>
  <c r="C122" i="18"/>
  <c r="M66" i="23"/>
  <c r="M71" i="23"/>
  <c r="C127" i="18"/>
  <c r="J71" i="23"/>
  <c r="K71" i="23"/>
  <c r="J76" i="23"/>
  <c r="K76" i="23"/>
  <c r="M76" i="23"/>
  <c r="C132" i="18"/>
  <c r="M58" i="23"/>
  <c r="C114" i="18"/>
  <c r="M40" i="23"/>
  <c r="C96" i="18"/>
  <c r="M50" i="23"/>
  <c r="C106" i="18"/>
  <c r="C110" i="18"/>
  <c r="M54" i="23"/>
  <c r="M62" i="23"/>
  <c r="C118" i="18"/>
  <c r="J62" i="23"/>
  <c r="K62" i="23"/>
  <c r="J78" i="23"/>
  <c r="K78" i="23"/>
  <c r="C134" i="18"/>
  <c r="M78" i="23"/>
  <c r="J73" i="23"/>
  <c r="K73" i="23"/>
  <c r="M73" i="23"/>
  <c r="C129" i="18"/>
  <c r="M55" i="23"/>
  <c r="C111" i="18"/>
  <c r="M68" i="23"/>
  <c r="C124" i="18"/>
  <c r="J68" i="23"/>
  <c r="K68" i="23"/>
  <c r="M44" i="23"/>
  <c r="C100" i="18"/>
  <c r="M47" i="23"/>
  <c r="C103" i="18"/>
  <c r="J75" i="23"/>
  <c r="K75" i="23"/>
  <c r="C131" i="18"/>
  <c r="M75" i="23"/>
  <c r="J70" i="23"/>
  <c r="K70" i="23"/>
  <c r="M70" i="23"/>
  <c r="C126" i="18"/>
  <c r="M52" i="23"/>
  <c r="C108" i="18"/>
  <c r="M65" i="23"/>
  <c r="C121" i="18"/>
  <c r="J65" i="23"/>
  <c r="K65" i="23"/>
  <c r="J69" i="23"/>
  <c r="K69" i="23"/>
  <c r="C125" i="18"/>
  <c r="M69" i="23"/>
  <c r="C113" i="18"/>
  <c r="M57" i="23"/>
  <c r="J72" i="23"/>
  <c r="K72" i="23"/>
  <c r="C128" i="18"/>
  <c r="M72" i="23"/>
  <c r="J67" i="23"/>
  <c r="K67" i="23"/>
  <c r="M67" i="23"/>
  <c r="C123" i="18"/>
  <c r="M49" i="23"/>
  <c r="C105" i="18"/>
  <c r="M59" i="23"/>
  <c r="C115" i="18"/>
  <c r="J60" i="23"/>
  <c r="K60" i="23"/>
  <c r="C116" i="18"/>
  <c r="M60" i="23"/>
  <c r="G67" i="23"/>
  <c r="H67" i="23"/>
  <c r="F67" i="23"/>
  <c r="H55" i="23"/>
  <c r="H53" i="23"/>
  <c r="H72" i="23"/>
  <c r="G72" i="23"/>
  <c r="F72" i="23"/>
  <c r="H69" i="23"/>
  <c r="G69" i="23"/>
  <c r="F69" i="23"/>
  <c r="H59" i="23"/>
  <c r="H45" i="23"/>
  <c r="F66" i="23"/>
  <c r="H66" i="23"/>
  <c r="G66" i="23"/>
  <c r="H58" i="23"/>
  <c r="H46" i="23"/>
  <c r="H61" i="23"/>
  <c r="G61" i="23"/>
  <c r="F61" i="23"/>
  <c r="H51" i="23"/>
  <c r="H47" i="23"/>
  <c r="F62" i="23"/>
  <c r="G62" i="23"/>
  <c r="H62" i="23"/>
  <c r="F74" i="23"/>
  <c r="H74" i="23"/>
  <c r="G74" i="23"/>
  <c r="H64" i="23"/>
  <c r="G64" i="23"/>
  <c r="F64" i="23"/>
  <c r="H60" i="23"/>
  <c r="G60" i="23"/>
  <c r="F60" i="23"/>
  <c r="H77" i="23"/>
  <c r="G77" i="23"/>
  <c r="F77" i="23"/>
  <c r="G75" i="23"/>
  <c r="H75" i="23"/>
  <c r="F75" i="23"/>
  <c r="F73" i="23"/>
  <c r="H73" i="23"/>
  <c r="G73" i="23"/>
  <c r="G71" i="23"/>
  <c r="F71" i="23"/>
  <c r="H71" i="23"/>
  <c r="G63" i="23"/>
  <c r="F63" i="23"/>
  <c r="H63" i="23"/>
  <c r="H49" i="23"/>
  <c r="H76" i="23"/>
  <c r="G76" i="23"/>
  <c r="F76" i="23"/>
  <c r="H68" i="23"/>
  <c r="G68" i="23"/>
  <c r="F68" i="23"/>
  <c r="H52" i="23"/>
  <c r="H57" i="23"/>
  <c r="H54" i="23"/>
  <c r="H44" i="23"/>
  <c r="F70" i="23"/>
  <c r="G70" i="23"/>
  <c r="H70" i="23"/>
  <c r="H56" i="23"/>
  <c r="H50" i="23"/>
  <c r="G79" i="23"/>
  <c r="F79" i="23"/>
  <c r="H79" i="23"/>
  <c r="F65" i="23"/>
  <c r="H65" i="23"/>
  <c r="G65" i="23"/>
  <c r="H48" i="23"/>
  <c r="F78" i="23"/>
  <c r="G78" i="23"/>
  <c r="H78" i="23"/>
  <c r="B6" i="11"/>
  <c r="E46" i="11"/>
  <c r="O62" i="23" l="1"/>
  <c r="B47" i="8"/>
  <c r="N4" i="21"/>
  <c r="N46" i="21" s="1"/>
  <c r="O71" i="23"/>
  <c r="J46" i="21"/>
  <c r="F133" i="7" s="1"/>
  <c r="F135" i="7" s="1"/>
  <c r="O74" i="23"/>
  <c r="I46" i="21"/>
  <c r="E133" i="7" s="1"/>
  <c r="M46" i="21"/>
  <c r="B33" i="12"/>
  <c r="B99" i="2"/>
  <c r="B33" i="17"/>
  <c r="B78" i="17" s="1"/>
  <c r="B123" i="17" s="1"/>
  <c r="O68" i="23"/>
  <c r="O66" i="23"/>
  <c r="O60" i="23"/>
  <c r="O72" i="23"/>
  <c r="O78" i="23"/>
  <c r="O64" i="23"/>
  <c r="O63" i="23"/>
  <c r="R78" i="23"/>
  <c r="S78" i="23"/>
  <c r="U78" i="23"/>
  <c r="N76" i="23"/>
  <c r="P76" i="23"/>
  <c r="P51" i="23"/>
  <c r="U63" i="23"/>
  <c r="X63" i="23" s="1"/>
  <c r="R63" i="23"/>
  <c r="S63" i="23"/>
  <c r="U60" i="23"/>
  <c r="R60" i="23"/>
  <c r="S60" i="23"/>
  <c r="R72" i="23"/>
  <c r="S72" i="23"/>
  <c r="U72" i="23"/>
  <c r="U57" i="23"/>
  <c r="P65" i="23"/>
  <c r="O65" i="23"/>
  <c r="N65" i="23"/>
  <c r="P52" i="23"/>
  <c r="R70" i="23"/>
  <c r="S70" i="23"/>
  <c r="U70" i="23"/>
  <c r="U47" i="23"/>
  <c r="X47" i="23" s="1"/>
  <c r="U44" i="23"/>
  <c r="R68" i="23"/>
  <c r="S68" i="23"/>
  <c r="U68" i="23"/>
  <c r="U50" i="23"/>
  <c r="N66" i="23"/>
  <c r="P66" i="23"/>
  <c r="U48" i="23"/>
  <c r="P56" i="23"/>
  <c r="P46" i="23"/>
  <c r="N64" i="23"/>
  <c r="P64" i="23"/>
  <c r="U42" i="23"/>
  <c r="X42" i="23" s="1"/>
  <c r="O73" i="23"/>
  <c r="R67" i="23"/>
  <c r="S67" i="23"/>
  <c r="U67" i="23"/>
  <c r="X67" i="23" s="1"/>
  <c r="P69" i="23"/>
  <c r="N69" i="23"/>
  <c r="O69" i="23"/>
  <c r="P54" i="23"/>
  <c r="P58" i="23"/>
  <c r="U61" i="23"/>
  <c r="R61" i="23"/>
  <c r="S61" i="23"/>
  <c r="N79" i="23"/>
  <c r="P79" i="23"/>
  <c r="U41" i="23"/>
  <c r="U59" i="23"/>
  <c r="X59" i="23" s="1"/>
  <c r="P49" i="23"/>
  <c r="P78" i="23"/>
  <c r="N78" i="23"/>
  <c r="U58" i="23"/>
  <c r="S76" i="23"/>
  <c r="U76" i="23"/>
  <c r="R76" i="23"/>
  <c r="R71" i="23"/>
  <c r="S71" i="23"/>
  <c r="U71" i="23"/>
  <c r="X71" i="23" s="1"/>
  <c r="U53" i="23"/>
  <c r="R79" i="23"/>
  <c r="S79" i="23"/>
  <c r="U79" i="23"/>
  <c r="X79" i="23" s="1"/>
  <c r="U74" i="23"/>
  <c r="R74" i="23"/>
  <c r="S74" i="23"/>
  <c r="N63" i="23"/>
  <c r="P63" i="23"/>
  <c r="U45" i="23"/>
  <c r="O67" i="23"/>
  <c r="P60" i="23"/>
  <c r="N60" i="23"/>
  <c r="N72" i="23"/>
  <c r="P72" i="23"/>
  <c r="P57" i="23"/>
  <c r="U52" i="23"/>
  <c r="P47" i="23"/>
  <c r="P44" i="23"/>
  <c r="N68" i="23"/>
  <c r="P68" i="23"/>
  <c r="P55" i="23"/>
  <c r="N73" i="23"/>
  <c r="P73" i="23"/>
  <c r="U62" i="23"/>
  <c r="R62" i="23"/>
  <c r="S62" i="23"/>
  <c r="P50" i="23"/>
  <c r="P40" i="23"/>
  <c r="P48" i="23"/>
  <c r="U46" i="23"/>
  <c r="U64" i="23"/>
  <c r="R64" i="23"/>
  <c r="S64" i="23"/>
  <c r="R77" i="23"/>
  <c r="S77" i="23"/>
  <c r="U77" i="23"/>
  <c r="O70" i="23"/>
  <c r="O75" i="23"/>
  <c r="P75" i="23"/>
  <c r="N75" i="23"/>
  <c r="P59" i="23"/>
  <c r="U49" i="23"/>
  <c r="P67" i="23"/>
  <c r="N67" i="23"/>
  <c r="R69" i="23"/>
  <c r="S69" i="23"/>
  <c r="U69" i="23"/>
  <c r="S75" i="23"/>
  <c r="U75" i="23"/>
  <c r="X75" i="23" s="1"/>
  <c r="R75" i="23"/>
  <c r="U54" i="23"/>
  <c r="U40" i="23"/>
  <c r="P71" i="23"/>
  <c r="N71" i="23"/>
  <c r="P53" i="23"/>
  <c r="P61" i="23"/>
  <c r="O61" i="23"/>
  <c r="N61" i="23"/>
  <c r="N74" i="23"/>
  <c r="P74" i="23"/>
  <c r="U51" i="23"/>
  <c r="X51" i="23" s="1"/>
  <c r="P43" i="23"/>
  <c r="P45" i="23"/>
  <c r="O76" i="23"/>
  <c r="O79" i="23"/>
  <c r="S65" i="23"/>
  <c r="U65" i="23"/>
  <c r="R65" i="23"/>
  <c r="N70" i="23"/>
  <c r="P70" i="23"/>
  <c r="U55" i="23"/>
  <c r="X55" i="23" s="1"/>
  <c r="U73" i="23"/>
  <c r="R73" i="23"/>
  <c r="S73" i="23"/>
  <c r="N62" i="23"/>
  <c r="P62" i="23"/>
  <c r="R66" i="23"/>
  <c r="S66" i="23"/>
  <c r="U66" i="23"/>
  <c r="P41" i="23"/>
  <c r="U56" i="23"/>
  <c r="U43" i="23"/>
  <c r="X43" i="23" s="1"/>
  <c r="P77" i="23"/>
  <c r="N77" i="23"/>
  <c r="O77" i="23"/>
  <c r="E135" i="7" l="1"/>
  <c r="X128" i="9" s="1"/>
  <c r="Y128" i="9"/>
  <c r="H6" i="11"/>
  <c r="X4" i="21"/>
  <c r="X40" i="21"/>
  <c r="X36" i="21"/>
  <c r="X32" i="21"/>
  <c r="X28" i="21"/>
  <c r="X24" i="21"/>
  <c r="X20" i="21"/>
  <c r="X16" i="21"/>
  <c r="X12" i="21"/>
  <c r="X8" i="21"/>
  <c r="X33" i="21"/>
  <c r="X21" i="21"/>
  <c r="X9" i="21"/>
  <c r="X43" i="21"/>
  <c r="X39" i="21"/>
  <c r="X35" i="21"/>
  <c r="X31" i="21"/>
  <c r="X27" i="21"/>
  <c r="X23" i="21"/>
  <c r="X19" i="21"/>
  <c r="X15" i="21"/>
  <c r="X11" i="21"/>
  <c r="X7" i="21"/>
  <c r="X37" i="21"/>
  <c r="X25" i="21"/>
  <c r="X17" i="21"/>
  <c r="X5" i="21"/>
  <c r="X42" i="21"/>
  <c r="X38" i="21"/>
  <c r="X34" i="21"/>
  <c r="X30" i="21"/>
  <c r="X26" i="21"/>
  <c r="X22" i="21"/>
  <c r="X18" i="21"/>
  <c r="X14" i="21"/>
  <c r="X10" i="21"/>
  <c r="X6" i="21"/>
  <c r="X41" i="21"/>
  <c r="X29" i="21"/>
  <c r="X13" i="21"/>
  <c r="U10" i="21"/>
  <c r="U8" i="21"/>
  <c r="U31" i="21"/>
  <c r="U29" i="21"/>
  <c r="U23" i="21"/>
  <c r="U19" i="21"/>
  <c r="U17" i="21"/>
  <c r="U5" i="21"/>
  <c r="U42" i="21"/>
  <c r="U40" i="21"/>
  <c r="U38" i="21"/>
  <c r="U36" i="21"/>
  <c r="U34" i="21"/>
  <c r="U32" i="21"/>
  <c r="U30" i="21"/>
  <c r="U28" i="21"/>
  <c r="U26" i="21"/>
  <c r="U24" i="21"/>
  <c r="U22" i="21"/>
  <c r="U20" i="21"/>
  <c r="U18" i="21"/>
  <c r="U16" i="21"/>
  <c r="U14" i="21"/>
  <c r="U12" i="21"/>
  <c r="U6" i="21"/>
  <c r="U43" i="21"/>
  <c r="U41" i="21"/>
  <c r="U39" i="21"/>
  <c r="U37" i="21"/>
  <c r="U25" i="21"/>
  <c r="U13" i="21"/>
  <c r="U9" i="21"/>
  <c r="U35" i="21"/>
  <c r="U33" i="21"/>
  <c r="U27" i="21"/>
  <c r="U21" i="21"/>
  <c r="U15" i="21"/>
  <c r="U11" i="21"/>
  <c r="U7" i="21"/>
  <c r="B48" i="8"/>
  <c r="U4" i="21"/>
  <c r="S12" i="16"/>
  <c r="S11" i="16"/>
  <c r="B100" i="2"/>
  <c r="B34" i="12"/>
  <c r="B34" i="17"/>
  <c r="B79" i="17" s="1"/>
  <c r="B124" i="17" s="1"/>
  <c r="V71" i="23"/>
  <c r="W72" i="23"/>
  <c r="W60" i="23"/>
  <c r="W70" i="23"/>
  <c r="W71" i="23"/>
  <c r="V63" i="23"/>
  <c r="W63" i="23"/>
  <c r="W77" i="23"/>
  <c r="W64" i="23"/>
  <c r="W66" i="23"/>
  <c r="W61" i="23"/>
  <c r="W78" i="23"/>
  <c r="V66" i="23"/>
  <c r="X66" i="23"/>
  <c r="X48" i="23"/>
  <c r="X57" i="23"/>
  <c r="W62" i="23"/>
  <c r="W74" i="23"/>
  <c r="W76" i="23"/>
  <c r="X49" i="23"/>
  <c r="X46" i="23"/>
  <c r="V62" i="23"/>
  <c r="X62" i="23"/>
  <c r="X52" i="23"/>
  <c r="V74" i="23"/>
  <c r="X74" i="23"/>
  <c r="X56" i="23"/>
  <c r="X54" i="23"/>
  <c r="X45" i="23"/>
  <c r="X76" i="23"/>
  <c r="V76" i="23"/>
  <c r="X41" i="23"/>
  <c r="X69" i="23"/>
  <c r="W69" i="23"/>
  <c r="V69" i="23"/>
  <c r="X77" i="23"/>
  <c r="V77" i="23"/>
  <c r="V64" i="23"/>
  <c r="X64" i="23"/>
  <c r="X61" i="23"/>
  <c r="V61" i="23"/>
  <c r="W68" i="23"/>
  <c r="X68" i="23"/>
  <c r="V68" i="23"/>
  <c r="V78" i="23"/>
  <c r="X78" i="23"/>
  <c r="X73" i="23"/>
  <c r="W73" i="23"/>
  <c r="V73" i="23"/>
  <c r="X65" i="23"/>
  <c r="W65" i="23"/>
  <c r="V65" i="23"/>
  <c r="X40" i="23"/>
  <c r="X58" i="23"/>
  <c r="X50" i="23"/>
  <c r="X44" i="23"/>
  <c r="X72" i="23"/>
  <c r="V72" i="23"/>
  <c r="V60" i="23"/>
  <c r="X60" i="23"/>
  <c r="V79" i="23"/>
  <c r="V67" i="23"/>
  <c r="X53" i="23"/>
  <c r="V70" i="23"/>
  <c r="X70" i="23"/>
  <c r="V75" i="23"/>
  <c r="W75" i="23"/>
  <c r="W79" i="23"/>
  <c r="W67" i="23"/>
  <c r="P42" i="21" l="1"/>
  <c r="P40" i="21"/>
  <c r="P38" i="21"/>
  <c r="P36" i="21"/>
  <c r="P34" i="21"/>
  <c r="P32" i="21"/>
  <c r="P30" i="21"/>
  <c r="P28" i="21"/>
  <c r="P26" i="21"/>
  <c r="P24" i="21"/>
  <c r="P22" i="21"/>
  <c r="P20" i="21"/>
  <c r="P18" i="21"/>
  <c r="P16" i="21"/>
  <c r="P14" i="21"/>
  <c r="P12" i="21"/>
  <c r="P10" i="21"/>
  <c r="P8" i="21"/>
  <c r="P6" i="21"/>
  <c r="P4" i="21"/>
  <c r="P43" i="21"/>
  <c r="P41" i="21"/>
  <c r="P39" i="21"/>
  <c r="P37" i="21"/>
  <c r="P35" i="21"/>
  <c r="P33" i="21"/>
  <c r="P31" i="21"/>
  <c r="P29" i="21"/>
  <c r="P27" i="21"/>
  <c r="P25" i="21"/>
  <c r="P23" i="21"/>
  <c r="P21" i="21"/>
  <c r="P19" i="21"/>
  <c r="P17" i="21"/>
  <c r="P15" i="21"/>
  <c r="P13" i="21"/>
  <c r="P11" i="21"/>
  <c r="P9" i="21"/>
  <c r="P7" i="21"/>
  <c r="P5" i="21"/>
  <c r="O41" i="21"/>
  <c r="O37" i="21"/>
  <c r="O33" i="21"/>
  <c r="O27" i="21"/>
  <c r="O21" i="21"/>
  <c r="O15" i="21"/>
  <c r="O11" i="21"/>
  <c r="O7" i="21"/>
  <c r="O42" i="21"/>
  <c r="O40" i="21"/>
  <c r="O38" i="21"/>
  <c r="O36" i="21"/>
  <c r="O34" i="21"/>
  <c r="O32" i="21"/>
  <c r="O30" i="21"/>
  <c r="O28" i="21"/>
  <c r="O26" i="21"/>
  <c r="O24" i="21"/>
  <c r="O22" i="21"/>
  <c r="O20" i="21"/>
  <c r="O18" i="21"/>
  <c r="O16" i="21"/>
  <c r="O14" i="21"/>
  <c r="O12" i="21"/>
  <c r="O10" i="21"/>
  <c r="O8" i="21"/>
  <c r="O6" i="21"/>
  <c r="O4" i="21"/>
  <c r="O43" i="21"/>
  <c r="O35" i="21"/>
  <c r="O29" i="21"/>
  <c r="O23" i="21"/>
  <c r="O19" i="21"/>
  <c r="O13" i="21"/>
  <c r="O5" i="21"/>
  <c r="O39" i="21"/>
  <c r="O31" i="21"/>
  <c r="O25" i="21"/>
  <c r="O17" i="21"/>
  <c r="O9" i="21"/>
  <c r="X45" i="21"/>
  <c r="B49" i="8"/>
  <c r="U45" i="21"/>
  <c r="B101" i="2"/>
  <c r="B35" i="17"/>
  <c r="B80" i="17" s="1"/>
  <c r="B125" i="17" s="1"/>
  <c r="B35" i="12"/>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D6" i="19"/>
  <c r="D5"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D4" i="19"/>
  <c r="C4" i="19"/>
  <c r="L43" i="19"/>
  <c r="L42" i="19"/>
  <c r="L41" i="19"/>
  <c r="L40" i="19"/>
  <c r="L39" i="19"/>
  <c r="L38" i="19"/>
  <c r="L37" i="19"/>
  <c r="L36" i="19"/>
  <c r="L35" i="19"/>
  <c r="L34" i="19"/>
  <c r="L33" i="19"/>
  <c r="L32" i="19"/>
  <c r="L31" i="19"/>
  <c r="L30" i="19"/>
  <c r="L29" i="19"/>
  <c r="L28" i="19"/>
  <c r="L27" i="19"/>
  <c r="L26" i="19"/>
  <c r="L25" i="19"/>
  <c r="L24" i="19"/>
  <c r="L23" i="19"/>
  <c r="L22" i="19"/>
  <c r="L21" i="19"/>
  <c r="L15" i="19"/>
  <c r="L14" i="19"/>
  <c r="L13" i="19"/>
  <c r="L12" i="19"/>
  <c r="L11" i="19"/>
  <c r="L10" i="19"/>
  <c r="L9" i="19"/>
  <c r="L8" i="19"/>
  <c r="L7" i="19"/>
  <c r="L6" i="19"/>
  <c r="L5"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L4" i="19"/>
  <c r="K4" i="19"/>
  <c r="B23" i="2"/>
  <c r="B5" i="19"/>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AE170" i="9" l="1"/>
  <c r="C7" i="10" s="1"/>
  <c r="AB171" i="9"/>
  <c r="D118" i="9"/>
  <c r="B50" i="8"/>
  <c r="B7" i="18"/>
  <c r="B52" i="18" s="1"/>
  <c r="B97" i="18" s="1"/>
  <c r="B36" i="12"/>
  <c r="B36" i="17"/>
  <c r="B81" i="17" s="1"/>
  <c r="B126" i="17" s="1"/>
  <c r="B102" i="2"/>
  <c r="H4" i="19"/>
  <c r="G4" i="19"/>
  <c r="B24" i="2"/>
  <c r="B7" i="11"/>
  <c r="K6" i="19"/>
  <c r="K5" i="19"/>
  <c r="G10" i="19"/>
  <c r="G18" i="19"/>
  <c r="G26" i="19"/>
  <c r="J26" i="19" s="1"/>
  <c r="G38" i="19"/>
  <c r="G6" i="19"/>
  <c r="G14" i="19"/>
  <c r="G22" i="19"/>
  <c r="G34" i="19"/>
  <c r="G42" i="19"/>
  <c r="G30" i="19"/>
  <c r="G5" i="19"/>
  <c r="G9" i="19"/>
  <c r="G13" i="19"/>
  <c r="G17" i="19"/>
  <c r="G21" i="19"/>
  <c r="G25" i="19"/>
  <c r="G29" i="19"/>
  <c r="G33" i="19"/>
  <c r="G37" i="19"/>
  <c r="G41" i="19"/>
  <c r="E4" i="19"/>
  <c r="F4" i="19" s="1"/>
  <c r="E12" i="19"/>
  <c r="F12" i="19" s="1"/>
  <c r="E16" i="19"/>
  <c r="F16" i="19" s="1"/>
  <c r="E20" i="19"/>
  <c r="F20" i="19" s="1"/>
  <c r="E24" i="19"/>
  <c r="F24" i="19" s="1"/>
  <c r="E28" i="19"/>
  <c r="F28" i="19" s="1"/>
  <c r="E32" i="19"/>
  <c r="F32" i="19" s="1"/>
  <c r="E36" i="19"/>
  <c r="F36" i="19" s="1"/>
  <c r="E40" i="19"/>
  <c r="F40" i="19" s="1"/>
  <c r="H11" i="19"/>
  <c r="H15" i="19"/>
  <c r="I15" i="19" s="1"/>
  <c r="H19" i="19"/>
  <c r="I19" i="19" s="1"/>
  <c r="H23" i="19"/>
  <c r="I23" i="19" s="1"/>
  <c r="H27" i="19"/>
  <c r="I27" i="19" s="1"/>
  <c r="H31" i="19"/>
  <c r="I31" i="19" s="1"/>
  <c r="H35" i="19"/>
  <c r="I35" i="19" s="1"/>
  <c r="H39" i="19"/>
  <c r="I39" i="19" s="1"/>
  <c r="H43" i="19"/>
  <c r="I43" i="19" s="1"/>
  <c r="E7" i="19"/>
  <c r="F7" i="19" s="1"/>
  <c r="E11" i="19"/>
  <c r="F11" i="19" s="1"/>
  <c r="E15" i="19"/>
  <c r="F15" i="19" s="1"/>
  <c r="E19" i="19"/>
  <c r="F19" i="19" s="1"/>
  <c r="E23" i="19"/>
  <c r="F23" i="19" s="1"/>
  <c r="E27" i="19"/>
  <c r="F27" i="19" s="1"/>
  <c r="E31" i="19"/>
  <c r="F31" i="19" s="1"/>
  <c r="E35" i="19"/>
  <c r="F35" i="19" s="1"/>
  <c r="E39" i="19"/>
  <c r="F39" i="19" s="1"/>
  <c r="E43" i="19"/>
  <c r="F43" i="19" s="1"/>
  <c r="H12" i="19"/>
  <c r="H16" i="19"/>
  <c r="I16" i="19" s="1"/>
  <c r="H20" i="19"/>
  <c r="I20" i="19" s="1"/>
  <c r="H24" i="19"/>
  <c r="I24" i="19" s="1"/>
  <c r="H28" i="19"/>
  <c r="I28" i="19" s="1"/>
  <c r="H32" i="19"/>
  <c r="I32" i="19" s="1"/>
  <c r="H36" i="19"/>
  <c r="I36" i="19" s="1"/>
  <c r="H40" i="19"/>
  <c r="I40" i="19" s="1"/>
  <c r="H9" i="19"/>
  <c r="H13" i="19"/>
  <c r="H17" i="19"/>
  <c r="I17" i="19" s="1"/>
  <c r="H21" i="19"/>
  <c r="I21" i="19" s="1"/>
  <c r="H25" i="19"/>
  <c r="I25" i="19" s="1"/>
  <c r="H29" i="19"/>
  <c r="I29" i="19" s="1"/>
  <c r="H33" i="19"/>
  <c r="I33" i="19" s="1"/>
  <c r="H37" i="19"/>
  <c r="I37" i="19" s="1"/>
  <c r="H41" i="19"/>
  <c r="I41" i="19" s="1"/>
  <c r="H10" i="19"/>
  <c r="H14" i="19"/>
  <c r="H18" i="19"/>
  <c r="I18" i="19" s="1"/>
  <c r="H22" i="19"/>
  <c r="I22" i="19" s="1"/>
  <c r="H26" i="19"/>
  <c r="I26" i="19" s="1"/>
  <c r="H30" i="19"/>
  <c r="I30" i="19" s="1"/>
  <c r="H34" i="19"/>
  <c r="I34" i="19" s="1"/>
  <c r="H38" i="19"/>
  <c r="I38" i="19" s="1"/>
  <c r="H42" i="19"/>
  <c r="I42" i="19" s="1"/>
  <c r="G8" i="19"/>
  <c r="J8" i="19" s="1"/>
  <c r="E9" i="19"/>
  <c r="F9" i="19" s="1"/>
  <c r="E13" i="19"/>
  <c r="F13" i="19" s="1"/>
  <c r="E17" i="19"/>
  <c r="F17" i="19" s="1"/>
  <c r="E21" i="19"/>
  <c r="F21" i="19" s="1"/>
  <c r="E25" i="19"/>
  <c r="F25" i="19" s="1"/>
  <c r="E29" i="19"/>
  <c r="F29" i="19" s="1"/>
  <c r="E33" i="19"/>
  <c r="F33" i="19" s="1"/>
  <c r="E37" i="19"/>
  <c r="F37" i="19" s="1"/>
  <c r="E41" i="19"/>
  <c r="F41" i="19" s="1"/>
  <c r="G11" i="19"/>
  <c r="J11" i="19" s="1"/>
  <c r="G15" i="19"/>
  <c r="G19" i="19"/>
  <c r="G23" i="19"/>
  <c r="G27" i="19"/>
  <c r="J27" i="19" s="1"/>
  <c r="G31" i="19"/>
  <c r="J31" i="19" s="1"/>
  <c r="G35" i="19"/>
  <c r="J35" i="19" s="1"/>
  <c r="G39" i="19"/>
  <c r="G43" i="19"/>
  <c r="J43" i="19" s="1"/>
  <c r="E10" i="19"/>
  <c r="F10" i="19" s="1"/>
  <c r="E14" i="19"/>
  <c r="F14" i="19" s="1"/>
  <c r="E18" i="19"/>
  <c r="F18" i="19" s="1"/>
  <c r="E22" i="19"/>
  <c r="F22" i="19" s="1"/>
  <c r="E26" i="19"/>
  <c r="F26" i="19" s="1"/>
  <c r="E30" i="19"/>
  <c r="F30" i="19" s="1"/>
  <c r="E34" i="19"/>
  <c r="F34" i="19" s="1"/>
  <c r="E38" i="19"/>
  <c r="F38" i="19" s="1"/>
  <c r="E42" i="19"/>
  <c r="F42" i="19" s="1"/>
  <c r="G12" i="19"/>
  <c r="J12" i="19" s="1"/>
  <c r="G16" i="19"/>
  <c r="G20" i="19"/>
  <c r="G24" i="19"/>
  <c r="J24" i="19" s="1"/>
  <c r="G28" i="19"/>
  <c r="J28" i="19" s="1"/>
  <c r="G32" i="19"/>
  <c r="G36" i="19"/>
  <c r="J36" i="19" s="1"/>
  <c r="G40" i="19"/>
  <c r="J40" i="19" s="1"/>
  <c r="H7" i="19"/>
  <c r="I7" i="19" s="1"/>
  <c r="H5" i="19"/>
  <c r="E5" i="19"/>
  <c r="F5" i="19" s="1"/>
  <c r="G7" i="19"/>
  <c r="H6" i="19"/>
  <c r="E6" i="19"/>
  <c r="F6" i="19" s="1"/>
  <c r="H8" i="19"/>
  <c r="E8" i="19"/>
  <c r="F8" i="19" s="1"/>
  <c r="S119" i="9" l="1"/>
  <c r="I7" i="11" s="1"/>
  <c r="J7" i="11" s="1"/>
  <c r="D7" i="10"/>
  <c r="J15" i="19"/>
  <c r="M15" i="19" s="1"/>
  <c r="F7" i="12"/>
  <c r="J19" i="19"/>
  <c r="M19" i="19" s="1"/>
  <c r="I12" i="19"/>
  <c r="N12" i="19" s="1"/>
  <c r="I14" i="19"/>
  <c r="N14" i="19" s="1"/>
  <c r="J4" i="19"/>
  <c r="M4" i="19" s="1"/>
  <c r="I13" i="19"/>
  <c r="N13" i="19" s="1"/>
  <c r="J32" i="19"/>
  <c r="M32" i="19" s="1"/>
  <c r="J16" i="19"/>
  <c r="M16" i="19" s="1"/>
  <c r="J39" i="19"/>
  <c r="M39" i="19" s="1"/>
  <c r="J23" i="19"/>
  <c r="M23" i="19" s="1"/>
  <c r="J41" i="19"/>
  <c r="M41" i="19" s="1"/>
  <c r="J25" i="19"/>
  <c r="M25" i="19" s="1"/>
  <c r="J34" i="19"/>
  <c r="M34" i="19" s="1"/>
  <c r="J38" i="19"/>
  <c r="M38" i="19" s="1"/>
  <c r="J37" i="19"/>
  <c r="M37" i="19" s="1"/>
  <c r="J33" i="19"/>
  <c r="M33" i="19" s="1"/>
  <c r="J30" i="19"/>
  <c r="M30" i="19" s="1"/>
  <c r="J29" i="19"/>
  <c r="M29" i="19" s="1"/>
  <c r="J42" i="19"/>
  <c r="M42" i="19" s="1"/>
  <c r="J6" i="19"/>
  <c r="M6" i="19" s="1"/>
  <c r="J7" i="19"/>
  <c r="J5" i="19"/>
  <c r="M5" i="19" s="1"/>
  <c r="AE171" i="9"/>
  <c r="C8" i="10" s="1"/>
  <c r="AB172" i="9"/>
  <c r="D119" i="9"/>
  <c r="I8" i="19"/>
  <c r="N8" i="19" s="1"/>
  <c r="J10" i="19"/>
  <c r="J9" i="19"/>
  <c r="J20" i="19"/>
  <c r="M20" i="19" s="1"/>
  <c r="I9" i="19"/>
  <c r="N9" i="19" s="1"/>
  <c r="J13" i="19"/>
  <c r="I5" i="19"/>
  <c r="N5" i="19" s="1"/>
  <c r="I6" i="19"/>
  <c r="N6" i="19" s="1"/>
  <c r="J21" i="19"/>
  <c r="M21" i="19" s="1"/>
  <c r="J22" i="19"/>
  <c r="M22" i="19" s="1"/>
  <c r="I4" i="19"/>
  <c r="N4" i="19" s="1"/>
  <c r="I10" i="19"/>
  <c r="N10" i="19" s="1"/>
  <c r="I11" i="19"/>
  <c r="N11" i="19" s="1"/>
  <c r="J17" i="19"/>
  <c r="M17" i="19" s="1"/>
  <c r="J14" i="19"/>
  <c r="M14" i="19" s="1"/>
  <c r="J18" i="19"/>
  <c r="M18" i="19" s="1"/>
  <c r="N7" i="19"/>
  <c r="B51" i="8"/>
  <c r="B8" i="18"/>
  <c r="B53" i="18" s="1"/>
  <c r="B98" i="18" s="1"/>
  <c r="B37" i="17"/>
  <c r="B82" i="17" s="1"/>
  <c r="B127" i="17" s="1"/>
  <c r="B103" i="2"/>
  <c r="B37" i="12"/>
  <c r="L16" i="19"/>
  <c r="N16" i="19" s="1"/>
  <c r="B25" i="2"/>
  <c r="B8" i="11"/>
  <c r="N31" i="19"/>
  <c r="N15" i="19"/>
  <c r="N43" i="19"/>
  <c r="N23" i="19"/>
  <c r="N39" i="19"/>
  <c r="N35" i="19"/>
  <c r="N40" i="19"/>
  <c r="N24" i="19"/>
  <c r="M26" i="19"/>
  <c r="M40" i="19"/>
  <c r="M24" i="19"/>
  <c r="N36" i="19"/>
  <c r="N41" i="19"/>
  <c r="N25" i="19"/>
  <c r="N26" i="19"/>
  <c r="M36" i="19"/>
  <c r="N37" i="19"/>
  <c r="N21" i="19"/>
  <c r="N42" i="19"/>
  <c r="N28" i="19"/>
  <c r="M31" i="19"/>
  <c r="N33" i="19"/>
  <c r="N34" i="19"/>
  <c r="M28" i="19"/>
  <c r="M43" i="19"/>
  <c r="M27" i="19"/>
  <c r="N29" i="19"/>
  <c r="N30" i="19"/>
  <c r="N22" i="19"/>
  <c r="N38" i="19"/>
  <c r="N32" i="19"/>
  <c r="M35" i="19"/>
  <c r="N27" i="19"/>
  <c r="S120" i="9" l="1"/>
  <c r="I8" i="11" s="1"/>
  <c r="D8" i="10"/>
  <c r="F8" i="12"/>
  <c r="G7" i="12"/>
  <c r="H7" i="12"/>
  <c r="AE172" i="9"/>
  <c r="C9" i="10" s="1"/>
  <c r="AB173" i="9"/>
  <c r="D120" i="9"/>
  <c r="B52" i="8"/>
  <c r="E52" i="18"/>
  <c r="J52" i="18" s="1"/>
  <c r="E7" i="18"/>
  <c r="J7" i="18" s="1"/>
  <c r="E97" i="18"/>
  <c r="J97" i="18" s="1"/>
  <c r="G52" i="18"/>
  <c r="G97" i="18"/>
  <c r="F52" i="18"/>
  <c r="K52" i="18" s="1"/>
  <c r="G7" i="18"/>
  <c r="F97" i="18"/>
  <c r="K97" i="18" s="1"/>
  <c r="F7" i="18"/>
  <c r="K7" i="18" s="1"/>
  <c r="B9" i="18"/>
  <c r="B54" i="18" s="1"/>
  <c r="B99" i="18" s="1"/>
  <c r="B38" i="17"/>
  <c r="B83" i="17" s="1"/>
  <c r="B128" i="17" s="1"/>
  <c r="B104" i="2"/>
  <c r="B38" i="12"/>
  <c r="J46" i="19"/>
  <c r="D133" i="7" s="1"/>
  <c r="I46" i="19"/>
  <c r="C133" i="7" s="1"/>
  <c r="B26" i="2"/>
  <c r="B9" i="11"/>
  <c r="K7" i="19"/>
  <c r="M7" i="19" s="1"/>
  <c r="L17" i="19"/>
  <c r="N17" i="19" s="1"/>
  <c r="J8" i="11" l="1"/>
  <c r="F8" i="11" s="1"/>
  <c r="S121" i="9"/>
  <c r="I9" i="11" s="1"/>
  <c r="J9" i="11" s="1"/>
  <c r="D9" i="10"/>
  <c r="D135" i="7"/>
  <c r="W128" i="9" s="1"/>
  <c r="C135" i="7"/>
  <c r="V128" i="9" s="1"/>
  <c r="F7" i="11"/>
  <c r="F9" i="12"/>
  <c r="G8" i="12"/>
  <c r="H8" i="12"/>
  <c r="U4" i="19"/>
  <c r="AE173" i="9"/>
  <c r="C10" i="10" s="1"/>
  <c r="AB174" i="9"/>
  <c r="D121" i="9"/>
  <c r="B53" i="8"/>
  <c r="E98" i="18"/>
  <c r="J98" i="18" s="1"/>
  <c r="E8" i="18"/>
  <c r="J8" i="18" s="1"/>
  <c r="E53" i="18"/>
  <c r="J53" i="18" s="1"/>
  <c r="F98" i="18"/>
  <c r="K98" i="18" s="1"/>
  <c r="F8" i="18"/>
  <c r="K8" i="18" s="1"/>
  <c r="G98" i="18"/>
  <c r="F53" i="18"/>
  <c r="K53" i="18" s="1"/>
  <c r="G53" i="18"/>
  <c r="G8" i="18"/>
  <c r="L97" i="18"/>
  <c r="L7" i="18"/>
  <c r="L52" i="18"/>
  <c r="B10" i="18"/>
  <c r="B55" i="18" s="1"/>
  <c r="B100" i="18" s="1"/>
  <c r="B39" i="12"/>
  <c r="B105" i="2"/>
  <c r="B39" i="17"/>
  <c r="B84" i="17" s="1"/>
  <c r="B129" i="17" s="1"/>
  <c r="K8" i="19"/>
  <c r="M8" i="19" s="1"/>
  <c r="B27" i="2"/>
  <c r="B10" i="11"/>
  <c r="L18" i="19"/>
  <c r="N18" i="19" s="1"/>
  <c r="U6" i="19"/>
  <c r="X8" i="19"/>
  <c r="X4" i="19"/>
  <c r="U5" i="19"/>
  <c r="U15" i="19"/>
  <c r="U16" i="19"/>
  <c r="U9" i="19"/>
  <c r="U25" i="19"/>
  <c r="U41" i="19"/>
  <c r="U23" i="19"/>
  <c r="U12" i="19"/>
  <c r="U14" i="19"/>
  <c r="U30" i="19"/>
  <c r="U21" i="19"/>
  <c r="U36" i="19"/>
  <c r="U26" i="19"/>
  <c r="U27" i="19"/>
  <c r="U35" i="19"/>
  <c r="U24" i="19"/>
  <c r="U13" i="19"/>
  <c r="U29" i="19"/>
  <c r="U31" i="19"/>
  <c r="U20" i="19"/>
  <c r="U18" i="19"/>
  <c r="U34" i="19"/>
  <c r="U40" i="19"/>
  <c r="U37" i="19"/>
  <c r="U11" i="19"/>
  <c r="U10" i="19"/>
  <c r="U43" i="19"/>
  <c r="U32" i="19"/>
  <c r="U17" i="19"/>
  <c r="U33" i="19"/>
  <c r="U39" i="19"/>
  <c r="U28" i="19"/>
  <c r="U22" i="19"/>
  <c r="U38" i="19"/>
  <c r="U19" i="19"/>
  <c r="U42" i="19"/>
  <c r="X9" i="19"/>
  <c r="X18" i="19"/>
  <c r="X22" i="19"/>
  <c r="X26" i="19"/>
  <c r="X30" i="19"/>
  <c r="X34" i="19"/>
  <c r="X38" i="19"/>
  <c r="X42" i="19"/>
  <c r="X20" i="19"/>
  <c r="X32" i="19"/>
  <c r="X14" i="19"/>
  <c r="X21" i="19"/>
  <c r="X33" i="19"/>
  <c r="X13" i="19"/>
  <c r="X19" i="19"/>
  <c r="X23" i="19"/>
  <c r="X27" i="19"/>
  <c r="X31" i="19"/>
  <c r="X35" i="19"/>
  <c r="X39" i="19"/>
  <c r="X43" i="19"/>
  <c r="X28" i="19"/>
  <c r="X36" i="19"/>
  <c r="X15" i="19"/>
  <c r="X25" i="19"/>
  <c r="X37" i="19"/>
  <c r="X11" i="19"/>
  <c r="X12" i="19"/>
  <c r="X16" i="19"/>
  <c r="X24" i="19"/>
  <c r="X40" i="19"/>
  <c r="X10" i="19"/>
  <c r="X17" i="19"/>
  <c r="X29" i="19"/>
  <c r="X41" i="19"/>
  <c r="X6" i="19"/>
  <c r="U8" i="19"/>
  <c r="U7" i="19"/>
  <c r="X7" i="19"/>
  <c r="X5" i="19"/>
  <c r="H8" i="11" l="1"/>
  <c r="G8" i="11"/>
  <c r="S122" i="9"/>
  <c r="I10" i="11" s="1"/>
  <c r="D10" i="10"/>
  <c r="G135" i="7"/>
  <c r="V133" i="9" s="1"/>
  <c r="H9" i="12"/>
  <c r="G9" i="12"/>
  <c r="F10" i="12"/>
  <c r="G7" i="11"/>
  <c r="H7" i="11"/>
  <c r="AE174" i="9"/>
  <c r="C11" i="10" s="1"/>
  <c r="AB175" i="9"/>
  <c r="D122" i="9"/>
  <c r="B54" i="8"/>
  <c r="L53" i="18"/>
  <c r="E99" i="18"/>
  <c r="J99" i="18" s="1"/>
  <c r="E54" i="18"/>
  <c r="J54" i="18" s="1"/>
  <c r="E9" i="18"/>
  <c r="J9" i="18" s="1"/>
  <c r="G54" i="18"/>
  <c r="G99" i="18"/>
  <c r="G9" i="18"/>
  <c r="F54" i="18"/>
  <c r="K54" i="18" s="1"/>
  <c r="F9" i="18"/>
  <c r="K9" i="18" s="1"/>
  <c r="F99" i="18"/>
  <c r="K99" i="18" s="1"/>
  <c r="L8" i="18"/>
  <c r="L98" i="18"/>
  <c r="B11" i="18"/>
  <c r="B56" i="18" s="1"/>
  <c r="B101" i="18" s="1"/>
  <c r="B106" i="2"/>
  <c r="B40" i="12"/>
  <c r="B40" i="17"/>
  <c r="B85" i="17" s="1"/>
  <c r="B130" i="17" s="1"/>
  <c r="X45" i="19"/>
  <c r="U45" i="19"/>
  <c r="B28" i="2"/>
  <c r="B11" i="11"/>
  <c r="K9" i="19"/>
  <c r="M9" i="19" s="1"/>
  <c r="L19" i="19"/>
  <c r="N19" i="19" s="1"/>
  <c r="J10" i="11" l="1"/>
  <c r="F10" i="11" s="1"/>
  <c r="S123" i="9"/>
  <c r="I11" i="11" s="1"/>
  <c r="J11" i="11" s="1"/>
  <c r="D11" i="10"/>
  <c r="G10" i="12"/>
  <c r="H10" i="12"/>
  <c r="F11" i="12"/>
  <c r="F9" i="11"/>
  <c r="AE175" i="9"/>
  <c r="C12" i="10" s="1"/>
  <c r="AB176" i="9"/>
  <c r="D123" i="9"/>
  <c r="B55" i="8"/>
  <c r="L99" i="18"/>
  <c r="L54" i="18"/>
  <c r="E55" i="18"/>
  <c r="J55" i="18" s="1"/>
  <c r="E100" i="18"/>
  <c r="J100" i="18" s="1"/>
  <c r="E10" i="18"/>
  <c r="J10" i="18" s="1"/>
  <c r="G55" i="18"/>
  <c r="G100" i="18"/>
  <c r="G10" i="18"/>
  <c r="F55" i="18"/>
  <c r="K55" i="18" s="1"/>
  <c r="F10" i="18"/>
  <c r="K10" i="18" s="1"/>
  <c r="F100" i="18"/>
  <c r="K100" i="18" s="1"/>
  <c r="L9" i="18"/>
  <c r="B12" i="18"/>
  <c r="B57" i="18" s="1"/>
  <c r="B102" i="18" s="1"/>
  <c r="B107" i="2"/>
  <c r="B41" i="12"/>
  <c r="B41" i="17"/>
  <c r="B86" i="17" s="1"/>
  <c r="B131" i="17" s="1"/>
  <c r="L20" i="19"/>
  <c r="B29" i="2"/>
  <c r="B12" i="11"/>
  <c r="K10" i="19"/>
  <c r="G10" i="11" l="1"/>
  <c r="H10" i="11"/>
  <c r="S124" i="9"/>
  <c r="I12" i="11" s="1"/>
  <c r="D12" i="10"/>
  <c r="G9" i="11"/>
  <c r="H9" i="11"/>
  <c r="G11" i="12"/>
  <c r="H11" i="12"/>
  <c r="F12" i="12"/>
  <c r="AE176" i="9"/>
  <c r="C13" i="10" s="1"/>
  <c r="AB177" i="9"/>
  <c r="D124" i="9"/>
  <c r="B56" i="8"/>
  <c r="L10" i="18"/>
  <c r="L100" i="18"/>
  <c r="L55" i="18"/>
  <c r="E56" i="18"/>
  <c r="E11" i="18"/>
  <c r="E101" i="18"/>
  <c r="G56" i="18"/>
  <c r="G11" i="18"/>
  <c r="L11" i="18" s="1"/>
  <c r="F101" i="18"/>
  <c r="F11" i="18"/>
  <c r="G101" i="18"/>
  <c r="F56" i="18"/>
  <c r="B13" i="18"/>
  <c r="B58" i="18" s="1"/>
  <c r="B103" i="18" s="1"/>
  <c r="B42" i="12"/>
  <c r="B42" i="17"/>
  <c r="B87" i="17" s="1"/>
  <c r="B132" i="17" s="1"/>
  <c r="B108" i="2"/>
  <c r="M10" i="19"/>
  <c r="B30" i="2"/>
  <c r="B13" i="11"/>
  <c r="K11" i="19"/>
  <c r="N20" i="19"/>
  <c r="N46" i="19" s="1"/>
  <c r="J12" i="11" l="1"/>
  <c r="F12" i="11" s="1"/>
  <c r="S125" i="9"/>
  <c r="I13" i="11" s="1"/>
  <c r="D13" i="10"/>
  <c r="H12" i="12"/>
  <c r="G12" i="12"/>
  <c r="F13" i="12"/>
  <c r="F11" i="11"/>
  <c r="AE177" i="9"/>
  <c r="C14" i="10" s="1"/>
  <c r="AB178" i="9"/>
  <c r="D125" i="9"/>
  <c r="F12" i="16"/>
  <c r="B57" i="8"/>
  <c r="K101" i="18"/>
  <c r="K56" i="18"/>
  <c r="L101" i="18"/>
  <c r="L56" i="18"/>
  <c r="J56" i="18"/>
  <c r="J11" i="18"/>
  <c r="K11" i="18"/>
  <c r="J101" i="18"/>
  <c r="E102" i="18"/>
  <c r="E12" i="18"/>
  <c r="E57" i="18"/>
  <c r="G57" i="18"/>
  <c r="F12" i="18"/>
  <c r="F102" i="18"/>
  <c r="G102" i="18"/>
  <c r="F57" i="18"/>
  <c r="G12" i="18"/>
  <c r="B14" i="18"/>
  <c r="B59" i="18" s="1"/>
  <c r="B104" i="18" s="1"/>
  <c r="B43" i="17"/>
  <c r="B88" i="17" s="1"/>
  <c r="B133" i="17" s="1"/>
  <c r="B109" i="2"/>
  <c r="B43" i="12"/>
  <c r="M11" i="19"/>
  <c r="B31" i="2"/>
  <c r="B14" i="11"/>
  <c r="K12" i="19"/>
  <c r="H12" i="11" l="1"/>
  <c r="G12" i="11"/>
  <c r="J13" i="11"/>
  <c r="F13" i="11" s="1"/>
  <c r="S126" i="9"/>
  <c r="I14" i="11" s="1"/>
  <c r="D14" i="10"/>
  <c r="H11" i="11"/>
  <c r="G11" i="11"/>
  <c r="F14" i="12"/>
  <c r="G13" i="12"/>
  <c r="H13" i="12"/>
  <c r="O16" i="6"/>
  <c r="O5" i="6"/>
  <c r="AE178" i="9"/>
  <c r="C15" i="10" s="1"/>
  <c r="AB179" i="9"/>
  <c r="D126" i="9"/>
  <c r="B58" i="8"/>
  <c r="B45" i="23"/>
  <c r="F45" i="23" s="1"/>
  <c r="K12" i="18"/>
  <c r="J12" i="18"/>
  <c r="L57" i="18"/>
  <c r="K102" i="18"/>
  <c r="J57" i="18"/>
  <c r="E103" i="18"/>
  <c r="E58" i="18"/>
  <c r="E13" i="18"/>
  <c r="G58" i="18"/>
  <c r="G13" i="18"/>
  <c r="G103" i="18"/>
  <c r="F13" i="18"/>
  <c r="F58" i="18"/>
  <c r="F103" i="18"/>
  <c r="L12" i="18"/>
  <c r="K57" i="18"/>
  <c r="J102" i="18"/>
  <c r="L102" i="18"/>
  <c r="B15" i="18"/>
  <c r="B60" i="18" s="1"/>
  <c r="B105" i="18" s="1"/>
  <c r="R41" i="21"/>
  <c r="T41" i="21" s="1"/>
  <c r="R29" i="21"/>
  <c r="T29" i="21" s="1"/>
  <c r="R17" i="21"/>
  <c r="T17" i="21" s="1"/>
  <c r="R35" i="21"/>
  <c r="T35" i="21" s="1"/>
  <c r="R23" i="21"/>
  <c r="T23" i="21" s="1"/>
  <c r="R11" i="21"/>
  <c r="T11" i="21" s="1"/>
  <c r="R5" i="21"/>
  <c r="T5" i="21" s="1"/>
  <c r="R38" i="21"/>
  <c r="T38" i="21" s="1"/>
  <c r="R32" i="21"/>
  <c r="T32" i="21" s="1"/>
  <c r="R24" i="21"/>
  <c r="T24" i="21" s="1"/>
  <c r="R34" i="21"/>
  <c r="T34" i="21" s="1"/>
  <c r="R37" i="21"/>
  <c r="T37" i="21" s="1"/>
  <c r="R30" i="21"/>
  <c r="T30" i="21" s="1"/>
  <c r="R16" i="21"/>
  <c r="T16" i="21" s="1"/>
  <c r="R4" i="21"/>
  <c r="R15" i="21"/>
  <c r="T15" i="21" s="1"/>
  <c r="R28" i="21"/>
  <c r="T28" i="21" s="1"/>
  <c r="R40" i="21"/>
  <c r="T40" i="21" s="1"/>
  <c r="R33" i="21"/>
  <c r="T33" i="21" s="1"/>
  <c r="R43" i="21"/>
  <c r="T43" i="21" s="1"/>
  <c r="R22" i="21"/>
  <c r="T22" i="21" s="1"/>
  <c r="R13" i="21"/>
  <c r="T13" i="21" s="1"/>
  <c r="R18" i="21"/>
  <c r="T18" i="21" s="1"/>
  <c r="R8" i="21"/>
  <c r="T8" i="21" s="1"/>
  <c r="R14" i="21"/>
  <c r="T14" i="21" s="1"/>
  <c r="R21" i="21"/>
  <c r="T21" i="21" s="1"/>
  <c r="R31" i="21"/>
  <c r="T31" i="21" s="1"/>
  <c r="R12" i="21"/>
  <c r="T12" i="21" s="1"/>
  <c r="R36" i="21"/>
  <c r="T36" i="21" s="1"/>
  <c r="R27" i="21"/>
  <c r="T27" i="21" s="1"/>
  <c r="R26" i="21"/>
  <c r="T26" i="21" s="1"/>
  <c r="R20" i="21"/>
  <c r="T20" i="21" s="1"/>
  <c r="R9" i="21"/>
  <c r="T9" i="21" s="1"/>
  <c r="R19" i="21"/>
  <c r="T19" i="21" s="1"/>
  <c r="R10" i="21"/>
  <c r="T10" i="21" s="1"/>
  <c r="R25" i="21"/>
  <c r="T25" i="21" s="1"/>
  <c r="R6" i="21"/>
  <c r="T6" i="21" s="1"/>
  <c r="R42" i="21"/>
  <c r="T42" i="21" s="1"/>
  <c r="R7" i="21"/>
  <c r="T7" i="21" s="1"/>
  <c r="R39" i="21"/>
  <c r="T39" i="21" s="1"/>
  <c r="B110" i="2"/>
  <c r="B44" i="12"/>
  <c r="B44" i="17"/>
  <c r="B89" i="17" s="1"/>
  <c r="B134" i="17" s="1"/>
  <c r="P42" i="19"/>
  <c r="R42" i="19" s="1"/>
  <c r="T42" i="19" s="1"/>
  <c r="P43" i="19"/>
  <c r="R43" i="19" s="1"/>
  <c r="T43" i="19" s="1"/>
  <c r="P35" i="19"/>
  <c r="R35" i="19" s="1"/>
  <c r="T35" i="19" s="1"/>
  <c r="P27" i="19"/>
  <c r="R27" i="19" s="1"/>
  <c r="T27" i="19" s="1"/>
  <c r="P32" i="19"/>
  <c r="R32" i="19" s="1"/>
  <c r="T32" i="19" s="1"/>
  <c r="P24" i="19"/>
  <c r="R24" i="19" s="1"/>
  <c r="T24" i="19" s="1"/>
  <c r="P16" i="19"/>
  <c r="R16" i="19" s="1"/>
  <c r="T16" i="19" s="1"/>
  <c r="P11" i="19"/>
  <c r="R11" i="19" s="1"/>
  <c r="T11" i="19" s="1"/>
  <c r="P19" i="19"/>
  <c r="R19" i="19" s="1"/>
  <c r="T19" i="19" s="1"/>
  <c r="P38" i="19"/>
  <c r="R38" i="19" s="1"/>
  <c r="T38" i="19" s="1"/>
  <c r="P31" i="19"/>
  <c r="R31" i="19" s="1"/>
  <c r="T31" i="19" s="1"/>
  <c r="P28" i="19"/>
  <c r="R28" i="19" s="1"/>
  <c r="T28" i="19" s="1"/>
  <c r="P15" i="19"/>
  <c r="R15" i="19" s="1"/>
  <c r="T15" i="19" s="1"/>
  <c r="P10" i="19"/>
  <c r="R10" i="19" s="1"/>
  <c r="T10" i="19" s="1"/>
  <c r="P5" i="19"/>
  <c r="R5" i="19" s="1"/>
  <c r="T5" i="19" s="1"/>
  <c r="P14" i="19"/>
  <c r="R14" i="19" s="1"/>
  <c r="T14" i="19" s="1"/>
  <c r="P37" i="19"/>
  <c r="R37" i="19" s="1"/>
  <c r="T37" i="19" s="1"/>
  <c r="P34" i="19"/>
  <c r="R34" i="19" s="1"/>
  <c r="T34" i="19" s="1"/>
  <c r="P18" i="19"/>
  <c r="R18" i="19" s="1"/>
  <c r="T18" i="19" s="1"/>
  <c r="P17" i="19"/>
  <c r="R17" i="19" s="1"/>
  <c r="T17" i="19" s="1"/>
  <c r="P7" i="19"/>
  <c r="R7" i="19" s="1"/>
  <c r="T7" i="19" s="1"/>
  <c r="P4" i="19"/>
  <c r="R4" i="19" s="1"/>
  <c r="P40" i="19"/>
  <c r="R40" i="19" s="1"/>
  <c r="T40" i="19" s="1"/>
  <c r="P41" i="19"/>
  <c r="R41" i="19" s="1"/>
  <c r="T41" i="19" s="1"/>
  <c r="P33" i="19"/>
  <c r="R33" i="19" s="1"/>
  <c r="T33" i="19" s="1"/>
  <c r="P25" i="19"/>
  <c r="R25" i="19" s="1"/>
  <c r="T25" i="19" s="1"/>
  <c r="P30" i="19"/>
  <c r="R30" i="19" s="1"/>
  <c r="T30" i="19" s="1"/>
  <c r="P22" i="19"/>
  <c r="R22" i="19" s="1"/>
  <c r="T22" i="19" s="1"/>
  <c r="P23" i="19"/>
  <c r="R23" i="19" s="1"/>
  <c r="T23" i="19" s="1"/>
  <c r="P9" i="19"/>
  <c r="R9" i="19" s="1"/>
  <c r="T9" i="19" s="1"/>
  <c r="P12" i="19"/>
  <c r="R12" i="19" s="1"/>
  <c r="T12" i="19" s="1"/>
  <c r="P6" i="19"/>
  <c r="R6" i="19" s="1"/>
  <c r="T6" i="19" s="1"/>
  <c r="P39" i="19"/>
  <c r="R39" i="19" s="1"/>
  <c r="T39" i="19" s="1"/>
  <c r="P36" i="19"/>
  <c r="R36" i="19" s="1"/>
  <c r="T36" i="19" s="1"/>
  <c r="P21" i="19"/>
  <c r="R21" i="19" s="1"/>
  <c r="T21" i="19" s="1"/>
  <c r="P8" i="19"/>
  <c r="R8" i="19" s="1"/>
  <c r="T8" i="19" s="1"/>
  <c r="P29" i="19"/>
  <c r="R29" i="19" s="1"/>
  <c r="T29" i="19" s="1"/>
  <c r="P26" i="19"/>
  <c r="R26" i="19" s="1"/>
  <c r="T26" i="19" s="1"/>
  <c r="P13" i="19"/>
  <c r="R13" i="19" s="1"/>
  <c r="T13" i="19" s="1"/>
  <c r="P20" i="19"/>
  <c r="R20" i="19" s="1"/>
  <c r="T20" i="19" s="1"/>
  <c r="M12" i="19"/>
  <c r="K13" i="19"/>
  <c r="B15" i="11"/>
  <c r="B32" i="2"/>
  <c r="H13" i="11" l="1"/>
  <c r="G13" i="11"/>
  <c r="J14" i="11"/>
  <c r="F14" i="11" s="1"/>
  <c r="S127" i="9"/>
  <c r="I15" i="11" s="1"/>
  <c r="D15" i="10"/>
  <c r="F15" i="12"/>
  <c r="H14" i="12"/>
  <c r="G14" i="12"/>
  <c r="AE179" i="9"/>
  <c r="C16" i="10" s="1"/>
  <c r="AB180" i="9"/>
  <c r="D127" i="9"/>
  <c r="B59" i="8"/>
  <c r="B46" i="23"/>
  <c r="F46" i="23" s="1"/>
  <c r="C45" i="23"/>
  <c r="G45" i="23" s="1"/>
  <c r="K103" i="18"/>
  <c r="L13" i="18"/>
  <c r="J103" i="18"/>
  <c r="E59" i="18"/>
  <c r="E104" i="18"/>
  <c r="E14" i="18"/>
  <c r="F104" i="18"/>
  <c r="G104" i="18"/>
  <c r="F59" i="18"/>
  <c r="G14" i="18"/>
  <c r="G59" i="18"/>
  <c r="F14" i="18"/>
  <c r="K58" i="18"/>
  <c r="L58" i="18"/>
  <c r="K13" i="18"/>
  <c r="J13" i="18"/>
  <c r="L103" i="18"/>
  <c r="J58" i="18"/>
  <c r="R45" i="21"/>
  <c r="T4" i="21"/>
  <c r="B45" i="12"/>
  <c r="B45" i="17"/>
  <c r="B90" i="17" s="1"/>
  <c r="B135" i="17" s="1"/>
  <c r="R45" i="19"/>
  <c r="B16" i="11"/>
  <c r="B16" i="18"/>
  <c r="B61" i="18" s="1"/>
  <c r="B106" i="18" s="1"/>
  <c r="B33" i="2"/>
  <c r="M13" i="19"/>
  <c r="M46" i="19" s="1"/>
  <c r="T4" i="19"/>
  <c r="H14" i="11" l="1"/>
  <c r="G14" i="11"/>
  <c r="J15" i="11"/>
  <c r="F15" i="11" s="1"/>
  <c r="S128" i="9"/>
  <c r="I16" i="11" s="1"/>
  <c r="D16" i="10"/>
  <c r="F16" i="12"/>
  <c r="H15" i="12"/>
  <c r="G15" i="12"/>
  <c r="AE180" i="9"/>
  <c r="C17" i="10" s="1"/>
  <c r="AB181" i="9"/>
  <c r="D128" i="9"/>
  <c r="T45" i="21"/>
  <c r="T45" i="19"/>
  <c r="B60" i="8"/>
  <c r="B47" i="23"/>
  <c r="F47" i="23" s="1"/>
  <c r="C47" i="23"/>
  <c r="G47" i="23" s="1"/>
  <c r="C46" i="23"/>
  <c r="G46" i="23" s="1"/>
  <c r="J14" i="18"/>
  <c r="E60" i="18"/>
  <c r="E15" i="18"/>
  <c r="E105" i="18"/>
  <c r="G105" i="18"/>
  <c r="G15" i="18"/>
  <c r="F60" i="18"/>
  <c r="F15" i="18"/>
  <c r="G60" i="18"/>
  <c r="F105" i="18"/>
  <c r="K59" i="18"/>
  <c r="J104" i="18"/>
  <c r="L14" i="18"/>
  <c r="K14" i="18"/>
  <c r="L104" i="18"/>
  <c r="L59" i="18"/>
  <c r="K104" i="18"/>
  <c r="J59" i="18"/>
  <c r="F11" i="16"/>
  <c r="B34" i="2"/>
  <c r="B17" i="18"/>
  <c r="B62" i="18" s="1"/>
  <c r="B107" i="18" s="1"/>
  <c r="B17" i="11"/>
  <c r="G15" i="11" l="1"/>
  <c r="H15" i="11"/>
  <c r="J16" i="11"/>
  <c r="F16" i="11" s="1"/>
  <c r="S129" i="9"/>
  <c r="I17" i="11" s="1"/>
  <c r="J17" i="11" s="1"/>
  <c r="F17" i="11" s="1"/>
  <c r="D17" i="10"/>
  <c r="F17" i="12"/>
  <c r="H16" i="12"/>
  <c r="G16" i="12"/>
  <c r="O4" i="6"/>
  <c r="O15" i="6"/>
  <c r="AE181" i="9"/>
  <c r="C18" i="10" s="1"/>
  <c r="AB182" i="9"/>
  <c r="D129" i="9"/>
  <c r="B61" i="8"/>
  <c r="R48" i="23"/>
  <c r="V48" i="23" s="1"/>
  <c r="J48" i="23"/>
  <c r="N48" i="23" s="1"/>
  <c r="B48" i="23"/>
  <c r="F48" i="23" s="1"/>
  <c r="S48" i="23"/>
  <c r="W48" i="23" s="1"/>
  <c r="K48" i="23"/>
  <c r="O48" i="23" s="1"/>
  <c r="C48" i="23"/>
  <c r="G48" i="23" s="1"/>
  <c r="K15" i="18"/>
  <c r="K60" i="18"/>
  <c r="E106" i="18"/>
  <c r="E16" i="18"/>
  <c r="E61" i="18"/>
  <c r="F106" i="18"/>
  <c r="G16" i="18"/>
  <c r="G106" i="18"/>
  <c r="F16" i="18"/>
  <c r="G61" i="18"/>
  <c r="F61" i="18"/>
  <c r="K105" i="18"/>
  <c r="L15" i="18"/>
  <c r="J15" i="18"/>
  <c r="J105" i="18"/>
  <c r="L60" i="18"/>
  <c r="L105" i="18"/>
  <c r="J60" i="18"/>
  <c r="B18" i="18"/>
  <c r="B63" i="18" s="1"/>
  <c r="B108" i="18" s="1"/>
  <c r="Q40" i="21"/>
  <c r="S40" i="21" s="1"/>
  <c r="Q28" i="21"/>
  <c r="S28" i="21" s="1"/>
  <c r="Q16" i="21"/>
  <c r="S16" i="21" s="1"/>
  <c r="Q4" i="21"/>
  <c r="Q43" i="21"/>
  <c r="S43" i="21" s="1"/>
  <c r="Q31" i="21"/>
  <c r="S31" i="21" s="1"/>
  <c r="Q19" i="21"/>
  <c r="S19" i="21" s="1"/>
  <c r="Q7" i="21"/>
  <c r="S7" i="21" s="1"/>
  <c r="Q18" i="21"/>
  <c r="S18" i="21" s="1"/>
  <c r="Q17" i="21"/>
  <c r="S17" i="21" s="1"/>
  <c r="Q5" i="21"/>
  <c r="S5" i="21" s="1"/>
  <c r="Q8" i="21"/>
  <c r="S8" i="21" s="1"/>
  <c r="Q22" i="21"/>
  <c r="S22" i="21" s="1"/>
  <c r="Q25" i="21"/>
  <c r="S25" i="21" s="1"/>
  <c r="Q30" i="21"/>
  <c r="S30" i="21" s="1"/>
  <c r="Q42" i="21"/>
  <c r="S42" i="21" s="1"/>
  <c r="Q21" i="21"/>
  <c r="S21" i="21" s="1"/>
  <c r="Q24" i="21"/>
  <c r="S24" i="21" s="1"/>
  <c r="Q35" i="21"/>
  <c r="S35" i="21" s="1"/>
  <c r="Q27" i="21"/>
  <c r="S27" i="21" s="1"/>
  <c r="Q37" i="21"/>
  <c r="S37" i="21" s="1"/>
  <c r="Q34" i="21"/>
  <c r="S34" i="21" s="1"/>
  <c r="Q14" i="21"/>
  <c r="S14" i="21" s="1"/>
  <c r="Q32" i="21"/>
  <c r="S32" i="21" s="1"/>
  <c r="Q26" i="21"/>
  <c r="S26" i="21" s="1"/>
  <c r="Q12" i="21"/>
  <c r="S12" i="21" s="1"/>
  <c r="Q11" i="21"/>
  <c r="S11" i="21" s="1"/>
  <c r="Q15" i="21"/>
  <c r="S15" i="21" s="1"/>
  <c r="Q38" i="21"/>
  <c r="S38" i="21" s="1"/>
  <c r="Q41" i="21"/>
  <c r="S41" i="21" s="1"/>
  <c r="Q9" i="21"/>
  <c r="S9" i="21" s="1"/>
  <c r="Q33" i="21"/>
  <c r="S33" i="21" s="1"/>
  <c r="Q20" i="21"/>
  <c r="S20" i="21" s="1"/>
  <c r="Q10" i="21"/>
  <c r="S10" i="21" s="1"/>
  <c r="Q13" i="21"/>
  <c r="S13" i="21" s="1"/>
  <c r="Q6" i="21"/>
  <c r="S6" i="21" s="1"/>
  <c r="Q29" i="21"/>
  <c r="S29" i="21" s="1"/>
  <c r="Q36" i="21"/>
  <c r="S36" i="21" s="1"/>
  <c r="Q23" i="21"/>
  <c r="S23" i="21" s="1"/>
  <c r="Q39" i="21"/>
  <c r="S39" i="21" s="1"/>
  <c r="B35" i="2"/>
  <c r="B18" i="11"/>
  <c r="O34" i="19"/>
  <c r="O21" i="19"/>
  <c r="O39" i="19"/>
  <c r="O8" i="19"/>
  <c r="O26" i="19"/>
  <c r="O16" i="19"/>
  <c r="O18" i="19"/>
  <c r="O28" i="19"/>
  <c r="O41" i="19"/>
  <c r="O40" i="19"/>
  <c r="O5" i="19"/>
  <c r="O31" i="19"/>
  <c r="O9" i="19"/>
  <c r="O20" i="19"/>
  <c r="O22" i="19"/>
  <c r="O19" i="19"/>
  <c r="O38" i="19"/>
  <c r="O15" i="19"/>
  <c r="O33" i="19"/>
  <c r="O17" i="19"/>
  <c r="O36" i="19"/>
  <c r="O14" i="19"/>
  <c r="O29" i="19"/>
  <c r="O32" i="19"/>
  <c r="O4" i="19"/>
  <c r="O42" i="19"/>
  <c r="O27" i="19"/>
  <c r="O43" i="19"/>
  <c r="O24" i="19"/>
  <c r="O35" i="19"/>
  <c r="O37" i="19"/>
  <c r="O6" i="19"/>
  <c r="O25" i="19"/>
  <c r="O23" i="19"/>
  <c r="O7" i="19"/>
  <c r="O30" i="19"/>
  <c r="O10" i="19"/>
  <c r="O11" i="19"/>
  <c r="O12" i="19"/>
  <c r="O13" i="19"/>
  <c r="H16" i="11" l="1"/>
  <c r="G16" i="11"/>
  <c r="S130" i="9"/>
  <c r="I18" i="11" s="1"/>
  <c r="D18" i="10"/>
  <c r="H17" i="11"/>
  <c r="G17" i="11"/>
  <c r="F18" i="12"/>
  <c r="H17" i="12"/>
  <c r="G17" i="12"/>
  <c r="AE182" i="9"/>
  <c r="C19" i="10" s="1"/>
  <c r="AB183" i="9"/>
  <c r="D130" i="9"/>
  <c r="B62" i="8"/>
  <c r="J49" i="23"/>
  <c r="N49" i="23" s="1"/>
  <c r="R49" i="23"/>
  <c r="V49" i="23" s="1"/>
  <c r="B49" i="23"/>
  <c r="F49" i="23" s="1"/>
  <c r="K49" i="23"/>
  <c r="O49" i="23" s="1"/>
  <c r="S49" i="23"/>
  <c r="W49" i="23" s="1"/>
  <c r="C49" i="23"/>
  <c r="G49" i="23" s="1"/>
  <c r="K16" i="18"/>
  <c r="L106" i="18"/>
  <c r="J61" i="18"/>
  <c r="E107" i="18"/>
  <c r="E62" i="18"/>
  <c r="E17" i="18"/>
  <c r="F107" i="18"/>
  <c r="G17" i="18"/>
  <c r="F62" i="18"/>
  <c r="F17" i="18"/>
  <c r="G62" i="18"/>
  <c r="G107" i="18"/>
  <c r="K61" i="18"/>
  <c r="L16" i="18"/>
  <c r="J16" i="18"/>
  <c r="L61" i="18"/>
  <c r="K106" i="18"/>
  <c r="J106" i="18"/>
  <c r="B19" i="18"/>
  <c r="B64" i="18" s="1"/>
  <c r="B109" i="18" s="1"/>
  <c r="Q45" i="21"/>
  <c r="S4" i="21"/>
  <c r="B36" i="2"/>
  <c r="B19" i="11"/>
  <c r="Q12" i="19"/>
  <c r="S12" i="19" s="1"/>
  <c r="Q10" i="19"/>
  <c r="S10" i="19" s="1"/>
  <c r="Q6" i="19"/>
  <c r="S6" i="19" s="1"/>
  <c r="Q27" i="19"/>
  <c r="S27" i="19" s="1"/>
  <c r="Q32" i="19"/>
  <c r="S32" i="19" s="1"/>
  <c r="Q15" i="19"/>
  <c r="S15" i="19" s="1"/>
  <c r="Q22" i="19"/>
  <c r="S22" i="19" s="1"/>
  <c r="Q20" i="19"/>
  <c r="S20" i="19" s="1"/>
  <c r="Q31" i="19"/>
  <c r="S31" i="19" s="1"/>
  <c r="Q18" i="19"/>
  <c r="S18" i="19" s="1"/>
  <c r="Q25" i="19"/>
  <c r="S25" i="19" s="1"/>
  <c r="Q13" i="19"/>
  <c r="S13" i="19" s="1"/>
  <c r="Q30" i="19"/>
  <c r="S30" i="19" s="1"/>
  <c r="Q23" i="19"/>
  <c r="S23" i="19" s="1"/>
  <c r="Q37" i="19"/>
  <c r="S37" i="19" s="1"/>
  <c r="Q24" i="19"/>
  <c r="S24" i="19" s="1"/>
  <c r="Q36" i="19"/>
  <c r="S36" i="19" s="1"/>
  <c r="Q5" i="19"/>
  <c r="S5" i="19" s="1"/>
  <c r="Q26" i="19"/>
  <c r="S26" i="19" s="1"/>
  <c r="Q21" i="19"/>
  <c r="S21" i="19" s="1"/>
  <c r="Q35" i="19"/>
  <c r="S35" i="19" s="1"/>
  <c r="Q4" i="19"/>
  <c r="S4" i="19" s="1"/>
  <c r="Q14" i="19"/>
  <c r="S14" i="19" s="1"/>
  <c r="Q17" i="19"/>
  <c r="S17" i="19" s="1"/>
  <c r="Q38" i="19"/>
  <c r="S38" i="19" s="1"/>
  <c r="Q41" i="19"/>
  <c r="S41" i="19" s="1"/>
  <c r="Q8" i="19"/>
  <c r="S8" i="19" s="1"/>
  <c r="Q34" i="19"/>
  <c r="S34" i="19" s="1"/>
  <c r="Q11" i="19"/>
  <c r="S11" i="19" s="1"/>
  <c r="Q7" i="19"/>
  <c r="S7" i="19" s="1"/>
  <c r="Q43" i="19"/>
  <c r="S43" i="19" s="1"/>
  <c r="Q42" i="19"/>
  <c r="S42" i="19" s="1"/>
  <c r="Q29" i="19"/>
  <c r="S29" i="19" s="1"/>
  <c r="Q33" i="19"/>
  <c r="S33" i="19" s="1"/>
  <c r="Q19" i="19"/>
  <c r="S19" i="19" s="1"/>
  <c r="Q9" i="19"/>
  <c r="S9" i="19" s="1"/>
  <c r="Q40" i="19"/>
  <c r="S40" i="19" s="1"/>
  <c r="Q28" i="19"/>
  <c r="S28" i="19" s="1"/>
  <c r="Q16" i="19"/>
  <c r="S16" i="19" s="1"/>
  <c r="Q39" i="19"/>
  <c r="S39" i="19" s="1"/>
  <c r="J18" i="11" l="1"/>
  <c r="F18" i="11" s="1"/>
  <c r="S131" i="9"/>
  <c r="I19" i="11" s="1"/>
  <c r="J19" i="11" s="1"/>
  <c r="F19" i="11" s="1"/>
  <c r="D19" i="10"/>
  <c r="F19" i="12"/>
  <c r="G18" i="12"/>
  <c r="H18" i="12"/>
  <c r="AE183" i="9"/>
  <c r="C20" i="10" s="1"/>
  <c r="AB184" i="9"/>
  <c r="D131" i="9"/>
  <c r="S19" i="16"/>
  <c r="B63" i="8"/>
  <c r="J50" i="23"/>
  <c r="N50" i="23" s="1"/>
  <c r="B50" i="23"/>
  <c r="F50" i="23" s="1"/>
  <c r="R50" i="23"/>
  <c r="V50" i="23" s="1"/>
  <c r="C50" i="23"/>
  <c r="G50" i="23" s="1"/>
  <c r="K17" i="18"/>
  <c r="J17" i="18"/>
  <c r="K107" i="18"/>
  <c r="E63" i="18"/>
  <c r="E108" i="18"/>
  <c r="E18" i="18"/>
  <c r="F108" i="18"/>
  <c r="F18" i="18"/>
  <c r="G108" i="18"/>
  <c r="F63" i="18"/>
  <c r="G63" i="18"/>
  <c r="G18" i="18"/>
  <c r="K62" i="18"/>
  <c r="J62" i="18"/>
  <c r="L62" i="18"/>
  <c r="B20" i="11"/>
  <c r="B37" i="2"/>
  <c r="L107" i="18"/>
  <c r="L17" i="18"/>
  <c r="J107" i="18"/>
  <c r="S45" i="21"/>
  <c r="S50" i="21" s="1"/>
  <c r="B20" i="18"/>
  <c r="B65" i="18" s="1"/>
  <c r="B110" i="18" s="1"/>
  <c r="Q45" i="19"/>
  <c r="F19" i="16"/>
  <c r="G18" i="11" l="1"/>
  <c r="H18" i="11"/>
  <c r="S132" i="9"/>
  <c r="I20" i="11" s="1"/>
  <c r="D20" i="10"/>
  <c r="G19" i="11"/>
  <c r="H19" i="11"/>
  <c r="F20" i="12"/>
  <c r="H19" i="12"/>
  <c r="G19" i="12"/>
  <c r="P24" i="16"/>
  <c r="O24" i="16"/>
  <c r="C24" i="16"/>
  <c r="B24" i="16"/>
  <c r="S45" i="16"/>
  <c r="F45" i="16"/>
  <c r="B21" i="18"/>
  <c r="B66" i="18" s="1"/>
  <c r="B111" i="18" s="1"/>
  <c r="AE184" i="9"/>
  <c r="C21" i="10" s="1"/>
  <c r="AB185" i="9"/>
  <c r="B21" i="11"/>
  <c r="B38" i="2"/>
  <c r="D132" i="9"/>
  <c r="AG10" i="21"/>
  <c r="AG22" i="21"/>
  <c r="AG33" i="21"/>
  <c r="AG32" i="21"/>
  <c r="AG42" i="21"/>
  <c r="AG9" i="21"/>
  <c r="AG35" i="21"/>
  <c r="AG5" i="21"/>
  <c r="AG24" i="21"/>
  <c r="AG28" i="21"/>
  <c r="AG34" i="21"/>
  <c r="AG20" i="21"/>
  <c r="AG26" i="21"/>
  <c r="AG40" i="21"/>
  <c r="AG39" i="21"/>
  <c r="AG23" i="21"/>
  <c r="AG11" i="21"/>
  <c r="AG36" i="21"/>
  <c r="AG17" i="21"/>
  <c r="AG21" i="21"/>
  <c r="AG18" i="21"/>
  <c r="AG27" i="21"/>
  <c r="AG8" i="21"/>
  <c r="AG30" i="21"/>
  <c r="AG19" i="21"/>
  <c r="AG25" i="21"/>
  <c r="AG29" i="21"/>
  <c r="AG38" i="21"/>
  <c r="AG37" i="21"/>
  <c r="AG43" i="21"/>
  <c r="AG41" i="21"/>
  <c r="AG6" i="21"/>
  <c r="AG15" i="21"/>
  <c r="AG7" i="21"/>
  <c r="AG13" i="21"/>
  <c r="AG14" i="21"/>
  <c r="AG16" i="21"/>
  <c r="AG12" i="21"/>
  <c r="AG31" i="21"/>
  <c r="AG4" i="21"/>
  <c r="B64" i="8"/>
  <c r="R51" i="23"/>
  <c r="V51" i="23" s="1"/>
  <c r="J51" i="23"/>
  <c r="N51" i="23" s="1"/>
  <c r="B51" i="23"/>
  <c r="F51" i="23" s="1"/>
  <c r="K50" i="23"/>
  <c r="O50" i="23" s="1"/>
  <c r="C51" i="23"/>
  <c r="G51" i="23" s="1"/>
  <c r="S50" i="23"/>
  <c r="W50" i="23" s="1"/>
  <c r="S51" i="23"/>
  <c r="W51" i="23" s="1"/>
  <c r="L18" i="18"/>
  <c r="K18" i="18"/>
  <c r="L108" i="18"/>
  <c r="L63" i="18"/>
  <c r="K108" i="18"/>
  <c r="J63" i="18"/>
  <c r="E64" i="18"/>
  <c r="E19" i="18"/>
  <c r="E109" i="18"/>
  <c r="F64" i="18"/>
  <c r="G19" i="18"/>
  <c r="F109" i="18"/>
  <c r="F19" i="18"/>
  <c r="G109" i="18"/>
  <c r="G64" i="18"/>
  <c r="J108" i="18"/>
  <c r="K63" i="18"/>
  <c r="J18" i="18"/>
  <c r="B22" i="18"/>
  <c r="B67" i="18" s="1"/>
  <c r="B112" i="18" s="1"/>
  <c r="S45" i="19"/>
  <c r="S50" i="19" s="1"/>
  <c r="AG4" i="19" s="1"/>
  <c r="B39" i="2"/>
  <c r="B22" i="11"/>
  <c r="J20" i="11" l="1"/>
  <c r="F20" i="11" s="1"/>
  <c r="S133" i="9"/>
  <c r="I21" i="11" s="1"/>
  <c r="J21" i="11" s="1"/>
  <c r="F21" i="11" s="1"/>
  <c r="D21" i="10"/>
  <c r="F21" i="12"/>
  <c r="H20" i="12"/>
  <c r="G20" i="12"/>
  <c r="F24" i="16"/>
  <c r="I45" i="16"/>
  <c r="G45" i="16"/>
  <c r="E45" i="16"/>
  <c r="T24" i="16"/>
  <c r="S24" i="16"/>
  <c r="T45" i="16"/>
  <c r="R45" i="16"/>
  <c r="V45" i="16"/>
  <c r="R24" i="16"/>
  <c r="V24" i="16"/>
  <c r="G24" i="16"/>
  <c r="E24" i="16"/>
  <c r="I24" i="16"/>
  <c r="AE185" i="9"/>
  <c r="C22" i="10" s="1"/>
  <c r="AB186" i="9"/>
  <c r="AE186" i="9"/>
  <c r="C23" i="10" s="1"/>
  <c r="AB187" i="9"/>
  <c r="D133" i="9"/>
  <c r="D134" i="9"/>
  <c r="AG9" i="19"/>
  <c r="AG27" i="19"/>
  <c r="AG25" i="19"/>
  <c r="AG7" i="19"/>
  <c r="AG23" i="19"/>
  <c r="AG39" i="19"/>
  <c r="AG20" i="19"/>
  <c r="AG37" i="19"/>
  <c r="AG11" i="19"/>
  <c r="AG30" i="19"/>
  <c r="AG8" i="19"/>
  <c r="AG17" i="19"/>
  <c r="AG40" i="19"/>
  <c r="AG32" i="19"/>
  <c r="AG13" i="19"/>
  <c r="AG26" i="19"/>
  <c r="AG33" i="19"/>
  <c r="AG5" i="19"/>
  <c r="AG10" i="19"/>
  <c r="AG24" i="19"/>
  <c r="AG14" i="19"/>
  <c r="AG29" i="19"/>
  <c r="AG36" i="19"/>
  <c r="AG12" i="19"/>
  <c r="AG34" i="19"/>
  <c r="AG19" i="19"/>
  <c r="AG6" i="19"/>
  <c r="AG41" i="19"/>
  <c r="AG18" i="19"/>
  <c r="AG42" i="19"/>
  <c r="AG16" i="19"/>
  <c r="AG22" i="19"/>
  <c r="AG38" i="19"/>
  <c r="AG31" i="19"/>
  <c r="AG21" i="19"/>
  <c r="AG28" i="19"/>
  <c r="AG15" i="19"/>
  <c r="AG43" i="19"/>
  <c r="AG35" i="19"/>
  <c r="B65" i="8"/>
  <c r="R52" i="23"/>
  <c r="V52" i="23" s="1"/>
  <c r="J52" i="23"/>
  <c r="N52" i="23" s="1"/>
  <c r="B52" i="23"/>
  <c r="F52" i="23" s="1"/>
  <c r="K51" i="23"/>
  <c r="O51" i="23" s="1"/>
  <c r="K52" i="23"/>
  <c r="O52" i="23" s="1"/>
  <c r="S52" i="23"/>
  <c r="W52" i="23" s="1"/>
  <c r="C52" i="23"/>
  <c r="G52" i="23" s="1"/>
  <c r="K19" i="18"/>
  <c r="J109" i="18"/>
  <c r="R53" i="23" s="1"/>
  <c r="V53" i="23" s="1"/>
  <c r="K109" i="18"/>
  <c r="E110" i="18"/>
  <c r="E20" i="18"/>
  <c r="E65" i="18"/>
  <c r="F110" i="18"/>
  <c r="G110" i="18"/>
  <c r="F65" i="18"/>
  <c r="G20" i="18"/>
  <c r="G65" i="18"/>
  <c r="F20" i="18"/>
  <c r="L64" i="18"/>
  <c r="L19" i="18"/>
  <c r="J19" i="18"/>
  <c r="L109" i="18"/>
  <c r="K64" i="18"/>
  <c r="J64" i="18"/>
  <c r="B23" i="18"/>
  <c r="B68" i="18" s="1"/>
  <c r="B113" i="18" s="1"/>
  <c r="B23" i="11"/>
  <c r="B40" i="2"/>
  <c r="H20" i="11" l="1"/>
  <c r="G20" i="11"/>
  <c r="S135" i="9"/>
  <c r="I23" i="11" s="1"/>
  <c r="D23" i="10"/>
  <c r="S134" i="9"/>
  <c r="I22" i="11" s="1"/>
  <c r="D22" i="10"/>
  <c r="F23" i="12"/>
  <c r="H21" i="11"/>
  <c r="G21" i="11"/>
  <c r="H21" i="12"/>
  <c r="G21" i="12"/>
  <c r="F22" i="12"/>
  <c r="AE187" i="9"/>
  <c r="C24" i="10" s="1"/>
  <c r="AB188" i="9"/>
  <c r="D135" i="9"/>
  <c r="B66" i="8"/>
  <c r="S53" i="23"/>
  <c r="W53" i="23" s="1"/>
  <c r="J53" i="23"/>
  <c r="N53" i="23" s="1"/>
  <c r="B53" i="23"/>
  <c r="F53" i="23" s="1"/>
  <c r="C53" i="23"/>
  <c r="G53" i="23" s="1"/>
  <c r="L65" i="18"/>
  <c r="K110" i="18"/>
  <c r="J110" i="18"/>
  <c r="L20" i="18"/>
  <c r="K65" i="18"/>
  <c r="J65" i="18"/>
  <c r="E111" i="18"/>
  <c r="E66" i="18"/>
  <c r="E21" i="18"/>
  <c r="G66" i="18"/>
  <c r="G21" i="18"/>
  <c r="G111" i="18"/>
  <c r="F21" i="18"/>
  <c r="F111" i="18"/>
  <c r="F66" i="18"/>
  <c r="K20" i="18"/>
  <c r="L110" i="18"/>
  <c r="J20" i="18"/>
  <c r="B24" i="18"/>
  <c r="B69" i="18" s="1"/>
  <c r="B114" i="18" s="1"/>
  <c r="B41" i="2"/>
  <c r="B24" i="11"/>
  <c r="J22" i="11" l="1"/>
  <c r="F22" i="11" s="1"/>
  <c r="J23" i="11"/>
  <c r="F23" i="11" s="1"/>
  <c r="S136" i="9"/>
  <c r="I24" i="11" s="1"/>
  <c r="D24" i="10"/>
  <c r="F24" i="12"/>
  <c r="H23" i="12"/>
  <c r="G23" i="12"/>
  <c r="G22" i="12"/>
  <c r="H22" i="12"/>
  <c r="E112" i="18"/>
  <c r="J112" i="18" s="1"/>
  <c r="F112" i="18"/>
  <c r="K112" i="18" s="1"/>
  <c r="G22" i="18"/>
  <c r="L22" i="18" s="1"/>
  <c r="G112" i="18"/>
  <c r="L112" i="18" s="1"/>
  <c r="E22" i="18"/>
  <c r="J22" i="18" s="1"/>
  <c r="F22" i="18"/>
  <c r="K22" i="18" s="1"/>
  <c r="G67" i="18"/>
  <c r="L67" i="18" s="1"/>
  <c r="E67" i="18"/>
  <c r="J67" i="18" s="1"/>
  <c r="F67" i="18"/>
  <c r="K67" i="18" s="1"/>
  <c r="AE188" i="9"/>
  <c r="C25" i="10" s="1"/>
  <c r="AB189" i="9"/>
  <c r="D136" i="9"/>
  <c r="B67" i="8"/>
  <c r="B54" i="23"/>
  <c r="F54" i="23" s="1"/>
  <c r="J54" i="23"/>
  <c r="N54" i="23" s="1"/>
  <c r="R54" i="23"/>
  <c r="V54" i="23" s="1"/>
  <c r="S54" i="23"/>
  <c r="W54" i="23" s="1"/>
  <c r="K53" i="23"/>
  <c r="O53" i="23" s="1"/>
  <c r="L111" i="18"/>
  <c r="J66" i="18"/>
  <c r="K66" i="18"/>
  <c r="L21" i="18"/>
  <c r="J111" i="18"/>
  <c r="K111" i="18"/>
  <c r="L66" i="18"/>
  <c r="K21" i="18"/>
  <c r="J21" i="18"/>
  <c r="E68" i="18"/>
  <c r="E23" i="18"/>
  <c r="E113" i="18"/>
  <c r="F68" i="18"/>
  <c r="G23" i="18"/>
  <c r="G68" i="18"/>
  <c r="F23" i="18"/>
  <c r="F113" i="18"/>
  <c r="G113" i="18"/>
  <c r="B25" i="18"/>
  <c r="B70" i="18" s="1"/>
  <c r="B115" i="18" s="1"/>
  <c r="B25" i="11"/>
  <c r="B42" i="2"/>
  <c r="H23" i="11" l="1"/>
  <c r="G23" i="11"/>
  <c r="H22" i="11"/>
  <c r="G22" i="11"/>
  <c r="J24" i="11"/>
  <c r="F24" i="11" s="1"/>
  <c r="S137" i="9"/>
  <c r="I25" i="11" s="1"/>
  <c r="J25" i="11" s="1"/>
  <c r="F25" i="11" s="1"/>
  <c r="D25" i="10"/>
  <c r="F25" i="12"/>
  <c r="H24" i="12"/>
  <c r="G24" i="12"/>
  <c r="E134" i="9"/>
  <c r="E129" i="9"/>
  <c r="E127" i="9"/>
  <c r="E124" i="9"/>
  <c r="E130" i="9"/>
  <c r="E125" i="9"/>
  <c r="E131" i="9"/>
  <c r="E126" i="9"/>
  <c r="E135" i="9"/>
  <c r="E132" i="9"/>
  <c r="E133" i="9"/>
  <c r="E128" i="9"/>
  <c r="AE189" i="9"/>
  <c r="C26" i="10" s="1"/>
  <c r="AB190" i="9"/>
  <c r="E121" i="9"/>
  <c r="E119" i="9"/>
  <c r="E120" i="9"/>
  <c r="E122" i="9"/>
  <c r="E118" i="9"/>
  <c r="E117" i="9"/>
  <c r="E123" i="9"/>
  <c r="D137" i="9"/>
  <c r="E136" i="9" s="1"/>
  <c r="B68" i="8"/>
  <c r="R56" i="23"/>
  <c r="V56" i="23" s="1"/>
  <c r="R55" i="23"/>
  <c r="V55" i="23" s="1"/>
  <c r="J56" i="23"/>
  <c r="N56" i="23" s="1"/>
  <c r="B55" i="23"/>
  <c r="F55" i="23" s="1"/>
  <c r="B56" i="23"/>
  <c r="F56" i="23" s="1"/>
  <c r="J55" i="23"/>
  <c r="N55" i="23" s="1"/>
  <c r="K55" i="23"/>
  <c r="O55" i="23" s="1"/>
  <c r="K54" i="23"/>
  <c r="O54" i="23" s="1"/>
  <c r="C54" i="23"/>
  <c r="G54" i="23" s="1"/>
  <c r="S55" i="23"/>
  <c r="W55" i="23" s="1"/>
  <c r="C55" i="23"/>
  <c r="G55" i="23" s="1"/>
  <c r="K23" i="18"/>
  <c r="J113" i="18"/>
  <c r="L68" i="18"/>
  <c r="L23" i="18"/>
  <c r="J23" i="18"/>
  <c r="E114" i="18"/>
  <c r="E24" i="18"/>
  <c r="E69" i="18"/>
  <c r="F69" i="18"/>
  <c r="F24" i="18"/>
  <c r="G69" i="18"/>
  <c r="F114" i="18"/>
  <c r="G114" i="18"/>
  <c r="G24" i="18"/>
  <c r="L113" i="18"/>
  <c r="K113" i="18"/>
  <c r="K68" i="18"/>
  <c r="J68" i="18"/>
  <c r="B26" i="18"/>
  <c r="B71" i="18" s="1"/>
  <c r="B116" i="18" s="1"/>
  <c r="B43" i="2"/>
  <c r="B26" i="11"/>
  <c r="H24" i="11" l="1"/>
  <c r="G24" i="11"/>
  <c r="S138" i="9"/>
  <c r="I26" i="11" s="1"/>
  <c r="D26" i="10"/>
  <c r="F26" i="12"/>
  <c r="H25" i="11"/>
  <c r="G25" i="11"/>
  <c r="H25" i="12"/>
  <c r="G25" i="12"/>
  <c r="AE190" i="9"/>
  <c r="C27" i="10" s="1"/>
  <c r="AB191" i="9"/>
  <c r="Y189" i="9"/>
  <c r="Z189" i="9"/>
  <c r="D138" i="9"/>
  <c r="B69" i="8"/>
  <c r="J57" i="23"/>
  <c r="N57" i="23" s="1"/>
  <c r="B57" i="23"/>
  <c r="F57" i="23" s="1"/>
  <c r="R57" i="23"/>
  <c r="V57" i="23" s="1"/>
  <c r="S57" i="23"/>
  <c r="W57" i="23" s="1"/>
  <c r="C57" i="23"/>
  <c r="G57" i="23" s="1"/>
  <c r="C56" i="23"/>
  <c r="G56" i="23" s="1"/>
  <c r="S56" i="23"/>
  <c r="W56" i="23" s="1"/>
  <c r="K56" i="23"/>
  <c r="O56" i="23" s="1"/>
  <c r="E115" i="18"/>
  <c r="E70" i="18"/>
  <c r="E25" i="18"/>
  <c r="G115" i="18"/>
  <c r="G25" i="18"/>
  <c r="G70" i="18"/>
  <c r="F25" i="18"/>
  <c r="F70" i="18"/>
  <c r="F115" i="18"/>
  <c r="L114" i="18"/>
  <c r="K69" i="18"/>
  <c r="J114" i="18"/>
  <c r="K114" i="18"/>
  <c r="L69" i="18"/>
  <c r="J69" i="18"/>
  <c r="L24" i="18"/>
  <c r="K24" i="18"/>
  <c r="J24" i="18"/>
  <c r="B27" i="18"/>
  <c r="B72" i="18" s="1"/>
  <c r="B117" i="18" s="1"/>
  <c r="B27" i="11"/>
  <c r="B44" i="2"/>
  <c r="J26" i="11" l="1"/>
  <c r="F26" i="11" s="1"/>
  <c r="S139" i="9"/>
  <c r="I27" i="11" s="1"/>
  <c r="J27" i="11" s="1"/>
  <c r="F27" i="11" s="1"/>
  <c r="D27" i="10"/>
  <c r="F27" i="12"/>
  <c r="G26" i="12"/>
  <c r="H26" i="12"/>
  <c r="AE191" i="9"/>
  <c r="C28" i="10" s="1"/>
  <c r="AB192" i="9"/>
  <c r="Z190" i="9"/>
  <c r="Y190" i="9"/>
  <c r="D139" i="9"/>
  <c r="B70" i="8"/>
  <c r="B58" i="23"/>
  <c r="F58" i="23" s="1"/>
  <c r="J58" i="23"/>
  <c r="N58" i="23" s="1"/>
  <c r="R58" i="23"/>
  <c r="V58" i="23" s="1"/>
  <c r="K58" i="23"/>
  <c r="O58" i="23" s="1"/>
  <c r="K57" i="23"/>
  <c r="O57" i="23" s="1"/>
  <c r="E71" i="18"/>
  <c r="E116" i="18"/>
  <c r="E26" i="18"/>
  <c r="G71" i="18"/>
  <c r="G26" i="18"/>
  <c r="F116" i="18"/>
  <c r="F26" i="18"/>
  <c r="G116" i="18"/>
  <c r="F71" i="18"/>
  <c r="K25" i="18"/>
  <c r="J25" i="18"/>
  <c r="L70" i="18"/>
  <c r="J70" i="18"/>
  <c r="K115" i="18"/>
  <c r="L25" i="18"/>
  <c r="J115" i="18"/>
  <c r="K70" i="18"/>
  <c r="L115" i="18"/>
  <c r="B44" i="23"/>
  <c r="F44" i="23" s="1"/>
  <c r="C44" i="23"/>
  <c r="G44" i="23" s="1"/>
  <c r="B41" i="23"/>
  <c r="F41" i="23" s="1"/>
  <c r="C41" i="23"/>
  <c r="G41" i="23" s="1"/>
  <c r="B43" i="23"/>
  <c r="F43" i="23" s="1"/>
  <c r="C43" i="23"/>
  <c r="G43" i="23" s="1"/>
  <c r="B42" i="23"/>
  <c r="F42" i="23" s="1"/>
  <c r="C42" i="23"/>
  <c r="G42" i="23" s="1"/>
  <c r="B28" i="18"/>
  <c r="B73" i="18" s="1"/>
  <c r="B118" i="18" s="1"/>
  <c r="B45" i="2"/>
  <c r="B28" i="11"/>
  <c r="G26" i="11" l="1"/>
  <c r="H26" i="11"/>
  <c r="S140" i="9"/>
  <c r="I28" i="11" s="1"/>
  <c r="D28" i="10"/>
  <c r="F28" i="12"/>
  <c r="H27" i="11"/>
  <c r="G27" i="11"/>
  <c r="H27" i="12"/>
  <c r="G27" i="12"/>
  <c r="AE192" i="9"/>
  <c r="C29" i="10" s="1"/>
  <c r="AB193" i="9"/>
  <c r="Z191" i="9"/>
  <c r="Y191" i="9"/>
  <c r="D140" i="9"/>
  <c r="B71" i="8"/>
  <c r="R59" i="23"/>
  <c r="V59" i="23" s="1"/>
  <c r="B59" i="23"/>
  <c r="F59" i="23" s="1"/>
  <c r="J59" i="23"/>
  <c r="N59" i="23" s="1"/>
  <c r="C58" i="23"/>
  <c r="G58" i="23" s="1"/>
  <c r="K59" i="23"/>
  <c r="O59" i="23" s="1"/>
  <c r="S58" i="23"/>
  <c r="W58" i="23" s="1"/>
  <c r="S59" i="23"/>
  <c r="W59" i="23" s="1"/>
  <c r="R47" i="23"/>
  <c r="V47" i="23" s="1"/>
  <c r="J47" i="23"/>
  <c r="N47" i="23" s="1"/>
  <c r="S45" i="23"/>
  <c r="W45" i="23" s="1"/>
  <c r="S47" i="23"/>
  <c r="W47" i="23" s="1"/>
  <c r="K47" i="23"/>
  <c r="O47" i="23" s="1"/>
  <c r="R45" i="23"/>
  <c r="V45" i="23" s="1"/>
  <c r="R46" i="23"/>
  <c r="V46" i="23" s="1"/>
  <c r="K46" i="23"/>
  <c r="O46" i="23" s="1"/>
  <c r="K45" i="23"/>
  <c r="O45" i="23" s="1"/>
  <c r="S46" i="23"/>
  <c r="W46" i="23" s="1"/>
  <c r="J46" i="23"/>
  <c r="N46" i="23" s="1"/>
  <c r="J45" i="23"/>
  <c r="N45" i="23" s="1"/>
  <c r="K26" i="18"/>
  <c r="J26" i="18"/>
  <c r="K116" i="18"/>
  <c r="J116" i="18"/>
  <c r="K71" i="18"/>
  <c r="L26" i="18"/>
  <c r="E72" i="18"/>
  <c r="E27" i="18"/>
  <c r="E117" i="18"/>
  <c r="G117" i="18"/>
  <c r="G27" i="18"/>
  <c r="F72" i="18"/>
  <c r="F27" i="18"/>
  <c r="G72" i="18"/>
  <c r="F117" i="18"/>
  <c r="L116" i="18"/>
  <c r="L71" i="18"/>
  <c r="J71" i="18"/>
  <c r="S44" i="23"/>
  <c r="W44" i="23" s="1"/>
  <c r="R44" i="23"/>
  <c r="V44" i="23" s="1"/>
  <c r="K44" i="23"/>
  <c r="O44" i="23" s="1"/>
  <c r="J44" i="23"/>
  <c r="N44" i="23" s="1"/>
  <c r="S41" i="23"/>
  <c r="W41" i="23" s="1"/>
  <c r="R41" i="23"/>
  <c r="V41" i="23" s="1"/>
  <c r="S42" i="23"/>
  <c r="W42" i="23" s="1"/>
  <c r="R42" i="23"/>
  <c r="V42" i="23" s="1"/>
  <c r="K42" i="23"/>
  <c r="O42" i="23" s="1"/>
  <c r="J42" i="23"/>
  <c r="N42" i="23" s="1"/>
  <c r="B29" i="18"/>
  <c r="B74" i="18" s="1"/>
  <c r="B119" i="18" s="1"/>
  <c r="S43" i="23"/>
  <c r="W43" i="23" s="1"/>
  <c r="R43" i="23"/>
  <c r="V43" i="23" s="1"/>
  <c r="J41" i="23"/>
  <c r="N41" i="23" s="1"/>
  <c r="K41" i="23"/>
  <c r="O41" i="23" s="1"/>
  <c r="K43" i="23"/>
  <c r="O43" i="23" s="1"/>
  <c r="J43" i="23"/>
  <c r="N43" i="23" s="1"/>
  <c r="B46" i="2"/>
  <c r="B29" i="11"/>
  <c r="J28" i="11" l="1"/>
  <c r="F28" i="11" s="1"/>
  <c r="S141" i="9"/>
  <c r="I29" i="11" s="1"/>
  <c r="D29" i="10"/>
  <c r="F29" i="12"/>
  <c r="H28" i="12"/>
  <c r="G28" i="12"/>
  <c r="AE193" i="9"/>
  <c r="C30" i="10" s="1"/>
  <c r="AB194" i="9"/>
  <c r="Y192" i="9"/>
  <c r="Z192" i="9"/>
  <c r="D141" i="9"/>
  <c r="B72" i="8"/>
  <c r="C59" i="23"/>
  <c r="G59" i="23" s="1"/>
  <c r="K72" i="18"/>
  <c r="L27" i="18"/>
  <c r="J27" i="18"/>
  <c r="K117" i="18"/>
  <c r="L72" i="18"/>
  <c r="L117" i="18"/>
  <c r="J72" i="18"/>
  <c r="E118" i="18"/>
  <c r="E28" i="18"/>
  <c r="E73" i="18"/>
  <c r="F118" i="18"/>
  <c r="G118" i="18"/>
  <c r="G73" i="18"/>
  <c r="G28" i="18"/>
  <c r="F73" i="18"/>
  <c r="F28" i="18"/>
  <c r="K27" i="18"/>
  <c r="J117" i="18"/>
  <c r="B30" i="18"/>
  <c r="B75" i="18" s="1"/>
  <c r="B120" i="18" s="1"/>
  <c r="B47" i="2"/>
  <c r="B30" i="11"/>
  <c r="G28" i="11" l="1"/>
  <c r="H28" i="11"/>
  <c r="J29" i="11"/>
  <c r="F29" i="11" s="1"/>
  <c r="S142" i="9"/>
  <c r="I30" i="11" s="1"/>
  <c r="D30" i="10"/>
  <c r="F30" i="12"/>
  <c r="G29" i="12"/>
  <c r="H29" i="12"/>
  <c r="AE194" i="9"/>
  <c r="C31" i="10" s="1"/>
  <c r="AB195" i="9"/>
  <c r="Z193" i="9"/>
  <c r="Y193" i="9"/>
  <c r="D142" i="9"/>
  <c r="B73" i="8"/>
  <c r="L28" i="18"/>
  <c r="E119" i="18"/>
  <c r="E74" i="18"/>
  <c r="E29" i="18"/>
  <c r="F119" i="18"/>
  <c r="G29" i="18"/>
  <c r="G119" i="18"/>
  <c r="F29" i="18"/>
  <c r="F74" i="18"/>
  <c r="G74" i="18"/>
  <c r="L73" i="18"/>
  <c r="J73" i="18"/>
  <c r="K28" i="18"/>
  <c r="L118" i="18"/>
  <c r="J28" i="18"/>
  <c r="K73" i="18"/>
  <c r="K118" i="18"/>
  <c r="J118" i="18"/>
  <c r="B31" i="18"/>
  <c r="B76" i="18" s="1"/>
  <c r="B121" i="18" s="1"/>
  <c r="B31" i="11"/>
  <c r="B48" i="2"/>
  <c r="H29" i="11" l="1"/>
  <c r="G29" i="11"/>
  <c r="J30" i="11"/>
  <c r="F30" i="11" s="1"/>
  <c r="S143" i="9"/>
  <c r="I31" i="11" s="1"/>
  <c r="D31" i="10"/>
  <c r="F31" i="12"/>
  <c r="G30" i="12"/>
  <c r="H30" i="12"/>
  <c r="AE195" i="9"/>
  <c r="C32" i="10" s="1"/>
  <c r="AB196" i="9"/>
  <c r="Y194" i="9"/>
  <c r="Z194" i="9"/>
  <c r="D143" i="9"/>
  <c r="B74" i="8"/>
  <c r="E75" i="18"/>
  <c r="E120" i="18"/>
  <c r="E30" i="18"/>
  <c r="F120" i="18"/>
  <c r="G30" i="18"/>
  <c r="G120" i="18"/>
  <c r="F75" i="18"/>
  <c r="F30" i="18"/>
  <c r="G75" i="18"/>
  <c r="L29" i="18"/>
  <c r="K74" i="18"/>
  <c r="K119" i="18"/>
  <c r="K29" i="18"/>
  <c r="J29" i="18"/>
  <c r="L74" i="18"/>
  <c r="J119" i="18"/>
  <c r="L119" i="18"/>
  <c r="J74" i="18"/>
  <c r="B32" i="18"/>
  <c r="B77" i="18" s="1"/>
  <c r="B122" i="18" s="1"/>
  <c r="B49" i="2"/>
  <c r="B32" i="11"/>
  <c r="H30" i="11" l="1"/>
  <c r="G30" i="11"/>
  <c r="J31" i="11"/>
  <c r="F31" i="11" s="1"/>
  <c r="S144" i="9"/>
  <c r="I32" i="11" s="1"/>
  <c r="D32" i="10"/>
  <c r="F32" i="12"/>
  <c r="H31" i="12"/>
  <c r="G31" i="12"/>
  <c r="AE196" i="9"/>
  <c r="C33" i="10" s="1"/>
  <c r="AB197" i="9"/>
  <c r="Y195" i="9"/>
  <c r="Z195" i="9"/>
  <c r="D144" i="9"/>
  <c r="B75" i="8"/>
  <c r="J30" i="18"/>
  <c r="L120" i="18"/>
  <c r="J120" i="18"/>
  <c r="K75" i="18"/>
  <c r="E76" i="18"/>
  <c r="E31" i="18"/>
  <c r="E121" i="18"/>
  <c r="F121" i="18"/>
  <c r="G31" i="18"/>
  <c r="G121" i="18"/>
  <c r="F31" i="18"/>
  <c r="G76" i="18"/>
  <c r="F76" i="18"/>
  <c r="L75" i="18"/>
  <c r="L30" i="18"/>
  <c r="K30" i="18"/>
  <c r="K120" i="18"/>
  <c r="J75" i="18"/>
  <c r="B33" i="18"/>
  <c r="B78" i="18" s="1"/>
  <c r="B123" i="18" s="1"/>
  <c r="B50" i="2"/>
  <c r="B33" i="11"/>
  <c r="G31" i="11" l="1"/>
  <c r="H31" i="11"/>
  <c r="J32" i="11"/>
  <c r="F32" i="11" s="1"/>
  <c r="S145" i="9"/>
  <c r="I33" i="11" s="1"/>
  <c r="D33" i="10"/>
  <c r="F33" i="12"/>
  <c r="H32" i="12"/>
  <c r="G32" i="12"/>
  <c r="AE197" i="9"/>
  <c r="C34" i="10" s="1"/>
  <c r="AB198" i="9"/>
  <c r="Z196" i="9"/>
  <c r="Y196" i="9"/>
  <c r="D145" i="9"/>
  <c r="B76" i="8"/>
  <c r="K31" i="18"/>
  <c r="J121" i="18"/>
  <c r="L76" i="18"/>
  <c r="J76" i="18"/>
  <c r="L121" i="18"/>
  <c r="K121" i="18"/>
  <c r="K76" i="18"/>
  <c r="L31" i="18"/>
  <c r="J31" i="18"/>
  <c r="E122" i="18"/>
  <c r="E32" i="18"/>
  <c r="E77" i="18"/>
  <c r="G77" i="18"/>
  <c r="F122" i="18"/>
  <c r="G122" i="18"/>
  <c r="G32" i="18"/>
  <c r="F77" i="18"/>
  <c r="F32" i="18"/>
  <c r="B34" i="18"/>
  <c r="B79" i="18" s="1"/>
  <c r="B124" i="18" s="1"/>
  <c r="B51" i="2"/>
  <c r="B34" i="11"/>
  <c r="G32" i="11" l="1"/>
  <c r="H32" i="11"/>
  <c r="J33" i="11"/>
  <c r="F33" i="11" s="1"/>
  <c r="S146" i="9"/>
  <c r="I34" i="11" s="1"/>
  <c r="D34" i="10"/>
  <c r="F34" i="12"/>
  <c r="G33" i="12"/>
  <c r="H33" i="12"/>
  <c r="AE198" i="9"/>
  <c r="C35" i="10" s="1"/>
  <c r="AB199" i="9"/>
  <c r="Z197" i="9"/>
  <c r="Y197" i="9"/>
  <c r="D146" i="9"/>
  <c r="B77" i="8"/>
  <c r="L77" i="18"/>
  <c r="L32" i="18"/>
  <c r="L122" i="18"/>
  <c r="J77" i="18"/>
  <c r="E123" i="18"/>
  <c r="E78" i="18"/>
  <c r="E33" i="18"/>
  <c r="G78" i="18"/>
  <c r="G33" i="18"/>
  <c r="G123" i="18"/>
  <c r="F33" i="18"/>
  <c r="F123" i="18"/>
  <c r="F78" i="18"/>
  <c r="K77" i="18"/>
  <c r="J122" i="18"/>
  <c r="K32" i="18"/>
  <c r="K122" i="18"/>
  <c r="J32" i="18"/>
  <c r="B35" i="18"/>
  <c r="B80" i="18" s="1"/>
  <c r="B125" i="18" s="1"/>
  <c r="B35" i="11"/>
  <c r="B52" i="2"/>
  <c r="H33" i="11" l="1"/>
  <c r="G33" i="11"/>
  <c r="J34" i="11"/>
  <c r="F34" i="11" s="1"/>
  <c r="S147" i="9"/>
  <c r="I35" i="11" s="1"/>
  <c r="D35" i="10"/>
  <c r="F35" i="12"/>
  <c r="H34" i="12"/>
  <c r="G34" i="12"/>
  <c r="AE199" i="9"/>
  <c r="C36" i="10" s="1"/>
  <c r="AB200" i="9"/>
  <c r="Z198" i="9"/>
  <c r="Y198" i="9"/>
  <c r="D147" i="9"/>
  <c r="B78" i="8"/>
  <c r="K33" i="18"/>
  <c r="L123" i="18"/>
  <c r="J78" i="18"/>
  <c r="E79" i="18"/>
  <c r="E124" i="18"/>
  <c r="E34" i="18"/>
  <c r="F79" i="18"/>
  <c r="F34" i="18"/>
  <c r="F124" i="18"/>
  <c r="G124" i="18"/>
  <c r="G79" i="18"/>
  <c r="G34" i="18"/>
  <c r="K78" i="18"/>
  <c r="L33" i="18"/>
  <c r="J123" i="18"/>
  <c r="J33" i="18"/>
  <c r="K123" i="18"/>
  <c r="L78" i="18"/>
  <c r="B36" i="18"/>
  <c r="B81" i="18" s="1"/>
  <c r="B126" i="18" s="1"/>
  <c r="B53" i="2"/>
  <c r="B36" i="11"/>
  <c r="H34" i="11" l="1"/>
  <c r="G34" i="11"/>
  <c r="J35" i="11"/>
  <c r="F35" i="11" s="1"/>
  <c r="S148" i="9"/>
  <c r="I36" i="11" s="1"/>
  <c r="J36" i="11" s="1"/>
  <c r="F36" i="11" s="1"/>
  <c r="D36" i="10"/>
  <c r="F36" i="12"/>
  <c r="H35" i="12"/>
  <c r="G35" i="12"/>
  <c r="AE200" i="9"/>
  <c r="C37" i="10" s="1"/>
  <c r="AB201" i="9"/>
  <c r="Z199" i="9"/>
  <c r="Y199" i="9"/>
  <c r="D148" i="9"/>
  <c r="B79" i="8"/>
  <c r="L34" i="18"/>
  <c r="K34" i="18"/>
  <c r="L79" i="18"/>
  <c r="K79" i="18"/>
  <c r="J79" i="18"/>
  <c r="E80" i="18"/>
  <c r="E35" i="18"/>
  <c r="E125" i="18"/>
  <c r="F80" i="18"/>
  <c r="G35" i="18"/>
  <c r="G80" i="18"/>
  <c r="F35" i="18"/>
  <c r="F125" i="18"/>
  <c r="G125" i="18"/>
  <c r="L124" i="18"/>
  <c r="J34" i="18"/>
  <c r="K124" i="18"/>
  <c r="J124" i="18"/>
  <c r="B37" i="18"/>
  <c r="B82" i="18" s="1"/>
  <c r="B127" i="18" s="1"/>
  <c r="B54" i="2"/>
  <c r="B37" i="11"/>
  <c r="G35" i="11" l="1"/>
  <c r="H35" i="11"/>
  <c r="S149" i="9"/>
  <c r="I37" i="11" s="1"/>
  <c r="J37" i="11" s="1"/>
  <c r="F37" i="11" s="1"/>
  <c r="D37" i="10"/>
  <c r="F37" i="12"/>
  <c r="H36" i="11"/>
  <c r="G36" i="11"/>
  <c r="H36" i="12"/>
  <c r="G36" i="12"/>
  <c r="AE201" i="9"/>
  <c r="C38" i="10" s="1"/>
  <c r="AB202" i="9"/>
  <c r="Y200" i="9"/>
  <c r="Z200" i="9"/>
  <c r="D149" i="9"/>
  <c r="B80" i="8"/>
  <c r="K35" i="18"/>
  <c r="J125" i="18"/>
  <c r="L80" i="18"/>
  <c r="E126" i="18"/>
  <c r="E36" i="18"/>
  <c r="E81" i="18"/>
  <c r="F81" i="18"/>
  <c r="G36" i="18"/>
  <c r="G81" i="18"/>
  <c r="F36" i="18"/>
  <c r="F126" i="18"/>
  <c r="G126" i="18"/>
  <c r="L125" i="18"/>
  <c r="L35" i="18"/>
  <c r="J35" i="18"/>
  <c r="K125" i="18"/>
  <c r="K80" i="18"/>
  <c r="J80" i="18"/>
  <c r="B38" i="18"/>
  <c r="B83" i="18" s="1"/>
  <c r="B128" i="18" s="1"/>
  <c r="B55" i="2"/>
  <c r="B38" i="11"/>
  <c r="S150" i="9" l="1"/>
  <c r="I38" i="11" s="1"/>
  <c r="D38" i="10"/>
  <c r="F38" i="12"/>
  <c r="H37" i="11"/>
  <c r="G37" i="11"/>
  <c r="H37" i="12"/>
  <c r="G37" i="12"/>
  <c r="AE202" i="9"/>
  <c r="C39" i="10" s="1"/>
  <c r="AB203" i="9"/>
  <c r="Y201" i="9"/>
  <c r="Z201" i="9"/>
  <c r="D150" i="9"/>
  <c r="B81" i="8"/>
  <c r="L126" i="18"/>
  <c r="J36" i="18"/>
  <c r="E127" i="18"/>
  <c r="E82" i="18"/>
  <c r="E37" i="18"/>
  <c r="F82" i="18"/>
  <c r="G37" i="18"/>
  <c r="F127" i="18"/>
  <c r="F37" i="18"/>
  <c r="G127" i="18"/>
  <c r="G82" i="18"/>
  <c r="K126" i="18"/>
  <c r="K81" i="18"/>
  <c r="J126" i="18"/>
  <c r="L81" i="18"/>
  <c r="J81" i="18"/>
  <c r="L36" i="18"/>
  <c r="K36" i="18"/>
  <c r="B39" i="18"/>
  <c r="B84" i="18" s="1"/>
  <c r="B129" i="18" s="1"/>
  <c r="B39" i="11"/>
  <c r="B56" i="2"/>
  <c r="J38" i="11" l="1"/>
  <c r="F38" i="11" s="1"/>
  <c r="S151" i="9"/>
  <c r="I39" i="11" s="1"/>
  <c r="J39" i="11" s="1"/>
  <c r="F39" i="11" s="1"/>
  <c r="D39" i="10"/>
  <c r="F39" i="12"/>
  <c r="G38" i="12"/>
  <c r="H38" i="12"/>
  <c r="AE203" i="9"/>
  <c r="C40" i="10" s="1"/>
  <c r="AB204" i="9"/>
  <c r="Y202" i="9"/>
  <c r="Z202" i="9"/>
  <c r="D151" i="9"/>
  <c r="B82" i="8"/>
  <c r="J82" i="18"/>
  <c r="E83" i="18"/>
  <c r="E128" i="18"/>
  <c r="E38" i="18"/>
  <c r="G83" i="18"/>
  <c r="F128" i="18"/>
  <c r="G128" i="18"/>
  <c r="G38" i="18"/>
  <c r="F83" i="18"/>
  <c r="F38" i="18"/>
  <c r="L82" i="18"/>
  <c r="L37" i="18"/>
  <c r="J127" i="18"/>
  <c r="K37" i="18"/>
  <c r="J37" i="18"/>
  <c r="K127" i="18"/>
  <c r="L127" i="18"/>
  <c r="K82" i="18"/>
  <c r="B40" i="18"/>
  <c r="B85" i="18" s="1"/>
  <c r="B130" i="18" s="1"/>
  <c r="B57" i="2"/>
  <c r="B40" i="11"/>
  <c r="H38" i="11" l="1"/>
  <c r="G38" i="11"/>
  <c r="S152" i="9"/>
  <c r="I40" i="11" s="1"/>
  <c r="D40" i="10"/>
  <c r="F40" i="12"/>
  <c r="H39" i="11"/>
  <c r="G39" i="11"/>
  <c r="G39" i="12"/>
  <c r="H39" i="12"/>
  <c r="AE204" i="9"/>
  <c r="C41" i="10" s="1"/>
  <c r="AB205" i="9"/>
  <c r="Y203" i="9"/>
  <c r="Z203" i="9"/>
  <c r="D152" i="9"/>
  <c r="B83" i="8"/>
  <c r="K38" i="18"/>
  <c r="K128" i="18"/>
  <c r="E84" i="18"/>
  <c r="E39" i="18"/>
  <c r="E129" i="18"/>
  <c r="G129" i="18"/>
  <c r="G39" i="18"/>
  <c r="F84" i="18"/>
  <c r="F39" i="18"/>
  <c r="G84" i="18"/>
  <c r="F129" i="18"/>
  <c r="L38" i="18"/>
  <c r="J38" i="18"/>
  <c r="K83" i="18"/>
  <c r="L83" i="18"/>
  <c r="J83" i="18"/>
  <c r="L128" i="18"/>
  <c r="J128" i="18"/>
  <c r="B41" i="18"/>
  <c r="B86" i="18" s="1"/>
  <c r="B131" i="18" s="1"/>
  <c r="B58" i="2"/>
  <c r="B41" i="11"/>
  <c r="J40" i="11" l="1"/>
  <c r="F40" i="11" s="1"/>
  <c r="S153" i="9"/>
  <c r="I41" i="11" s="1"/>
  <c r="J41" i="11" s="1"/>
  <c r="F41" i="11" s="1"/>
  <c r="D41" i="10"/>
  <c r="F41" i="12"/>
  <c r="G40" i="12"/>
  <c r="H40" i="12"/>
  <c r="AE205" i="9"/>
  <c r="C42" i="10" s="1"/>
  <c r="AB206" i="9"/>
  <c r="Y204" i="9"/>
  <c r="Z204" i="9"/>
  <c r="D153" i="9"/>
  <c r="B84" i="8"/>
  <c r="J129" i="18"/>
  <c r="K84" i="18"/>
  <c r="K129" i="18"/>
  <c r="L39" i="18"/>
  <c r="J39" i="18"/>
  <c r="E130" i="18"/>
  <c r="E40" i="18"/>
  <c r="E85" i="18"/>
  <c r="G85" i="18"/>
  <c r="G40" i="18"/>
  <c r="F85" i="18"/>
  <c r="F40" i="18"/>
  <c r="F130" i="18"/>
  <c r="G130" i="18"/>
  <c r="K39" i="18"/>
  <c r="L84" i="18"/>
  <c r="L129" i="18"/>
  <c r="J84" i="18"/>
  <c r="B42" i="18"/>
  <c r="B87" i="18" s="1"/>
  <c r="B132" i="18" s="1"/>
  <c r="B59" i="2"/>
  <c r="B42" i="11"/>
  <c r="G40" i="11" l="1"/>
  <c r="H40" i="11"/>
  <c r="S154" i="9"/>
  <c r="I42" i="11" s="1"/>
  <c r="D42" i="10"/>
  <c r="F42" i="12"/>
  <c r="H41" i="11"/>
  <c r="G41" i="11"/>
  <c r="H41" i="12"/>
  <c r="G41" i="12"/>
  <c r="AE206" i="9"/>
  <c r="C43" i="10" s="1"/>
  <c r="AB207" i="9"/>
  <c r="Y205" i="9"/>
  <c r="Z205" i="9"/>
  <c r="D154" i="9"/>
  <c r="B85" i="8"/>
  <c r="L130" i="18"/>
  <c r="L40" i="18"/>
  <c r="J40" i="18"/>
  <c r="K130" i="18"/>
  <c r="J130" i="18"/>
  <c r="E131" i="18"/>
  <c r="E86" i="18"/>
  <c r="E41" i="18"/>
  <c r="F86" i="18"/>
  <c r="G41" i="18"/>
  <c r="G86" i="18"/>
  <c r="F41" i="18"/>
  <c r="F131" i="18"/>
  <c r="G131" i="18"/>
  <c r="K85" i="18"/>
  <c r="J85" i="18"/>
  <c r="L85" i="18"/>
  <c r="K40" i="18"/>
  <c r="B43" i="18"/>
  <c r="B88" i="18" s="1"/>
  <c r="B133" i="18" s="1"/>
  <c r="B43" i="11"/>
  <c r="B60" i="2"/>
  <c r="J42" i="11" l="1"/>
  <c r="F42" i="11" s="1"/>
  <c r="S155" i="9"/>
  <c r="I43" i="11" s="1"/>
  <c r="D43" i="10"/>
  <c r="F43" i="12"/>
  <c r="G42" i="12"/>
  <c r="H42" i="12"/>
  <c r="AE207" i="9"/>
  <c r="C44" i="10" s="1"/>
  <c r="AB208" i="9"/>
  <c r="Z206" i="9"/>
  <c r="Y206" i="9"/>
  <c r="D155" i="9"/>
  <c r="B86" i="8"/>
  <c r="L41" i="18"/>
  <c r="K131" i="18"/>
  <c r="K86" i="18"/>
  <c r="K41" i="18"/>
  <c r="J41" i="18"/>
  <c r="E87" i="18"/>
  <c r="E132" i="18"/>
  <c r="E42" i="18"/>
  <c r="F132" i="18"/>
  <c r="G132" i="18"/>
  <c r="F87" i="18"/>
  <c r="G42" i="18"/>
  <c r="G87" i="18"/>
  <c r="F42" i="18"/>
  <c r="L131" i="18"/>
  <c r="J131" i="18"/>
  <c r="L86" i="18"/>
  <c r="J86" i="18"/>
  <c r="B44" i="18"/>
  <c r="B89" i="18" s="1"/>
  <c r="B134" i="18" s="1"/>
  <c r="B61" i="2"/>
  <c r="B44" i="11"/>
  <c r="G42" i="11" l="1"/>
  <c r="H42" i="11"/>
  <c r="J43" i="11"/>
  <c r="F43" i="11" s="1"/>
  <c r="S156" i="9"/>
  <c r="I44" i="11" s="1"/>
  <c r="J44" i="11" s="1"/>
  <c r="F44" i="11" s="1"/>
  <c r="D44" i="10"/>
  <c r="F44" i="12"/>
  <c r="H43" i="12"/>
  <c r="G43" i="12"/>
  <c r="AE208" i="9"/>
  <c r="C45" i="10" s="1"/>
  <c r="AB209" i="9"/>
  <c r="Z207" i="9"/>
  <c r="Y207" i="9"/>
  <c r="D156" i="9"/>
  <c r="B87" i="8"/>
  <c r="J132" i="18"/>
  <c r="K42" i="18"/>
  <c r="L87" i="18"/>
  <c r="K132" i="18"/>
  <c r="J87" i="18"/>
  <c r="E88" i="18"/>
  <c r="E43" i="18"/>
  <c r="E133" i="18"/>
  <c r="G133" i="18"/>
  <c r="G43" i="18"/>
  <c r="G88" i="18"/>
  <c r="F43" i="18"/>
  <c r="F88" i="18"/>
  <c r="F133" i="18"/>
  <c r="K87" i="18"/>
  <c r="L132" i="18"/>
  <c r="L42" i="18"/>
  <c r="J42" i="18"/>
  <c r="B45" i="18"/>
  <c r="B90" i="18" s="1"/>
  <c r="B135" i="18" s="1"/>
  <c r="B45" i="11"/>
  <c r="G51" i="17"/>
  <c r="G96" i="17"/>
  <c r="L96" i="17" s="1"/>
  <c r="L6" i="17"/>
  <c r="F96" i="17"/>
  <c r="K96" i="17" s="1"/>
  <c r="F51" i="17"/>
  <c r="K51" i="17" s="1"/>
  <c r="K6" i="17"/>
  <c r="E96" i="17"/>
  <c r="E51" i="17"/>
  <c r="H43" i="11" l="1"/>
  <c r="G43" i="11"/>
  <c r="S157" i="9"/>
  <c r="I45" i="11" s="1"/>
  <c r="J45" i="11" s="1"/>
  <c r="D45" i="10"/>
  <c r="D46" i="10" s="1"/>
  <c r="F45" i="12"/>
  <c r="F46" i="12" s="1"/>
  <c r="G44" i="11"/>
  <c r="H44" i="11"/>
  <c r="G44" i="12"/>
  <c r="H44" i="12"/>
  <c r="C46" i="10"/>
  <c r="Y208" i="9"/>
  <c r="Z208" i="9"/>
  <c r="J51" i="17"/>
  <c r="B88" i="8"/>
  <c r="L88" i="18"/>
  <c r="K133" i="18"/>
  <c r="K88" i="18"/>
  <c r="L133" i="18"/>
  <c r="J88" i="18"/>
  <c r="E134" i="18"/>
  <c r="E44" i="18"/>
  <c r="E89" i="18"/>
  <c r="F134" i="18"/>
  <c r="F44" i="18"/>
  <c r="F89" i="18"/>
  <c r="G89" i="18"/>
  <c r="G134" i="18"/>
  <c r="G44" i="18"/>
  <c r="L43" i="18"/>
  <c r="J43" i="18"/>
  <c r="K43" i="18"/>
  <c r="J133" i="18"/>
  <c r="J96" i="17"/>
  <c r="L51" i="17"/>
  <c r="E96" i="18"/>
  <c r="E51" i="18"/>
  <c r="G51" i="18"/>
  <c r="F6" i="18"/>
  <c r="K6" i="18" s="1"/>
  <c r="G96" i="18"/>
  <c r="F51" i="18"/>
  <c r="K51" i="18" s="1"/>
  <c r="F96" i="18"/>
  <c r="K96" i="18" s="1"/>
  <c r="E73" i="7" l="1"/>
  <c r="I46" i="11"/>
  <c r="H45" i="12"/>
  <c r="G45" i="12"/>
  <c r="G6" i="12"/>
  <c r="H6" i="12"/>
  <c r="B89" i="8"/>
  <c r="K44" i="18"/>
  <c r="L134" i="18"/>
  <c r="K134" i="18"/>
  <c r="J134" i="18"/>
  <c r="E135" i="18"/>
  <c r="E90" i="18"/>
  <c r="E45" i="18"/>
  <c r="G90" i="18"/>
  <c r="G45" i="18"/>
  <c r="G135" i="18"/>
  <c r="F45" i="18"/>
  <c r="F135" i="18"/>
  <c r="F90" i="18"/>
  <c r="L89" i="18"/>
  <c r="L44" i="18"/>
  <c r="J44" i="18"/>
  <c r="K89" i="18"/>
  <c r="J89" i="18"/>
  <c r="C40" i="24"/>
  <c r="G40" i="24" s="1"/>
  <c r="R40" i="24"/>
  <c r="V40" i="24" s="1"/>
  <c r="S40" i="24"/>
  <c r="W40" i="24" s="1"/>
  <c r="L96" i="18"/>
  <c r="J96" i="18"/>
  <c r="L6" i="18"/>
  <c r="J51" i="18"/>
  <c r="L51" i="18"/>
  <c r="B40" i="24"/>
  <c r="F40" i="24" s="1"/>
  <c r="F73" i="7" l="1"/>
  <c r="C125" i="7"/>
  <c r="H46" i="12"/>
  <c r="N9" i="12" s="1"/>
  <c r="F270" i="9" s="1"/>
  <c r="G46" i="12"/>
  <c r="F45" i="11"/>
  <c r="J46" i="11"/>
  <c r="B90" i="8"/>
  <c r="L135" i="18"/>
  <c r="J90" i="18"/>
  <c r="K90" i="18"/>
  <c r="L45" i="18"/>
  <c r="J135" i="18"/>
  <c r="K135" i="18"/>
  <c r="L90" i="18"/>
  <c r="K45" i="18"/>
  <c r="J45" i="18"/>
  <c r="K40" i="23"/>
  <c r="O40" i="23" s="1"/>
  <c r="J40" i="23"/>
  <c r="N40" i="23" s="1"/>
  <c r="B40" i="23"/>
  <c r="F40" i="23" s="1"/>
  <c r="C40" i="23"/>
  <c r="G40" i="23" s="1"/>
  <c r="R40" i="23"/>
  <c r="V40" i="23" s="1"/>
  <c r="S40" i="23"/>
  <c r="W40" i="23" s="1"/>
  <c r="K40" i="24"/>
  <c r="O40" i="24" s="1"/>
  <c r="J40" i="24"/>
  <c r="N40" i="24" s="1"/>
  <c r="N8" i="12" l="1"/>
  <c r="C269" i="9" s="1"/>
  <c r="C270" i="9"/>
  <c r="P33" i="16"/>
  <c r="C33" i="16"/>
  <c r="L21" i="6" s="1"/>
  <c r="C32" i="16"/>
  <c r="L9" i="6" s="1"/>
  <c r="F269" i="9"/>
  <c r="Y33" i="22" s="1"/>
  <c r="P32" i="16"/>
  <c r="C95" i="9"/>
  <c r="E72" i="7"/>
  <c r="C124" i="7" s="1"/>
  <c r="H45" i="11"/>
  <c r="H46" i="11" s="1"/>
  <c r="G45" i="11"/>
  <c r="G46" i="11" s="1"/>
  <c r="F46" i="11"/>
  <c r="W25" i="22"/>
  <c r="W42" i="22"/>
  <c r="Z43" i="22"/>
  <c r="Z35" i="22"/>
  <c r="Z27" i="22"/>
  <c r="Z19" i="22"/>
  <c r="Z11" i="22"/>
  <c r="Z40" i="22"/>
  <c r="Z32" i="22"/>
  <c r="Z24" i="22"/>
  <c r="Z16" i="22"/>
  <c r="Z8" i="22"/>
  <c r="V39" i="22"/>
  <c r="V41" i="22"/>
  <c r="V13" i="22"/>
  <c r="V37" i="22"/>
  <c r="V15" i="22"/>
  <c r="V21" i="22"/>
  <c r="V9" i="22"/>
  <c r="V10" i="22"/>
  <c r="V30" i="22"/>
  <c r="V40" i="22"/>
  <c r="V12" i="22"/>
  <c r="V42" i="22"/>
  <c r="Z38" i="22"/>
  <c r="Z30" i="22"/>
  <c r="Z22" i="22"/>
  <c r="Z14" i="22"/>
  <c r="V20" i="22"/>
  <c r="V8" i="22"/>
  <c r="V28" i="22"/>
  <c r="V19" i="22"/>
  <c r="V29" i="22"/>
  <c r="V16" i="22"/>
  <c r="V17" i="22"/>
  <c r="V31" i="22"/>
  <c r="V27" i="22"/>
  <c r="V32" i="22"/>
  <c r="Z37" i="22"/>
  <c r="Z13" i="22"/>
  <c r="Z42" i="22"/>
  <c r="Z10" i="22"/>
  <c r="V34" i="22"/>
  <c r="V22" i="22"/>
  <c r="V38" i="22"/>
  <c r="V14" i="22"/>
  <c r="Z41" i="22"/>
  <c r="Z33" i="22"/>
  <c r="Z25" i="22"/>
  <c r="Z17" i="22"/>
  <c r="Z9" i="22"/>
  <c r="Z6" i="22"/>
  <c r="V26" i="22"/>
  <c r="V33" i="22"/>
  <c r="Z29" i="22"/>
  <c r="Z26" i="22"/>
  <c r="V6" i="22"/>
  <c r="V4" i="22"/>
  <c r="V7" i="22"/>
  <c r="Z39" i="22"/>
  <c r="Z31" i="22"/>
  <c r="Z23" i="22"/>
  <c r="Z15" i="22"/>
  <c r="Z7" i="22"/>
  <c r="Z36" i="22"/>
  <c r="Z28" i="22"/>
  <c r="Z20" i="22"/>
  <c r="Z12" i="22"/>
  <c r="Z4" i="22"/>
  <c r="V35" i="22"/>
  <c r="V23" i="22"/>
  <c r="V18" i="22"/>
  <c r="V11" i="22"/>
  <c r="Z21" i="22"/>
  <c r="Z5" i="22"/>
  <c r="Z34" i="22"/>
  <c r="Z18" i="22"/>
  <c r="V25" i="22"/>
  <c r="V24" i="22"/>
  <c r="V36" i="22"/>
  <c r="V43" i="22"/>
  <c r="V5" i="22"/>
  <c r="B91" i="8"/>
  <c r="Z40" i="20"/>
  <c r="Z21" i="20"/>
  <c r="V31" i="20"/>
  <c r="Z38" i="20"/>
  <c r="V43" i="20"/>
  <c r="V8" i="20"/>
  <c r="Z24" i="20"/>
  <c r="Z22" i="20"/>
  <c r="V41" i="20"/>
  <c r="V36" i="20"/>
  <c r="Z36" i="20"/>
  <c r="Z33" i="20"/>
  <c r="V11" i="20"/>
  <c r="Z7" i="20"/>
  <c r="Z29" i="20"/>
  <c r="Z6" i="20"/>
  <c r="V40" i="20"/>
  <c r="V26" i="20"/>
  <c r="V24" i="20"/>
  <c r="Z10" i="20"/>
  <c r="V23" i="20"/>
  <c r="V12" i="20"/>
  <c r="V7" i="20"/>
  <c r="V15" i="20"/>
  <c r="Z32" i="20"/>
  <c r="Z43" i="20"/>
  <c r="V16" i="20"/>
  <c r="V37" i="20"/>
  <c r="V19" i="20"/>
  <c r="Z39" i="20"/>
  <c r="Z4" i="20"/>
  <c r="V17" i="20"/>
  <c r="V21" i="20"/>
  <c r="Z16" i="20"/>
  <c r="Z28" i="20"/>
  <c r="V35" i="20"/>
  <c r="V30" i="20"/>
  <c r="V38" i="20"/>
  <c r="V4" i="20"/>
  <c r="V14" i="20"/>
  <c r="V39" i="20"/>
  <c r="Z8" i="20"/>
  <c r="Z26" i="20"/>
  <c r="V10" i="20"/>
  <c r="Z14" i="20"/>
  <c r="V34" i="20"/>
  <c r="Z23" i="20"/>
  <c r="V33" i="20"/>
  <c r="Z20" i="20"/>
  <c r="V5" i="20"/>
  <c r="Z25" i="20"/>
  <c r="V9" i="20"/>
  <c r="V6" i="20"/>
  <c r="V27" i="20"/>
  <c r="Z35" i="20"/>
  <c r="Z15" i="20"/>
  <c r="Z13" i="20"/>
  <c r="Z30" i="20"/>
  <c r="V42" i="20"/>
  <c r="Z41" i="20"/>
  <c r="V18" i="20"/>
  <c r="Z27" i="20"/>
  <c r="Z37" i="20"/>
  <c r="V28" i="20"/>
  <c r="Z19" i="20"/>
  <c r="V25" i="20"/>
  <c r="Z34" i="20"/>
  <c r="Z11" i="20"/>
  <c r="V32" i="20"/>
  <c r="Z17" i="20"/>
  <c r="V29" i="20"/>
  <c r="Z42" i="20"/>
  <c r="Z18" i="20"/>
  <c r="V13" i="20"/>
  <c r="Z31" i="20"/>
  <c r="V22" i="20"/>
  <c r="Z5" i="20"/>
  <c r="V20" i="20"/>
  <c r="Z12" i="20"/>
  <c r="Z9" i="20"/>
  <c r="Y39" i="20" l="1"/>
  <c r="W39" i="20"/>
  <c r="W38" i="20"/>
  <c r="W31" i="20"/>
  <c r="Y41" i="20"/>
  <c r="Y12" i="20"/>
  <c r="W28" i="20"/>
  <c r="Y13" i="20"/>
  <c r="Y30" i="20"/>
  <c r="W6" i="20"/>
  <c r="Y10" i="20"/>
  <c r="W14" i="20"/>
  <c r="W42" i="20"/>
  <c r="W27" i="20"/>
  <c r="W35" i="20"/>
  <c r="W5" i="20"/>
  <c r="W20" i="20"/>
  <c r="Y9" i="20"/>
  <c r="Y6" i="20"/>
  <c r="Y36" i="20"/>
  <c r="Y5" i="20"/>
  <c r="W17" i="20"/>
  <c r="W37" i="20"/>
  <c r="Y38" i="20"/>
  <c r="W23" i="20"/>
  <c r="Y37" i="20"/>
  <c r="W29" i="20"/>
  <c r="W43" i="20"/>
  <c r="W41" i="20"/>
  <c r="W22" i="20"/>
  <c r="W26" i="20"/>
  <c r="W30" i="20"/>
  <c r="Y27" i="20"/>
  <c r="Y25" i="20"/>
  <c r="W4" i="20"/>
  <c r="Y34" i="20"/>
  <c r="W9" i="20"/>
  <c r="Y43" i="20"/>
  <c r="Y21" i="20"/>
  <c r="Y14" i="20"/>
  <c r="W32" i="20"/>
  <c r="W11" i="20"/>
  <c r="Y15" i="20"/>
  <c r="Y40" i="20"/>
  <c r="Y32" i="20"/>
  <c r="Y31" i="20"/>
  <c r="W33" i="20"/>
  <c r="Y26" i="20"/>
  <c r="W7" i="20"/>
  <c r="Y22" i="20"/>
  <c r="Y33" i="20"/>
  <c r="W36" i="20"/>
  <c r="Y24" i="20"/>
  <c r="Y7" i="20"/>
  <c r="Y28" i="20"/>
  <c r="W24" i="20"/>
  <c r="W40" i="20"/>
  <c r="W8" i="20"/>
  <c r="W16" i="20"/>
  <c r="W21" i="20"/>
  <c r="W19" i="20"/>
  <c r="Y42" i="20"/>
  <c r="Y16" i="20"/>
  <c r="Y20" i="20"/>
  <c r="Y4" i="20"/>
  <c r="Y8" i="20"/>
  <c r="W18" i="20"/>
  <c r="Y19" i="20"/>
  <c r="Y17" i="20"/>
  <c r="Y11" i="20"/>
  <c r="W34" i="20"/>
  <c r="W13" i="20"/>
  <c r="Y29" i="20"/>
  <c r="W15" i="20"/>
  <c r="Y35" i="20"/>
  <c r="Y18" i="20"/>
  <c r="W12" i="20"/>
  <c r="W25" i="20"/>
  <c r="Y23" i="20"/>
  <c r="W10" i="20"/>
  <c r="H33" i="16"/>
  <c r="Y11" i="22"/>
  <c r="W26" i="22"/>
  <c r="Y10" i="22"/>
  <c r="W33" i="22"/>
  <c r="Y4" i="22"/>
  <c r="Y18" i="22"/>
  <c r="Y41" i="22"/>
  <c r="L20" i="6"/>
  <c r="F72" i="7"/>
  <c r="F74" i="7" s="1"/>
  <c r="W21" i="22"/>
  <c r="L10" i="6"/>
  <c r="E74" i="7"/>
  <c r="Y42" i="22"/>
  <c r="Y6" i="22"/>
  <c r="W37" i="22"/>
  <c r="Y30" i="22"/>
  <c r="Y36" i="22"/>
  <c r="Y19" i="22"/>
  <c r="W24" i="22"/>
  <c r="W15" i="22"/>
  <c r="Y12" i="22"/>
  <c r="Y22" i="22"/>
  <c r="W28" i="22"/>
  <c r="Y43" i="22"/>
  <c r="Y29" i="22"/>
  <c r="W6" i="22"/>
  <c r="Y15" i="22"/>
  <c r="W30" i="22"/>
  <c r="W19" i="22"/>
  <c r="Y21" i="22"/>
  <c r="W18" i="22"/>
  <c r="Y9" i="22"/>
  <c r="W27" i="22"/>
  <c r="W10" i="22"/>
  <c r="Y28" i="22"/>
  <c r="W31" i="22"/>
  <c r="Y23" i="22"/>
  <c r="W11" i="22"/>
  <c r="W23" i="22"/>
  <c r="Y37" i="22"/>
  <c r="W43" i="22"/>
  <c r="Y17" i="22"/>
  <c r="U33" i="16"/>
  <c r="W40" i="22"/>
  <c r="Y38" i="22"/>
  <c r="W16" i="22"/>
  <c r="Y14" i="22"/>
  <c r="W20" i="22"/>
  <c r="W13" i="22"/>
  <c r="W17" i="22"/>
  <c r="Y26" i="22"/>
  <c r="Y31" i="22"/>
  <c r="W7" i="22"/>
  <c r="W8" i="22"/>
  <c r="Y35" i="22"/>
  <c r="W12" i="22"/>
  <c r="Y20" i="22"/>
  <c r="Y8" i="22"/>
  <c r="W4" i="22"/>
  <c r="W38" i="22"/>
  <c r="Y34" i="22"/>
  <c r="Y25" i="22"/>
  <c r="Y40" i="22"/>
  <c r="W29" i="22"/>
  <c r="W36" i="22"/>
  <c r="Y27" i="22"/>
  <c r="W39" i="22"/>
  <c r="Y13" i="22"/>
  <c r="W14" i="22"/>
  <c r="W41" i="22"/>
  <c r="W22" i="22"/>
  <c r="Y7" i="22"/>
  <c r="Y39" i="22"/>
  <c r="W5" i="22"/>
  <c r="Y16" i="22"/>
  <c r="Y24" i="22"/>
  <c r="W35" i="22"/>
  <c r="Y5" i="22"/>
  <c r="W34" i="22"/>
  <c r="W32" i="22"/>
  <c r="W9" i="22"/>
  <c r="Y32" i="22"/>
  <c r="O8" i="11"/>
  <c r="C264" i="9" s="1"/>
  <c r="Y9" i="19" s="1"/>
  <c r="O9" i="11"/>
  <c r="F265" i="9" s="1"/>
  <c r="W45" i="20"/>
  <c r="Y45" i="20"/>
  <c r="B92" i="8"/>
  <c r="V45" i="22"/>
  <c r="Z45" i="22"/>
  <c r="Z45" i="20"/>
  <c r="V45" i="20"/>
  <c r="C126" i="7" l="1"/>
  <c r="D126" i="7" s="1"/>
  <c r="V132" i="9" s="1"/>
  <c r="C265" i="9"/>
  <c r="V5" i="19" s="1"/>
  <c r="W45" i="22"/>
  <c r="Y45" i="22"/>
  <c r="P11" i="16"/>
  <c r="F264" i="9"/>
  <c r="Y37" i="21" s="1"/>
  <c r="C11" i="16"/>
  <c r="P12" i="16"/>
  <c r="C12" i="16"/>
  <c r="W18" i="19"/>
  <c r="W21" i="19"/>
  <c r="Y23" i="19"/>
  <c r="W6" i="19"/>
  <c r="W37" i="19"/>
  <c r="W29" i="19"/>
  <c r="Y5" i="19"/>
  <c r="W30" i="19"/>
  <c r="Y28" i="19"/>
  <c r="Y31" i="19"/>
  <c r="Y34" i="19"/>
  <c r="W16" i="19"/>
  <c r="Y39" i="19"/>
  <c r="Y11" i="19"/>
  <c r="Y8" i="19"/>
  <c r="W23" i="19"/>
  <c r="Y26" i="19"/>
  <c r="Y43" i="19"/>
  <c r="Y14" i="19"/>
  <c r="W15" i="19"/>
  <c r="W35" i="19"/>
  <c r="Y35" i="19"/>
  <c r="Y12" i="19"/>
  <c r="Y19" i="19"/>
  <c r="W17" i="19"/>
  <c r="W22" i="19"/>
  <c r="Y27" i="19"/>
  <c r="W4" i="19"/>
  <c r="W5" i="19"/>
  <c r="W7" i="19"/>
  <c r="Y29" i="19"/>
  <c r="Y41" i="19"/>
  <c r="W32" i="19"/>
  <c r="W34" i="19"/>
  <c r="W19" i="19"/>
  <c r="Y42" i="19"/>
  <c r="Y10" i="19"/>
  <c r="W42" i="19"/>
  <c r="W39" i="19"/>
  <c r="Y37" i="19"/>
  <c r="Y20" i="19"/>
  <c r="Y13" i="19"/>
  <c r="W41" i="19"/>
  <c r="Y15" i="19"/>
  <c r="W24" i="19"/>
  <c r="W11" i="19"/>
  <c r="Y4" i="19"/>
  <c r="W33" i="19"/>
  <c r="W27" i="19"/>
  <c r="W9" i="19"/>
  <c r="Y38" i="19"/>
  <c r="W20" i="19"/>
  <c r="Y22" i="19"/>
  <c r="W36" i="19"/>
  <c r="W10" i="19"/>
  <c r="Y16" i="19"/>
  <c r="Y17" i="19"/>
  <c r="Y32" i="19"/>
  <c r="W43" i="19"/>
  <c r="W38" i="19"/>
  <c r="Y25" i="19"/>
  <c r="Y6" i="19"/>
  <c r="Y21" i="19"/>
  <c r="Y33" i="19"/>
  <c r="Y7" i="19"/>
  <c r="W40" i="19"/>
  <c r="W31" i="19"/>
  <c r="Y18" i="19"/>
  <c r="Y24" i="19"/>
  <c r="W12" i="19"/>
  <c r="W26" i="19"/>
  <c r="W13" i="19"/>
  <c r="Y40" i="19"/>
  <c r="Y36" i="19"/>
  <c r="Y30" i="19"/>
  <c r="W28" i="19"/>
  <c r="W8" i="19"/>
  <c r="W14" i="19"/>
  <c r="W25" i="19"/>
  <c r="Y25" i="21"/>
  <c r="Z42" i="21"/>
  <c r="V42" i="21"/>
  <c r="Z40" i="21"/>
  <c r="V40" i="21"/>
  <c r="Z38" i="21"/>
  <c r="V38" i="21"/>
  <c r="Z36" i="21"/>
  <c r="V36" i="21"/>
  <c r="Z34" i="21"/>
  <c r="V34" i="21"/>
  <c r="Z32" i="21"/>
  <c r="V32" i="21"/>
  <c r="Z30" i="21"/>
  <c r="V30" i="21"/>
  <c r="Z28" i="21"/>
  <c r="V28" i="21"/>
  <c r="Z26" i="21"/>
  <c r="V26" i="21"/>
  <c r="Z24" i="21"/>
  <c r="V24" i="21"/>
  <c r="Z22" i="21"/>
  <c r="V22" i="21"/>
  <c r="Z20" i="21"/>
  <c r="V20" i="21"/>
  <c r="Z18" i="21"/>
  <c r="V18" i="21"/>
  <c r="Z16" i="21"/>
  <c r="V16" i="21"/>
  <c r="Z14" i="21"/>
  <c r="V14" i="21"/>
  <c r="Z12" i="21"/>
  <c r="V12" i="21"/>
  <c r="Z10" i="21"/>
  <c r="V10" i="21"/>
  <c r="Z8" i="21"/>
  <c r="V8" i="21"/>
  <c r="Z6" i="21"/>
  <c r="V6" i="21"/>
  <c r="Z4" i="21"/>
  <c r="V4" i="21"/>
  <c r="Z43" i="21"/>
  <c r="V43" i="21"/>
  <c r="Z41" i="21"/>
  <c r="V41" i="21"/>
  <c r="Z39" i="21"/>
  <c r="V39" i="21"/>
  <c r="Z37" i="21"/>
  <c r="V37" i="21"/>
  <c r="Z35" i="21"/>
  <c r="V35" i="21"/>
  <c r="Z33" i="21"/>
  <c r="V33" i="21"/>
  <c r="Z31" i="21"/>
  <c r="V31" i="21"/>
  <c r="Z29" i="21"/>
  <c r="V29" i="21"/>
  <c r="Z27" i="21"/>
  <c r="V27" i="21"/>
  <c r="Z25" i="21"/>
  <c r="V25" i="21"/>
  <c r="Z23" i="21"/>
  <c r="V23" i="21"/>
  <c r="Z21" i="21"/>
  <c r="V21" i="21"/>
  <c r="Z19" i="21"/>
  <c r="V19" i="21"/>
  <c r="Z17" i="21"/>
  <c r="V17" i="21"/>
  <c r="Z15" i="21"/>
  <c r="V15" i="21"/>
  <c r="Z13" i="21"/>
  <c r="V13" i="21"/>
  <c r="Z11" i="21"/>
  <c r="V11" i="21"/>
  <c r="Z9" i="21"/>
  <c r="V9" i="21"/>
  <c r="Z7" i="21"/>
  <c r="V7" i="21"/>
  <c r="Z5" i="21"/>
  <c r="V5" i="21"/>
  <c r="B93" i="8"/>
  <c r="V28" i="19" l="1"/>
  <c r="V33" i="19"/>
  <c r="V39" i="19"/>
  <c r="V15" i="19"/>
  <c r="Z42" i="19"/>
  <c r="V30" i="19"/>
  <c r="V26" i="19"/>
  <c r="Z12" i="19"/>
  <c r="Z34" i="19"/>
  <c r="Z19" i="19"/>
  <c r="V14" i="19"/>
  <c r="Z43" i="19"/>
  <c r="Z26" i="19"/>
  <c r="V17" i="19"/>
  <c r="V25" i="19"/>
  <c r="V19" i="19"/>
  <c r="V12" i="19"/>
  <c r="Z9" i="19"/>
  <c r="V29" i="19"/>
  <c r="V40" i="19"/>
  <c r="V8" i="19"/>
  <c r="V10" i="19"/>
  <c r="V43" i="19"/>
  <c r="V38" i="19"/>
  <c r="Z10" i="19"/>
  <c r="V13" i="19"/>
  <c r="Z23" i="19"/>
  <c r="Z14" i="19"/>
  <c r="V20" i="19"/>
  <c r="Z6" i="19"/>
  <c r="Z13" i="19"/>
  <c r="Z41" i="19"/>
  <c r="V23" i="19"/>
  <c r="V41" i="19"/>
  <c r="V7" i="19"/>
  <c r="V18" i="19"/>
  <c r="Z16" i="19"/>
  <c r="Z39" i="19"/>
  <c r="Z35" i="19"/>
  <c r="Z30" i="19"/>
  <c r="Z8" i="19"/>
  <c r="V32" i="19"/>
  <c r="V42" i="19"/>
  <c r="V22" i="19"/>
  <c r="Z11" i="19"/>
  <c r="Z15" i="19"/>
  <c r="Z21" i="19"/>
  <c r="V36" i="19"/>
  <c r="Z27" i="19"/>
  <c r="Z20" i="19"/>
  <c r="Z31" i="19"/>
  <c r="V16" i="19"/>
  <c r="Z18" i="19"/>
  <c r="Z22" i="19"/>
  <c r="V27" i="19"/>
  <c r="Z25" i="19"/>
  <c r="V24" i="19"/>
  <c r="Z28" i="19"/>
  <c r="V35" i="19"/>
  <c r="V4" i="19"/>
  <c r="Z7" i="19"/>
  <c r="Z40" i="19"/>
  <c r="Z24" i="19"/>
  <c r="Z29" i="19"/>
  <c r="Z4" i="19"/>
  <c r="Z38" i="19"/>
  <c r="Z36" i="19"/>
  <c r="Z33" i="19"/>
  <c r="V37" i="19"/>
  <c r="V11" i="19"/>
  <c r="V21" i="19"/>
  <c r="Z37" i="19"/>
  <c r="H12" i="16"/>
  <c r="V6" i="19"/>
  <c r="V31" i="19"/>
  <c r="Z5" i="19"/>
  <c r="V9" i="19"/>
  <c r="V34" i="19"/>
  <c r="Z32" i="19"/>
  <c r="Z17" i="19"/>
  <c r="L16" i="6"/>
  <c r="G111" i="7"/>
  <c r="G113" i="7" s="1"/>
  <c r="L15" i="6"/>
  <c r="F111" i="7"/>
  <c r="F113" i="7" s="1"/>
  <c r="W30" i="21"/>
  <c r="W6" i="21"/>
  <c r="W21" i="21"/>
  <c r="U12" i="16"/>
  <c r="Y13" i="21"/>
  <c r="Y19" i="21"/>
  <c r="Y33" i="21"/>
  <c r="W32" i="21"/>
  <c r="W18" i="21"/>
  <c r="Y34" i="21"/>
  <c r="Y17" i="21"/>
  <c r="Y20" i="21"/>
  <c r="W39" i="21"/>
  <c r="W37" i="21"/>
  <c r="W24" i="21"/>
  <c r="W35" i="21"/>
  <c r="Y36" i="21"/>
  <c r="Y23" i="21"/>
  <c r="Y35" i="21"/>
  <c r="Y18" i="21"/>
  <c r="W13" i="21"/>
  <c r="W11" i="21"/>
  <c r="W8" i="21"/>
  <c r="Y8" i="21"/>
  <c r="Y28" i="21"/>
  <c r="Y7" i="21"/>
  <c r="Y12" i="21"/>
  <c r="W19" i="21"/>
  <c r="Y39" i="21"/>
  <c r="Y11" i="21"/>
  <c r="W9" i="21"/>
  <c r="W29" i="21"/>
  <c r="W10" i="21"/>
  <c r="Y14" i="21"/>
  <c r="W23" i="21"/>
  <c r="Y4" i="21"/>
  <c r="W5" i="21"/>
  <c r="Y26" i="21"/>
  <c r="Y42" i="21"/>
  <c r="Y6" i="21"/>
  <c r="W27" i="21"/>
  <c r="Y5" i="21"/>
  <c r="W20" i="21"/>
  <c r="W15" i="21"/>
  <c r="Y32" i="21"/>
  <c r="W16" i="21"/>
  <c r="W4" i="21"/>
  <c r="W31" i="21"/>
  <c r="Y9" i="21"/>
  <c r="W22" i="21"/>
  <c r="W17" i="21"/>
  <c r="W33" i="21"/>
  <c r="Y21" i="21"/>
  <c r="Y29" i="21"/>
  <c r="W43" i="21"/>
  <c r="Y15" i="21"/>
  <c r="Y10" i="21"/>
  <c r="Y30" i="21"/>
  <c r="W12" i="21"/>
  <c r="Y16" i="21"/>
  <c r="Y27" i="21"/>
  <c r="W14" i="21"/>
  <c r="Y31" i="21"/>
  <c r="W38" i="21"/>
  <c r="Y24" i="21"/>
  <c r="Y40" i="21"/>
  <c r="Y41" i="21"/>
  <c r="W36" i="21"/>
  <c r="W28" i="21"/>
  <c r="W40" i="21"/>
  <c r="W42" i="21"/>
  <c r="W25" i="21"/>
  <c r="W41" i="21"/>
  <c r="Y43" i="21"/>
  <c r="W7" i="21"/>
  <c r="W26" i="21"/>
  <c r="W34" i="21"/>
  <c r="Y22" i="21"/>
  <c r="Y38" i="21"/>
  <c r="L4" i="6"/>
  <c r="L5" i="6"/>
  <c r="AH22" i="22"/>
  <c r="AJ22" i="22" s="1"/>
  <c r="AH23" i="22"/>
  <c r="AJ23" i="22" s="1"/>
  <c r="AH21" i="22"/>
  <c r="AJ21" i="22" s="1"/>
  <c r="AH21" i="20"/>
  <c r="AJ21" i="20" s="1"/>
  <c r="AH22" i="20"/>
  <c r="AJ22" i="20" s="1"/>
  <c r="AH23" i="20"/>
  <c r="AJ23" i="20" s="1"/>
  <c r="Y45" i="19"/>
  <c r="W45" i="19"/>
  <c r="AJ6" i="22"/>
  <c r="Z45" i="21"/>
  <c r="V45" i="21"/>
  <c r="B94" i="8"/>
  <c r="Z45" i="19" l="1"/>
  <c r="F115" i="7"/>
  <c r="V131" i="9" s="1"/>
  <c r="V134" i="9" s="1"/>
  <c r="B140" i="7" s="1"/>
  <c r="V45" i="19"/>
  <c r="W45" i="21"/>
  <c r="Y45" i="21"/>
  <c r="AI22" i="22"/>
  <c r="AJ11" i="20"/>
  <c r="AJ5" i="22"/>
  <c r="AJ4" i="20"/>
  <c r="AJ7" i="20"/>
  <c r="AI18" i="20"/>
  <c r="AI23" i="22"/>
  <c r="AJ7" i="22"/>
  <c r="AI17" i="20"/>
  <c r="AJ12" i="22"/>
  <c r="AI17" i="22"/>
  <c r="AJ10" i="20"/>
  <c r="AI16" i="20"/>
  <c r="AI20" i="22"/>
  <c r="AJ10" i="22"/>
  <c r="AJ11" i="22"/>
  <c r="AI21" i="20"/>
  <c r="AI21" i="22"/>
  <c r="AI22" i="20"/>
  <c r="AI23" i="20"/>
  <c r="AH38" i="21"/>
  <c r="AH24" i="21"/>
  <c r="AH33" i="21"/>
  <c r="AH43" i="21"/>
  <c r="AH40" i="21"/>
  <c r="AH42" i="21"/>
  <c r="AH32" i="21"/>
  <c r="AH41" i="21"/>
  <c r="AH39" i="21"/>
  <c r="AH25" i="21"/>
  <c r="AH28" i="21"/>
  <c r="AH23" i="21"/>
  <c r="AJ23" i="21" s="1"/>
  <c r="AH29" i="21"/>
  <c r="AH34" i="21"/>
  <c r="AH21" i="21"/>
  <c r="AJ21" i="21" s="1"/>
  <c r="AH27" i="21"/>
  <c r="AH37" i="21"/>
  <c r="AH26" i="21"/>
  <c r="AH30" i="21"/>
  <c r="AH31" i="21"/>
  <c r="AH35" i="21"/>
  <c r="AH36" i="21"/>
  <c r="AH22" i="21"/>
  <c r="AJ22" i="21" s="1"/>
  <c r="AH31" i="19"/>
  <c r="AH40" i="19"/>
  <c r="AH42" i="19"/>
  <c r="AH37" i="19"/>
  <c r="AH32" i="19"/>
  <c r="AH34" i="19"/>
  <c r="AH28" i="19"/>
  <c r="AH24" i="19"/>
  <c r="AH29" i="19"/>
  <c r="AH36" i="19"/>
  <c r="AH30" i="19"/>
  <c r="AH23" i="19"/>
  <c r="AI23" i="19" s="1"/>
  <c r="AH22" i="19"/>
  <c r="AJ22" i="19" s="1"/>
  <c r="AH26" i="19"/>
  <c r="AH35" i="19"/>
  <c r="AH25" i="19"/>
  <c r="AH39" i="19"/>
  <c r="AH38" i="19"/>
  <c r="AH33" i="19"/>
  <c r="AH41" i="19"/>
  <c r="AH21" i="19"/>
  <c r="AJ21" i="19" s="1"/>
  <c r="AH43" i="19"/>
  <c r="AH27" i="19"/>
  <c r="B95" i="8"/>
  <c r="AI19" i="20" l="1"/>
  <c r="AJ4" i="22"/>
  <c r="AI18" i="22"/>
  <c r="AJ5" i="20"/>
  <c r="AI20" i="20"/>
  <c r="AI19" i="22"/>
  <c r="AJ6" i="20"/>
  <c r="AI16" i="22"/>
  <c r="AJ12" i="20"/>
  <c r="AI15" i="20"/>
  <c r="AI15" i="22"/>
  <c r="AJ7" i="21"/>
  <c r="AJ4" i="21"/>
  <c r="AJ9" i="22"/>
  <c r="AJ8" i="20"/>
  <c r="AJ9" i="20"/>
  <c r="AJ8" i="22"/>
  <c r="AI18" i="21"/>
  <c r="AI23" i="21"/>
  <c r="AJ23" i="19"/>
  <c r="AI22" i="19"/>
  <c r="AI22" i="21"/>
  <c r="AI21" i="21"/>
  <c r="AI21" i="19"/>
  <c r="AJ43" i="19"/>
  <c r="AI43" i="19"/>
  <c r="AJ41" i="19"/>
  <c r="AI41" i="19"/>
  <c r="AJ26" i="19"/>
  <c r="AI26" i="19"/>
  <c r="AJ29" i="19"/>
  <c r="AI29" i="19"/>
  <c r="AJ34" i="19"/>
  <c r="AI34" i="19"/>
  <c r="AJ40" i="19"/>
  <c r="AI40" i="19"/>
  <c r="AJ31" i="21"/>
  <c r="AI31" i="21"/>
  <c r="AJ29" i="21"/>
  <c r="AI29" i="21"/>
  <c r="AJ24" i="21"/>
  <c r="AI24" i="21"/>
  <c r="AJ25" i="19"/>
  <c r="AI25" i="19"/>
  <c r="AJ30" i="19"/>
  <c r="AI30" i="19"/>
  <c r="AJ24" i="19"/>
  <c r="AI24" i="19"/>
  <c r="AJ32" i="19"/>
  <c r="AI32" i="19"/>
  <c r="AJ37" i="19"/>
  <c r="AI37" i="19"/>
  <c r="AJ30" i="21"/>
  <c r="AI30" i="21"/>
  <c r="AJ27" i="21"/>
  <c r="AI27" i="21"/>
  <c r="AJ28" i="21"/>
  <c r="AI28" i="21"/>
  <c r="AJ41" i="21"/>
  <c r="AI41" i="21"/>
  <c r="AJ39" i="19"/>
  <c r="AI39" i="19"/>
  <c r="AJ36" i="21"/>
  <c r="AI36" i="21"/>
  <c r="AJ33" i="21"/>
  <c r="AI33" i="21"/>
  <c r="AJ33" i="19"/>
  <c r="AI33" i="19"/>
  <c r="AJ28" i="19"/>
  <c r="AI28" i="19"/>
  <c r="AJ31" i="19"/>
  <c r="AI31" i="19"/>
  <c r="AJ35" i="21"/>
  <c r="AI35" i="21"/>
  <c r="AJ26" i="21"/>
  <c r="AI26" i="21"/>
  <c r="AJ25" i="21"/>
  <c r="AI25" i="21"/>
  <c r="AJ32" i="21"/>
  <c r="AI32" i="21"/>
  <c r="AJ40" i="21"/>
  <c r="AI40" i="21"/>
  <c r="AJ38" i="21"/>
  <c r="AI38" i="21"/>
  <c r="AJ39" i="21"/>
  <c r="AI39" i="21"/>
  <c r="AJ27" i="19"/>
  <c r="AI27" i="19"/>
  <c r="AJ38" i="19"/>
  <c r="AI38" i="19"/>
  <c r="AJ35" i="19"/>
  <c r="AI35" i="19"/>
  <c r="AJ36" i="19"/>
  <c r="AI36" i="19"/>
  <c r="AJ42" i="19"/>
  <c r="AI42" i="19"/>
  <c r="AJ37" i="21"/>
  <c r="AI37" i="21"/>
  <c r="AJ34" i="21"/>
  <c r="AI34" i="21"/>
  <c r="AJ42" i="21"/>
  <c r="AI42" i="21"/>
  <c r="AJ43" i="21"/>
  <c r="AI43" i="21"/>
  <c r="B96" i="8"/>
  <c r="AI16" i="21" l="1"/>
  <c r="AJ9" i="21"/>
  <c r="AJ11" i="19"/>
  <c r="AI17" i="21"/>
  <c r="AJ4" i="19"/>
  <c r="AI16" i="19"/>
  <c r="AI18" i="19"/>
  <c r="AI19" i="19"/>
  <c r="AI19" i="21"/>
  <c r="AJ10" i="21"/>
  <c r="AI15" i="21"/>
  <c r="AJ12" i="21"/>
  <c r="AI17" i="19"/>
  <c r="AJ7" i="19"/>
  <c r="B97" i="8"/>
  <c r="B98" i="8" l="1"/>
  <c r="B99" i="8" l="1"/>
  <c r="B100" i="8" l="1"/>
  <c r="B101" i="8" l="1"/>
  <c r="B102" i="8" l="1"/>
  <c r="B103" i="8" l="1"/>
  <c r="B104" i="8" l="1"/>
  <c r="B105" i="8" l="1"/>
  <c r="B106" i="8" l="1"/>
  <c r="B107" i="8" l="1"/>
  <c r="B108" i="8" l="1"/>
  <c r="B109" i="8" l="1"/>
  <c r="B110" i="8" l="1"/>
  <c r="B111" i="8" l="1"/>
  <c r="B112" i="8" l="1"/>
  <c r="B113" i="8" l="1"/>
  <c r="B114" i="8" l="1"/>
  <c r="B115" i="8" l="1"/>
  <c r="B116" i="8" l="1"/>
  <c r="B117" i="8" l="1"/>
  <c r="B118" i="8" l="1"/>
  <c r="B119" i="8" l="1"/>
  <c r="B120" i="8" l="1"/>
  <c r="B121" i="8" l="1"/>
  <c r="B122" i="8" l="1"/>
  <c r="B123" i="8" l="1"/>
  <c r="B124" i="8" l="1"/>
  <c r="B125" i="8" l="1"/>
  <c r="B126" i="8" l="1"/>
  <c r="B127" i="8" l="1"/>
  <c r="B128" i="8" l="1"/>
  <c r="B129" i="8" l="1"/>
  <c r="B130" i="8" l="1"/>
  <c r="B131" i="8" l="1"/>
  <c r="B132" i="8" l="1"/>
  <c r="B133" i="8" l="1"/>
  <c r="B134" i="8" l="1"/>
  <c r="B135" i="8" l="1"/>
  <c r="B136" i="8" l="1"/>
  <c r="B137" i="8" l="1"/>
  <c r="B138" i="8" l="1"/>
  <c r="B139" i="8" l="1"/>
  <c r="B140" i="8" l="1"/>
  <c r="B141" i="8" l="1"/>
  <c r="B142" i="8" l="1"/>
  <c r="B143" i="8" l="1"/>
  <c r="B144" i="8" l="1"/>
  <c r="B145" i="8" l="1"/>
  <c r="B146" i="8" l="1"/>
  <c r="B147" i="8" l="1"/>
  <c r="B148" i="8" l="1"/>
  <c r="B149" i="8" l="1"/>
  <c r="B150" i="8" l="1"/>
  <c r="B151" i="8" l="1"/>
  <c r="B152" i="8" l="1"/>
  <c r="B153" i="8" l="1"/>
  <c r="B154" i="8" l="1"/>
  <c r="B155" i="8" l="1"/>
  <c r="B156" i="8" l="1"/>
  <c r="B157" i="8" l="1"/>
  <c r="B158" i="8" l="1"/>
  <c r="B159" i="8" l="1"/>
  <c r="B160" i="8" l="1"/>
  <c r="B161" i="8" l="1"/>
  <c r="B162" i="8" l="1"/>
  <c r="B163" i="8" l="1"/>
  <c r="B164" i="8" l="1"/>
  <c r="B165" i="8" l="1"/>
  <c r="B166" i="8" l="1"/>
  <c r="B167" i="8" l="1"/>
  <c r="B168" i="8" l="1"/>
  <c r="B169" i="8" l="1"/>
  <c r="B170" i="8" l="1"/>
  <c r="B171" i="8" l="1"/>
  <c r="B172" i="8" l="1"/>
  <c r="B173" i="8" l="1"/>
  <c r="B174" i="8" l="1"/>
  <c r="B175" i="8" l="1"/>
  <c r="B176" i="8" l="1"/>
  <c r="B177" i="8" l="1"/>
  <c r="B178" i="8" l="1"/>
  <c r="B179" i="8" l="1"/>
  <c r="B180" i="8" l="1"/>
  <c r="B181" i="8" l="1"/>
  <c r="B182" i="8" l="1"/>
  <c r="B183" i="8" l="1"/>
  <c r="B184" i="8" l="1"/>
  <c r="B185" i="8" l="1"/>
  <c r="B186" i="8" l="1"/>
  <c r="B187" i="8" l="1"/>
  <c r="B188" i="8" l="1"/>
  <c r="B189" i="8" l="1"/>
  <c r="B190" i="8" l="1"/>
  <c r="B191" i="8" l="1"/>
  <c r="B192" i="8" l="1"/>
  <c r="B193" i="8" l="1"/>
  <c r="B194" i="8" l="1"/>
  <c r="B195" i="8" l="1"/>
  <c r="B196" i="8" l="1"/>
  <c r="B197" i="8" l="1"/>
  <c r="B198" i="8" l="1"/>
  <c r="B199" i="8" l="1"/>
  <c r="B200" i="8" l="1"/>
  <c r="B201" i="8" l="1"/>
  <c r="B202" i="8" l="1"/>
  <c r="B203" i="8" l="1"/>
  <c r="B204" i="8" l="1"/>
  <c r="B205" i="8" l="1"/>
  <c r="B206" i="8" l="1"/>
  <c r="B207" i="8" l="1"/>
  <c r="B208" i="8" l="1"/>
  <c r="B209" i="8" l="1"/>
  <c r="B210" i="8" l="1"/>
  <c r="B211" i="8" l="1"/>
  <c r="B212" i="8" l="1"/>
  <c r="B213" i="8" l="1"/>
  <c r="B214" i="8" l="1"/>
  <c r="B215" i="8" l="1"/>
  <c r="B216" i="8" l="1"/>
  <c r="B217" i="8" l="1"/>
  <c r="B218" i="8" l="1"/>
  <c r="B219" i="8" l="1"/>
  <c r="B220" i="8" l="1"/>
  <c r="B221" i="8" l="1"/>
  <c r="B222" i="8" l="1"/>
  <c r="B223" i="8" l="1"/>
  <c r="B224" i="8" l="1"/>
  <c r="B225" i="8" l="1"/>
  <c r="B226" i="8" l="1"/>
  <c r="B227" i="8" l="1"/>
  <c r="B228" i="8" l="1"/>
  <c r="B229" i="8" l="1"/>
  <c r="B230" i="8" l="1"/>
  <c r="B231" i="8" l="1"/>
  <c r="B232" i="8" l="1"/>
  <c r="B233" i="8" l="1"/>
  <c r="B234" i="8" l="1"/>
  <c r="B235" i="8" l="1"/>
  <c r="B236" i="8" l="1"/>
  <c r="B237" i="8" l="1"/>
  <c r="B238" i="8" l="1"/>
  <c r="B239" i="8" l="1"/>
  <c r="B240" i="8" l="1"/>
  <c r="B241" i="8" l="1"/>
  <c r="B242" i="8" l="1"/>
  <c r="B243" i="8" l="1"/>
  <c r="B244" i="8" l="1"/>
  <c r="B245" i="8" l="1"/>
  <c r="B246" i="8" l="1"/>
  <c r="B247" i="8" l="1"/>
  <c r="B248" i="8" l="1"/>
  <c r="B249" i="8" l="1"/>
  <c r="B250" i="8" l="1"/>
  <c r="B251" i="8" l="1"/>
  <c r="B252" i="8" l="1"/>
  <c r="B253" i="8" l="1"/>
  <c r="B254" i="8" l="1"/>
  <c r="B255" i="8" l="1"/>
  <c r="B256" i="8" l="1"/>
  <c r="B257" i="8" l="1"/>
  <c r="B258" i="8" l="1"/>
  <c r="B259" i="8" l="1"/>
  <c r="B260" i="8" l="1"/>
  <c r="B261" i="8" l="1"/>
  <c r="B262" i="8" l="1"/>
  <c r="B263" i="8" l="1"/>
  <c r="B264" i="8" l="1"/>
  <c r="B265" i="8" l="1"/>
  <c r="B266" i="8" l="1"/>
  <c r="B267" i="8" l="1"/>
  <c r="B268" i="8" l="1"/>
  <c r="B269" i="8" l="1"/>
  <c r="B270" i="8" l="1"/>
  <c r="B271" i="8" l="1"/>
  <c r="B272" i="8" l="1"/>
  <c r="B273" i="8" l="1"/>
  <c r="B274" i="8" l="1"/>
  <c r="B275" i="8" l="1"/>
  <c r="B276" i="8" l="1"/>
  <c r="B277" i="8" l="1"/>
  <c r="B278" i="8" l="1"/>
  <c r="B279" i="8" l="1"/>
  <c r="B280" i="8" l="1"/>
  <c r="B281" i="8" l="1"/>
  <c r="B282" i="8" l="1"/>
  <c r="B283" i="8" l="1"/>
  <c r="B284" i="8" l="1"/>
  <c r="B285" i="8" l="1"/>
  <c r="B286" i="8" l="1"/>
  <c r="B287" i="8" l="1"/>
  <c r="B288" i="8" l="1"/>
  <c r="B289" i="8" l="1"/>
  <c r="B290" i="8" l="1"/>
  <c r="B291" i="8" l="1"/>
  <c r="B292" i="8" l="1"/>
  <c r="B293" i="8" l="1"/>
  <c r="B294" i="8" l="1"/>
  <c r="B295" i="8" l="1"/>
  <c r="B296" i="8" l="1"/>
  <c r="B297" i="8" l="1"/>
  <c r="B298" i="8" l="1"/>
  <c r="B299" i="8" l="1"/>
  <c r="B300" i="8" l="1"/>
  <c r="B301" i="8" l="1"/>
  <c r="B302" i="8" l="1"/>
  <c r="B303" i="8" l="1"/>
  <c r="B304" i="8" l="1"/>
  <c r="B305" i="8" l="1"/>
  <c r="B306" i="8" l="1"/>
  <c r="B307" i="8" l="1"/>
  <c r="B308" i="8" l="1"/>
  <c r="B309" i="8" l="1"/>
  <c r="B310" i="8" l="1"/>
  <c r="B311" i="8" l="1"/>
  <c r="B312" i="8" l="1"/>
  <c r="B313" i="8" l="1"/>
  <c r="B314" i="8" l="1"/>
  <c r="B315" i="8" l="1"/>
  <c r="B316" i="8" l="1"/>
  <c r="B317" i="8" l="1"/>
  <c r="B318" i="8" l="1"/>
  <c r="B319" i="8" l="1"/>
  <c r="B320" i="8" l="1"/>
  <c r="B321" i="8" l="1"/>
  <c r="B322" i="8" l="1"/>
  <c r="B323" i="8" l="1"/>
  <c r="B324" i="8" l="1"/>
  <c r="B325" i="8" l="1"/>
  <c r="B326" i="8" l="1"/>
  <c r="B327" i="8" l="1"/>
  <c r="B328" i="8" l="1"/>
  <c r="B329" i="8" l="1"/>
  <c r="B330" i="8" l="1"/>
  <c r="B331" i="8" l="1"/>
  <c r="B332" i="8" l="1"/>
  <c r="B333" i="8" l="1"/>
  <c r="B334" i="8" l="1"/>
  <c r="B335" i="8" l="1"/>
  <c r="B336" i="8" l="1"/>
  <c r="B337" i="8" l="1"/>
  <c r="B338" i="8" l="1"/>
  <c r="B339" i="8" l="1"/>
  <c r="B340" i="8" l="1"/>
  <c r="B341" i="8" l="1"/>
  <c r="B342" i="8" l="1"/>
  <c r="B343" i="8" l="1"/>
  <c r="B344" i="8" l="1"/>
  <c r="B345" i="8" l="1"/>
  <c r="B346" i="8" l="1"/>
  <c r="B347" i="8" l="1"/>
  <c r="B348" i="8" l="1"/>
  <c r="B349" i="8" l="1"/>
  <c r="B350" i="8" l="1"/>
  <c r="B351" i="8" l="1"/>
  <c r="B352" i="8" l="1"/>
  <c r="B353" i="8" l="1"/>
  <c r="B354" i="8" l="1"/>
  <c r="B355" i="8" l="1"/>
  <c r="B356" i="8" l="1"/>
  <c r="B357" i="8" l="1"/>
  <c r="B358" i="8" l="1"/>
  <c r="B359" i="8" l="1"/>
  <c r="B360" i="8" l="1"/>
  <c r="B361" i="8" l="1"/>
  <c r="B362" i="8" l="1"/>
  <c r="B363" i="8" l="1"/>
  <c r="B364" i="8" l="1"/>
  <c r="B365" i="8" l="1"/>
  <c r="B366" i="8" l="1"/>
  <c r="B367" i="8" l="1"/>
  <c r="B368" i="8" l="1"/>
  <c r="B369" i="8" l="1"/>
  <c r="B370" i="8" l="1"/>
  <c r="B371" i="8" l="1"/>
  <c r="B372" i="8" l="1"/>
  <c r="B373" i="8" l="1"/>
  <c r="B374" i="8" l="1"/>
  <c r="B375" i="8" l="1"/>
  <c r="B376" i="8" l="1"/>
  <c r="B377" i="8" l="1"/>
  <c r="B378" i="8" l="1"/>
  <c r="B379" i="8" l="1"/>
  <c r="B380" i="8" l="1"/>
  <c r="B381" i="8" l="1"/>
  <c r="B382" i="8" l="1"/>
  <c r="B383" i="8" l="1"/>
  <c r="B384" i="8" l="1"/>
  <c r="B385" i="8" l="1"/>
  <c r="B386" i="8" l="1"/>
  <c r="B387" i="8" l="1"/>
  <c r="B388" i="8" l="1"/>
  <c r="B389" i="8" l="1"/>
  <c r="B390" i="8" l="1"/>
  <c r="B391" i="8" l="1"/>
  <c r="B392" i="8" l="1"/>
  <c r="B393" i="8" l="1"/>
  <c r="B394" i="8" l="1"/>
  <c r="B395" i="8" l="1"/>
  <c r="B396" i="8" l="1"/>
  <c r="B397" i="8" l="1"/>
  <c r="B398" i="8" l="1"/>
  <c r="B399" i="8" l="1"/>
  <c r="B400" i="8" l="1"/>
  <c r="B401" i="8" l="1"/>
  <c r="B402" i="8" l="1"/>
  <c r="B403" i="8" l="1"/>
  <c r="B404" i="8" l="1"/>
  <c r="B405" i="8" l="1"/>
  <c r="B406" i="8" l="1"/>
  <c r="B407" i="8" l="1"/>
  <c r="B408" i="8" l="1"/>
  <c r="B409" i="8" l="1"/>
  <c r="B410" i="8" l="1"/>
  <c r="B411" i="8" l="1"/>
  <c r="B412" i="8" l="1"/>
  <c r="B413" i="8" l="1"/>
  <c r="B414" i="8" l="1"/>
  <c r="B415" i="8" l="1"/>
  <c r="B416" i="8" l="1"/>
  <c r="B417" i="8" l="1"/>
  <c r="B418" i="8" l="1"/>
  <c r="B419" i="8" l="1"/>
  <c r="B420" i="8" l="1"/>
  <c r="B421" i="8" l="1"/>
  <c r="B422" i="8" l="1"/>
  <c r="B423" i="8" l="1"/>
  <c r="B424" i="8" l="1"/>
  <c r="B425" i="8" l="1"/>
  <c r="B426" i="8" l="1"/>
  <c r="B427" i="8" l="1"/>
  <c r="B428" i="8" l="1"/>
  <c r="B429" i="8" l="1"/>
  <c r="B430" i="8" l="1"/>
  <c r="B431" i="8" l="1"/>
  <c r="B432" i="8" l="1"/>
  <c r="B433" i="8" l="1"/>
  <c r="B434" i="8" l="1"/>
  <c r="B435" i="8" l="1"/>
  <c r="B436" i="8" l="1"/>
  <c r="B437" i="8" l="1"/>
  <c r="B438" i="8" l="1"/>
  <c r="B439" i="8" l="1"/>
  <c r="B440" i="8" l="1"/>
  <c r="B441" i="8" l="1"/>
  <c r="B442" i="8" l="1"/>
  <c r="B443" i="8" l="1"/>
  <c r="B444" i="8" l="1"/>
  <c r="B445" i="8" l="1"/>
  <c r="B446" i="8" l="1"/>
  <c r="B447" i="8" l="1"/>
  <c r="B448" i="8" l="1"/>
  <c r="B449" i="8" l="1"/>
  <c r="B450" i="8" l="1"/>
  <c r="B451" i="8" l="1"/>
  <c r="B452" i="8" l="1"/>
  <c r="B453" i="8" l="1"/>
  <c r="B454" i="8" l="1"/>
  <c r="B455" i="8" l="1"/>
  <c r="B456" i="8" l="1"/>
  <c r="B457" i="8" l="1"/>
  <c r="B458" i="8" l="1"/>
  <c r="B459" i="8" l="1"/>
  <c r="B460" i="8" l="1"/>
  <c r="B461" i="8" l="1"/>
  <c r="B462" i="8" l="1"/>
  <c r="B463" i="8" l="1"/>
  <c r="B464" i="8" l="1"/>
  <c r="B465" i="8" l="1"/>
  <c r="B466" i="8" l="1"/>
  <c r="B467" i="8" l="1"/>
  <c r="B468" i="8" l="1"/>
  <c r="B469" i="8" l="1"/>
  <c r="B470" i="8" l="1"/>
  <c r="B471" i="8" l="1"/>
  <c r="B472" i="8" l="1"/>
  <c r="B473" i="8" l="1"/>
  <c r="B474" i="8" l="1"/>
  <c r="B475" i="8" l="1"/>
  <c r="B476" i="8" l="1"/>
  <c r="B477" i="8" l="1"/>
  <c r="B478" i="8" l="1"/>
  <c r="B479" i="8" l="1"/>
  <c r="B480" i="8" l="1"/>
  <c r="B481" i="8" l="1"/>
  <c r="B482" i="8" l="1"/>
  <c r="B483" i="8" l="1"/>
  <c r="B484" i="8" l="1"/>
  <c r="B485" i="8" l="1"/>
  <c r="B486" i="8" l="1"/>
  <c r="B487" i="8" l="1"/>
  <c r="B488" i="8" l="1"/>
  <c r="B489" i="8" l="1"/>
  <c r="B490" i="8" l="1"/>
  <c r="B491" i="8" l="1"/>
  <c r="B492" i="8" l="1"/>
  <c r="B493" i="8" l="1"/>
  <c r="B494" i="8" l="1"/>
  <c r="B495" i="8" l="1"/>
  <c r="B496" i="8" l="1"/>
  <c r="B497" i="8" l="1"/>
  <c r="B498" i="8" l="1"/>
  <c r="B499" i="8" l="1"/>
  <c r="B500" i="8" l="1"/>
  <c r="B501" i="8" l="1"/>
  <c r="B502" i="8" l="1"/>
  <c r="B503" i="8" l="1"/>
  <c r="B504" i="8" l="1"/>
  <c r="B505" i="8" l="1"/>
  <c r="B506" i="8" l="1"/>
  <c r="B507" i="8" l="1"/>
  <c r="B508" i="8" l="1"/>
  <c r="B509" i="8" l="1"/>
  <c r="B510" i="8" l="1"/>
  <c r="B511" i="8" l="1"/>
  <c r="AJ6" i="21"/>
  <c r="AJ8" i="21"/>
  <c r="AJ11" i="21"/>
  <c r="AJ13" i="21"/>
  <c r="AJ6" i="19"/>
  <c r="AJ8" i="19"/>
  <c r="AJ9" i="19"/>
  <c r="AJ10" i="19"/>
  <c r="AJ12" i="19"/>
  <c r="AJ13" i="19"/>
  <c r="AI15" i="19"/>
  <c r="Y187" i="9"/>
  <c r="AJ13" i="22"/>
  <c r="AJ14" i="22"/>
  <c r="AJ13" i="20"/>
  <c r="AJ14" i="20"/>
  <c r="Z188" i="9"/>
  <c r="Y186" i="9"/>
  <c r="Z186" i="9"/>
  <c r="Z187" i="9"/>
  <c r="Y188" i="9"/>
  <c r="G23" i="7"/>
  <c r="H11" i="15"/>
  <c r="C112" i="9" l="1"/>
  <c r="C111" i="9"/>
  <c r="C110" i="9"/>
  <c r="G30" i="7"/>
  <c r="C109" i="9"/>
  <c r="G25" i="7" s="1"/>
  <c r="G26" i="7" s="1"/>
  <c r="H12" i="15" s="1"/>
  <c r="H40" i="15" s="1"/>
  <c r="I40" i="15" s="1"/>
  <c r="J40" i="15" s="1"/>
  <c r="K40" i="15" s="1"/>
  <c r="H83" i="15" l="1"/>
  <c r="I83" i="15" s="1"/>
  <c r="J83" i="15" s="1"/>
  <c r="K83" i="15" s="1"/>
  <c r="H33" i="15"/>
  <c r="I33" i="15" s="1"/>
  <c r="J33" i="15" s="1"/>
  <c r="K33" i="15" s="1"/>
  <c r="D28" i="8"/>
  <c r="D13" i="8"/>
  <c r="C23" i="8"/>
  <c r="C22" i="8"/>
  <c r="D54" i="8"/>
  <c r="D33" i="8"/>
  <c r="D511" i="8"/>
  <c r="D503" i="8"/>
  <c r="D495" i="8"/>
  <c r="D487" i="8"/>
  <c r="D479" i="8"/>
  <c r="D471" i="8"/>
  <c r="D463" i="8"/>
  <c r="D455" i="8"/>
  <c r="D447" i="8"/>
  <c r="D439" i="8"/>
  <c r="D431" i="8"/>
  <c r="D423" i="8"/>
  <c r="D415" i="8"/>
  <c r="D407" i="8"/>
  <c r="D399" i="8"/>
  <c r="D391" i="8"/>
  <c r="D383" i="8"/>
  <c r="D375" i="8"/>
  <c r="D367" i="8"/>
  <c r="C359" i="8"/>
  <c r="D351" i="8"/>
  <c r="D343" i="8"/>
  <c r="C335" i="8"/>
  <c r="C327" i="8"/>
  <c r="C319" i="8"/>
  <c r="C311" i="8"/>
  <c r="C506" i="8"/>
  <c r="C498" i="8"/>
  <c r="C490" i="8"/>
  <c r="C482" i="8"/>
  <c r="C474" i="8"/>
  <c r="C466" i="8"/>
  <c r="C458" i="8"/>
  <c r="C450" i="8"/>
  <c r="C442" i="8"/>
  <c r="C434" i="8"/>
  <c r="C426" i="8"/>
  <c r="C418" i="8"/>
  <c r="C410" i="8"/>
  <c r="C402" i="8"/>
  <c r="C394" i="8"/>
  <c r="C386" i="8"/>
  <c r="C378" i="8"/>
  <c r="C370" i="8"/>
  <c r="C362" i="8"/>
  <c r="D354" i="8"/>
  <c r="C346" i="8"/>
  <c r="C338" i="8"/>
  <c r="C330" i="8"/>
  <c r="C322" i="8"/>
  <c r="C314" i="8"/>
  <c r="C306" i="8"/>
  <c r="C298" i="8"/>
  <c r="D509" i="8"/>
  <c r="D501" i="8"/>
  <c r="D493" i="8"/>
  <c r="D485" i="8"/>
  <c r="D477" i="8"/>
  <c r="D469" i="8"/>
  <c r="D461" i="8"/>
  <c r="D453" i="8"/>
  <c r="D445" i="8"/>
  <c r="D437" i="8"/>
  <c r="D429" i="8"/>
  <c r="D421" i="8"/>
  <c r="D413" i="8"/>
  <c r="D405" i="8"/>
  <c r="D397" i="8"/>
  <c r="D389" i="8"/>
  <c r="D381" i="8"/>
  <c r="D373" i="8"/>
  <c r="D365" i="8"/>
  <c r="D357" i="8"/>
  <c r="D349" i="8"/>
  <c r="D341" i="8"/>
  <c r="D333" i="8"/>
  <c r="D325" i="8"/>
  <c r="D317" i="8"/>
  <c r="D309" i="8"/>
  <c r="D504" i="8"/>
  <c r="D496" i="8"/>
  <c r="D488" i="8"/>
  <c r="D480" i="8"/>
  <c r="D472" i="8"/>
  <c r="D464" i="8"/>
  <c r="D456" i="8"/>
  <c r="D448" i="8"/>
  <c r="D440" i="8"/>
  <c r="D432" i="8"/>
  <c r="D424" i="8"/>
  <c r="D416" i="8"/>
  <c r="D408" i="8"/>
  <c r="D400" i="8"/>
  <c r="D392" i="8"/>
  <c r="D384" i="8"/>
  <c r="D376" i="8"/>
  <c r="D368" i="8"/>
  <c r="D360" i="8"/>
  <c r="D352" i="8"/>
  <c r="D344" i="8"/>
  <c r="C336" i="8"/>
  <c r="C328" i="8"/>
  <c r="C320" i="8"/>
  <c r="C312" i="8"/>
  <c r="C304" i="8"/>
  <c r="D507" i="8"/>
  <c r="D499" i="8"/>
  <c r="D491" i="8"/>
  <c r="D483" i="8"/>
  <c r="D475" i="8"/>
  <c r="D467" i="8"/>
  <c r="D459" i="8"/>
  <c r="D451" i="8"/>
  <c r="D443" i="8"/>
  <c r="D435" i="8"/>
  <c r="D427" i="8"/>
  <c r="D419" i="8"/>
  <c r="D411" i="8"/>
  <c r="D403" i="8"/>
  <c r="D395" i="8"/>
  <c r="D387" i="8"/>
  <c r="D379" i="8"/>
  <c r="D371" i="8"/>
  <c r="D363" i="8"/>
  <c r="D355" i="8"/>
  <c r="D347" i="8"/>
  <c r="C339" i="8"/>
  <c r="C331" i="8"/>
  <c r="C323" i="8"/>
  <c r="C315" i="8"/>
  <c r="C510" i="8"/>
  <c r="C502" i="8"/>
  <c r="C494" i="8"/>
  <c r="C486" i="8"/>
  <c r="C478" i="8"/>
  <c r="C470" i="8"/>
  <c r="C462" i="8"/>
  <c r="C454" i="8"/>
  <c r="C446" i="8"/>
  <c r="C438" i="8"/>
  <c r="C430" i="8"/>
  <c r="C422" i="8"/>
  <c r="C414" i="8"/>
  <c r="C406" i="8"/>
  <c r="C398" i="8"/>
  <c r="C390" i="8"/>
  <c r="C382" i="8"/>
  <c r="C374" i="8"/>
  <c r="C366" i="8"/>
  <c r="C358" i="8"/>
  <c r="C350" i="8"/>
  <c r="C342" i="8"/>
  <c r="C334" i="8"/>
  <c r="C326" i="8"/>
  <c r="C318" i="8"/>
  <c r="C310" i="8"/>
  <c r="C302" i="8"/>
  <c r="D505" i="8"/>
  <c r="D497" i="8"/>
  <c r="D489" i="8"/>
  <c r="D481" i="8"/>
  <c r="D473" i="8"/>
  <c r="D465" i="8"/>
  <c r="D457" i="8"/>
  <c r="D449" i="8"/>
  <c r="D441" i="8"/>
  <c r="D433" i="8"/>
  <c r="D425" i="8"/>
  <c r="D417" i="8"/>
  <c r="D409" i="8"/>
  <c r="D401" i="8"/>
  <c r="D393" i="8"/>
  <c r="D385" i="8"/>
  <c r="D377" i="8"/>
  <c r="D369" i="8"/>
  <c r="D361" i="8"/>
  <c r="D353" i="8"/>
  <c r="D345" i="8"/>
  <c r="D337" i="8"/>
  <c r="D329" i="8"/>
  <c r="D321" i="8"/>
  <c r="D313" i="8"/>
  <c r="D508" i="8"/>
  <c r="D500" i="8"/>
  <c r="D492" i="8"/>
  <c r="D484" i="8"/>
  <c r="D476" i="8"/>
  <c r="D468" i="8"/>
  <c r="D460" i="8"/>
  <c r="D452" i="8"/>
  <c r="D444" i="8"/>
  <c r="D436" i="8"/>
  <c r="D428" i="8"/>
  <c r="D420" i="8"/>
  <c r="D412" i="8"/>
  <c r="D404" i="8"/>
  <c r="D396" i="8"/>
  <c r="D388" i="8"/>
  <c r="D380" i="8"/>
  <c r="D372" i="8"/>
  <c r="D364" i="8"/>
  <c r="D356" i="8"/>
  <c r="D348" i="8"/>
  <c r="D340" i="8"/>
  <c r="C332" i="8"/>
  <c r="C324" i="8"/>
  <c r="C316" i="8"/>
  <c r="C308" i="8"/>
  <c r="C300" i="8"/>
  <c r="C296" i="8"/>
  <c r="C508" i="8"/>
  <c r="C492" i="8"/>
  <c r="C476" i="8"/>
  <c r="C460" i="8"/>
  <c r="C444" i="8"/>
  <c r="C428" i="8"/>
  <c r="C412" i="8"/>
  <c r="C396" i="8"/>
  <c r="C380" i="8"/>
  <c r="C364" i="8"/>
  <c r="C348" i="8"/>
  <c r="D332" i="8"/>
  <c r="D316" i="8"/>
  <c r="C303" i="8"/>
  <c r="D292" i="8"/>
  <c r="D283" i="8"/>
  <c r="D275" i="8"/>
  <c r="D267" i="8"/>
  <c r="D259" i="8"/>
  <c r="C251" i="8"/>
  <c r="C243" i="8"/>
  <c r="C235" i="8"/>
  <c r="C227" i="8"/>
  <c r="C219" i="8"/>
  <c r="C211" i="8"/>
  <c r="C203" i="8"/>
  <c r="C195" i="8"/>
  <c r="C187" i="8"/>
  <c r="C179" i="8"/>
  <c r="C171" i="8"/>
  <c r="C163" i="8"/>
  <c r="C155" i="8"/>
  <c r="C147" i="8"/>
  <c r="C139" i="8"/>
  <c r="C131" i="8"/>
  <c r="C123" i="8"/>
  <c r="C115" i="8"/>
  <c r="C107" i="8"/>
  <c r="C99" i="8"/>
  <c r="C91" i="8"/>
  <c r="C83" i="8"/>
  <c r="D75" i="8"/>
  <c r="D67" i="8"/>
  <c r="C59" i="8"/>
  <c r="C499" i="8"/>
  <c r="C483" i="8"/>
  <c r="C467" i="8"/>
  <c r="C451" i="8"/>
  <c r="C435" i="8"/>
  <c r="C419" i="8"/>
  <c r="C403" i="8"/>
  <c r="C387" i="8"/>
  <c r="C371" i="8"/>
  <c r="C355" i="8"/>
  <c r="D339" i="8"/>
  <c r="D323" i="8"/>
  <c r="D307" i="8"/>
  <c r="D297" i="8"/>
  <c r="C287" i="8"/>
  <c r="C279" i="8"/>
  <c r="C271" i="8"/>
  <c r="C263" i="8"/>
  <c r="D255" i="8"/>
  <c r="C247" i="8"/>
  <c r="D239" i="8"/>
  <c r="D231" i="8"/>
  <c r="D223" i="8"/>
  <c r="D215" i="8"/>
  <c r="D207" i="8"/>
  <c r="D199" i="8"/>
  <c r="D191" i="8"/>
  <c r="D183" i="8"/>
  <c r="D175" i="8"/>
  <c r="D167" i="8"/>
  <c r="D159" i="8"/>
  <c r="D151" i="8"/>
  <c r="D143" i="8"/>
  <c r="D135" i="8"/>
  <c r="D127" i="8"/>
  <c r="D119" i="8"/>
  <c r="D111" i="8"/>
  <c r="D103" i="8"/>
  <c r="D95" i="8"/>
  <c r="D87" i="8"/>
  <c r="D79" i="8"/>
  <c r="C71" i="8"/>
  <c r="D63" i="8"/>
  <c r="C497" i="8"/>
  <c r="C465" i="8"/>
  <c r="C433" i="8"/>
  <c r="C401" i="8"/>
  <c r="C369" i="8"/>
  <c r="C337" i="8"/>
  <c r="D306" i="8"/>
  <c r="D286" i="8"/>
  <c r="D270" i="8"/>
  <c r="D254" i="8"/>
  <c r="D238" i="8"/>
  <c r="D222" i="8"/>
  <c r="D206" i="8"/>
  <c r="D190" i="8"/>
  <c r="D174" i="8"/>
  <c r="D158" i="8"/>
  <c r="D142" i="8"/>
  <c r="C126" i="8"/>
  <c r="C110" i="8"/>
  <c r="C94" i="8"/>
  <c r="D78" i="8"/>
  <c r="C62" i="8"/>
  <c r="D494" i="8"/>
  <c r="D462" i="8"/>
  <c r="D430" i="8"/>
  <c r="D398" i="8"/>
  <c r="D366" i="8"/>
  <c r="D334" i="8"/>
  <c r="D304" i="8"/>
  <c r="C284" i="8"/>
  <c r="C268" i="8"/>
  <c r="C252" i="8"/>
  <c r="C236" i="8"/>
  <c r="C220" i="8"/>
  <c r="C204" i="8"/>
  <c r="C188" i="8"/>
  <c r="C172" i="8"/>
  <c r="C156" i="8"/>
  <c r="D140" i="8"/>
  <c r="C124" i="8"/>
  <c r="C108" i="8"/>
  <c r="C92" i="8"/>
  <c r="C76" i="8"/>
  <c r="D60" i="8"/>
  <c r="C485" i="8"/>
  <c r="C453" i="8"/>
  <c r="C421" i="8"/>
  <c r="C389" i="8"/>
  <c r="C357" i="8"/>
  <c r="C325" i="8"/>
  <c r="D298" i="8"/>
  <c r="D280" i="8"/>
  <c r="D264" i="8"/>
  <c r="D248" i="8"/>
  <c r="D232" i="8"/>
  <c r="D216" i="8"/>
  <c r="D200" i="8"/>
  <c r="D184" i="8"/>
  <c r="D168" i="8"/>
  <c r="D152" i="8"/>
  <c r="D136" i="8"/>
  <c r="D120" i="8"/>
  <c r="D104" i="8"/>
  <c r="D88" i="8"/>
  <c r="D72" i="8"/>
  <c r="D506" i="8"/>
  <c r="D378" i="8"/>
  <c r="D274" i="8"/>
  <c r="C210" i="8"/>
  <c r="C146" i="8"/>
  <c r="C82" i="8"/>
  <c r="C262" i="8"/>
  <c r="D102" i="8"/>
  <c r="D402" i="8"/>
  <c r="C286" i="8"/>
  <c r="C222" i="8"/>
  <c r="C158" i="8"/>
  <c r="D94" i="8"/>
  <c r="D296" i="8"/>
  <c r="D86" i="8"/>
  <c r="D394" i="8"/>
  <c r="C282" i="8"/>
  <c r="C218" i="8"/>
  <c r="C294" i="8"/>
  <c r="C504" i="8"/>
  <c r="C488" i="8"/>
  <c r="C472" i="8"/>
  <c r="C456" i="8"/>
  <c r="C440" i="8"/>
  <c r="C424" i="8"/>
  <c r="C408" i="8"/>
  <c r="C392" i="8"/>
  <c r="C376" i="8"/>
  <c r="C360" i="8"/>
  <c r="C344" i="8"/>
  <c r="D328" i="8"/>
  <c r="D312" i="8"/>
  <c r="D300" i="8"/>
  <c r="C289" i="8"/>
  <c r="C281" i="8"/>
  <c r="D273" i="8"/>
  <c r="C265" i="8"/>
  <c r="D257" i="8"/>
  <c r="D249" i="8"/>
  <c r="D241" i="8"/>
  <c r="D233" i="8"/>
  <c r="D225" i="8"/>
  <c r="D217" i="8"/>
  <c r="D209" i="8"/>
  <c r="D201" i="8"/>
  <c r="D193" i="8"/>
  <c r="D185" i="8"/>
  <c r="D177" i="8"/>
  <c r="D169" i="8"/>
  <c r="D161" i="8"/>
  <c r="D153" i="8"/>
  <c r="D145" i="8"/>
  <c r="C137" i="8"/>
  <c r="C129" i="8"/>
  <c r="C121" i="8"/>
  <c r="C113" i="8"/>
  <c r="C105" i="8"/>
  <c r="C97" i="8"/>
  <c r="D89" i="8"/>
  <c r="C81" i="8"/>
  <c r="C73" i="8"/>
  <c r="C65" i="8"/>
  <c r="C511" i="8"/>
  <c r="C495" i="8"/>
  <c r="C479" i="8"/>
  <c r="C463" i="8"/>
  <c r="C447" i="8"/>
  <c r="C431" i="8"/>
  <c r="C415" i="8"/>
  <c r="C399" i="8"/>
  <c r="C383" i="8"/>
  <c r="C367" i="8"/>
  <c r="C351" i="8"/>
  <c r="D335" i="8"/>
  <c r="D319" i="8"/>
  <c r="D305" i="8"/>
  <c r="D294" i="8"/>
  <c r="D285" i="8"/>
  <c r="D277" i="8"/>
  <c r="D269" i="8"/>
  <c r="D261" i="8"/>
  <c r="C253" i="8"/>
  <c r="C245" i="8"/>
  <c r="C237" i="8"/>
  <c r="C229" i="8"/>
  <c r="C221" i="8"/>
  <c r="C213" i="8"/>
  <c r="C205" i="8"/>
  <c r="C197" i="8"/>
  <c r="C189" i="8"/>
  <c r="C181" i="8"/>
  <c r="C173" i="8"/>
  <c r="C165" i="8"/>
  <c r="C157" i="8"/>
  <c r="C149" i="8"/>
  <c r="D141" i="8"/>
  <c r="D133" i="8"/>
  <c r="D125" i="8"/>
  <c r="D117" i="8"/>
  <c r="D109" i="8"/>
  <c r="D101" i="8"/>
  <c r="C93" i="8"/>
  <c r="D85" i="8"/>
  <c r="D77" i="8"/>
  <c r="D69" i="8"/>
  <c r="D61" i="8"/>
  <c r="C489" i="8"/>
  <c r="C457" i="8"/>
  <c r="C425" i="8"/>
  <c r="C393" i="8"/>
  <c r="C361" i="8"/>
  <c r="C329" i="8"/>
  <c r="D301" i="8"/>
  <c r="D282" i="8"/>
  <c r="D266" i="8"/>
  <c r="D250" i="8"/>
  <c r="D234" i="8"/>
  <c r="D218" i="8"/>
  <c r="D202" i="8"/>
  <c r="D186" i="8"/>
  <c r="D170" i="8"/>
  <c r="D154" i="8"/>
  <c r="C138" i="8"/>
  <c r="C122" i="8"/>
  <c r="C106" i="8"/>
  <c r="C90" i="8"/>
  <c r="C74" i="8"/>
  <c r="M5" i="8"/>
  <c r="D486" i="8"/>
  <c r="D454" i="8"/>
  <c r="D422" i="8"/>
  <c r="D390" i="8"/>
  <c r="D358" i="8"/>
  <c r="D326" i="8"/>
  <c r="C299" i="8"/>
  <c r="C280" i="8"/>
  <c r="C264" i="8"/>
  <c r="C248" i="8"/>
  <c r="C232" i="8"/>
  <c r="C216" i="8"/>
  <c r="C200" i="8"/>
  <c r="C184" i="8"/>
  <c r="C168" i="8"/>
  <c r="C152" i="8"/>
  <c r="C136" i="8"/>
  <c r="C120" i="8"/>
  <c r="C104" i="8"/>
  <c r="C88" i="8"/>
  <c r="C72" i="8"/>
  <c r="C509" i="8"/>
  <c r="C477" i="8"/>
  <c r="C445" i="8"/>
  <c r="C413" i="8"/>
  <c r="C381" i="8"/>
  <c r="C349" i="8"/>
  <c r="C317" i="8"/>
  <c r="D293" i="8"/>
  <c r="D276" i="8"/>
  <c r="D260" i="8"/>
  <c r="D244" i="8"/>
  <c r="D228" i="8"/>
  <c r="D212" i="8"/>
  <c r="D196" i="8"/>
  <c r="D180" i="8"/>
  <c r="D164" i="8"/>
  <c r="D148" i="8"/>
  <c r="D132" i="8"/>
  <c r="D116" i="8"/>
  <c r="D100" i="8"/>
  <c r="D84" i="8"/>
  <c r="D68" i="8"/>
  <c r="D474" i="8"/>
  <c r="D346" i="8"/>
  <c r="C258" i="8"/>
  <c r="C194" i="8"/>
  <c r="D130" i="8"/>
  <c r="D66" i="8"/>
  <c r="C214" i="8"/>
  <c r="D498" i="8"/>
  <c r="D370" i="8"/>
  <c r="C270" i="8"/>
  <c r="C206" i="8"/>
  <c r="C142" i="8"/>
  <c r="C78" i="8"/>
  <c r="C246" i="8"/>
  <c r="D490" i="8"/>
  <c r="D362" i="8"/>
  <c r="C266" i="8"/>
  <c r="C202" i="8"/>
  <c r="C292" i="8"/>
  <c r="C500" i="8"/>
  <c r="C484" i="8"/>
  <c r="C468" i="8"/>
  <c r="C452" i="8"/>
  <c r="C436" i="8"/>
  <c r="C420" i="8"/>
  <c r="C404" i="8"/>
  <c r="C388" i="8"/>
  <c r="C372" i="8"/>
  <c r="C356" i="8"/>
  <c r="C340" i="8"/>
  <c r="D324" i="8"/>
  <c r="D308" i="8"/>
  <c r="C297" i="8"/>
  <c r="D287" i="8"/>
  <c r="D279" i="8"/>
  <c r="D271" i="8"/>
  <c r="D263" i="8"/>
  <c r="C255" i="8"/>
  <c r="D247" i="8"/>
  <c r="C239" i="8"/>
  <c r="C231" i="8"/>
  <c r="C223" i="8"/>
  <c r="C215" i="8"/>
  <c r="C207" i="8"/>
  <c r="C199" i="8"/>
  <c r="C191" i="8"/>
  <c r="C183" i="8"/>
  <c r="C175" i="8"/>
  <c r="C167" i="8"/>
  <c r="C159" i="8"/>
  <c r="C151" i="8"/>
  <c r="C143" i="8"/>
  <c r="C135" i="8"/>
  <c r="C127" i="8"/>
  <c r="C119" i="8"/>
  <c r="C111" i="8"/>
  <c r="C103" i="8"/>
  <c r="C95" i="8"/>
  <c r="C87" i="8"/>
  <c r="C79" i="8"/>
  <c r="D71" i="8"/>
  <c r="C63" i="8"/>
  <c r="C507" i="8"/>
  <c r="C491" i="8"/>
  <c r="C475" i="8"/>
  <c r="C459" i="8"/>
  <c r="C443" i="8"/>
  <c r="C427" i="8"/>
  <c r="C411" i="8"/>
  <c r="C395" i="8"/>
  <c r="C379" i="8"/>
  <c r="C363" i="8"/>
  <c r="C347" i="8"/>
  <c r="D331" i="8"/>
  <c r="D315" i="8"/>
  <c r="D302" i="8"/>
  <c r="D291" i="8"/>
  <c r="C283" i="8"/>
  <c r="C275" i="8"/>
  <c r="C267" i="8"/>
  <c r="C259" i="8"/>
  <c r="D251" i="8"/>
  <c r="D243" i="8"/>
  <c r="D235" i="8"/>
  <c r="D227" i="8"/>
  <c r="D219" i="8"/>
  <c r="D211" i="8"/>
  <c r="D203" i="8"/>
  <c r="D195" i="8"/>
  <c r="D187" i="8"/>
  <c r="D179" i="8"/>
  <c r="D171" i="8"/>
  <c r="D163" i="8"/>
  <c r="D155" i="8"/>
  <c r="D147" i="8"/>
  <c r="D139" i="8"/>
  <c r="D131" i="8"/>
  <c r="D123" i="8"/>
  <c r="D115" i="8"/>
  <c r="D107" i="8"/>
  <c r="D99" i="8"/>
  <c r="D91" i="8"/>
  <c r="D83" i="8"/>
  <c r="C75" i="8"/>
  <c r="C67" i="8"/>
  <c r="D59" i="8"/>
  <c r="C481" i="8"/>
  <c r="C449" i="8"/>
  <c r="C417" i="8"/>
  <c r="C385" i="8"/>
  <c r="C353" i="8"/>
  <c r="C321" i="8"/>
  <c r="D295" i="8"/>
  <c r="D278" i="8"/>
  <c r="D262" i="8"/>
  <c r="D246" i="8"/>
  <c r="D230" i="8"/>
  <c r="D214" i="8"/>
  <c r="D198" i="8"/>
  <c r="D182" i="8"/>
  <c r="D166" i="8"/>
  <c r="D150" i="8"/>
  <c r="C134" i="8"/>
  <c r="C118" i="8"/>
  <c r="C102" i="8"/>
  <c r="C86" i="8"/>
  <c r="D70" i="8"/>
  <c r="D510" i="8"/>
  <c r="D478" i="8"/>
  <c r="D446" i="8"/>
  <c r="D414" i="8"/>
  <c r="D382" i="8"/>
  <c r="D350" i="8"/>
  <c r="D318" i="8"/>
  <c r="C293" i="8"/>
  <c r="C276" i="8"/>
  <c r="C260" i="8"/>
  <c r="C244" i="8"/>
  <c r="C228" i="8"/>
  <c r="C212" i="8"/>
  <c r="C196" i="8"/>
  <c r="C180" i="8"/>
  <c r="C164" i="8"/>
  <c r="C148" i="8"/>
  <c r="C132" i="8"/>
  <c r="C116" i="8"/>
  <c r="C100" i="8"/>
  <c r="C84" i="8"/>
  <c r="C68" i="8"/>
  <c r="C501" i="8"/>
  <c r="C469" i="8"/>
  <c r="C437" i="8"/>
  <c r="C405" i="8"/>
  <c r="C373" i="8"/>
  <c r="C341" i="8"/>
  <c r="C309" i="8"/>
  <c r="D288" i="8"/>
  <c r="D272" i="8"/>
  <c r="D256" i="8"/>
  <c r="D240" i="8"/>
  <c r="D224" i="8"/>
  <c r="D208" i="8"/>
  <c r="D192" i="8"/>
  <c r="D176" i="8"/>
  <c r="D160" i="8"/>
  <c r="D144" i="8"/>
  <c r="D128" i="8"/>
  <c r="D112" i="8"/>
  <c r="D96" i="8"/>
  <c r="D80" i="8"/>
  <c r="D64" i="8"/>
  <c r="D442" i="8"/>
  <c r="D314" i="8"/>
  <c r="C242" i="8"/>
  <c r="C178" i="8"/>
  <c r="D114" i="8"/>
  <c r="D450" i="8"/>
  <c r="C166" i="8"/>
  <c r="D466" i="8"/>
  <c r="D338" i="8"/>
  <c r="C254" i="8"/>
  <c r="C190" i="8"/>
  <c r="D126" i="8"/>
  <c r="D62" i="8"/>
  <c r="C198" i="8"/>
  <c r="D458" i="8"/>
  <c r="D330" i="8"/>
  <c r="C250" i="8"/>
  <c r="C290" i="8"/>
  <c r="C496" i="8"/>
  <c r="C480" i="8"/>
  <c r="C464" i="8"/>
  <c r="C448" i="8"/>
  <c r="C432" i="8"/>
  <c r="C416" i="8"/>
  <c r="C400" i="8"/>
  <c r="C384" i="8"/>
  <c r="C368" i="8"/>
  <c r="C352" i="8"/>
  <c r="D336" i="8"/>
  <c r="D320" i="8"/>
  <c r="C305" i="8"/>
  <c r="C295" i="8"/>
  <c r="C285" i="8"/>
  <c r="C277" i="8"/>
  <c r="C269" i="8"/>
  <c r="C261" i="8"/>
  <c r="D253" i="8"/>
  <c r="D245" i="8"/>
  <c r="D237" i="8"/>
  <c r="D229" i="8"/>
  <c r="D221" i="8"/>
  <c r="D213" i="8"/>
  <c r="D205" i="8"/>
  <c r="D197" i="8"/>
  <c r="D189" i="8"/>
  <c r="D181" i="8"/>
  <c r="D173" i="8"/>
  <c r="D165" i="8"/>
  <c r="D157" i="8"/>
  <c r="D149" i="8"/>
  <c r="C141" i="8"/>
  <c r="C133" i="8"/>
  <c r="C125" i="8"/>
  <c r="C117" i="8"/>
  <c r="C109" i="8"/>
  <c r="C101" i="8"/>
  <c r="D93" i="8"/>
  <c r="C85" i="8"/>
  <c r="C77" i="8"/>
  <c r="C69" i="8"/>
  <c r="C61" i="8"/>
  <c r="C503" i="8"/>
  <c r="C487" i="8"/>
  <c r="C471" i="8"/>
  <c r="C455" i="8"/>
  <c r="C439" i="8"/>
  <c r="C423" i="8"/>
  <c r="C407" i="8"/>
  <c r="C391" i="8"/>
  <c r="C375" i="8"/>
  <c r="D359" i="8"/>
  <c r="C343" i="8"/>
  <c r="D327" i="8"/>
  <c r="D311" i="8"/>
  <c r="D299" i="8"/>
  <c r="D289" i="8"/>
  <c r="D281" i="8"/>
  <c r="C273" i="8"/>
  <c r="D265" i="8"/>
  <c r="C257" i="8"/>
  <c r="C249" i="8"/>
  <c r="C241" i="8"/>
  <c r="C233" i="8"/>
  <c r="C225" i="8"/>
  <c r="C217" i="8"/>
  <c r="C209" i="8"/>
  <c r="C201" i="8"/>
  <c r="C193" i="8"/>
  <c r="C185" i="8"/>
  <c r="C177" i="8"/>
  <c r="C169" i="8"/>
  <c r="C161" i="8"/>
  <c r="C153" i="8"/>
  <c r="C145" i="8"/>
  <c r="D137" i="8"/>
  <c r="D129" i="8"/>
  <c r="D121" i="8"/>
  <c r="D113" i="8"/>
  <c r="D105" i="8"/>
  <c r="D97" i="8"/>
  <c r="C89" i="8"/>
  <c r="D81" i="8"/>
  <c r="D73" i="8"/>
  <c r="D65" i="8"/>
  <c r="C505" i="8"/>
  <c r="C473" i="8"/>
  <c r="C441" i="8"/>
  <c r="C409" i="8"/>
  <c r="C377" i="8"/>
  <c r="C345" i="8"/>
  <c r="C313" i="8"/>
  <c r="D290" i="8"/>
  <c r="C274" i="8"/>
  <c r="D258" i="8"/>
  <c r="D242" i="8"/>
  <c r="D226" i="8"/>
  <c r="D210" i="8"/>
  <c r="D194" i="8"/>
  <c r="D178" i="8"/>
  <c r="D162" i="8"/>
  <c r="D146" i="8"/>
  <c r="C130" i="8"/>
  <c r="C114" i="8"/>
  <c r="C98" i="8"/>
  <c r="D82" i="8"/>
  <c r="C66" i="8"/>
  <c r="D502" i="8"/>
  <c r="D470" i="8"/>
  <c r="D438" i="8"/>
  <c r="D406" i="8"/>
  <c r="D374" i="8"/>
  <c r="D342" i="8"/>
  <c r="D310" i="8"/>
  <c r="C288" i="8"/>
  <c r="C272" i="8"/>
  <c r="C256" i="8"/>
  <c r="C240" i="8"/>
  <c r="C224" i="8"/>
  <c r="C208" i="8"/>
  <c r="C192" i="8"/>
  <c r="C176" i="8"/>
  <c r="C160" i="8"/>
  <c r="C144" i="8"/>
  <c r="C128" i="8"/>
  <c r="C112" i="8"/>
  <c r="C96" i="8"/>
  <c r="C80" i="8"/>
  <c r="C64" i="8"/>
  <c r="C493" i="8"/>
  <c r="C461" i="8"/>
  <c r="C429" i="8"/>
  <c r="C397" i="8"/>
  <c r="C365" i="8"/>
  <c r="C333" i="8"/>
  <c r="D303" i="8"/>
  <c r="D284" i="8"/>
  <c r="D268" i="8"/>
  <c r="D252" i="8"/>
  <c r="D236" i="8"/>
  <c r="D220" i="8"/>
  <c r="D204" i="8"/>
  <c r="D188" i="8"/>
  <c r="D172" i="8"/>
  <c r="D156" i="8"/>
  <c r="C140" i="8"/>
  <c r="D124" i="8"/>
  <c r="D108" i="8"/>
  <c r="D92" i="8"/>
  <c r="D76" i="8"/>
  <c r="C60" i="8"/>
  <c r="D410" i="8"/>
  <c r="C291" i="8"/>
  <c r="C226" i="8"/>
  <c r="C162" i="8"/>
  <c r="D98" i="8"/>
  <c r="C354" i="8"/>
  <c r="D134" i="8"/>
  <c r="D434" i="8"/>
  <c r="C307" i="8"/>
  <c r="C238" i="8"/>
  <c r="C174" i="8"/>
  <c r="D110" i="8"/>
  <c r="D386" i="8"/>
  <c r="C150" i="8"/>
  <c r="D426" i="8"/>
  <c r="C301" i="8"/>
  <c r="C234" i="8"/>
  <c r="C186" i="8"/>
  <c r="D122" i="8"/>
  <c r="H5" i="8"/>
  <c r="C278" i="8"/>
  <c r="C70" i="8"/>
  <c r="C170" i="8"/>
  <c r="D106" i="8"/>
  <c r="D482" i="8"/>
  <c r="C230" i="8"/>
  <c r="C154" i="8"/>
  <c r="D90" i="8"/>
  <c r="D418" i="8"/>
  <c r="C182" i="8"/>
  <c r="D138" i="8"/>
  <c r="D74" i="8"/>
  <c r="D322" i="8"/>
  <c r="D118" i="8"/>
  <c r="C6" i="8"/>
  <c r="C17" i="8"/>
  <c r="D46" i="8"/>
  <c r="C43" i="8"/>
  <c r="C32" i="8"/>
  <c r="M3" i="8"/>
  <c r="D43" i="8"/>
  <c r="D48" i="8"/>
  <c r="C37" i="8"/>
  <c r="D22" i="8"/>
  <c r="C13" i="8"/>
  <c r="D42" i="8"/>
  <c r="D21" i="8"/>
  <c r="C53" i="8"/>
  <c r="D11" i="8"/>
  <c r="C34" i="8"/>
  <c r="D35" i="8"/>
  <c r="C28" i="8"/>
  <c r="D39" i="8"/>
  <c r="H28" i="15"/>
  <c r="I28" i="15" s="1"/>
  <c r="J28" i="15" s="1"/>
  <c r="K28" i="15" s="1"/>
  <c r="H68" i="15"/>
  <c r="I68" i="15" s="1"/>
  <c r="J68" i="15" s="1"/>
  <c r="K68" i="15" s="1"/>
  <c r="H70" i="15"/>
  <c r="I70" i="15" s="1"/>
  <c r="J70" i="15" s="1"/>
  <c r="K70" i="15" s="1"/>
  <c r="H77" i="15"/>
  <c r="I77" i="15" s="1"/>
  <c r="J77" i="15" s="1"/>
  <c r="K77" i="15" s="1"/>
  <c r="H73" i="15"/>
  <c r="I73" i="15" s="1"/>
  <c r="J73" i="15" s="1"/>
  <c r="K73" i="15" s="1"/>
  <c r="H81" i="15"/>
  <c r="I81" i="15" s="1"/>
  <c r="J81" i="15" s="1"/>
  <c r="K81" i="15" s="1"/>
  <c r="H74" i="15"/>
  <c r="I74" i="15" s="1"/>
  <c r="J74" i="15" s="1"/>
  <c r="K74" i="15" s="1"/>
  <c r="H29" i="15"/>
  <c r="I29" i="15" s="1"/>
  <c r="J29" i="15" s="1"/>
  <c r="K29" i="15" s="1"/>
  <c r="H76" i="15"/>
  <c r="I76" i="15" s="1"/>
  <c r="J76" i="15" s="1"/>
  <c r="K76" i="15" s="1"/>
  <c r="H38" i="15"/>
  <c r="I38" i="15" s="1"/>
  <c r="J38" i="15" s="1"/>
  <c r="K38" i="15" s="1"/>
  <c r="H3" i="8"/>
  <c r="C42" i="8"/>
  <c r="C39" i="8"/>
  <c r="D30" i="8"/>
  <c r="D14" i="8"/>
  <c r="D41" i="8"/>
  <c r="D52" i="8"/>
  <c r="C33" i="8"/>
  <c r="M4" i="8"/>
  <c r="C11" i="8"/>
  <c r="D40" i="8"/>
  <c r="D19" i="8"/>
  <c r="C51" i="8"/>
  <c r="D24" i="8"/>
  <c r="D53" i="8"/>
  <c r="H4" i="8"/>
  <c r="D18" i="8"/>
  <c r="C50" i="8"/>
  <c r="D29" i="8"/>
  <c r="D20" i="8"/>
  <c r="C25" i="8"/>
  <c r="C54" i="8"/>
  <c r="D51" i="8"/>
  <c r="C36" i="8"/>
  <c r="C15" i="8"/>
  <c r="D47" i="8"/>
  <c r="H31" i="15"/>
  <c r="I31" i="15" s="1"/>
  <c r="J31" i="15" s="1"/>
  <c r="K31" i="15" s="1"/>
  <c r="H32" i="15"/>
  <c r="I32" i="15" s="1"/>
  <c r="J32" i="15" s="1"/>
  <c r="K32" i="15" s="1"/>
  <c r="H35" i="15"/>
  <c r="I35" i="15" s="1"/>
  <c r="J35" i="15" s="1"/>
  <c r="K35" i="15" s="1"/>
  <c r="H80" i="15"/>
  <c r="I80" i="15" s="1"/>
  <c r="J80" i="15" s="1"/>
  <c r="K80" i="15" s="1"/>
  <c r="H26" i="15"/>
  <c r="I26" i="15" s="1"/>
  <c r="J26" i="15" s="1"/>
  <c r="K26" i="15" s="1"/>
  <c r="H82" i="15"/>
  <c r="I82" i="15" s="1"/>
  <c r="J82" i="15" s="1"/>
  <c r="K82" i="15" s="1"/>
  <c r="H37" i="15"/>
  <c r="I37" i="15" s="1"/>
  <c r="J37" i="15" s="1"/>
  <c r="K37" i="15" s="1"/>
  <c r="H78" i="15"/>
  <c r="I78" i="15" s="1"/>
  <c r="J78" i="15" s="1"/>
  <c r="K78" i="15" s="1"/>
  <c r="D36" i="8"/>
  <c r="C29" i="8"/>
  <c r="C58" i="8"/>
  <c r="C55" i="8"/>
  <c r="D38" i="8"/>
  <c r="D17" i="8"/>
  <c r="D49" i="8"/>
  <c r="D16" i="8"/>
  <c r="C49" i="8"/>
  <c r="C16" i="8"/>
  <c r="C48" i="8"/>
  <c r="D27" i="8"/>
  <c r="G39" i="7"/>
  <c r="H39" i="7" s="1"/>
  <c r="C26" i="8"/>
  <c r="C31" i="8"/>
  <c r="D26" i="8"/>
  <c r="D58" i="8"/>
  <c r="D37" i="8"/>
  <c r="C12" i="8"/>
  <c r="C41" i="8"/>
  <c r="C30" i="8"/>
  <c r="D12" i="8"/>
  <c r="C44" i="8"/>
  <c r="D23" i="8"/>
  <c r="D55" i="8"/>
  <c r="H84" i="15"/>
  <c r="I84" i="15" s="1"/>
  <c r="J84" i="15" s="1"/>
  <c r="K84" i="15" s="1"/>
  <c r="H79" i="15"/>
  <c r="I79" i="15" s="1"/>
  <c r="J79" i="15" s="1"/>
  <c r="K79" i="15" s="1"/>
  <c r="H36" i="15"/>
  <c r="I36" i="15" s="1"/>
  <c r="J36" i="15" s="1"/>
  <c r="K36" i="15" s="1"/>
  <c r="H39" i="15"/>
  <c r="I39" i="15" s="1"/>
  <c r="J39" i="15" s="1"/>
  <c r="K39" i="15" s="1"/>
  <c r="H34" i="15"/>
  <c r="I34" i="15" s="1"/>
  <c r="J34" i="15" s="1"/>
  <c r="K34" i="15" s="1"/>
  <c r="G40" i="7"/>
  <c r="H71" i="15"/>
  <c r="I71" i="15" s="1"/>
  <c r="J71" i="15" s="1"/>
  <c r="K71" i="15" s="1"/>
  <c r="H27" i="15"/>
  <c r="I27" i="15" s="1"/>
  <c r="J27" i="15" s="1"/>
  <c r="K27" i="15" s="1"/>
  <c r="C40" i="8"/>
  <c r="C45" i="8"/>
  <c r="C38" i="8"/>
  <c r="D15" i="8"/>
  <c r="C46" i="8"/>
  <c r="D25" i="8"/>
  <c r="D57" i="8"/>
  <c r="D44" i="8"/>
  <c r="C18" i="8"/>
  <c r="C27" i="8"/>
  <c r="C24" i="8"/>
  <c r="D56" i="8"/>
  <c r="C35" i="8"/>
  <c r="D32" i="8"/>
  <c r="C21" i="8"/>
  <c r="D50" i="8"/>
  <c r="C47" i="8"/>
  <c r="D34" i="8"/>
  <c r="C14" i="8"/>
  <c r="D45" i="8"/>
  <c r="C56" i="8"/>
  <c r="C57" i="8"/>
  <c r="C19" i="8"/>
  <c r="C20" i="8"/>
  <c r="C52" i="8"/>
  <c r="D31" i="8"/>
  <c r="H75" i="15"/>
  <c r="I75" i="15" s="1"/>
  <c r="J75" i="15" s="1"/>
  <c r="K75" i="15" s="1"/>
  <c r="H72" i="15"/>
  <c r="I72" i="15" s="1"/>
  <c r="J72" i="15" s="1"/>
  <c r="K72" i="15" s="1"/>
  <c r="H25" i="15"/>
  <c r="I25" i="15" s="1"/>
  <c r="J25" i="15" s="1"/>
  <c r="K25" i="15" s="1"/>
  <c r="H24" i="15"/>
  <c r="I24" i="15" s="1"/>
  <c r="J24" i="15" s="1"/>
  <c r="K24" i="15" s="1"/>
  <c r="H30" i="15"/>
  <c r="I30" i="15" s="1"/>
  <c r="J30" i="15" s="1"/>
  <c r="K30" i="15" s="1"/>
  <c r="H69" i="15"/>
  <c r="I69" i="15" s="1"/>
  <c r="J69" i="15" s="1"/>
  <c r="K69" i="15" s="1"/>
  <c r="H40" i="7" l="1"/>
  <c r="G56" i="7"/>
  <c r="M6" i="8"/>
  <c r="H6" i="8"/>
  <c r="G72" i="7" l="1"/>
  <c r="G73" i="7"/>
  <c r="E89" i="7" l="1"/>
  <c r="R223" i="9"/>
  <c r="F89" i="7"/>
  <c r="G89" i="7"/>
  <c r="E62" i="9"/>
  <c r="E63" i="9"/>
  <c r="Q223" i="9"/>
  <c r="C63" i="9"/>
  <c r="C62" i="9"/>
  <c r="G88" i="7"/>
  <c r="E51" i="9"/>
  <c r="E88" i="7"/>
  <c r="R222" i="9"/>
  <c r="G74" i="7"/>
  <c r="F88" i="7"/>
  <c r="E52" i="9"/>
  <c r="C52" i="9"/>
  <c r="Q222" i="9"/>
  <c r="C51" i="9"/>
  <c r="S223" i="9" l="1"/>
  <c r="AA16" i="19"/>
  <c r="AA17" i="19"/>
  <c r="AA18" i="19"/>
  <c r="AA42" i="19"/>
  <c r="AA43" i="19"/>
  <c r="AA19" i="19"/>
  <c r="AA38" i="19"/>
  <c r="AA26" i="19"/>
  <c r="AL4" i="19"/>
  <c r="AA40" i="21"/>
  <c r="AA29" i="21"/>
  <c r="AA32" i="21"/>
  <c r="AA26" i="21"/>
  <c r="AA21" i="19"/>
  <c r="AA25" i="21"/>
  <c r="AA24" i="21"/>
  <c r="AA21" i="21"/>
  <c r="AA19" i="21"/>
  <c r="AA35" i="19"/>
  <c r="AA16" i="21"/>
  <c r="AA31" i="21"/>
  <c r="AA38" i="21"/>
  <c r="AA23" i="21"/>
  <c r="AA29" i="19"/>
  <c r="AA43" i="21"/>
  <c r="AA30" i="21"/>
  <c r="AA24" i="19"/>
  <c r="AA27" i="19"/>
  <c r="AA37" i="19"/>
  <c r="AL4" i="21"/>
  <c r="AA18" i="21"/>
  <c r="AA22" i="19"/>
  <c r="AA28" i="19"/>
  <c r="AA30" i="19"/>
  <c r="AA15" i="19"/>
  <c r="AA25" i="19"/>
  <c r="AA28" i="21"/>
  <c r="AA23" i="19"/>
  <c r="AA22" i="21"/>
  <c r="AA34" i="19"/>
  <c r="AA36" i="21"/>
  <c r="AA27" i="21"/>
  <c r="AA17" i="21"/>
  <c r="AA34" i="21"/>
  <c r="AA39" i="21"/>
  <c r="AA42" i="21"/>
  <c r="AA36" i="19"/>
  <c r="AL37" i="21"/>
  <c r="AE37" i="21" s="1"/>
  <c r="AL43" i="21"/>
  <c r="AE43" i="21" s="1"/>
  <c r="AL41" i="19"/>
  <c r="AE41" i="19" s="1"/>
  <c r="AL34" i="21"/>
  <c r="AE34" i="21" s="1"/>
  <c r="AL5" i="19"/>
  <c r="AE5" i="19" s="1"/>
  <c r="AL5" i="21"/>
  <c r="AE5" i="21" s="1"/>
  <c r="AL14" i="19"/>
  <c r="AE14" i="19" s="1"/>
  <c r="AL25" i="19"/>
  <c r="AE25" i="19" s="1"/>
  <c r="AL14" i="21"/>
  <c r="AE14" i="21" s="1"/>
  <c r="AL27" i="19"/>
  <c r="AE27" i="19" s="1"/>
  <c r="AL21" i="21"/>
  <c r="AE21" i="21" s="1"/>
  <c r="AL35" i="19"/>
  <c r="AE35" i="19" s="1"/>
  <c r="AL27" i="21"/>
  <c r="AE27" i="21" s="1"/>
  <c r="AL13" i="21"/>
  <c r="AE13" i="21" s="1"/>
  <c r="AL11" i="19"/>
  <c r="AE11" i="19" s="1"/>
  <c r="AL31" i="21"/>
  <c r="AE31" i="21" s="1"/>
  <c r="AL36" i="21"/>
  <c r="AE36" i="21" s="1"/>
  <c r="AL30" i="21"/>
  <c r="AE30" i="21" s="1"/>
  <c r="AL42" i="19"/>
  <c r="AE42" i="19" s="1"/>
  <c r="AA39" i="19"/>
  <c r="AA40" i="19"/>
  <c r="AA41" i="19"/>
  <c r="AA33" i="19"/>
  <c r="AL13" i="19"/>
  <c r="AE13" i="19" s="1"/>
  <c r="AL9" i="21"/>
  <c r="AE9" i="21" s="1"/>
  <c r="AL11" i="21"/>
  <c r="AE11" i="21" s="1"/>
  <c r="AL30" i="19"/>
  <c r="AE30" i="19" s="1"/>
  <c r="AL38" i="21"/>
  <c r="AE38" i="21" s="1"/>
  <c r="AL17" i="19"/>
  <c r="AE17" i="19" s="1"/>
  <c r="AL10" i="19"/>
  <c r="AE10" i="19" s="1"/>
  <c r="AL6" i="21"/>
  <c r="AE6" i="21" s="1"/>
  <c r="AL20" i="21"/>
  <c r="AE20" i="21" s="1"/>
  <c r="AL7" i="19"/>
  <c r="AE7" i="19" s="1"/>
  <c r="AL32" i="19"/>
  <c r="AE32" i="19" s="1"/>
  <c r="AL23" i="21"/>
  <c r="AE23" i="21" s="1"/>
  <c r="AL33" i="21"/>
  <c r="AE33" i="21" s="1"/>
  <c r="AL9" i="19"/>
  <c r="AE9" i="19" s="1"/>
  <c r="AL10" i="21"/>
  <c r="AE10" i="21" s="1"/>
  <c r="AL29" i="21"/>
  <c r="AE29" i="21" s="1"/>
  <c r="AL12" i="19"/>
  <c r="AE12" i="19" s="1"/>
  <c r="AL39" i="19"/>
  <c r="AE39" i="19" s="1"/>
  <c r="AL24" i="19"/>
  <c r="AE24" i="19" s="1"/>
  <c r="AL26" i="19"/>
  <c r="AE26" i="19" s="1"/>
  <c r="AA33" i="21"/>
  <c r="AL39" i="21"/>
  <c r="AE39" i="21" s="1"/>
  <c r="AL17" i="21"/>
  <c r="AE17" i="21" s="1"/>
  <c r="AL40" i="19"/>
  <c r="AE40" i="19" s="1"/>
  <c r="AL15" i="21"/>
  <c r="AE15" i="21" s="1"/>
  <c r="AL31" i="19"/>
  <c r="AE31" i="19" s="1"/>
  <c r="AL16" i="21"/>
  <c r="AE16" i="21" s="1"/>
  <c r="AL22" i="21"/>
  <c r="AE22" i="21" s="1"/>
  <c r="AL8" i="19"/>
  <c r="AE8" i="19" s="1"/>
  <c r="AL34" i="19"/>
  <c r="AE34" i="19" s="1"/>
  <c r="AL6" i="19"/>
  <c r="AE6" i="19" s="1"/>
  <c r="AA41" i="21"/>
  <c r="AL23" i="19"/>
  <c r="AE23" i="19" s="1"/>
  <c r="AL19" i="19"/>
  <c r="AE19" i="19" s="1"/>
  <c r="AL20" i="19"/>
  <c r="AE20" i="19" s="1"/>
  <c r="AL25" i="21"/>
  <c r="AE25" i="21" s="1"/>
  <c r="AL33" i="19"/>
  <c r="AE33" i="19" s="1"/>
  <c r="AL18" i="19"/>
  <c r="AE18" i="19" s="1"/>
  <c r="AL43" i="19"/>
  <c r="AE43" i="19" s="1"/>
  <c r="AL26" i="21"/>
  <c r="AE26" i="21" s="1"/>
  <c r="AL37" i="19"/>
  <c r="AE37" i="19" s="1"/>
  <c r="AA37" i="21"/>
  <c r="AL7" i="21"/>
  <c r="AE7" i="21" s="1"/>
  <c r="AL12" i="21"/>
  <c r="AE12" i="21" s="1"/>
  <c r="AL19" i="21"/>
  <c r="AE19" i="21" s="1"/>
  <c r="AL28" i="21"/>
  <c r="AE28" i="21" s="1"/>
  <c r="AL41" i="21"/>
  <c r="AE41" i="21" s="1"/>
  <c r="AL15" i="19"/>
  <c r="AE15" i="19" s="1"/>
  <c r="AA15" i="21"/>
  <c r="AA35" i="21"/>
  <c r="AL32" i="21"/>
  <c r="AE32" i="21" s="1"/>
  <c r="AL42" i="21"/>
  <c r="AE42" i="21" s="1"/>
  <c r="AL18" i="21"/>
  <c r="AE18" i="21" s="1"/>
  <c r="AL24" i="21"/>
  <c r="AE24" i="21" s="1"/>
  <c r="AL28" i="19"/>
  <c r="AE28" i="19" s="1"/>
  <c r="AL40" i="21"/>
  <c r="AE40" i="21" s="1"/>
  <c r="AL16" i="19"/>
  <c r="AE16" i="19" s="1"/>
  <c r="AL29" i="19"/>
  <c r="AE29" i="19" s="1"/>
  <c r="AL36" i="19"/>
  <c r="AE36" i="19" s="1"/>
  <c r="AA31" i="19"/>
  <c r="AL8" i="21"/>
  <c r="AE8" i="21" s="1"/>
  <c r="AL21" i="19"/>
  <c r="AE21" i="19" s="1"/>
  <c r="AL38" i="19"/>
  <c r="AE38" i="19" s="1"/>
  <c r="AL22" i="19"/>
  <c r="AE22" i="19" s="1"/>
  <c r="AL35" i="21"/>
  <c r="AE35" i="21" s="1"/>
  <c r="AA32" i="19"/>
  <c r="AB8" i="20"/>
  <c r="AB9" i="22"/>
  <c r="AB9" i="20"/>
  <c r="AB6" i="20"/>
  <c r="AB4" i="20"/>
  <c r="AB4" i="22"/>
  <c r="AB5" i="20"/>
  <c r="AB12" i="20"/>
  <c r="AB28" i="22"/>
  <c r="AB35" i="22"/>
  <c r="AB28" i="20"/>
  <c r="AB23" i="22"/>
  <c r="AB26" i="22"/>
  <c r="AB36" i="20"/>
  <c r="AB39" i="22"/>
  <c r="AB8" i="22"/>
  <c r="AB31" i="22"/>
  <c r="AB7" i="22"/>
  <c r="AB10" i="20"/>
  <c r="AB35" i="20"/>
  <c r="AB24" i="20"/>
  <c r="AB30" i="22"/>
  <c r="AB32" i="22"/>
  <c r="AB37" i="20"/>
  <c r="AB30" i="20"/>
  <c r="AB38" i="22"/>
  <c r="AB42" i="22"/>
  <c r="AB33" i="20"/>
  <c r="AB41" i="20"/>
  <c r="AB29" i="22"/>
  <c r="AB21" i="20"/>
  <c r="AB43" i="22"/>
  <c r="AB22" i="20"/>
  <c r="AB11" i="20"/>
  <c r="AB14" i="22"/>
  <c r="AB31" i="20"/>
  <c r="AB24" i="22"/>
  <c r="AB12" i="22"/>
  <c r="AB11" i="22"/>
  <c r="AB10" i="22"/>
  <c r="AB42" i="20"/>
  <c r="AB25" i="22"/>
  <c r="AB22" i="22"/>
  <c r="AB5" i="22"/>
  <c r="AB27" i="20"/>
  <c r="AB38" i="20"/>
  <c r="AB33" i="22"/>
  <c r="AM43" i="22"/>
  <c r="AF43" i="22" s="1"/>
  <c r="AB39" i="20"/>
  <c r="AB32" i="20"/>
  <c r="AB37" i="22"/>
  <c r="AB41" i="22"/>
  <c r="AB43" i="20"/>
  <c r="AB27" i="22"/>
  <c r="AB23" i="20"/>
  <c r="AM4" i="20"/>
  <c r="AB29" i="20"/>
  <c r="AM4" i="22"/>
  <c r="AB13" i="22"/>
  <c r="AB40" i="22"/>
  <c r="AB21" i="22"/>
  <c r="AB25" i="20"/>
  <c r="AB7" i="20"/>
  <c r="AB34" i="22"/>
  <c r="AM36" i="22"/>
  <c r="AF36" i="22" s="1"/>
  <c r="AM8" i="22"/>
  <c r="AF8" i="22" s="1"/>
  <c r="AM24" i="20"/>
  <c r="AF24" i="20" s="1"/>
  <c r="AM38" i="20"/>
  <c r="AF38" i="20" s="1"/>
  <c r="AM23" i="20"/>
  <c r="AF23" i="20" s="1"/>
  <c r="AM24" i="22"/>
  <c r="AF24" i="22" s="1"/>
  <c r="AM29" i="20"/>
  <c r="AF29" i="20" s="1"/>
  <c r="AM32" i="22"/>
  <c r="AF32" i="22" s="1"/>
  <c r="AM39" i="22"/>
  <c r="AF39" i="22" s="1"/>
  <c r="AM42" i="22"/>
  <c r="AF42" i="22" s="1"/>
  <c r="AB34" i="20"/>
  <c r="AM17" i="20"/>
  <c r="AF17" i="20" s="1"/>
  <c r="P40" i="16"/>
  <c r="W40" i="16" s="1"/>
  <c r="AM27" i="20"/>
  <c r="AF27" i="20" s="1"/>
  <c r="AM5" i="22"/>
  <c r="AF5" i="22" s="1"/>
  <c r="AB14" i="20"/>
  <c r="AM20" i="22"/>
  <c r="AF20" i="22" s="1"/>
  <c r="AM11" i="22"/>
  <c r="AF11" i="22" s="1"/>
  <c r="AM10" i="20"/>
  <c r="AF10" i="20" s="1"/>
  <c r="AM37" i="22"/>
  <c r="AF37" i="22" s="1"/>
  <c r="AM13" i="20"/>
  <c r="AF13" i="20" s="1"/>
  <c r="AM9" i="20"/>
  <c r="AF9" i="20" s="1"/>
  <c r="AM6" i="20"/>
  <c r="AF6" i="20" s="1"/>
  <c r="AM34" i="22"/>
  <c r="AF34" i="22" s="1"/>
  <c r="AM28" i="20"/>
  <c r="AF28" i="20" s="1"/>
  <c r="AM12" i="20"/>
  <c r="AF12" i="20" s="1"/>
  <c r="AM32" i="20"/>
  <c r="AF32" i="20" s="1"/>
  <c r="AM25" i="20"/>
  <c r="AF25" i="20" s="1"/>
  <c r="AM37" i="20"/>
  <c r="AF37" i="20" s="1"/>
  <c r="AM19" i="22"/>
  <c r="AF19" i="22" s="1"/>
  <c r="AM40" i="20"/>
  <c r="AF40" i="20" s="1"/>
  <c r="AM35" i="22"/>
  <c r="AF35" i="22" s="1"/>
  <c r="C40" i="16"/>
  <c r="J40" i="16" s="1"/>
  <c r="AM22" i="22"/>
  <c r="AF22" i="22" s="1"/>
  <c r="AM34" i="20"/>
  <c r="AF34" i="20" s="1"/>
  <c r="AM6" i="22"/>
  <c r="AF6" i="22" s="1"/>
  <c r="AB6" i="22"/>
  <c r="AM14" i="20"/>
  <c r="AF14" i="20" s="1"/>
  <c r="AM15" i="20"/>
  <c r="AF15" i="20" s="1"/>
  <c r="AM35" i="20"/>
  <c r="AF35" i="20" s="1"/>
  <c r="AM31" i="20"/>
  <c r="AF31" i="20" s="1"/>
  <c r="AM12" i="22"/>
  <c r="AF12" i="22" s="1"/>
  <c r="AM16" i="20"/>
  <c r="AF16" i="20" s="1"/>
  <c r="AB13" i="20"/>
  <c r="AB36" i="22"/>
  <c r="AM30" i="20"/>
  <c r="AF30" i="20" s="1"/>
  <c r="AM15" i="22"/>
  <c r="AF15" i="22" s="1"/>
  <c r="AM26" i="22"/>
  <c r="AF26" i="22" s="1"/>
  <c r="AM18" i="20"/>
  <c r="AF18" i="20" s="1"/>
  <c r="AM42" i="20"/>
  <c r="AF42" i="20" s="1"/>
  <c r="AM23" i="22"/>
  <c r="AF23" i="22" s="1"/>
  <c r="AM43" i="20"/>
  <c r="AF43" i="20" s="1"/>
  <c r="AM27" i="22"/>
  <c r="AF27" i="22" s="1"/>
  <c r="AM33" i="20"/>
  <c r="AF33" i="20" s="1"/>
  <c r="AM25" i="22"/>
  <c r="AF25" i="22" s="1"/>
  <c r="AM33" i="22"/>
  <c r="AF33" i="22" s="1"/>
  <c r="AM28" i="22"/>
  <c r="AF28" i="22" s="1"/>
  <c r="AM36" i="20"/>
  <c r="AF36" i="20" s="1"/>
  <c r="AM26" i="20"/>
  <c r="AF26" i="20" s="1"/>
  <c r="AB40" i="20"/>
  <c r="AB26" i="20"/>
  <c r="AM41" i="22"/>
  <c r="AF41" i="22" s="1"/>
  <c r="AM29" i="22"/>
  <c r="AF29" i="22" s="1"/>
  <c r="AM9" i="22"/>
  <c r="AF9" i="22" s="1"/>
  <c r="AM18" i="22"/>
  <c r="AF18" i="22" s="1"/>
  <c r="AM5" i="20"/>
  <c r="AF5" i="20" s="1"/>
  <c r="AM39" i="20"/>
  <c r="AF39" i="20" s="1"/>
  <c r="AM41" i="20"/>
  <c r="AF41" i="20" s="1"/>
  <c r="AM8" i="20"/>
  <c r="AF8" i="20" s="1"/>
  <c r="AM13" i="22"/>
  <c r="AF13" i="22" s="1"/>
  <c r="AM16" i="22"/>
  <c r="AF16" i="22" s="1"/>
  <c r="AM30" i="22"/>
  <c r="AF30" i="22" s="1"/>
  <c r="AM40" i="22"/>
  <c r="AF40" i="22" s="1"/>
  <c r="AM31" i="22"/>
  <c r="AF31" i="22" s="1"/>
  <c r="AM19" i="20"/>
  <c r="AF19" i="20" s="1"/>
  <c r="AM22" i="20"/>
  <c r="AF22" i="20" s="1"/>
  <c r="AM7" i="20"/>
  <c r="AF7" i="20" s="1"/>
  <c r="AM20" i="20"/>
  <c r="AF20" i="20" s="1"/>
  <c r="AM14" i="22"/>
  <c r="AF14" i="22" s="1"/>
  <c r="AM38" i="22"/>
  <c r="AF38" i="22" s="1"/>
  <c r="AM7" i="22"/>
  <c r="AF7" i="22" s="1"/>
  <c r="AM10" i="22"/>
  <c r="AF10" i="22" s="1"/>
  <c r="AM21" i="22"/>
  <c r="AF21" i="22" s="1"/>
  <c r="AM11" i="20"/>
  <c r="AF11" i="20" s="1"/>
  <c r="AM21" i="20"/>
  <c r="AF21" i="20" s="1"/>
  <c r="AM17" i="22"/>
  <c r="AF17" i="22" s="1"/>
  <c r="AH4" i="20"/>
  <c r="AH4" i="22"/>
  <c r="AH14" i="20"/>
  <c r="AI14" i="20" s="1"/>
  <c r="AA14" i="20" s="1"/>
  <c r="AH6" i="20"/>
  <c r="AI6" i="20" s="1"/>
  <c r="AA6" i="20" s="1"/>
  <c r="AH5" i="20"/>
  <c r="AI5" i="20" s="1"/>
  <c r="AA5" i="20" s="1"/>
  <c r="AH9" i="20"/>
  <c r="AI9" i="20" s="1"/>
  <c r="AA9" i="20" s="1"/>
  <c r="AH17" i="22"/>
  <c r="AJ17" i="22" s="1"/>
  <c r="AB17" i="22" s="1"/>
  <c r="AH11" i="20"/>
  <c r="AI11" i="20" s="1"/>
  <c r="AA11" i="20" s="1"/>
  <c r="AH16" i="20"/>
  <c r="AJ16" i="20" s="1"/>
  <c r="AB16" i="20" s="1"/>
  <c r="AH12" i="22"/>
  <c r="AI12" i="22" s="1"/>
  <c r="AA12" i="22" s="1"/>
  <c r="AH13" i="20"/>
  <c r="AI13" i="20" s="1"/>
  <c r="AA13" i="20" s="1"/>
  <c r="AH14" i="22"/>
  <c r="AI14" i="22" s="1"/>
  <c r="AA14" i="22" s="1"/>
  <c r="AH18" i="22"/>
  <c r="AJ18" i="22" s="1"/>
  <c r="AB18" i="22" s="1"/>
  <c r="AH19" i="20"/>
  <c r="AJ19" i="20" s="1"/>
  <c r="AB19" i="20" s="1"/>
  <c r="AH9" i="22"/>
  <c r="AI9" i="22" s="1"/>
  <c r="AA9" i="22" s="1"/>
  <c r="AH20" i="22"/>
  <c r="AJ20" i="22" s="1"/>
  <c r="AB20" i="22" s="1"/>
  <c r="AH17" i="20"/>
  <c r="AJ17" i="20" s="1"/>
  <c r="AB17" i="20" s="1"/>
  <c r="AH16" i="22"/>
  <c r="AJ16" i="22" s="1"/>
  <c r="AB16" i="22" s="1"/>
  <c r="AH6" i="22"/>
  <c r="AI6" i="22" s="1"/>
  <c r="AA6" i="22" s="1"/>
  <c r="AH13" i="22"/>
  <c r="AI13" i="22" s="1"/>
  <c r="AH19" i="22"/>
  <c r="AJ19" i="22" s="1"/>
  <c r="AB19" i="22" s="1"/>
  <c r="AH5" i="22"/>
  <c r="AI5" i="22" s="1"/>
  <c r="AA5" i="22" s="1"/>
  <c r="AH20" i="20"/>
  <c r="AJ20" i="20" s="1"/>
  <c r="AB20" i="20" s="1"/>
  <c r="AH18" i="20"/>
  <c r="AJ18" i="20" s="1"/>
  <c r="AB18" i="20" s="1"/>
  <c r="AH10" i="20"/>
  <c r="AI10" i="20" s="1"/>
  <c r="AA10" i="20" s="1"/>
  <c r="AH11" i="22"/>
  <c r="AI11" i="22" s="1"/>
  <c r="AA11" i="22" s="1"/>
  <c r="AH10" i="22"/>
  <c r="AI10" i="22" s="1"/>
  <c r="AA10" i="22" s="1"/>
  <c r="AH15" i="20"/>
  <c r="AJ15" i="20" s="1"/>
  <c r="AH8" i="20"/>
  <c r="AI8" i="20" s="1"/>
  <c r="AA8" i="20" s="1"/>
  <c r="AH7" i="20"/>
  <c r="AI7" i="20" s="1"/>
  <c r="AA7" i="20" s="1"/>
  <c r="AH7" i="22"/>
  <c r="AI7" i="22" s="1"/>
  <c r="AA7" i="22" s="1"/>
  <c r="AH12" i="20"/>
  <c r="AI12" i="20" s="1"/>
  <c r="AA12" i="20" s="1"/>
  <c r="AH15" i="22"/>
  <c r="AJ15" i="22" s="1"/>
  <c r="AH8" i="22"/>
  <c r="AI8" i="22" s="1"/>
  <c r="AA8" i="22" s="1"/>
  <c r="AH7" i="21"/>
  <c r="AI7" i="21" s="1"/>
  <c r="AA7" i="21" s="1"/>
  <c r="AH4" i="21"/>
  <c r="AH6" i="21"/>
  <c r="AI6" i="21" s="1"/>
  <c r="AA6" i="21" s="1"/>
  <c r="S222" i="9"/>
  <c r="AH5" i="21"/>
  <c r="AB28" i="19"/>
  <c r="AB12" i="21"/>
  <c r="AB12" i="19"/>
  <c r="AB22" i="19"/>
  <c r="AB13" i="19"/>
  <c r="AB11" i="19"/>
  <c r="AB9" i="19"/>
  <c r="AB7" i="19"/>
  <c r="AB43" i="21"/>
  <c r="AB37" i="19"/>
  <c r="AB32" i="19"/>
  <c r="AB41" i="19"/>
  <c r="AB25" i="19"/>
  <c r="AB4" i="19"/>
  <c r="AB32" i="21"/>
  <c r="AB10" i="19"/>
  <c r="AM4" i="19"/>
  <c r="AB23" i="21"/>
  <c r="AB10" i="21"/>
  <c r="AB37" i="21"/>
  <c r="AB33" i="19"/>
  <c r="AB11" i="21"/>
  <c r="AB27" i="21"/>
  <c r="AB26" i="19"/>
  <c r="AB41" i="21"/>
  <c r="AB7" i="21"/>
  <c r="AB6" i="21"/>
  <c r="AB35" i="19"/>
  <c r="AB13" i="21"/>
  <c r="AB6" i="19"/>
  <c r="AB38" i="19"/>
  <c r="AB34" i="19"/>
  <c r="AB31" i="19"/>
  <c r="AB23" i="19"/>
  <c r="AB31" i="21"/>
  <c r="AB21" i="19"/>
  <c r="AB26" i="21"/>
  <c r="AB30" i="19"/>
  <c r="AB29" i="21"/>
  <c r="AB29" i="19"/>
  <c r="AB33" i="21"/>
  <c r="AB39" i="19"/>
  <c r="AB36" i="21"/>
  <c r="AB8" i="19"/>
  <c r="AB40" i="21"/>
  <c r="AB9" i="21"/>
  <c r="AB42" i="19"/>
  <c r="AB25" i="21"/>
  <c r="AM4" i="21"/>
  <c r="AB35" i="21"/>
  <c r="AB39" i="21"/>
  <c r="AB22" i="21"/>
  <c r="P19" i="16"/>
  <c r="W19" i="16" s="1"/>
  <c r="AB36" i="19"/>
  <c r="AB40" i="19"/>
  <c r="AB24" i="19"/>
  <c r="AB8" i="21"/>
  <c r="AB21" i="21"/>
  <c r="AB28" i="21"/>
  <c r="AB38" i="21"/>
  <c r="AB30" i="21"/>
  <c r="C19" i="16"/>
  <c r="J19" i="16" s="1"/>
  <c r="AM30" i="19"/>
  <c r="AF30" i="19" s="1"/>
  <c r="AM11" i="21"/>
  <c r="AF11" i="21" s="1"/>
  <c r="AM10" i="21"/>
  <c r="AF10" i="21" s="1"/>
  <c r="AM13" i="19"/>
  <c r="AF13" i="19" s="1"/>
  <c r="AM38" i="21"/>
  <c r="AF38" i="21" s="1"/>
  <c r="AM43" i="21"/>
  <c r="AF43" i="21" s="1"/>
  <c r="AM35" i="19"/>
  <c r="AF35" i="19" s="1"/>
  <c r="AM6" i="21"/>
  <c r="AF6" i="21" s="1"/>
  <c r="AM28" i="21"/>
  <c r="AF28" i="21" s="1"/>
  <c r="AM18" i="21"/>
  <c r="AF18" i="21" s="1"/>
  <c r="AM33" i="21"/>
  <c r="AF33" i="21" s="1"/>
  <c r="AM36" i="19"/>
  <c r="AF36" i="19" s="1"/>
  <c r="AM39" i="19"/>
  <c r="AF39" i="19" s="1"/>
  <c r="AM13" i="21"/>
  <c r="AF13" i="21" s="1"/>
  <c r="AM25" i="21"/>
  <c r="AF25" i="21" s="1"/>
  <c r="AM11" i="19"/>
  <c r="AF11" i="19" s="1"/>
  <c r="AM21" i="21"/>
  <c r="AF21" i="21" s="1"/>
  <c r="AM6" i="19"/>
  <c r="AF6" i="19" s="1"/>
  <c r="AM12" i="19"/>
  <c r="AF12" i="19" s="1"/>
  <c r="AB43" i="19"/>
  <c r="AM37" i="19"/>
  <c r="AF37" i="19" s="1"/>
  <c r="AM17" i="21"/>
  <c r="AF17" i="21" s="1"/>
  <c r="AM24" i="19"/>
  <c r="AF24" i="19" s="1"/>
  <c r="AM14" i="21"/>
  <c r="AF14" i="21" s="1"/>
  <c r="AM5" i="21"/>
  <c r="AF5" i="21" s="1"/>
  <c r="AM22" i="21"/>
  <c r="AF22" i="21" s="1"/>
  <c r="AM29" i="19"/>
  <c r="AF29" i="19" s="1"/>
  <c r="AM32" i="19"/>
  <c r="AF32" i="19" s="1"/>
  <c r="AM23" i="19"/>
  <c r="AF23" i="19" s="1"/>
  <c r="AM20" i="21"/>
  <c r="AF20" i="21" s="1"/>
  <c r="AM23" i="21"/>
  <c r="AF23" i="21" s="1"/>
  <c r="AM7" i="21"/>
  <c r="AF7" i="21" s="1"/>
  <c r="AM42" i="21"/>
  <c r="AF42" i="21" s="1"/>
  <c r="AM22" i="19"/>
  <c r="AF22" i="19" s="1"/>
  <c r="AM9" i="21"/>
  <c r="AF9" i="21" s="1"/>
  <c r="AM12" i="21"/>
  <c r="AF12" i="21" s="1"/>
  <c r="AM39" i="21"/>
  <c r="AF39" i="21" s="1"/>
  <c r="AM31" i="21"/>
  <c r="AF31" i="21" s="1"/>
  <c r="AM19" i="19"/>
  <c r="AF19" i="19" s="1"/>
  <c r="AM26" i="21"/>
  <c r="AF26" i="21" s="1"/>
  <c r="AB42" i="21"/>
  <c r="AB24" i="21"/>
  <c r="AB4" i="21"/>
  <c r="AB34" i="21"/>
  <c r="AM40" i="21"/>
  <c r="AF40" i="21" s="1"/>
  <c r="AM36" i="21"/>
  <c r="AF36" i="21" s="1"/>
  <c r="AM9" i="19"/>
  <c r="AF9" i="19" s="1"/>
  <c r="AM28" i="19"/>
  <c r="AF28" i="19" s="1"/>
  <c r="AM34" i="21"/>
  <c r="AF34" i="21" s="1"/>
  <c r="AM24" i="21"/>
  <c r="AF24" i="21" s="1"/>
  <c r="AB27" i="19"/>
  <c r="AM38" i="19"/>
  <c r="AF38" i="19" s="1"/>
  <c r="AM42" i="19"/>
  <c r="AF42" i="19" s="1"/>
  <c r="AM35" i="21"/>
  <c r="AF35" i="21" s="1"/>
  <c r="AM31" i="19"/>
  <c r="AF31" i="19" s="1"/>
  <c r="AM37" i="21"/>
  <c r="AF37" i="21" s="1"/>
  <c r="AM14" i="19"/>
  <c r="AF14" i="19" s="1"/>
  <c r="AM18" i="19"/>
  <c r="AF18" i="19" s="1"/>
  <c r="AM27" i="19"/>
  <c r="AF27" i="19" s="1"/>
  <c r="AM7" i="19"/>
  <c r="AF7" i="19" s="1"/>
  <c r="AM8" i="19"/>
  <c r="AF8" i="19" s="1"/>
  <c r="AM21" i="19"/>
  <c r="AF21" i="19" s="1"/>
  <c r="AM34" i="19"/>
  <c r="AF34" i="19" s="1"/>
  <c r="AM8" i="21"/>
  <c r="AF8" i="21" s="1"/>
  <c r="AM33" i="19"/>
  <c r="AF33" i="19" s="1"/>
  <c r="AM41" i="21"/>
  <c r="AF41" i="21" s="1"/>
  <c r="AM16" i="21"/>
  <c r="AF16" i="21" s="1"/>
  <c r="AM15" i="19"/>
  <c r="AF15" i="19" s="1"/>
  <c r="AM20" i="19"/>
  <c r="AF20" i="19" s="1"/>
  <c r="AM26" i="19"/>
  <c r="AF26" i="19" s="1"/>
  <c r="AM5" i="19"/>
  <c r="AF5" i="19" s="1"/>
  <c r="AM16" i="19"/>
  <c r="AF16" i="19" s="1"/>
  <c r="AM29" i="21"/>
  <c r="AF29" i="21" s="1"/>
  <c r="AM40" i="19"/>
  <c r="AF40" i="19" s="1"/>
  <c r="AM19" i="21"/>
  <c r="AF19" i="21" s="1"/>
  <c r="AM41" i="19"/>
  <c r="AF41" i="19" s="1"/>
  <c r="AM27" i="21"/>
  <c r="AF27" i="21" s="1"/>
  <c r="AM32" i="21"/>
  <c r="AF32" i="21" s="1"/>
  <c r="AM30" i="21"/>
  <c r="AF30" i="21" s="1"/>
  <c r="AM15" i="21"/>
  <c r="AF15" i="21" s="1"/>
  <c r="AM17" i="19"/>
  <c r="AF17" i="19" s="1"/>
  <c r="AM43" i="19"/>
  <c r="AF43" i="19" s="1"/>
  <c r="AM25" i="19"/>
  <c r="AF25" i="19" s="1"/>
  <c r="AM10" i="19"/>
  <c r="AF10" i="19" s="1"/>
  <c r="AA19" i="20"/>
  <c r="AA15" i="20"/>
  <c r="AA13" i="22"/>
  <c r="AA22" i="22"/>
  <c r="AA20" i="20"/>
  <c r="AA20" i="22"/>
  <c r="AA19" i="22"/>
  <c r="AA16" i="20"/>
  <c r="AA15" i="22"/>
  <c r="AA34" i="22"/>
  <c r="AA30" i="22"/>
  <c r="AA21" i="22"/>
  <c r="AA17" i="22"/>
  <c r="AA33" i="20"/>
  <c r="AA25" i="20"/>
  <c r="AA21" i="20"/>
  <c r="AA36" i="22"/>
  <c r="AA31" i="20"/>
  <c r="AA36" i="20"/>
  <c r="AA41" i="22"/>
  <c r="AA35" i="20"/>
  <c r="AA27" i="22"/>
  <c r="AA18" i="20"/>
  <c r="AA34" i="20"/>
  <c r="AA39" i="22"/>
  <c r="AA23" i="20"/>
  <c r="AA39" i="20"/>
  <c r="AA18" i="22"/>
  <c r="AA43" i="20"/>
  <c r="AA16" i="22"/>
  <c r="AA28" i="22"/>
  <c r="AA33" i="22"/>
  <c r="AA28" i="20"/>
  <c r="AA38" i="22"/>
  <c r="AA30" i="20"/>
  <c r="AA40" i="20"/>
  <c r="AL16" i="22"/>
  <c r="AE16" i="22" s="1"/>
  <c r="AL8" i="22"/>
  <c r="AE8" i="22" s="1"/>
  <c r="AL29" i="22"/>
  <c r="AE29" i="22" s="1"/>
  <c r="AL18" i="20"/>
  <c r="AE18" i="20" s="1"/>
  <c r="AL28" i="20"/>
  <c r="AE28" i="20" s="1"/>
  <c r="AL42" i="20"/>
  <c r="AE42" i="20" s="1"/>
  <c r="AL17" i="20"/>
  <c r="AE17" i="20" s="1"/>
  <c r="AA27" i="20"/>
  <c r="AL43" i="22"/>
  <c r="AE43" i="22" s="1"/>
  <c r="AL26" i="22"/>
  <c r="AE26" i="22" s="1"/>
  <c r="AL35" i="22"/>
  <c r="AE35" i="22" s="1"/>
  <c r="AL12" i="22"/>
  <c r="AE12" i="22" s="1"/>
  <c r="AL11" i="22"/>
  <c r="AE11" i="22" s="1"/>
  <c r="AL14" i="22"/>
  <c r="AE14" i="22" s="1"/>
  <c r="AL5" i="22"/>
  <c r="AE5" i="22" s="1"/>
  <c r="AL42" i="22"/>
  <c r="AE42" i="22" s="1"/>
  <c r="AL38" i="22"/>
  <c r="AE38" i="22" s="1"/>
  <c r="AL27" i="20"/>
  <c r="AE27" i="20" s="1"/>
  <c r="AL35" i="20"/>
  <c r="AE35" i="20" s="1"/>
  <c r="AL36" i="20"/>
  <c r="AE36" i="20" s="1"/>
  <c r="AA42" i="22"/>
  <c r="AA29" i="20"/>
  <c r="AA29" i="22"/>
  <c r="AA17" i="20"/>
  <c r="AA41" i="20"/>
  <c r="AA24" i="22"/>
  <c r="AL4" i="22"/>
  <c r="AA26" i="20"/>
  <c r="AA37" i="20"/>
  <c r="AL34" i="20"/>
  <c r="AE34" i="20" s="1"/>
  <c r="AL28" i="22"/>
  <c r="AE28" i="22" s="1"/>
  <c r="AL37" i="20"/>
  <c r="AE37" i="20" s="1"/>
  <c r="AL37" i="22"/>
  <c r="AE37" i="22" s="1"/>
  <c r="AL19" i="20"/>
  <c r="AE19" i="20" s="1"/>
  <c r="AL10" i="22"/>
  <c r="AE10" i="22" s="1"/>
  <c r="AL7" i="20"/>
  <c r="AE7" i="20" s="1"/>
  <c r="AA38" i="20"/>
  <c r="AA23" i="22"/>
  <c r="AL39" i="22"/>
  <c r="AE39" i="22" s="1"/>
  <c r="AL21" i="20"/>
  <c r="AE21" i="20" s="1"/>
  <c r="AL20" i="20"/>
  <c r="AE20" i="20" s="1"/>
  <c r="AL36" i="22"/>
  <c r="AE36" i="22" s="1"/>
  <c r="AL23" i="20"/>
  <c r="AE23" i="20" s="1"/>
  <c r="AL6" i="20"/>
  <c r="AE6" i="20" s="1"/>
  <c r="AL41" i="20"/>
  <c r="AE41" i="20" s="1"/>
  <c r="AL40" i="20"/>
  <c r="AE40" i="20" s="1"/>
  <c r="AL6" i="22"/>
  <c r="AE6" i="22" s="1"/>
  <c r="AL13" i="22"/>
  <c r="AE13" i="22" s="1"/>
  <c r="AL23" i="22"/>
  <c r="AE23" i="22" s="1"/>
  <c r="AL13" i="20"/>
  <c r="AE13" i="20" s="1"/>
  <c r="AL29" i="20"/>
  <c r="AE29" i="20" s="1"/>
  <c r="AA24" i="20"/>
  <c r="AA25" i="22"/>
  <c r="AA40" i="22"/>
  <c r="AA37" i="22"/>
  <c r="AA35" i="22"/>
  <c r="AA42" i="20"/>
  <c r="AA22" i="20"/>
  <c r="AA31" i="22"/>
  <c r="AL32" i="22"/>
  <c r="AE32" i="22" s="1"/>
  <c r="AL32" i="20"/>
  <c r="AE32" i="20" s="1"/>
  <c r="AL40" i="22"/>
  <c r="AE40" i="22" s="1"/>
  <c r="AL22" i="20"/>
  <c r="AE22" i="20" s="1"/>
  <c r="AL39" i="20"/>
  <c r="AE39" i="20" s="1"/>
  <c r="AL43" i="20"/>
  <c r="AE43" i="20" s="1"/>
  <c r="AL4" i="20"/>
  <c r="AL31" i="20"/>
  <c r="AE31" i="20" s="1"/>
  <c r="AL14" i="20"/>
  <c r="AE14" i="20" s="1"/>
  <c r="AL25" i="20"/>
  <c r="AE25" i="20" s="1"/>
  <c r="AL33" i="22"/>
  <c r="AE33" i="22" s="1"/>
  <c r="AL10" i="20"/>
  <c r="AE10" i="20" s="1"/>
  <c r="AL15" i="22"/>
  <c r="AE15" i="22" s="1"/>
  <c r="AL5" i="20"/>
  <c r="AE5" i="20" s="1"/>
  <c r="AL17" i="22"/>
  <c r="AE17" i="22" s="1"/>
  <c r="AL9" i="22"/>
  <c r="AE9" i="22" s="1"/>
  <c r="AL18" i="22"/>
  <c r="AE18" i="22" s="1"/>
  <c r="AL34" i="22"/>
  <c r="AE34" i="22" s="1"/>
  <c r="AL12" i="20"/>
  <c r="AE12" i="20" s="1"/>
  <c r="AA26" i="22"/>
  <c r="AL31" i="22"/>
  <c r="AE31" i="22" s="1"/>
  <c r="AL30" i="22"/>
  <c r="AE30" i="22" s="1"/>
  <c r="AL9" i="20"/>
  <c r="AE9" i="20" s="1"/>
  <c r="AL25" i="22"/>
  <c r="AE25" i="22" s="1"/>
  <c r="AL15" i="20"/>
  <c r="AE15" i="20" s="1"/>
  <c r="AL11" i="20"/>
  <c r="AE11" i="20" s="1"/>
  <c r="AL26" i="20"/>
  <c r="AE26" i="20" s="1"/>
  <c r="AL16" i="20"/>
  <c r="AE16" i="20" s="1"/>
  <c r="AA32" i="22"/>
  <c r="AL24" i="22"/>
  <c r="AE24" i="22" s="1"/>
  <c r="AL7" i="22"/>
  <c r="AE7" i="22" s="1"/>
  <c r="AL38" i="20"/>
  <c r="AE38" i="20" s="1"/>
  <c r="AL19" i="22"/>
  <c r="AE19" i="22" s="1"/>
  <c r="AA32" i="20"/>
  <c r="AA43" i="22"/>
  <c r="AL24" i="20"/>
  <c r="AE24" i="20" s="1"/>
  <c r="AL41" i="22"/>
  <c r="AE41" i="22" s="1"/>
  <c r="AL33" i="20"/>
  <c r="AE33" i="20" s="1"/>
  <c r="AL8" i="20"/>
  <c r="AE8" i="20" s="1"/>
  <c r="AL27" i="22"/>
  <c r="AE27" i="22" s="1"/>
  <c r="AL20" i="22"/>
  <c r="AE20" i="22" s="1"/>
  <c r="AL22" i="22"/>
  <c r="AE22" i="22" s="1"/>
  <c r="AL21" i="22"/>
  <c r="AE21" i="22" s="1"/>
  <c r="AL30" i="20"/>
  <c r="AE30" i="20" s="1"/>
  <c r="AI5" i="21" l="1"/>
  <c r="AA5" i="21" s="1"/>
  <c r="G20" i="13" s="1"/>
  <c r="AJ5" i="21"/>
  <c r="AB5" i="21" s="1"/>
  <c r="H20" i="13" s="1"/>
  <c r="AJ44" i="22"/>
  <c r="AJ45" i="22" s="1"/>
  <c r="F78" i="13"/>
  <c r="AD18" i="20"/>
  <c r="AD20" i="22"/>
  <c r="H80" i="13"/>
  <c r="G22" i="13"/>
  <c r="AC7" i="21"/>
  <c r="F80" i="13"/>
  <c r="AD20" i="20"/>
  <c r="AD17" i="22"/>
  <c r="H77" i="13"/>
  <c r="H76" i="13"/>
  <c r="AD16" i="22"/>
  <c r="F79" i="13"/>
  <c r="AD19" i="20"/>
  <c r="AC6" i="21"/>
  <c r="G21" i="13"/>
  <c r="AD19" i="22"/>
  <c r="H79" i="13"/>
  <c r="AD17" i="20"/>
  <c r="F77" i="13"/>
  <c r="H78" i="13"/>
  <c r="AD18" i="22"/>
  <c r="AD16" i="20"/>
  <c r="F76" i="13"/>
  <c r="G92" i="13"/>
  <c r="AC32" i="22"/>
  <c r="E92" i="13"/>
  <c r="AC32" i="20"/>
  <c r="G91" i="13"/>
  <c r="AC31" i="22"/>
  <c r="AC24" i="20"/>
  <c r="E84" i="13"/>
  <c r="AC13" i="20"/>
  <c r="E73" i="13"/>
  <c r="AL44" i="20"/>
  <c r="AE4" i="20"/>
  <c r="AE45" i="20" s="1"/>
  <c r="G71" i="13"/>
  <c r="AC11" i="22"/>
  <c r="AC37" i="22"/>
  <c r="G97" i="13"/>
  <c r="AL44" i="22"/>
  <c r="AE4" i="22"/>
  <c r="AE45" i="22" s="1"/>
  <c r="AC41" i="20"/>
  <c r="E101" i="13"/>
  <c r="AC12" i="22"/>
  <c r="G72" i="13"/>
  <c r="E69" i="13"/>
  <c r="AC9" i="20"/>
  <c r="E88" i="13"/>
  <c r="AC28" i="20"/>
  <c r="G67" i="13"/>
  <c r="AC7" i="22"/>
  <c r="AC5" i="20"/>
  <c r="E65" i="13"/>
  <c r="AC6" i="22"/>
  <c r="G66" i="13"/>
  <c r="E78" i="13"/>
  <c r="AC18" i="20"/>
  <c r="AC41" i="22"/>
  <c r="G101" i="13"/>
  <c r="G74" i="13"/>
  <c r="AC14" i="22"/>
  <c r="AC33" i="20"/>
  <c r="E93" i="13"/>
  <c r="AC34" i="22"/>
  <c r="G94" i="13"/>
  <c r="G80" i="13"/>
  <c r="AC20" i="22"/>
  <c r="AC12" i="20"/>
  <c r="E72" i="13"/>
  <c r="AC19" i="20"/>
  <c r="E79" i="13"/>
  <c r="AD5" i="21"/>
  <c r="AD27" i="19"/>
  <c r="F42" i="13"/>
  <c r="U192" i="9" s="1"/>
  <c r="AD4" i="21"/>
  <c r="H19" i="13"/>
  <c r="AD30" i="21"/>
  <c r="H45" i="13"/>
  <c r="H23" i="13"/>
  <c r="AD8" i="21"/>
  <c r="AD39" i="21"/>
  <c r="H54" i="13"/>
  <c r="AD42" i="19"/>
  <c r="F57" i="13"/>
  <c r="U207" i="9" s="1"/>
  <c r="H51" i="13"/>
  <c r="AD36" i="21"/>
  <c r="AD29" i="19"/>
  <c r="F44" i="13"/>
  <c r="U194" i="9" s="1"/>
  <c r="AD26" i="21"/>
  <c r="H41" i="13"/>
  <c r="AD23" i="19"/>
  <c r="F38" i="13"/>
  <c r="U188" i="9" s="1"/>
  <c r="AD38" i="19"/>
  <c r="F53" i="13"/>
  <c r="U203" i="9" s="1"/>
  <c r="AD6" i="21"/>
  <c r="H21" i="13"/>
  <c r="F41" i="13"/>
  <c r="U191" i="9" s="1"/>
  <c r="AD26" i="19"/>
  <c r="AD11" i="21"/>
  <c r="H26" i="13"/>
  <c r="AD10" i="21"/>
  <c r="H25" i="13"/>
  <c r="AD32" i="21"/>
  <c r="H47" i="13"/>
  <c r="AD43" i="21"/>
  <c r="H58" i="13"/>
  <c r="AD11" i="19"/>
  <c r="F26" i="13"/>
  <c r="AD12" i="19"/>
  <c r="F27" i="13"/>
  <c r="AH19" i="21"/>
  <c r="AJ19" i="21" s="1"/>
  <c r="AB19" i="21" s="1"/>
  <c r="AH18" i="21"/>
  <c r="AJ18" i="21" s="1"/>
  <c r="AB18" i="21" s="1"/>
  <c r="AH17" i="21"/>
  <c r="AJ17" i="21" s="1"/>
  <c r="AB17" i="21" s="1"/>
  <c r="AH15" i="21"/>
  <c r="AJ15" i="21" s="1"/>
  <c r="AH11" i="21"/>
  <c r="AI11" i="21" s="1"/>
  <c r="AA11" i="21" s="1"/>
  <c r="AH17" i="19"/>
  <c r="AJ17" i="19" s="1"/>
  <c r="AB17" i="19" s="1"/>
  <c r="AH16" i="19"/>
  <c r="AJ16" i="19" s="1"/>
  <c r="AB16" i="19" s="1"/>
  <c r="AH4" i="19"/>
  <c r="AH19" i="19"/>
  <c r="AJ19" i="19" s="1"/>
  <c r="AB19" i="19" s="1"/>
  <c r="AH12" i="19"/>
  <c r="AI12" i="19" s="1"/>
  <c r="AA12" i="19" s="1"/>
  <c r="AH14" i="21"/>
  <c r="AH20" i="19"/>
  <c r="AH16" i="21"/>
  <c r="AJ16" i="21" s="1"/>
  <c r="AB16" i="21" s="1"/>
  <c r="AH8" i="19"/>
  <c r="AI8" i="19" s="1"/>
  <c r="AA8" i="19" s="1"/>
  <c r="AH13" i="19"/>
  <c r="AI13" i="19" s="1"/>
  <c r="AA13" i="19" s="1"/>
  <c r="AH14" i="19"/>
  <c r="AH20" i="21"/>
  <c r="AH6" i="19"/>
  <c r="AI6" i="19" s="1"/>
  <c r="AA6" i="19" s="1"/>
  <c r="AH18" i="19"/>
  <c r="AJ18" i="19" s="1"/>
  <c r="AB18" i="19" s="1"/>
  <c r="AH8" i="21"/>
  <c r="AI8" i="21" s="1"/>
  <c r="AA8" i="21" s="1"/>
  <c r="AH9" i="21"/>
  <c r="AI9" i="21" s="1"/>
  <c r="AA9" i="21" s="1"/>
  <c r="AH10" i="21"/>
  <c r="AI10" i="21" s="1"/>
  <c r="AA10" i="21" s="1"/>
  <c r="AH7" i="19"/>
  <c r="AI7" i="19" s="1"/>
  <c r="AA7" i="19" s="1"/>
  <c r="AH10" i="19"/>
  <c r="AI10" i="19" s="1"/>
  <c r="AA10" i="19" s="1"/>
  <c r="AH9" i="19"/>
  <c r="AI9" i="19" s="1"/>
  <c r="AA9" i="19" s="1"/>
  <c r="AH11" i="19"/>
  <c r="AI11" i="19" s="1"/>
  <c r="AA11" i="19" s="1"/>
  <c r="AH13" i="21"/>
  <c r="AI13" i="21" s="1"/>
  <c r="AA13" i="21" s="1"/>
  <c r="AH5" i="19"/>
  <c r="AH12" i="21"/>
  <c r="AI12" i="21" s="1"/>
  <c r="AA12" i="21" s="1"/>
  <c r="AH15" i="19"/>
  <c r="AJ15" i="19" s="1"/>
  <c r="AI4" i="22"/>
  <c r="AH44" i="22"/>
  <c r="AD40" i="20"/>
  <c r="F100" i="13"/>
  <c r="F73" i="13"/>
  <c r="AD13" i="20"/>
  <c r="F74" i="13"/>
  <c r="AD14" i="20"/>
  <c r="AD34" i="22"/>
  <c r="H94" i="13"/>
  <c r="AD25" i="20"/>
  <c r="F85" i="13"/>
  <c r="AF4" i="22"/>
  <c r="AF45" i="22" s="1"/>
  <c r="AM44" i="22"/>
  <c r="AD23" i="20"/>
  <c r="F83" i="13"/>
  <c r="AD41" i="22"/>
  <c r="H101" i="13"/>
  <c r="AD5" i="22"/>
  <c r="H65" i="13"/>
  <c r="AD10" i="22"/>
  <c r="H70" i="13"/>
  <c r="AD24" i="22"/>
  <c r="H84" i="13"/>
  <c r="AD22" i="20"/>
  <c r="F82" i="13"/>
  <c r="AD29" i="22"/>
  <c r="H89" i="13"/>
  <c r="AD38" i="22"/>
  <c r="H98" i="13"/>
  <c r="H92" i="13"/>
  <c r="AD32" i="22"/>
  <c r="AD35" i="20"/>
  <c r="F95" i="13"/>
  <c r="AD8" i="22"/>
  <c r="H68" i="13"/>
  <c r="H86" i="13"/>
  <c r="AD26" i="22"/>
  <c r="AD28" i="22"/>
  <c r="H88" i="13"/>
  <c r="F65" i="13"/>
  <c r="AD5" i="20"/>
  <c r="AD9" i="20"/>
  <c r="F69" i="13"/>
  <c r="AC32" i="19"/>
  <c r="E47" i="13"/>
  <c r="T197" i="9" s="1"/>
  <c r="AC41" i="21"/>
  <c r="G56" i="13"/>
  <c r="AC27" i="21"/>
  <c r="G42" i="13"/>
  <c r="AC22" i="21"/>
  <c r="G37" i="13"/>
  <c r="AC15" i="19"/>
  <c r="E30" i="13"/>
  <c r="AC18" i="21"/>
  <c r="G33" i="13"/>
  <c r="AC24" i="19"/>
  <c r="E39" i="13"/>
  <c r="T189" i="9" s="1"/>
  <c r="G40" i="13"/>
  <c r="AC25" i="21"/>
  <c r="AC32" i="21"/>
  <c r="G47" i="13"/>
  <c r="AC40" i="21"/>
  <c r="G55" i="13"/>
  <c r="E53" i="13"/>
  <c r="T203" i="9" s="1"/>
  <c r="AC38" i="19"/>
  <c r="E58" i="13"/>
  <c r="T208" i="9" s="1"/>
  <c r="AC43" i="19"/>
  <c r="E33" i="13"/>
  <c r="AC18" i="19"/>
  <c r="AC40" i="22"/>
  <c r="G100" i="13"/>
  <c r="G83" i="13"/>
  <c r="AC23" i="22"/>
  <c r="AC8" i="20"/>
  <c r="E68" i="13"/>
  <c r="AC17" i="20"/>
  <c r="E77" i="13"/>
  <c r="AC10" i="22"/>
  <c r="G70" i="13"/>
  <c r="AC27" i="20"/>
  <c r="E87" i="13"/>
  <c r="AC40" i="20"/>
  <c r="E100" i="13"/>
  <c r="G93" i="13"/>
  <c r="AC33" i="22"/>
  <c r="AC16" i="22"/>
  <c r="G76" i="13"/>
  <c r="AC18" i="22"/>
  <c r="G78" i="13"/>
  <c r="E83" i="13"/>
  <c r="AC23" i="20"/>
  <c r="G87" i="13"/>
  <c r="AC27" i="22"/>
  <c r="E96" i="13"/>
  <c r="AC36" i="20"/>
  <c r="AC21" i="20"/>
  <c r="E81" i="13"/>
  <c r="AC17" i="22"/>
  <c r="G77" i="13"/>
  <c r="G75" i="13"/>
  <c r="AC15" i="22"/>
  <c r="E80" i="13"/>
  <c r="AC20" i="20"/>
  <c r="AD24" i="21"/>
  <c r="H39" i="13"/>
  <c r="H53" i="13"/>
  <c r="AD38" i="21"/>
  <c r="AD24" i="19"/>
  <c r="F39" i="13"/>
  <c r="U189" i="9" s="1"/>
  <c r="F51" i="13"/>
  <c r="U201" i="9" s="1"/>
  <c r="AD36" i="19"/>
  <c r="AD35" i="21"/>
  <c r="H50" i="13"/>
  <c r="AD9" i="21"/>
  <c r="H24" i="13"/>
  <c r="AD29" i="21"/>
  <c r="H44" i="13"/>
  <c r="AD6" i="19"/>
  <c r="F21" i="13"/>
  <c r="AD7" i="21"/>
  <c r="H22" i="13"/>
  <c r="H38" i="13"/>
  <c r="AD23" i="21"/>
  <c r="F19" i="13"/>
  <c r="AD4" i="19"/>
  <c r="AD32" i="19"/>
  <c r="F47" i="13"/>
  <c r="U197" i="9" s="1"/>
  <c r="F22" i="13"/>
  <c r="AD7" i="19"/>
  <c r="AD12" i="21"/>
  <c r="H27" i="13"/>
  <c r="AH44" i="20"/>
  <c r="AI4" i="20"/>
  <c r="AD34" i="20"/>
  <c r="F94" i="13"/>
  <c r="AD21" i="22"/>
  <c r="H81" i="13"/>
  <c r="AD29" i="20"/>
  <c r="F89" i="13"/>
  <c r="AD37" i="22"/>
  <c r="H97" i="13"/>
  <c r="H93" i="13"/>
  <c r="AD33" i="22"/>
  <c r="AD22" i="22"/>
  <c r="H82" i="13"/>
  <c r="AD31" i="20"/>
  <c r="F91" i="13"/>
  <c r="AD41" i="20"/>
  <c r="F101" i="13"/>
  <c r="AD10" i="20"/>
  <c r="F70" i="13"/>
  <c r="H99" i="13"/>
  <c r="AD39" i="22"/>
  <c r="H83" i="13"/>
  <c r="AD23" i="22"/>
  <c r="H64" i="13"/>
  <c r="AD4" i="22"/>
  <c r="H69" i="13"/>
  <c r="AD9" i="22"/>
  <c r="AC35" i="21"/>
  <c r="G50" i="13"/>
  <c r="AC33" i="19"/>
  <c r="E48" i="13"/>
  <c r="T198" i="9" s="1"/>
  <c r="AC39" i="19"/>
  <c r="E54" i="13"/>
  <c r="T204" i="9" s="1"/>
  <c r="AC36" i="19"/>
  <c r="E51" i="13"/>
  <c r="T201" i="9" s="1"/>
  <c r="G54" i="13"/>
  <c r="AC39" i="21"/>
  <c r="AC36" i="21"/>
  <c r="G51" i="13"/>
  <c r="AC23" i="19"/>
  <c r="E38" i="13"/>
  <c r="T188" i="9" s="1"/>
  <c r="AC30" i="19"/>
  <c r="E45" i="13"/>
  <c r="T195" i="9" s="1"/>
  <c r="AL44" i="21"/>
  <c r="AE4" i="21"/>
  <c r="AE45" i="21" s="1"/>
  <c r="G45" i="13"/>
  <c r="AC30" i="21"/>
  <c r="G38" i="13"/>
  <c r="AC23" i="21"/>
  <c r="AC31" i="21"/>
  <c r="G46" i="13"/>
  <c r="AC19" i="21"/>
  <c r="G34" i="13"/>
  <c r="E36" i="13"/>
  <c r="T186" i="9" s="1"/>
  <c r="AC21" i="19"/>
  <c r="AC29" i="21"/>
  <c r="G44" i="13"/>
  <c r="AL44" i="19"/>
  <c r="AE4" i="19"/>
  <c r="AE45" i="19" s="1"/>
  <c r="E34" i="13"/>
  <c r="AC19" i="19"/>
  <c r="AC17" i="19"/>
  <c r="E32" i="13"/>
  <c r="AC16" i="19"/>
  <c r="E31" i="13"/>
  <c r="E82" i="13"/>
  <c r="AC22" i="20"/>
  <c r="AC43" i="22"/>
  <c r="G103" i="13"/>
  <c r="AC26" i="22"/>
  <c r="G86" i="13"/>
  <c r="E70" i="13"/>
  <c r="AC10" i="20"/>
  <c r="AC42" i="20"/>
  <c r="E102" i="13"/>
  <c r="AC25" i="22"/>
  <c r="G85" i="13"/>
  <c r="E98" i="13"/>
  <c r="AC38" i="20"/>
  <c r="E97" i="13"/>
  <c r="AC37" i="20"/>
  <c r="AC11" i="20"/>
  <c r="E71" i="13"/>
  <c r="G65" i="13"/>
  <c r="AC5" i="22"/>
  <c r="AC29" i="20"/>
  <c r="E89" i="13"/>
  <c r="AC30" i="20"/>
  <c r="E90" i="13"/>
  <c r="E66" i="13"/>
  <c r="AC6" i="20"/>
  <c r="AC7" i="20"/>
  <c r="E67" i="13"/>
  <c r="AC9" i="22"/>
  <c r="G69" i="13"/>
  <c r="AC39" i="22"/>
  <c r="G99" i="13"/>
  <c r="AC8" i="22"/>
  <c r="G68" i="13"/>
  <c r="E91" i="13"/>
  <c r="AC31" i="20"/>
  <c r="AC21" i="22"/>
  <c r="G81" i="13"/>
  <c r="E76" i="13"/>
  <c r="AC16" i="20"/>
  <c r="AC14" i="20"/>
  <c r="E74" i="13"/>
  <c r="AC13" i="22"/>
  <c r="G73" i="13"/>
  <c r="AD42" i="21"/>
  <c r="H57" i="13"/>
  <c r="AD28" i="21"/>
  <c r="H43" i="13"/>
  <c r="AD40" i="19"/>
  <c r="F55" i="13"/>
  <c r="U205" i="9" s="1"/>
  <c r="AF4" i="21"/>
  <c r="AF45" i="21" s="1"/>
  <c r="AM44" i="21"/>
  <c r="AD40" i="21"/>
  <c r="H55" i="13"/>
  <c r="AD39" i="19"/>
  <c r="F54" i="13"/>
  <c r="U204" i="9" s="1"/>
  <c r="AD30" i="19"/>
  <c r="F45" i="13"/>
  <c r="U195" i="9" s="1"/>
  <c r="AD21" i="19"/>
  <c r="F36" i="13"/>
  <c r="U186" i="9" s="1"/>
  <c r="AD31" i="19"/>
  <c r="F46" i="13"/>
  <c r="U196" i="9" s="1"/>
  <c r="H28" i="13"/>
  <c r="AD13" i="21"/>
  <c r="AD33" i="19"/>
  <c r="F48" i="13"/>
  <c r="U198" i="9" s="1"/>
  <c r="AF4" i="19"/>
  <c r="AF45" i="19" s="1"/>
  <c r="AM44" i="19"/>
  <c r="AD25" i="19"/>
  <c r="F40" i="13"/>
  <c r="U190" i="9" s="1"/>
  <c r="AD9" i="19"/>
  <c r="F24" i="13"/>
  <c r="F28" i="13"/>
  <c r="AD13" i="19"/>
  <c r="F43" i="13"/>
  <c r="U193" i="9" s="1"/>
  <c r="AD28" i="19"/>
  <c r="AI4" i="21"/>
  <c r="AJ44" i="20"/>
  <c r="AJ45" i="20" s="1"/>
  <c r="AD40" i="22"/>
  <c r="H100" i="13"/>
  <c r="AM44" i="20"/>
  <c r="AF4" i="20"/>
  <c r="AF45" i="20" s="1"/>
  <c r="H87" i="13"/>
  <c r="AD27" i="22"/>
  <c r="AD32" i="20"/>
  <c r="F92" i="13"/>
  <c r="AD38" i="20"/>
  <c r="F98" i="13"/>
  <c r="H85" i="13"/>
  <c r="AD25" i="22"/>
  <c r="AD11" i="22"/>
  <c r="H71" i="13"/>
  <c r="AD14" i="22"/>
  <c r="H74" i="13"/>
  <c r="AD43" i="22"/>
  <c r="H103" i="13"/>
  <c r="AD33" i="20"/>
  <c r="F93" i="13"/>
  <c r="F90" i="13"/>
  <c r="AD30" i="20"/>
  <c r="AD30" i="22"/>
  <c r="H90" i="13"/>
  <c r="H67" i="13"/>
  <c r="AD7" i="22"/>
  <c r="AB15" i="22"/>
  <c r="AD28" i="20"/>
  <c r="F88" i="13"/>
  <c r="F64" i="13"/>
  <c r="AD4" i="20"/>
  <c r="F68" i="13"/>
  <c r="AD8" i="20"/>
  <c r="AC15" i="21"/>
  <c r="G30" i="13"/>
  <c r="AC37" i="21"/>
  <c r="G52" i="13"/>
  <c r="AC41" i="19"/>
  <c r="E56" i="13"/>
  <c r="T206" i="9" s="1"/>
  <c r="AC34" i="21"/>
  <c r="G49" i="13"/>
  <c r="E49" i="13"/>
  <c r="T199" i="9" s="1"/>
  <c r="AC34" i="19"/>
  <c r="AC28" i="21"/>
  <c r="G43" i="13"/>
  <c r="AC28" i="19"/>
  <c r="E43" i="13"/>
  <c r="T193" i="9" s="1"/>
  <c r="E52" i="13"/>
  <c r="T202" i="9" s="1"/>
  <c r="AC37" i="19"/>
  <c r="G58" i="13"/>
  <c r="AC43" i="21"/>
  <c r="AC38" i="21"/>
  <c r="G53" i="13"/>
  <c r="AC16" i="21"/>
  <c r="G31" i="13"/>
  <c r="AC21" i="21"/>
  <c r="G36" i="13"/>
  <c r="AC26" i="19"/>
  <c r="E41" i="13"/>
  <c r="T191" i="9" s="1"/>
  <c r="AC35" i="22"/>
  <c r="G95" i="13"/>
  <c r="AC26" i="20"/>
  <c r="E86" i="13"/>
  <c r="AC24" i="22"/>
  <c r="G84" i="13"/>
  <c r="AC29" i="22"/>
  <c r="G89" i="13"/>
  <c r="AC42" i="22"/>
  <c r="G102" i="13"/>
  <c r="G98" i="13"/>
  <c r="AC38" i="22"/>
  <c r="AC28" i="22"/>
  <c r="G88" i="13"/>
  <c r="AC43" i="20"/>
  <c r="E103" i="13"/>
  <c r="AC39" i="20"/>
  <c r="E99" i="13"/>
  <c r="AC34" i="20"/>
  <c r="E94" i="13"/>
  <c r="E95" i="13"/>
  <c r="AC35" i="20"/>
  <c r="G96" i="13"/>
  <c r="AC36" i="22"/>
  <c r="AC25" i="20"/>
  <c r="E85" i="13"/>
  <c r="AC30" i="22"/>
  <c r="G90" i="13"/>
  <c r="AC19" i="22"/>
  <c r="G79" i="13"/>
  <c r="AC22" i="22"/>
  <c r="G82" i="13"/>
  <c r="AC15" i="20"/>
  <c r="E75" i="13"/>
  <c r="AD34" i="21"/>
  <c r="H49" i="13"/>
  <c r="AD43" i="19"/>
  <c r="F58" i="13"/>
  <c r="U208" i="9" s="1"/>
  <c r="AD21" i="21"/>
  <c r="H36" i="13"/>
  <c r="H37" i="13"/>
  <c r="AD22" i="21"/>
  <c r="H40" i="13"/>
  <c r="AD25" i="21"/>
  <c r="AD8" i="19"/>
  <c r="F23" i="13"/>
  <c r="AD33" i="21"/>
  <c r="H48" i="13"/>
  <c r="AD31" i="21"/>
  <c r="H46" i="13"/>
  <c r="AD34" i="19"/>
  <c r="F49" i="13"/>
  <c r="U199" i="9" s="1"/>
  <c r="AD35" i="19"/>
  <c r="F50" i="13"/>
  <c r="U200" i="9" s="1"/>
  <c r="AD41" i="21"/>
  <c r="H56" i="13"/>
  <c r="AD27" i="21"/>
  <c r="H42" i="13"/>
  <c r="AD37" i="21"/>
  <c r="H52" i="13"/>
  <c r="AD10" i="19"/>
  <c r="F25" i="13"/>
  <c r="AD41" i="19"/>
  <c r="F56" i="13"/>
  <c r="U206" i="9" s="1"/>
  <c r="AD37" i="19"/>
  <c r="F52" i="13"/>
  <c r="U202" i="9" s="1"/>
  <c r="AD22" i="19"/>
  <c r="F37" i="13"/>
  <c r="U187" i="9" s="1"/>
  <c r="AD26" i="20"/>
  <c r="F86" i="13"/>
  <c r="H96" i="13"/>
  <c r="AD36" i="22"/>
  <c r="H66" i="13"/>
  <c r="AD6" i="22"/>
  <c r="AD7" i="20"/>
  <c r="F67" i="13"/>
  <c r="AD13" i="22"/>
  <c r="H73" i="13"/>
  <c r="F103" i="13"/>
  <c r="AD43" i="20"/>
  <c r="AD39" i="20"/>
  <c r="F99" i="13"/>
  <c r="F87" i="13"/>
  <c r="AD27" i="20"/>
  <c r="AD42" i="20"/>
  <c r="F102" i="13"/>
  <c r="AD12" i="22"/>
  <c r="H72" i="13"/>
  <c r="AD11" i="20"/>
  <c r="F71" i="13"/>
  <c r="AD21" i="20"/>
  <c r="F81" i="13"/>
  <c r="AD42" i="22"/>
  <c r="H102" i="13"/>
  <c r="AD37" i="20"/>
  <c r="F97" i="13"/>
  <c r="AD24" i="20"/>
  <c r="F84" i="13"/>
  <c r="H91" i="13"/>
  <c r="AD31" i="22"/>
  <c r="F96" i="13"/>
  <c r="AD36" i="20"/>
  <c r="AD35" i="22"/>
  <c r="H95" i="13"/>
  <c r="F72" i="13"/>
  <c r="AD12" i="20"/>
  <c r="AD6" i="20"/>
  <c r="F66" i="13"/>
  <c r="AB15" i="20"/>
  <c r="AB45" i="20" s="1"/>
  <c r="AC31" i="19"/>
  <c r="E46" i="13"/>
  <c r="T196" i="9" s="1"/>
  <c r="AC33" i="21"/>
  <c r="G48" i="13"/>
  <c r="AC40" i="19"/>
  <c r="E55" i="13"/>
  <c r="T205" i="9" s="1"/>
  <c r="AC42" i="21"/>
  <c r="G57" i="13"/>
  <c r="AC17" i="21"/>
  <c r="G32" i="13"/>
  <c r="AC25" i="19"/>
  <c r="E40" i="13"/>
  <c r="T190" i="9" s="1"/>
  <c r="AC22" i="19"/>
  <c r="E37" i="13"/>
  <c r="T187" i="9" s="1"/>
  <c r="AC27" i="19"/>
  <c r="E42" i="13"/>
  <c r="T192" i="9" s="1"/>
  <c r="E44" i="13"/>
  <c r="T194" i="9" s="1"/>
  <c r="AC29" i="19"/>
  <c r="E50" i="13"/>
  <c r="T200" i="9" s="1"/>
  <c r="AC35" i="19"/>
  <c r="AC24" i="21"/>
  <c r="G39" i="13"/>
  <c r="AC26" i="21"/>
  <c r="G41" i="13"/>
  <c r="E57" i="13"/>
  <c r="T207" i="9" s="1"/>
  <c r="AC42" i="19"/>
  <c r="T184" i="9" l="1"/>
  <c r="T182" i="9"/>
  <c r="F18" i="14" s="1"/>
  <c r="AJ20" i="21"/>
  <c r="AB20" i="21" s="1"/>
  <c r="AI20" i="21"/>
  <c r="AA20" i="21" s="1"/>
  <c r="AJ20" i="19"/>
  <c r="AB20" i="19" s="1"/>
  <c r="AI20" i="19"/>
  <c r="AA20" i="19" s="1"/>
  <c r="AI14" i="19"/>
  <c r="AA14" i="19" s="1"/>
  <c r="AJ14" i="19"/>
  <c r="AB14" i="19" s="1"/>
  <c r="AI14" i="21"/>
  <c r="AA14" i="21" s="1"/>
  <c r="AJ14" i="21"/>
  <c r="AB14" i="21" s="1"/>
  <c r="AC5" i="21"/>
  <c r="AI5" i="19"/>
  <c r="AA5" i="19" s="1"/>
  <c r="AC5" i="19" s="1"/>
  <c r="AJ5" i="19"/>
  <c r="AB5" i="19" s="1"/>
  <c r="U175" i="9"/>
  <c r="I11" i="14" s="1"/>
  <c r="U178" i="9"/>
  <c r="AH44" i="21"/>
  <c r="U174" i="9"/>
  <c r="AE46" i="19"/>
  <c r="T183" i="9"/>
  <c r="F19" i="14" s="1"/>
  <c r="T181" i="9"/>
  <c r="H17" i="14" s="1"/>
  <c r="AE46" i="21"/>
  <c r="K27" i="14"/>
  <c r="V191" i="9"/>
  <c r="M27" i="14" s="1"/>
  <c r="F36" i="14"/>
  <c r="H36" i="14"/>
  <c r="G52" i="14"/>
  <c r="I52" i="14"/>
  <c r="N81" i="14"/>
  <c r="L81" i="14"/>
  <c r="I83" i="14"/>
  <c r="G83" i="14"/>
  <c r="G67" i="14"/>
  <c r="I67" i="14"/>
  <c r="L58" i="14"/>
  <c r="Z177" i="9"/>
  <c r="L13" i="14" s="1"/>
  <c r="N58" i="14"/>
  <c r="I53" i="14"/>
  <c r="G53" i="14"/>
  <c r="I23" i="14"/>
  <c r="G23" i="14"/>
  <c r="I38" i="14"/>
  <c r="G38" i="14"/>
  <c r="L28" i="14"/>
  <c r="W192" i="9"/>
  <c r="N28" i="14" s="1"/>
  <c r="I36" i="14"/>
  <c r="G36" i="14"/>
  <c r="L32" i="14"/>
  <c r="W196" i="9"/>
  <c r="N32" i="14" s="1"/>
  <c r="U173" i="9"/>
  <c r="G44" i="14"/>
  <c r="I44" i="14"/>
  <c r="H61" i="14"/>
  <c r="F61" i="14"/>
  <c r="Y184" i="9"/>
  <c r="K20" i="14" s="1"/>
  <c r="K65" i="14"/>
  <c r="M65" i="14"/>
  <c r="H71" i="14"/>
  <c r="F71" i="14"/>
  <c r="F85" i="14"/>
  <c r="H85" i="14"/>
  <c r="K74" i="14"/>
  <c r="M74" i="14"/>
  <c r="K88" i="14"/>
  <c r="M88" i="14"/>
  <c r="K70" i="14"/>
  <c r="M70" i="14"/>
  <c r="M81" i="14"/>
  <c r="K81" i="14"/>
  <c r="V181" i="9"/>
  <c r="M17" i="14" s="1"/>
  <c r="H29" i="14"/>
  <c r="F29" i="14"/>
  <c r="F42" i="14"/>
  <c r="H42" i="14"/>
  <c r="V180" i="9"/>
  <c r="M16" i="14" s="1"/>
  <c r="N76" i="14"/>
  <c r="L76" i="14"/>
  <c r="G79" i="14"/>
  <c r="I79" i="14"/>
  <c r="N60" i="14"/>
  <c r="L60" i="14"/>
  <c r="I78" i="14"/>
  <c r="G78" i="14"/>
  <c r="I29" i="14"/>
  <c r="G29" i="14"/>
  <c r="F52" i="14"/>
  <c r="H52" i="14"/>
  <c r="F84" i="14"/>
  <c r="H84" i="14"/>
  <c r="F68" i="14"/>
  <c r="H68" i="14"/>
  <c r="H22" i="14"/>
  <c r="F22" i="14"/>
  <c r="K31" i="14"/>
  <c r="V195" i="9"/>
  <c r="M31" i="14" s="1"/>
  <c r="Z174" i="9"/>
  <c r="N55" i="14"/>
  <c r="L55" i="14"/>
  <c r="I56" i="14"/>
  <c r="G56" i="14"/>
  <c r="I77" i="14"/>
  <c r="G77" i="14"/>
  <c r="G75" i="14"/>
  <c r="I75" i="14"/>
  <c r="G80" i="14"/>
  <c r="I80" i="14"/>
  <c r="W177" i="9"/>
  <c r="N13" i="14" s="1"/>
  <c r="G33" i="14"/>
  <c r="I33" i="14"/>
  <c r="U169" i="9"/>
  <c r="G37" i="14"/>
  <c r="I37" i="14"/>
  <c r="W203" i="9"/>
  <c r="N39" i="14" s="1"/>
  <c r="L39" i="14"/>
  <c r="F66" i="14"/>
  <c r="H66" i="14"/>
  <c r="H82" i="14"/>
  <c r="F82" i="14"/>
  <c r="H69" i="14"/>
  <c r="F69" i="14"/>
  <c r="F44" i="14"/>
  <c r="H44" i="14"/>
  <c r="K26" i="14"/>
  <c r="V190" i="9"/>
  <c r="M26" i="14" s="1"/>
  <c r="L78" i="14"/>
  <c r="N78" i="14"/>
  <c r="G60" i="14"/>
  <c r="I60" i="14"/>
  <c r="AC12" i="21"/>
  <c r="G27" i="13"/>
  <c r="E24" i="13"/>
  <c r="T174" i="9" s="1"/>
  <c r="AC9" i="19"/>
  <c r="AC9" i="21"/>
  <c r="G24" i="13"/>
  <c r="AD20" i="21"/>
  <c r="H35" i="13"/>
  <c r="AD16" i="21"/>
  <c r="H31" i="13"/>
  <c r="AD19" i="19"/>
  <c r="F34" i="13"/>
  <c r="U184" i="9" s="1"/>
  <c r="AC11" i="21"/>
  <c r="G26" i="13"/>
  <c r="H34" i="13"/>
  <c r="AD19" i="21"/>
  <c r="W173" i="9"/>
  <c r="N9" i="14" s="1"/>
  <c r="W170" i="9"/>
  <c r="N6" i="14" s="1"/>
  <c r="F58" i="14"/>
  <c r="H58" i="14"/>
  <c r="K80" i="14"/>
  <c r="M80" i="14"/>
  <c r="H51" i="14"/>
  <c r="F51" i="14"/>
  <c r="M58" i="14"/>
  <c r="K58" i="14"/>
  <c r="Y177" i="9"/>
  <c r="AE46" i="22"/>
  <c r="H59" i="14"/>
  <c r="F59" i="14"/>
  <c r="Z184" i="9"/>
  <c r="L65" i="14"/>
  <c r="N65" i="14"/>
  <c r="N63" i="14"/>
  <c r="Z182" i="9"/>
  <c r="L63" i="14"/>
  <c r="Z185" i="9"/>
  <c r="N66" i="14"/>
  <c r="L66" i="14"/>
  <c r="F43" i="14"/>
  <c r="H43" i="14"/>
  <c r="F23" i="14"/>
  <c r="H23" i="14"/>
  <c r="V182" i="9"/>
  <c r="M18" i="14" s="1"/>
  <c r="H32" i="14"/>
  <c r="F32" i="14"/>
  <c r="N77" i="14"/>
  <c r="L77" i="14"/>
  <c r="I73" i="14"/>
  <c r="G73" i="14"/>
  <c r="G89" i="14"/>
  <c r="I89" i="14"/>
  <c r="L82" i="14"/>
  <c r="N82" i="14"/>
  <c r="L23" i="14"/>
  <c r="W187" i="9"/>
  <c r="N23" i="14" s="1"/>
  <c r="H81" i="14"/>
  <c r="F81" i="14"/>
  <c r="K44" i="14"/>
  <c r="V208" i="9"/>
  <c r="M44" i="14" s="1"/>
  <c r="H35" i="14"/>
  <c r="F35" i="14"/>
  <c r="G50" i="14"/>
  <c r="I50" i="14"/>
  <c r="AD15" i="22"/>
  <c r="H75" i="13"/>
  <c r="Z179" i="9" s="1"/>
  <c r="N71" i="14"/>
  <c r="L71" i="14"/>
  <c r="AA4" i="21"/>
  <c r="G22" i="14"/>
  <c r="I22" i="14"/>
  <c r="I40" i="14"/>
  <c r="G40" i="14"/>
  <c r="L29" i="14"/>
  <c r="W193" i="9"/>
  <c r="N29" i="14" s="1"/>
  <c r="Y178" i="9"/>
  <c r="K59" i="14"/>
  <c r="M59" i="14"/>
  <c r="K85" i="14"/>
  <c r="M85" i="14"/>
  <c r="F53" i="14"/>
  <c r="H53" i="14"/>
  <c r="F76" i="14"/>
  <c r="H76" i="14"/>
  <c r="K71" i="14"/>
  <c r="M71" i="14"/>
  <c r="K89" i="14"/>
  <c r="M89" i="14"/>
  <c r="K30" i="14"/>
  <c r="V194" i="9"/>
  <c r="M30" i="14" s="1"/>
  <c r="V184" i="9"/>
  <c r="M20" i="14" s="1"/>
  <c r="F24" i="14"/>
  <c r="H24" i="14"/>
  <c r="F40" i="14"/>
  <c r="H40" i="14"/>
  <c r="K36" i="14"/>
  <c r="V200" i="9"/>
  <c r="M36" i="14" s="1"/>
  <c r="AB45" i="22"/>
  <c r="N69" i="14"/>
  <c r="L69" i="14"/>
  <c r="L79" i="14"/>
  <c r="N79" i="14"/>
  <c r="W172" i="9"/>
  <c r="N8" i="14" s="1"/>
  <c r="L30" i="14"/>
  <c r="W194" i="9"/>
  <c r="N30" i="14" s="1"/>
  <c r="L36" i="14"/>
  <c r="W200" i="9"/>
  <c r="N36" i="14" s="1"/>
  <c r="G25" i="14"/>
  <c r="I25" i="14"/>
  <c r="L25" i="14"/>
  <c r="W189" i="9"/>
  <c r="N25" i="14" s="1"/>
  <c r="H67" i="14"/>
  <c r="F67" i="14"/>
  <c r="M64" i="14"/>
  <c r="K64" i="14"/>
  <c r="Y183" i="9"/>
  <c r="K19" i="14" s="1"/>
  <c r="F73" i="14"/>
  <c r="H73" i="14"/>
  <c r="H63" i="14"/>
  <c r="F63" i="14"/>
  <c r="K33" i="14"/>
  <c r="V197" i="9"/>
  <c r="M33" i="14" s="1"/>
  <c r="H25" i="14"/>
  <c r="F25" i="14"/>
  <c r="T180" i="9"/>
  <c r="K28" i="14"/>
  <c r="V192" i="9"/>
  <c r="M28" i="14" s="1"/>
  <c r="F33" i="14"/>
  <c r="H33" i="14"/>
  <c r="I81" i="14"/>
  <c r="G81" i="14"/>
  <c r="L84" i="14"/>
  <c r="N84" i="14"/>
  <c r="I68" i="14"/>
  <c r="G68" i="14"/>
  <c r="N56" i="14"/>
  <c r="Z175" i="9"/>
  <c r="L11" i="14" s="1"/>
  <c r="L56" i="14"/>
  <c r="N87" i="14"/>
  <c r="L87" i="14"/>
  <c r="L80" i="14"/>
  <c r="N80" i="14"/>
  <c r="AC10" i="19"/>
  <c r="E25" i="13"/>
  <c r="T175" i="9" s="1"/>
  <c r="G23" i="13"/>
  <c r="AC8" i="21"/>
  <c r="AC14" i="19"/>
  <c r="E29" i="13"/>
  <c r="T179" i="9" s="1"/>
  <c r="AD20" i="19"/>
  <c r="F35" i="13"/>
  <c r="U185" i="9" s="1"/>
  <c r="AH44" i="19"/>
  <c r="AI4" i="19"/>
  <c r="AB15" i="21"/>
  <c r="U177" i="9"/>
  <c r="L44" i="14"/>
  <c r="W208" i="9"/>
  <c r="N44" i="14" s="1"/>
  <c r="W175" i="9"/>
  <c r="N11" i="14" s="1"/>
  <c r="I39" i="14"/>
  <c r="G39" i="14"/>
  <c r="L27" i="14"/>
  <c r="W191" i="9"/>
  <c r="N27" i="14" s="1"/>
  <c r="L40" i="14"/>
  <c r="W204" i="9"/>
  <c r="N40" i="14" s="1"/>
  <c r="L31" i="14"/>
  <c r="W195" i="9"/>
  <c r="N31" i="14" s="1"/>
  <c r="Y179" i="9"/>
  <c r="K60" i="14"/>
  <c r="M60" i="14"/>
  <c r="F64" i="14"/>
  <c r="H64" i="14"/>
  <c r="F74" i="14"/>
  <c r="H74" i="14"/>
  <c r="K57" i="14"/>
  <c r="Y176" i="9"/>
  <c r="M57" i="14"/>
  <c r="M77" i="14"/>
  <c r="K77" i="14"/>
  <c r="K78" i="14"/>
  <c r="M78" i="14"/>
  <c r="L64" i="14"/>
  <c r="N64" i="14"/>
  <c r="Z183" i="9"/>
  <c r="G65" i="14"/>
  <c r="I65" i="14"/>
  <c r="V172" i="9"/>
  <c r="M8" i="14" s="1"/>
  <c r="F28" i="14"/>
  <c r="H28" i="14"/>
  <c r="K43" i="14"/>
  <c r="V207" i="9"/>
  <c r="M43" i="14" s="1"/>
  <c r="K34" i="14"/>
  <c r="V198" i="9"/>
  <c r="M34" i="14" s="1"/>
  <c r="G58" i="14"/>
  <c r="I58" i="14"/>
  <c r="Z171" i="9"/>
  <c r="L7" i="14" s="1"/>
  <c r="N52" i="14"/>
  <c r="L52" i="14"/>
  <c r="V189" i="9"/>
  <c r="M25" i="14" s="1"/>
  <c r="K25" i="14"/>
  <c r="H41" i="14"/>
  <c r="F41" i="14"/>
  <c r="H30" i="14"/>
  <c r="F30" i="14"/>
  <c r="I70" i="14"/>
  <c r="G70" i="14"/>
  <c r="N88" i="14"/>
  <c r="L88" i="14"/>
  <c r="G57" i="14"/>
  <c r="I57" i="14"/>
  <c r="G88" i="14"/>
  <c r="I88" i="14"/>
  <c r="I85" i="14"/>
  <c r="G85" i="14"/>
  <c r="Z178" i="9"/>
  <c r="L14" i="14" s="1"/>
  <c r="N59" i="14"/>
  <c r="L59" i="14"/>
  <c r="G72" i="14"/>
  <c r="I72" i="14"/>
  <c r="I42" i="14"/>
  <c r="G42" i="14"/>
  <c r="W202" i="9"/>
  <c r="N38" i="14" s="1"/>
  <c r="L38" i="14"/>
  <c r="L42" i="14"/>
  <c r="W206" i="9"/>
  <c r="N42" i="14" s="1"/>
  <c r="I35" i="14"/>
  <c r="G35" i="14"/>
  <c r="L34" i="14"/>
  <c r="W198" i="9"/>
  <c r="N34" i="14" s="1"/>
  <c r="L22" i="14"/>
  <c r="W186" i="9"/>
  <c r="N22" i="14" s="1"/>
  <c r="L35" i="14"/>
  <c r="W199" i="9"/>
  <c r="N35" i="14" s="1"/>
  <c r="M68" i="14"/>
  <c r="K68" i="14"/>
  <c r="M76" i="14"/>
  <c r="K76" i="14"/>
  <c r="H80" i="14"/>
  <c r="F80" i="14"/>
  <c r="H89" i="14"/>
  <c r="F89" i="14"/>
  <c r="M75" i="14"/>
  <c r="K75" i="14"/>
  <c r="F72" i="14"/>
  <c r="H72" i="14"/>
  <c r="H27" i="14"/>
  <c r="F27" i="14"/>
  <c r="K22" i="14"/>
  <c r="V186" i="9"/>
  <c r="M22" i="14" s="1"/>
  <c r="V203" i="9"/>
  <c r="M39" i="14" s="1"/>
  <c r="K39" i="14"/>
  <c r="K29" i="14"/>
  <c r="V193" i="9"/>
  <c r="M29" i="14" s="1"/>
  <c r="V199" i="9"/>
  <c r="M35" i="14" s="1"/>
  <c r="K35" i="14"/>
  <c r="K38" i="14"/>
  <c r="V202" i="9"/>
  <c r="M38" i="14" s="1"/>
  <c r="L89" i="14"/>
  <c r="N89" i="14"/>
  <c r="L57" i="14"/>
  <c r="N57" i="14"/>
  <c r="Z176" i="9"/>
  <c r="L12" i="14" s="1"/>
  <c r="I84" i="14"/>
  <c r="G84" i="14"/>
  <c r="N86" i="14"/>
  <c r="L86" i="14"/>
  <c r="I14" i="14"/>
  <c r="G14" i="14"/>
  <c r="W178" i="9"/>
  <c r="N14" i="14" s="1"/>
  <c r="F62" i="14"/>
  <c r="H62" i="14"/>
  <c r="F77" i="14"/>
  <c r="H77" i="14"/>
  <c r="K51" i="14"/>
  <c r="Y170" i="9"/>
  <c r="K6" i="14" s="1"/>
  <c r="M51" i="14"/>
  <c r="F83" i="14"/>
  <c r="H83" i="14"/>
  <c r="H56" i="14"/>
  <c r="F56" i="14"/>
  <c r="F20" i="14"/>
  <c r="H20" i="14"/>
  <c r="V188" i="9"/>
  <c r="M24" i="14" s="1"/>
  <c r="K24" i="14"/>
  <c r="K40" i="14"/>
  <c r="V204" i="9"/>
  <c r="M40" i="14" s="1"/>
  <c r="AD45" i="22"/>
  <c r="I87" i="14"/>
  <c r="G87" i="14"/>
  <c r="N68" i="14"/>
  <c r="L68" i="14"/>
  <c r="N83" i="14"/>
  <c r="L83" i="14"/>
  <c r="L67" i="14"/>
  <c r="N67" i="14"/>
  <c r="AI44" i="20"/>
  <c r="AI45" i="20" s="1"/>
  <c r="AA4" i="20"/>
  <c r="L24" i="14"/>
  <c r="W188" i="9"/>
  <c r="N24" i="14" s="1"/>
  <c r="M61" i="14"/>
  <c r="K61" i="14"/>
  <c r="Y180" i="9"/>
  <c r="K16" i="14" s="1"/>
  <c r="M73" i="14"/>
  <c r="K73" i="14"/>
  <c r="K79" i="14"/>
  <c r="M79" i="14"/>
  <c r="M69" i="14"/>
  <c r="K69" i="14"/>
  <c r="H19" i="14"/>
  <c r="H39" i="14"/>
  <c r="F39" i="14"/>
  <c r="I51" i="14"/>
  <c r="G51" i="14"/>
  <c r="L72" i="14"/>
  <c r="N72" i="14"/>
  <c r="G59" i="14"/>
  <c r="I59" i="14"/>
  <c r="AI44" i="22"/>
  <c r="AI45" i="22" s="1"/>
  <c r="AA4" i="22"/>
  <c r="AC13" i="21"/>
  <c r="G28" i="13"/>
  <c r="E22" i="13"/>
  <c r="T172" i="9" s="1"/>
  <c r="AC7" i="19"/>
  <c r="F33" i="13"/>
  <c r="U183" i="9" s="1"/>
  <c r="AD18" i="19"/>
  <c r="E28" i="13"/>
  <c r="T178" i="9" s="1"/>
  <c r="AC13" i="19"/>
  <c r="AC14" i="21"/>
  <c r="G29" i="13"/>
  <c r="AD16" i="19"/>
  <c r="F31" i="13"/>
  <c r="U181" i="9" s="1"/>
  <c r="AD17" i="21"/>
  <c r="H32" i="13"/>
  <c r="G27" i="14"/>
  <c r="I27" i="14"/>
  <c r="L37" i="14"/>
  <c r="W201" i="9"/>
  <c r="N37" i="14" s="1"/>
  <c r="I28" i="14"/>
  <c r="G28" i="14"/>
  <c r="H65" i="14"/>
  <c r="F65" i="14"/>
  <c r="H79" i="14"/>
  <c r="F79" i="14"/>
  <c r="K87" i="14"/>
  <c r="M87" i="14"/>
  <c r="K52" i="14"/>
  <c r="Y171" i="9"/>
  <c r="K7" i="14" s="1"/>
  <c r="M52" i="14"/>
  <c r="H87" i="14"/>
  <c r="F87" i="14"/>
  <c r="K83" i="14"/>
  <c r="M83" i="14"/>
  <c r="AE46" i="20"/>
  <c r="H70" i="14"/>
  <c r="F70" i="14"/>
  <c r="I62" i="14"/>
  <c r="G62" i="14"/>
  <c r="G63" i="14"/>
  <c r="I63" i="14"/>
  <c r="V171" i="9"/>
  <c r="M7" i="14" s="1"/>
  <c r="H26" i="14"/>
  <c r="F26" i="14"/>
  <c r="F75" i="13"/>
  <c r="AD15" i="20"/>
  <c r="AD45" i="20" s="1"/>
  <c r="I82" i="14"/>
  <c r="G82" i="14"/>
  <c r="L26" i="14"/>
  <c r="W190" i="9"/>
  <c r="N26" i="14" s="1"/>
  <c r="K82" i="14"/>
  <c r="M82" i="14"/>
  <c r="M84" i="14"/>
  <c r="K84" i="14"/>
  <c r="F38" i="14"/>
  <c r="H38" i="14"/>
  <c r="G54" i="14"/>
  <c r="I54" i="14"/>
  <c r="I74" i="14"/>
  <c r="G74" i="14"/>
  <c r="Z173" i="9"/>
  <c r="L9" i="14" s="1"/>
  <c r="Z172" i="9"/>
  <c r="L8" i="14" s="1"/>
  <c r="N53" i="14"/>
  <c r="L53" i="14"/>
  <c r="I76" i="14"/>
  <c r="G76" i="14"/>
  <c r="N73" i="14"/>
  <c r="L73" i="14"/>
  <c r="I10" i="14"/>
  <c r="G10" i="14"/>
  <c r="G26" i="14"/>
  <c r="I26" i="14"/>
  <c r="G34" i="14"/>
  <c r="I34" i="14"/>
  <c r="G32" i="14"/>
  <c r="I32" i="14"/>
  <c r="G31" i="14"/>
  <c r="I31" i="14"/>
  <c r="L41" i="14"/>
  <c r="W205" i="9"/>
  <c r="N41" i="14" s="1"/>
  <c r="G41" i="14"/>
  <c r="I41" i="14"/>
  <c r="L43" i="14"/>
  <c r="W207" i="9"/>
  <c r="N43" i="14" s="1"/>
  <c r="H60" i="14"/>
  <c r="F60" i="14"/>
  <c r="K67" i="14"/>
  <c r="M67" i="14"/>
  <c r="Y173" i="9"/>
  <c r="M54" i="14"/>
  <c r="K54" i="14"/>
  <c r="M55" i="14"/>
  <c r="K55" i="14"/>
  <c r="Y174" i="9"/>
  <c r="F75" i="14"/>
  <c r="H75" i="14"/>
  <c r="H57" i="14"/>
  <c r="F57" i="14"/>
  <c r="F88" i="14"/>
  <c r="H88" i="14"/>
  <c r="K72" i="14"/>
  <c r="M72" i="14"/>
  <c r="K32" i="14"/>
  <c r="V196" i="9"/>
  <c r="M32" i="14" s="1"/>
  <c r="F31" i="14"/>
  <c r="H31" i="14"/>
  <c r="V201" i="9"/>
  <c r="M37" i="14" s="1"/>
  <c r="K37" i="14"/>
  <c r="H37" i="14"/>
  <c r="F37" i="14"/>
  <c r="H34" i="14"/>
  <c r="F34" i="14"/>
  <c r="N50" i="14"/>
  <c r="Z169" i="9"/>
  <c r="L5" i="14" s="1"/>
  <c r="L50" i="14"/>
  <c r="L85" i="14"/>
  <c r="N85" i="14"/>
  <c r="U172" i="9"/>
  <c r="U171" i="9"/>
  <c r="L10" i="14"/>
  <c r="W174" i="9"/>
  <c r="N10" i="14" s="1"/>
  <c r="Y182" i="9"/>
  <c r="K18" i="14" s="1"/>
  <c r="M63" i="14"/>
  <c r="K63" i="14"/>
  <c r="Y181" i="9"/>
  <c r="K17" i="14" s="1"/>
  <c r="M62" i="14"/>
  <c r="K62" i="14"/>
  <c r="H86" i="14"/>
  <c r="F86" i="14"/>
  <c r="Y175" i="9"/>
  <c r="K56" i="14"/>
  <c r="M56" i="14"/>
  <c r="H54" i="14"/>
  <c r="F54" i="14"/>
  <c r="K86" i="14"/>
  <c r="M86" i="14"/>
  <c r="K41" i="14"/>
  <c r="V205" i="9"/>
  <c r="M41" i="14" s="1"/>
  <c r="V183" i="9"/>
  <c r="M19" i="14" s="1"/>
  <c r="V187" i="9"/>
  <c r="M23" i="14" s="1"/>
  <c r="K23" i="14"/>
  <c r="K42" i="14"/>
  <c r="V206" i="9"/>
  <c r="M42" i="14" s="1"/>
  <c r="I55" i="14"/>
  <c r="G55" i="14"/>
  <c r="L74" i="14"/>
  <c r="N74" i="14"/>
  <c r="L54" i="14"/>
  <c r="N54" i="14"/>
  <c r="L75" i="14"/>
  <c r="N75" i="14"/>
  <c r="L70" i="14"/>
  <c r="N70" i="14"/>
  <c r="Z170" i="9"/>
  <c r="L6" i="14" s="1"/>
  <c r="L51" i="14"/>
  <c r="N51" i="14"/>
  <c r="I69" i="14"/>
  <c r="G69" i="14"/>
  <c r="G71" i="14"/>
  <c r="I71" i="14"/>
  <c r="G86" i="14"/>
  <c r="I86" i="14"/>
  <c r="AB15" i="19"/>
  <c r="E26" i="13"/>
  <c r="T176" i="9" s="1"/>
  <c r="AC11" i="19"/>
  <c r="AC10" i="21"/>
  <c r="G25" i="13"/>
  <c r="AC6" i="19"/>
  <c r="E21" i="13"/>
  <c r="T171" i="9" s="1"/>
  <c r="E23" i="13"/>
  <c r="T173" i="9" s="1"/>
  <c r="AC8" i="19"/>
  <c r="AC12" i="19"/>
  <c r="E27" i="13"/>
  <c r="T177" i="9" s="1"/>
  <c r="AD17" i="19"/>
  <c r="F32" i="13"/>
  <c r="U182" i="9" s="1"/>
  <c r="H33" i="13"/>
  <c r="AD18" i="21"/>
  <c r="U176" i="9"/>
  <c r="L33" i="14"/>
  <c r="W197" i="9"/>
  <c r="N33" i="14" s="1"/>
  <c r="W176" i="9"/>
  <c r="N12" i="14" s="1"/>
  <c r="W171" i="9"/>
  <c r="N7" i="14" s="1"/>
  <c r="G24" i="14"/>
  <c r="I24" i="14"/>
  <c r="I30" i="14"/>
  <c r="G30" i="14"/>
  <c r="I43" i="14"/>
  <c r="G43" i="14"/>
  <c r="W169" i="9"/>
  <c r="N5" i="14" s="1"/>
  <c r="M66" i="14"/>
  <c r="K66" i="14"/>
  <c r="Y185" i="9"/>
  <c r="M53" i="14"/>
  <c r="K53" i="14"/>
  <c r="Y172" i="9"/>
  <c r="K8" i="14" s="1"/>
  <c r="F55" i="14"/>
  <c r="H55" i="14"/>
  <c r="F78" i="14"/>
  <c r="H78" i="14"/>
  <c r="Z181" i="9"/>
  <c r="L62" i="14"/>
  <c r="N62" i="14"/>
  <c r="I66" i="14"/>
  <c r="G66" i="14"/>
  <c r="V170" i="9"/>
  <c r="M6" i="14" s="1"/>
  <c r="G64" i="14"/>
  <c r="I64" i="14"/>
  <c r="H18" i="14" l="1"/>
  <c r="AJ44" i="21"/>
  <c r="AJ45" i="21" s="1"/>
  <c r="G11" i="14"/>
  <c r="AJ44" i="19"/>
  <c r="AJ45" i="19" s="1"/>
  <c r="E20" i="13"/>
  <c r="T170" i="9" s="1"/>
  <c r="AI44" i="21"/>
  <c r="AI45" i="21" s="1"/>
  <c r="E35" i="13"/>
  <c r="T185" i="9" s="1"/>
  <c r="F21" i="14" s="1"/>
  <c r="AC20" i="19"/>
  <c r="AC20" i="21"/>
  <c r="G35" i="13"/>
  <c r="V185" i="9" s="1"/>
  <c r="M21" i="14" s="1"/>
  <c r="AD14" i="21"/>
  <c r="H29" i="13"/>
  <c r="W179" i="9" s="1"/>
  <c r="N15" i="14" s="1"/>
  <c r="AD14" i="19"/>
  <c r="F29" i="13"/>
  <c r="U179" i="9" s="1"/>
  <c r="G15" i="14" s="1"/>
  <c r="F20" i="13"/>
  <c r="U170" i="9" s="1"/>
  <c r="AD5" i="19"/>
  <c r="F17" i="14"/>
  <c r="L19" i="14"/>
  <c r="W183" i="9"/>
  <c r="N19" i="14" s="1"/>
  <c r="I18" i="14"/>
  <c r="G18" i="14"/>
  <c r="K11" i="14"/>
  <c r="V175" i="9"/>
  <c r="M11" i="14" s="1"/>
  <c r="F30" i="13"/>
  <c r="U180" i="9" s="1"/>
  <c r="AD15" i="19"/>
  <c r="AB45" i="19"/>
  <c r="F14" i="14"/>
  <c r="H14" i="14"/>
  <c r="F8" i="14"/>
  <c r="H8" i="14"/>
  <c r="AD15" i="21"/>
  <c r="AD45" i="21" s="1"/>
  <c r="H30" i="13"/>
  <c r="AB45" i="21"/>
  <c r="G21" i="14"/>
  <c r="I21" i="14"/>
  <c r="F6" i="14"/>
  <c r="H6" i="14"/>
  <c r="L20" i="14"/>
  <c r="W184" i="9"/>
  <c r="N20" i="14" s="1"/>
  <c r="F10" i="14"/>
  <c r="H10" i="14"/>
  <c r="H9" i="14"/>
  <c r="F9" i="14"/>
  <c r="L18" i="14"/>
  <c r="W182" i="9"/>
  <c r="N18" i="14" s="1"/>
  <c r="K15" i="14"/>
  <c r="V179" i="9"/>
  <c r="M15" i="14" s="1"/>
  <c r="V178" i="9"/>
  <c r="M14" i="14" s="1"/>
  <c r="K14" i="14"/>
  <c r="K9" i="14"/>
  <c r="V173" i="9"/>
  <c r="M9" i="14" s="1"/>
  <c r="AC4" i="21"/>
  <c r="AC45" i="21" s="1"/>
  <c r="AA45" i="21"/>
  <c r="G19" i="13"/>
  <c r="N61" i="14"/>
  <c r="Z180" i="9"/>
  <c r="L61" i="14"/>
  <c r="K12" i="14"/>
  <c r="V176" i="9"/>
  <c r="M12" i="14" s="1"/>
  <c r="W181" i="9"/>
  <c r="N17" i="14" s="1"/>
  <c r="L17" i="14"/>
  <c r="K10" i="14"/>
  <c r="V174" i="9"/>
  <c r="M10" i="14" s="1"/>
  <c r="K13" i="14"/>
  <c r="V177" i="9"/>
  <c r="M13" i="14" s="1"/>
  <c r="G12" i="14"/>
  <c r="I12" i="14"/>
  <c r="H13" i="14"/>
  <c r="F13" i="14"/>
  <c r="F7" i="14"/>
  <c r="H7" i="14"/>
  <c r="I7" i="14"/>
  <c r="G7" i="14"/>
  <c r="I61" i="14"/>
  <c r="G61" i="14"/>
  <c r="I19" i="14"/>
  <c r="G19" i="14"/>
  <c r="AI44" i="19"/>
  <c r="AI45" i="19" s="1"/>
  <c r="AA4" i="19"/>
  <c r="F15" i="14"/>
  <c r="H15" i="14"/>
  <c r="F11" i="14"/>
  <c r="H11" i="14"/>
  <c r="G9" i="14"/>
  <c r="I9" i="14"/>
  <c r="H12" i="14"/>
  <c r="F12" i="14"/>
  <c r="G8" i="14"/>
  <c r="I8" i="14"/>
  <c r="G17" i="14"/>
  <c r="I17" i="14"/>
  <c r="AA45" i="22"/>
  <c r="G64" i="13"/>
  <c r="AC4" i="22"/>
  <c r="AC45" i="22" s="1"/>
  <c r="AA45" i="20"/>
  <c r="E64" i="13"/>
  <c r="AC4" i="20"/>
  <c r="AC45" i="20" s="1"/>
  <c r="I13" i="14"/>
  <c r="G13" i="14"/>
  <c r="H16" i="14"/>
  <c r="F16" i="14"/>
  <c r="G20" i="14"/>
  <c r="I20" i="14"/>
  <c r="W185" i="9"/>
  <c r="N21" i="14" s="1"/>
  <c r="L21" i="14"/>
  <c r="I5" i="14"/>
  <c r="G5" i="14"/>
  <c r="AD45" i="19" l="1"/>
  <c r="I15" i="14"/>
  <c r="H21" i="14"/>
  <c r="K21" i="14"/>
  <c r="L15" i="14"/>
  <c r="G6" i="14"/>
  <c r="I6" i="14"/>
  <c r="F50" i="14"/>
  <c r="H50" i="14"/>
  <c r="Y169" i="9"/>
  <c r="K5" i="14" s="1"/>
  <c r="K50" i="14"/>
  <c r="M50" i="14"/>
  <c r="L16" i="14"/>
  <c r="W180" i="9"/>
  <c r="N16" i="14" s="1"/>
  <c r="I16" i="14"/>
  <c r="G16" i="14"/>
  <c r="AC4" i="19"/>
  <c r="AC45" i="19" s="1"/>
  <c r="AA45" i="19"/>
  <c r="E19" i="13"/>
  <c r="T169" i="9" s="1"/>
  <c r="V169" i="9"/>
  <c r="M5" i="14" s="1"/>
  <c r="F5" i="14" l="1"/>
  <c r="H5" i="14"/>
</calcChain>
</file>

<file path=xl/comments1.xml><?xml version="1.0" encoding="utf-8"?>
<comments xmlns="http://schemas.openxmlformats.org/spreadsheetml/2006/main">
  <authors>
    <author>Nicla</author>
    <author>DELL1</author>
    <author>Davide Cicchini</author>
    <author>Archivio1</author>
  </authors>
  <commentList>
    <comment ref="H18" authorId="0" guid="{1E179232-D785-43E2-B08A-5F8EC081E52A}" shapeId="0">
      <text>
        <r>
          <rPr>
            <b/>
            <sz val="9"/>
            <color indexed="81"/>
            <rFont val="Tahoma"/>
            <family val="2"/>
          </rPr>
          <t>Davide Cicchini:</t>
        </r>
        <r>
          <rPr>
            <sz val="9"/>
            <color indexed="81"/>
            <rFont val="Tahoma"/>
            <family val="2"/>
          </rPr>
          <t xml:space="preserve">
La ripartizione va effettuata con le aree di influenza</t>
        </r>
      </text>
    </comment>
    <comment ref="C20" authorId="1" guid="{F226B39D-AFB9-4B47-A0DB-D9EB7498A085}" shapeId="0">
      <text>
        <r>
          <rPr>
            <b/>
            <sz val="9"/>
            <color indexed="81"/>
            <rFont val="Tahoma"/>
            <family val="2"/>
          </rPr>
          <t>Davide Cicchini:</t>
        </r>
        <r>
          <rPr>
            <sz val="9"/>
            <color indexed="81"/>
            <rFont val="Tahoma"/>
            <family val="2"/>
          </rPr>
          <t xml:space="preserve">
Questo campo si deve riempire obbligatoriamente</t>
        </r>
      </text>
    </comment>
    <comment ref="D20" authorId="2" guid="{104EBA61-7C4D-4AEF-92A8-48B42BB94792}" shapeId="0">
      <text>
        <r>
          <rPr>
            <b/>
            <sz val="9"/>
            <color indexed="81"/>
            <rFont val="Tahoma"/>
            <family val="2"/>
          </rPr>
          <t>Davide Cicchini:</t>
        </r>
        <r>
          <rPr>
            <sz val="9"/>
            <color indexed="81"/>
            <rFont val="Tahoma"/>
            <family val="2"/>
          </rPr>
          <t xml:space="preserve">
Dimensione della parete nella direzione x</t>
        </r>
      </text>
    </comment>
    <comment ref="E20" authorId="2" guid="{B347F5F1-56DF-473D-8A45-497A4AA922F2}" shapeId="0">
      <text>
        <r>
          <rPr>
            <b/>
            <sz val="9"/>
            <color indexed="81"/>
            <rFont val="Tahoma"/>
            <family val="2"/>
          </rPr>
          <t>Davide Cicchini:</t>
        </r>
        <r>
          <rPr>
            <sz val="9"/>
            <color indexed="81"/>
            <rFont val="Tahoma"/>
            <family val="2"/>
          </rPr>
          <t xml:space="preserve">
Dimensione della parete nella direzione y</t>
        </r>
      </text>
    </comment>
    <comment ref="I67" authorId="0" guid="{2F975032-E80F-420E-AB32-0B9C3E9CE3C7}" shapeId="0">
      <text>
        <r>
          <rPr>
            <b/>
            <sz val="9"/>
            <color indexed="81"/>
            <rFont val="Tahoma"/>
            <family val="2"/>
          </rPr>
          <t>Davide Cicchini:</t>
        </r>
        <r>
          <rPr>
            <sz val="9"/>
            <color indexed="81"/>
            <rFont val="Tahoma"/>
            <family val="2"/>
          </rPr>
          <t xml:space="preserve">
La ripartizione va effettuata con le aree di influenza</t>
        </r>
      </text>
    </comment>
    <comment ref="L67" authorId="0" guid="{16D593CF-25C4-4D37-9C42-EF78AC9CB848}" shapeId="0">
      <text>
        <r>
          <rPr>
            <b/>
            <sz val="9"/>
            <color indexed="81"/>
            <rFont val="Tahoma"/>
            <family val="2"/>
          </rPr>
          <t>Davide Cicchini:</t>
        </r>
        <r>
          <rPr>
            <sz val="9"/>
            <color indexed="81"/>
            <rFont val="Tahoma"/>
            <family val="2"/>
          </rPr>
          <t xml:space="preserve">
La ripartizione va effettuata con le aree di influenza</t>
        </r>
      </text>
    </comment>
    <comment ref="C69" authorId="1" guid="{957E1C3A-E01D-41A3-89BC-209D68111400}" shapeId="0">
      <text>
        <r>
          <rPr>
            <b/>
            <sz val="9"/>
            <color indexed="81"/>
            <rFont val="Tahoma"/>
            <family val="2"/>
          </rPr>
          <t>Davide Cicchini:</t>
        </r>
        <r>
          <rPr>
            <sz val="9"/>
            <color indexed="81"/>
            <rFont val="Tahoma"/>
            <family val="2"/>
          </rPr>
          <t xml:space="preserve">
Questo campo si deve riempire obbligatoriamente</t>
        </r>
      </text>
    </comment>
    <comment ref="D69" authorId="2" guid="{61E69551-DB66-48E9-865F-8CB72B4D78E8}" shapeId="0">
      <text>
        <r>
          <rPr>
            <b/>
            <sz val="9"/>
            <color indexed="81"/>
            <rFont val="Tahoma"/>
            <family val="2"/>
          </rPr>
          <t>Davide Cicchini:</t>
        </r>
        <r>
          <rPr>
            <sz val="9"/>
            <color indexed="81"/>
            <rFont val="Tahoma"/>
            <family val="2"/>
          </rPr>
          <t xml:space="preserve">
Dimensione della parete nella direzione x</t>
        </r>
      </text>
    </comment>
    <comment ref="E69" authorId="2" guid="{D8C60506-091D-48D4-A905-4F5ADEFF27D1}" shapeId="0">
      <text>
        <r>
          <rPr>
            <b/>
            <sz val="9"/>
            <color indexed="81"/>
            <rFont val="Tahoma"/>
            <family val="2"/>
          </rPr>
          <t>Davide Cicchini:</t>
        </r>
        <r>
          <rPr>
            <sz val="9"/>
            <color indexed="81"/>
            <rFont val="Tahoma"/>
            <family val="2"/>
          </rPr>
          <t xml:space="preserve">
Dimensione della parete nella direzione y</t>
        </r>
      </text>
    </comment>
    <comment ref="H69" authorId="3" guid="{DBD6DEAD-1294-417E-95AA-0CE681D102A9}" shapeId="0">
      <text>
        <r>
          <rPr>
            <b/>
            <sz val="9"/>
            <color indexed="81"/>
            <rFont val="Tahoma"/>
            <family val="2"/>
          </rPr>
          <t xml:space="preserve">Davide Cicchini: 
</t>
        </r>
        <r>
          <rPr>
            <sz val="9"/>
            <color indexed="81"/>
            <rFont val="Tahoma"/>
            <family val="2"/>
          </rPr>
          <t xml:space="preserve">Specificare il numero parete del primo piano che è in continuità con la relativa parete del piano terra.
</t>
        </r>
      </text>
    </comment>
  </commentList>
</comments>
</file>

<file path=xl/comments10.xml><?xml version="1.0" encoding="utf-8"?>
<comments xmlns="http://schemas.openxmlformats.org/spreadsheetml/2006/main">
  <authors>
    <author>Davide Cicchini</author>
  </authors>
  <commentList>
    <comment ref="B19" authorId="0" guid="{523947B4-8CC3-4B91-91C7-BC08328A654F}" shapeId="0">
      <text>
        <r>
          <rPr>
            <b/>
            <sz val="9"/>
            <color indexed="81"/>
            <rFont val="Tahoma"/>
            <family val="2"/>
          </rPr>
          <t>Davide Cicchini:</t>
        </r>
        <r>
          <rPr>
            <sz val="9"/>
            <color indexed="81"/>
            <rFont val="Tahoma"/>
            <family val="2"/>
          </rPr>
          <t xml:space="preserve">
Momento torcente attorno al baricenttro delle rigidezze causato dalle forze orizzontali applicate sul baricentro delle masse</t>
        </r>
      </text>
    </comment>
    <comment ref="O19" authorId="0" guid="{B2A45036-5F8C-4321-808F-6C043080C150}" shapeId="0">
      <text>
        <r>
          <rPr>
            <b/>
            <sz val="9"/>
            <color indexed="81"/>
            <rFont val="Tahoma"/>
            <family val="2"/>
          </rPr>
          <t>Davide Cicchini:</t>
        </r>
        <r>
          <rPr>
            <sz val="9"/>
            <color indexed="81"/>
            <rFont val="Tahoma"/>
            <family val="2"/>
          </rPr>
          <t xml:space="preserve">
Momento torcente attorno al baricenttro delle rigidezze causato dalle forze orizzontali applicate sul baricentro delle masse</t>
        </r>
      </text>
    </comment>
    <comment ref="B23" authorId="0" guid="{69398F88-0884-442D-832C-981ECB3E0B11}" shapeId="0">
      <text>
        <r>
          <rPr>
            <b/>
            <sz val="9"/>
            <color indexed="81"/>
            <rFont val="Tahoma"/>
            <family val="2"/>
          </rPr>
          <t>Davide Cicchini:</t>
        </r>
        <r>
          <rPr>
            <sz val="9"/>
            <color indexed="81"/>
            <rFont val="Tahoma"/>
            <family val="2"/>
          </rPr>
          <t xml:space="preserve">
Rapporto tra rigidezza torsionale e flessionale(x) di piano, sotto radice quadrata.
Raggio torsionale</t>
        </r>
      </text>
    </comment>
    <comment ref="C23" authorId="0" guid="{EBCB503D-9042-4209-82A4-AC0EA73AD77C}" shapeId="0">
      <text>
        <r>
          <rPr>
            <b/>
            <sz val="9"/>
            <color indexed="81"/>
            <rFont val="Tahoma"/>
            <family val="2"/>
          </rPr>
          <t>Davide Cicchini:</t>
        </r>
        <r>
          <rPr>
            <sz val="9"/>
            <color indexed="81"/>
            <rFont val="Tahoma"/>
            <family val="2"/>
          </rPr>
          <t xml:space="preserve">
Rapporto tra rigidezza torsionale e flessionale(y) di piano, sotto radice quadrata. Raggio torsionale</t>
        </r>
      </text>
    </comment>
    <comment ref="D23" authorId="0" guid="{6F00FDBF-172C-42C0-8851-46AF14C0FF53}" shapeId="0">
      <text>
        <r>
          <rPr>
            <b/>
            <sz val="9"/>
            <color indexed="81"/>
            <rFont val="Tahoma"/>
            <family val="2"/>
          </rPr>
          <t>Davide Cicchini:</t>
        </r>
        <r>
          <rPr>
            <sz val="9"/>
            <color indexed="81"/>
            <rFont val="Tahoma"/>
            <family val="2"/>
          </rPr>
          <t xml:space="preserve">
Inerzia Polare √[(L²+B²)/12]
L e B dimensioni in pianta dell'impalcato.
Raggio Polare</t>
        </r>
      </text>
    </comment>
    <comment ref="H23" authorId="0" guid="{0974C5C2-BB3A-4CB1-BD96-0EC1F547F845}" shapeId="0">
      <text>
        <r>
          <rPr>
            <b/>
            <sz val="9"/>
            <color indexed="81"/>
            <rFont val="Tahoma"/>
            <family val="2"/>
          </rPr>
          <t>Davide Cicchini:</t>
        </r>
        <r>
          <rPr>
            <sz val="9"/>
            <color indexed="81"/>
            <rFont val="Tahoma"/>
            <family val="2"/>
          </rPr>
          <t xml:space="preserve">
Inerzia Polare √[(L²+B²)/12]
L e B dimensioni in pianta dell'impalcato</t>
        </r>
      </text>
    </comment>
    <comment ref="I23" authorId="0" guid="{C8CC261B-D664-41ED-8956-71C498358D18}" shapeId="0">
      <text>
        <r>
          <rPr>
            <b/>
            <sz val="9"/>
            <color indexed="81"/>
            <rFont val="Tahoma"/>
            <family val="2"/>
          </rPr>
          <t>Davide Cicchini:</t>
        </r>
        <r>
          <rPr>
            <sz val="9"/>
            <color indexed="81"/>
            <rFont val="Tahoma"/>
            <family val="2"/>
          </rPr>
          <t xml:space="preserve">
Se la verifica non è soddisfatta il fattore di struttura viene abbattuto notevolmente. Vedi NTC cap. 7</t>
        </r>
      </text>
    </comment>
    <comment ref="O23" authorId="0" guid="{F4F3FB9C-C1DF-4CBB-8F7A-DFD42D388BA9}" shapeId="0">
      <text>
        <r>
          <rPr>
            <b/>
            <sz val="9"/>
            <color indexed="81"/>
            <rFont val="Tahoma"/>
            <family val="2"/>
          </rPr>
          <t>Davide Cicchini:</t>
        </r>
        <r>
          <rPr>
            <sz val="9"/>
            <color indexed="81"/>
            <rFont val="Tahoma"/>
            <family val="2"/>
          </rPr>
          <t xml:space="preserve">
Rapporto tra rigidezza torsionale e flessionale(x) di piano, sotto radice quadrata.
Raggio torsionale</t>
        </r>
      </text>
    </comment>
    <comment ref="P23" authorId="0" guid="{1D1282C4-FDAB-4D61-AC52-D39EF20AE008}" shapeId="0">
      <text>
        <r>
          <rPr>
            <b/>
            <sz val="9"/>
            <color indexed="81"/>
            <rFont val="Tahoma"/>
            <family val="2"/>
          </rPr>
          <t>Davide Cicchini:</t>
        </r>
        <r>
          <rPr>
            <sz val="9"/>
            <color indexed="81"/>
            <rFont val="Tahoma"/>
            <family val="2"/>
          </rPr>
          <t xml:space="preserve">
Rapporto tra rigidezza torsionale e flessionale(y) di piano, sotto radice quadrata. Raggio torsionale</t>
        </r>
      </text>
    </comment>
    <comment ref="Q23" authorId="0" guid="{FD87BA8F-A833-42C2-AC2D-FF8F3B09DAA4}" shapeId="0">
      <text>
        <r>
          <rPr>
            <b/>
            <sz val="9"/>
            <color indexed="81"/>
            <rFont val="Tahoma"/>
            <family val="2"/>
          </rPr>
          <t>Davide Cicchini:</t>
        </r>
        <r>
          <rPr>
            <sz val="9"/>
            <color indexed="81"/>
            <rFont val="Tahoma"/>
            <family val="2"/>
          </rPr>
          <t xml:space="preserve">
Inerzia Polare √[(L²+B²)/12]
L e B dimensioni in pianta dell'impalcato.
Raggio Polare</t>
        </r>
      </text>
    </comment>
    <comment ref="U23" authorId="0" guid="{C4D241E3-D1A1-4838-AE9D-0F3E738963EE}" shapeId="0">
      <text>
        <r>
          <rPr>
            <b/>
            <sz val="9"/>
            <color indexed="81"/>
            <rFont val="Tahoma"/>
            <family val="2"/>
          </rPr>
          <t>Davide Cicchini:</t>
        </r>
        <r>
          <rPr>
            <sz val="9"/>
            <color indexed="81"/>
            <rFont val="Tahoma"/>
            <family val="2"/>
          </rPr>
          <t xml:space="preserve">
Inerzia Polare √[(L²+B²)/12]
L e B dimensioni in pianta dell'impalcato</t>
        </r>
      </text>
    </comment>
    <comment ref="V23" authorId="0" guid="{8355AF26-26FB-45EE-A639-8F6F563FE6C7}" shapeId="0">
      <text>
        <r>
          <rPr>
            <b/>
            <sz val="9"/>
            <color indexed="81"/>
            <rFont val="Tahoma"/>
            <family val="2"/>
          </rPr>
          <t>Davide Cicchini:</t>
        </r>
        <r>
          <rPr>
            <sz val="9"/>
            <color indexed="81"/>
            <rFont val="Tahoma"/>
            <family val="2"/>
          </rPr>
          <t xml:space="preserve">
Se la verifica non è soddisfatta il fattore di struttura viene abbattuto notevolmente. Vedi NTC cap. 7</t>
        </r>
      </text>
    </comment>
    <comment ref="B40" authorId="0" guid="{97F12DD8-5311-4211-BC56-6925D92138D8}" shapeId="0">
      <text>
        <r>
          <rPr>
            <b/>
            <sz val="9"/>
            <color indexed="81"/>
            <rFont val="Tahoma"/>
            <family val="2"/>
          </rPr>
          <t>Davide Cicchini:</t>
        </r>
        <r>
          <rPr>
            <sz val="9"/>
            <color indexed="81"/>
            <rFont val="Tahoma"/>
            <family val="2"/>
          </rPr>
          <t xml:space="preserve">
Momento torcente attorno al baricenttro delle rigidezze causato dalle forze orizzontali applicate sul baricentro delle masse</t>
        </r>
      </text>
    </comment>
    <comment ref="O40" authorId="0" guid="{9CB548B3-412A-4DCA-AE6D-9F437C3CF3EF}" shapeId="0">
      <text>
        <r>
          <rPr>
            <b/>
            <sz val="9"/>
            <color indexed="81"/>
            <rFont val="Tahoma"/>
            <family val="2"/>
          </rPr>
          <t>Davide Cicchini:</t>
        </r>
        <r>
          <rPr>
            <sz val="9"/>
            <color indexed="81"/>
            <rFont val="Tahoma"/>
            <family val="2"/>
          </rPr>
          <t xml:space="preserve">
Momento torcente attorno al baricenttro delle rigidezze causato dalle forze orizzontali applicate sul baricentro delle masse</t>
        </r>
      </text>
    </comment>
    <comment ref="B44" authorId="0" guid="{6A51DFC5-10FA-43BB-AED3-E33C1B8C2148}" shapeId="0">
      <text>
        <r>
          <rPr>
            <b/>
            <sz val="9"/>
            <color indexed="81"/>
            <rFont val="Tahoma"/>
            <family val="2"/>
          </rPr>
          <t>Davide Cicchini:</t>
        </r>
        <r>
          <rPr>
            <sz val="9"/>
            <color indexed="81"/>
            <rFont val="Tahoma"/>
            <family val="2"/>
          </rPr>
          <t xml:space="preserve">
Rapporto tra rigidezza torsionale e flessionale(x) di piano, sotto radice quadrata.
Raggio torsionale</t>
        </r>
      </text>
    </comment>
    <comment ref="C44" authorId="0" guid="{BBA4323D-A219-453E-969E-A658CD0664F4}" shapeId="0">
      <text>
        <r>
          <rPr>
            <b/>
            <sz val="9"/>
            <color indexed="81"/>
            <rFont val="Tahoma"/>
            <family val="2"/>
          </rPr>
          <t>Davide Cicchini:</t>
        </r>
        <r>
          <rPr>
            <sz val="9"/>
            <color indexed="81"/>
            <rFont val="Tahoma"/>
            <family val="2"/>
          </rPr>
          <t xml:space="preserve">
Rapporto tra rigidezza torsionale e flessionale(y) di piano, sotto radice quadrata. Raggio torsionale</t>
        </r>
      </text>
    </comment>
    <comment ref="D44" authorId="0" guid="{66DFC554-0ED4-490D-85E9-5E2CA2BF68C7}" shapeId="0">
      <text>
        <r>
          <rPr>
            <b/>
            <sz val="9"/>
            <color indexed="81"/>
            <rFont val="Tahoma"/>
            <family val="2"/>
          </rPr>
          <t>Davide Cicchini:</t>
        </r>
        <r>
          <rPr>
            <sz val="9"/>
            <color indexed="81"/>
            <rFont val="Tahoma"/>
            <family val="2"/>
          </rPr>
          <t xml:space="preserve">
Inerzia Polare √[(L²+B²)/12]
L e B dimensioni in pianta dell'impalcato.
Raggio Polare</t>
        </r>
      </text>
    </comment>
    <comment ref="H44" authorId="0" guid="{72F66E00-DCCA-486F-95CA-E6E33337C98C}" shapeId="0">
      <text>
        <r>
          <rPr>
            <b/>
            <sz val="9"/>
            <color indexed="81"/>
            <rFont val="Tahoma"/>
            <family val="2"/>
          </rPr>
          <t>Davide Cicchini:</t>
        </r>
        <r>
          <rPr>
            <sz val="9"/>
            <color indexed="81"/>
            <rFont val="Tahoma"/>
            <family val="2"/>
          </rPr>
          <t xml:space="preserve">
Inerzia Polare √[(L²+B²)/12]
L e B dimensioni in pianta dell'impalcato</t>
        </r>
      </text>
    </comment>
    <comment ref="I44" authorId="0" guid="{2918F3B3-EB87-4010-9F15-7EC7B23A1740}" shapeId="0">
      <text>
        <r>
          <rPr>
            <b/>
            <sz val="9"/>
            <color indexed="81"/>
            <rFont val="Tahoma"/>
            <family val="2"/>
          </rPr>
          <t>Davide Cicchini:</t>
        </r>
        <r>
          <rPr>
            <sz val="9"/>
            <color indexed="81"/>
            <rFont val="Tahoma"/>
            <family val="2"/>
          </rPr>
          <t xml:space="preserve">
Se la verifica non è soddisfatta il fattore di struttura viene abbattuto notevolmente. Vedi NTC cap. 7</t>
        </r>
      </text>
    </comment>
    <comment ref="O44" authorId="0" guid="{A5F3D4A9-DC31-44BD-9B30-6C5A10F49FF5}" shapeId="0">
      <text>
        <r>
          <rPr>
            <b/>
            <sz val="9"/>
            <color indexed="81"/>
            <rFont val="Tahoma"/>
            <family val="2"/>
          </rPr>
          <t>Davide Cicchini:</t>
        </r>
        <r>
          <rPr>
            <sz val="9"/>
            <color indexed="81"/>
            <rFont val="Tahoma"/>
            <family val="2"/>
          </rPr>
          <t xml:space="preserve">
Rapporto tra rigidezza torsionale e flessionale(x) di piano, sotto radice quadrata.
Raggio torsionale</t>
        </r>
      </text>
    </comment>
    <comment ref="P44" authorId="0" guid="{D87EC948-03DF-4BFA-BA75-ECDBB3662B8C}" shapeId="0">
      <text>
        <r>
          <rPr>
            <b/>
            <sz val="9"/>
            <color indexed="81"/>
            <rFont val="Tahoma"/>
            <family val="2"/>
          </rPr>
          <t>Davide Cicchini:</t>
        </r>
        <r>
          <rPr>
            <sz val="9"/>
            <color indexed="81"/>
            <rFont val="Tahoma"/>
            <family val="2"/>
          </rPr>
          <t xml:space="preserve">
Rapporto tra rigidezza torsionale e flessionale(y) di piano, sotto radice quadrata. Raggio torsionale</t>
        </r>
      </text>
    </comment>
    <comment ref="Q44" authorId="0" guid="{C1BBC852-5CF1-4050-9751-16F3376B9CD0}" shapeId="0">
      <text>
        <r>
          <rPr>
            <b/>
            <sz val="9"/>
            <color indexed="81"/>
            <rFont val="Tahoma"/>
            <family val="2"/>
          </rPr>
          <t>Davide Cicchini:</t>
        </r>
        <r>
          <rPr>
            <sz val="9"/>
            <color indexed="81"/>
            <rFont val="Tahoma"/>
            <family val="2"/>
          </rPr>
          <t xml:space="preserve">
Inerzia Polare √[(L²+B²)/12]
L e B dimensioni in pianta dell'impalcato.
Raggio Polare</t>
        </r>
      </text>
    </comment>
    <comment ref="U44" authorId="0" guid="{BD28348B-8FC1-42C0-9085-8CD90E3875B3}" shapeId="0">
      <text>
        <r>
          <rPr>
            <b/>
            <sz val="9"/>
            <color indexed="81"/>
            <rFont val="Tahoma"/>
            <family val="2"/>
          </rPr>
          <t>Davide Cicchini:</t>
        </r>
        <r>
          <rPr>
            <sz val="9"/>
            <color indexed="81"/>
            <rFont val="Tahoma"/>
            <family val="2"/>
          </rPr>
          <t xml:space="preserve">
Inerzia Polare √[(L²+B²)/12]
L e B dimensioni in pianta dell'impalcato</t>
        </r>
      </text>
    </comment>
    <comment ref="V44" authorId="0" guid="{B8AF822E-F3B6-49CF-9E47-4A6F6DFF1985}" shapeId="0">
      <text>
        <r>
          <rPr>
            <b/>
            <sz val="9"/>
            <color indexed="81"/>
            <rFont val="Tahoma"/>
            <family val="2"/>
          </rPr>
          <t>Davide Cicchini:</t>
        </r>
        <r>
          <rPr>
            <sz val="9"/>
            <color indexed="81"/>
            <rFont val="Tahoma"/>
            <family val="2"/>
          </rPr>
          <t xml:space="preserve">
Se la verifica non è soddisfatta il fattore di struttura viene abbattuto notevolmente. Vedi NTC cap. 7</t>
        </r>
      </text>
    </comment>
  </commentList>
</comments>
</file>

<file path=xl/comments11.xml><?xml version="1.0" encoding="utf-8"?>
<comments xmlns="http://schemas.openxmlformats.org/spreadsheetml/2006/main">
  <authors>
    <author>Davide Cicchini</author>
  </authors>
  <commentList>
    <comment ref="C4" authorId="0" guid="{752212AE-BB67-45BC-8FEC-6A5108486147}" shapeId="0">
      <text>
        <r>
          <rPr>
            <b/>
            <sz val="9"/>
            <color indexed="81"/>
            <rFont val="Tahoma"/>
            <family val="2"/>
          </rPr>
          <t>Davide Cicchini:</t>
        </r>
        <r>
          <rPr>
            <sz val="9"/>
            <color indexed="81"/>
            <rFont val="Tahoma"/>
            <family val="2"/>
          </rPr>
          <t xml:space="preserve">
Dimensione della parete nella direzione x</t>
        </r>
      </text>
    </comment>
    <comment ref="D4" authorId="0" guid="{1EA5789E-7422-462C-8310-339A42D54FD3}" shapeId="0">
      <text>
        <r>
          <rPr>
            <b/>
            <sz val="9"/>
            <color indexed="81"/>
            <rFont val="Tahoma"/>
            <family val="2"/>
          </rPr>
          <t>Davide Cicchini:</t>
        </r>
        <r>
          <rPr>
            <sz val="9"/>
            <color indexed="81"/>
            <rFont val="Tahoma"/>
            <family val="2"/>
          </rPr>
          <t xml:space="preserve">
Dimensione della parete nella direzione y</t>
        </r>
      </text>
    </comment>
    <comment ref="C49" authorId="0" guid="{F3150204-FD82-4EF4-B1D8-DB309C01211B}" shapeId="0">
      <text>
        <r>
          <rPr>
            <b/>
            <sz val="9"/>
            <color indexed="81"/>
            <rFont val="Tahoma"/>
            <family val="2"/>
          </rPr>
          <t>Davide Cicchini:</t>
        </r>
        <r>
          <rPr>
            <sz val="9"/>
            <color indexed="81"/>
            <rFont val="Tahoma"/>
            <family val="2"/>
          </rPr>
          <t xml:space="preserve">
Dimensione della parete nella direzione x</t>
        </r>
      </text>
    </comment>
    <comment ref="D49" authorId="0" guid="{64DC5B15-F676-47AF-B6B7-C48FF13DCBC5}" shapeId="0">
      <text>
        <r>
          <rPr>
            <b/>
            <sz val="9"/>
            <color indexed="81"/>
            <rFont val="Tahoma"/>
            <family val="2"/>
          </rPr>
          <t>Davide Cicchini:</t>
        </r>
        <r>
          <rPr>
            <sz val="9"/>
            <color indexed="81"/>
            <rFont val="Tahoma"/>
            <family val="2"/>
          </rPr>
          <t xml:space="preserve">
Dimensione della parete nella direzione y</t>
        </r>
      </text>
    </comment>
    <comment ref="C94" authorId="0" guid="{5FCEFE60-33DD-4C5C-A216-F8AC2BB14021}" shapeId="0">
      <text>
        <r>
          <rPr>
            <b/>
            <sz val="9"/>
            <color indexed="81"/>
            <rFont val="Tahoma"/>
            <family val="2"/>
          </rPr>
          <t>Davide Cicchini:</t>
        </r>
        <r>
          <rPr>
            <sz val="9"/>
            <color indexed="81"/>
            <rFont val="Tahoma"/>
            <family val="2"/>
          </rPr>
          <t xml:space="preserve">
Dimensione della parete nella direzione x</t>
        </r>
      </text>
    </comment>
    <comment ref="D94" authorId="0" guid="{36719692-DF35-4841-AE98-C9B89276D892}" shapeId="0">
      <text>
        <r>
          <rPr>
            <b/>
            <sz val="9"/>
            <color indexed="81"/>
            <rFont val="Tahoma"/>
            <family val="2"/>
          </rPr>
          <t>Davide Cicchini:</t>
        </r>
        <r>
          <rPr>
            <sz val="9"/>
            <color indexed="81"/>
            <rFont val="Tahoma"/>
            <family val="2"/>
          </rPr>
          <t xml:space="preserve">
Dimensione della parete nella direzione y</t>
        </r>
      </text>
    </comment>
  </commentList>
</comments>
</file>

<file path=xl/comments12.xml><?xml version="1.0" encoding="utf-8"?>
<comments xmlns="http://schemas.openxmlformats.org/spreadsheetml/2006/main">
  <authors>
    <author>Davide Cicchini</author>
  </authors>
  <commentList>
    <comment ref="C4" authorId="0" guid="{B9742918-C4E8-418B-B8A7-3A46739A4E04}" shapeId="0">
      <text>
        <r>
          <rPr>
            <b/>
            <sz val="9"/>
            <color indexed="81"/>
            <rFont val="Tahoma"/>
            <family val="2"/>
          </rPr>
          <t>Davide Cicchini:</t>
        </r>
        <r>
          <rPr>
            <sz val="9"/>
            <color indexed="81"/>
            <rFont val="Tahoma"/>
            <family val="2"/>
          </rPr>
          <t xml:space="preserve">
Dimensione della parete nella direzione x</t>
        </r>
      </text>
    </comment>
    <comment ref="D4" authorId="0" guid="{3047E966-35BC-42AD-89B4-BF7D1B155615}" shapeId="0">
      <text>
        <r>
          <rPr>
            <b/>
            <sz val="9"/>
            <color indexed="81"/>
            <rFont val="Tahoma"/>
            <family val="2"/>
          </rPr>
          <t>Davide Cicchini:</t>
        </r>
        <r>
          <rPr>
            <sz val="9"/>
            <color indexed="81"/>
            <rFont val="Tahoma"/>
            <family val="2"/>
          </rPr>
          <t xml:space="preserve">
Dimensione della parete nella direzione y</t>
        </r>
      </text>
    </comment>
    <comment ref="C49" authorId="0" guid="{7D741D78-0342-46AA-BDCD-D8308CB03EEE}" shapeId="0">
      <text>
        <r>
          <rPr>
            <b/>
            <sz val="9"/>
            <color indexed="81"/>
            <rFont val="Tahoma"/>
            <family val="2"/>
          </rPr>
          <t>Davide Cicchini:</t>
        </r>
        <r>
          <rPr>
            <sz val="9"/>
            <color indexed="81"/>
            <rFont val="Tahoma"/>
            <family val="2"/>
          </rPr>
          <t xml:space="preserve">
Dimensione della parete nella direzione x</t>
        </r>
      </text>
    </comment>
    <comment ref="D49" authorId="0" guid="{5AF927AB-BC47-46D7-9CF9-0C47BD2B9FBF}" shapeId="0">
      <text>
        <r>
          <rPr>
            <b/>
            <sz val="9"/>
            <color indexed="81"/>
            <rFont val="Tahoma"/>
            <family val="2"/>
          </rPr>
          <t>Davide Cicchini:</t>
        </r>
        <r>
          <rPr>
            <sz val="9"/>
            <color indexed="81"/>
            <rFont val="Tahoma"/>
            <family val="2"/>
          </rPr>
          <t xml:space="preserve">
Dimensione della parete nella direzione y</t>
        </r>
      </text>
    </comment>
    <comment ref="C94" authorId="0" guid="{29C3BDF1-7F8E-441A-8B05-7EE6BC6CD0D0}" shapeId="0">
      <text>
        <r>
          <rPr>
            <b/>
            <sz val="9"/>
            <color indexed="81"/>
            <rFont val="Tahoma"/>
            <family val="2"/>
          </rPr>
          <t>Davide Cicchini:</t>
        </r>
        <r>
          <rPr>
            <sz val="9"/>
            <color indexed="81"/>
            <rFont val="Tahoma"/>
            <family val="2"/>
          </rPr>
          <t xml:space="preserve">
Dimensione della parete nella direzione x</t>
        </r>
      </text>
    </comment>
    <comment ref="D94" authorId="0" guid="{21CA3760-209A-409E-B575-652A4BF469EE}" shapeId="0">
      <text>
        <r>
          <rPr>
            <b/>
            <sz val="9"/>
            <color indexed="81"/>
            <rFont val="Tahoma"/>
            <family val="2"/>
          </rPr>
          <t>Davide Cicchini:</t>
        </r>
        <r>
          <rPr>
            <sz val="9"/>
            <color indexed="81"/>
            <rFont val="Tahoma"/>
            <family val="2"/>
          </rPr>
          <t xml:space="preserve">
Dimensione della parete nella direzione y</t>
        </r>
      </text>
    </comment>
  </commentList>
</comments>
</file>

<file path=xl/comments2.xml><?xml version="1.0" encoding="utf-8"?>
<comments xmlns="http://schemas.openxmlformats.org/spreadsheetml/2006/main">
  <authors>
    <author>Davide Cicchini</author>
    <author>DELL1</author>
  </authors>
  <commentList>
    <comment ref="B19" authorId="0" guid="{DD7FD360-B32B-4A37-B161-D2EEA5250B39}" shapeId="0">
      <text>
        <r>
          <rPr>
            <b/>
            <sz val="9"/>
            <color indexed="81"/>
            <rFont val="Tahoma"/>
            <family val="2"/>
          </rPr>
          <t>Davide Cicchini:</t>
        </r>
        <r>
          <rPr>
            <sz val="9"/>
            <color indexed="81"/>
            <rFont val="Tahoma"/>
            <family val="2"/>
          </rPr>
          <t xml:space="preserve">
Se ci si trova a quota maggiore di 1000 m slm, il 20% della massa neve verrà considerata come contributo al carico sismico</t>
        </r>
      </text>
    </comment>
    <comment ref="E81" authorId="1" guid="{8D49BF81-5567-4346-8821-C3F8C777CBFA}" shapeId="0">
      <text>
        <r>
          <rPr>
            <b/>
            <sz val="9"/>
            <color indexed="81"/>
            <rFont val="Tahoma"/>
            <family val="2"/>
          </rPr>
          <t>Davide Cicchini:</t>
        </r>
        <r>
          <rPr>
            <sz val="9"/>
            <color indexed="81"/>
            <rFont val="Tahoma"/>
            <family val="2"/>
          </rPr>
          <t xml:space="preserve">
Quando si trascurano le eccentricità accidentali, si ha una riduzione delle forze sismiche assorbite da ogni pannello.</t>
        </r>
      </text>
    </comment>
  </commentList>
</comments>
</file>

<file path=xl/comments3.xml><?xml version="1.0" encoding="utf-8"?>
<comments xmlns="http://schemas.openxmlformats.org/spreadsheetml/2006/main">
  <authors>
    <author>Archivio1</author>
    <author>Nicla</author>
  </authors>
  <commentList>
    <comment ref="D168" authorId="0" guid="{BC158DF0-42D6-4116-8909-B5D95C3A3A6A}" shapeId="0">
      <text>
        <r>
          <rPr>
            <b/>
            <sz val="9"/>
            <color indexed="81"/>
            <rFont val="Tahoma"/>
            <family val="2"/>
          </rPr>
          <t xml:space="preserve">Davide Cicchini: 
</t>
        </r>
        <r>
          <rPr>
            <sz val="9"/>
            <color indexed="81"/>
            <rFont val="Tahoma"/>
            <family val="2"/>
          </rPr>
          <t xml:space="preserve">Specificare se la parete in esame è priva di bucature ed è compresa tra due parete ortogonali, indicando semplicemente SI oppure NO
</t>
        </r>
      </text>
    </comment>
    <comment ref="O168" authorId="1" guid="{220E9E0F-2F94-4F64-AF66-CACE843F05E9}" shapeId="0">
      <text>
        <r>
          <rPr>
            <b/>
            <sz val="9"/>
            <color indexed="81"/>
            <rFont val="Tahoma"/>
            <family val="2"/>
          </rPr>
          <t>Davide Cicchini:</t>
        </r>
        <r>
          <rPr>
            <sz val="9"/>
            <color indexed="81"/>
            <rFont val="Tahoma"/>
            <family val="2"/>
          </rPr>
          <t xml:space="preserve">
Se si inserisce interno, viene trascurata l'azione del vento</t>
        </r>
      </text>
    </comment>
    <comment ref="Q168" authorId="1" guid="{7B196DF6-CB68-4CE9-B114-BE42523A49EE}" shapeId="0">
      <text>
        <r>
          <rPr>
            <b/>
            <sz val="9"/>
            <color indexed="81"/>
            <rFont val="Tahoma"/>
            <family val="2"/>
          </rPr>
          <t>Davide Cicchini:</t>
        </r>
        <r>
          <rPr>
            <sz val="9"/>
            <color indexed="81"/>
            <rFont val="Tahoma"/>
            <family val="2"/>
          </rPr>
          <t xml:space="preserve">
Se si inserisce interno, viene trascurata l'azione del vento</t>
        </r>
      </text>
    </comment>
  </commentList>
</comments>
</file>

<file path=xl/comments4.xml><?xml version="1.0" encoding="utf-8"?>
<comments xmlns="http://schemas.openxmlformats.org/spreadsheetml/2006/main">
  <authors>
    <author>Davide Cicchini</author>
  </authors>
  <commentList>
    <comment ref="S10" authorId="0" guid="{A12ED097-B1BD-440D-B825-9260EA3E2A0D}" shapeId="0">
      <text>
        <r>
          <rPr>
            <b/>
            <sz val="9"/>
            <color indexed="81"/>
            <rFont val="Tahoma"/>
            <family val="2"/>
          </rPr>
          <t>Davide Cicchini:</t>
        </r>
        <r>
          <rPr>
            <sz val="9"/>
            <color indexed="81"/>
            <rFont val="Tahoma"/>
            <family val="2"/>
          </rPr>
          <t xml:space="preserve">
Pari a metà del peso dei pannelli a piano terra</t>
        </r>
      </text>
    </comment>
  </commentList>
</comments>
</file>

<file path=xl/comments5.xml><?xml version="1.0" encoding="utf-8"?>
<comments xmlns="http://schemas.openxmlformats.org/spreadsheetml/2006/main">
  <authors>
    <author>Davide Cicchini</author>
  </authors>
  <commentList>
    <comment ref="C4" authorId="0" guid="{B256547B-C38D-4D6D-AEDE-20EF51B73F5E}" shapeId="0">
      <text>
        <r>
          <rPr>
            <b/>
            <sz val="9"/>
            <color indexed="81"/>
            <rFont val="Tahoma"/>
            <family val="2"/>
          </rPr>
          <t>Davide Cicchini:</t>
        </r>
        <r>
          <rPr>
            <sz val="9"/>
            <color indexed="81"/>
            <rFont val="Tahoma"/>
            <family val="2"/>
          </rPr>
          <t xml:space="preserve">
Dimensione della parete nella direzione x</t>
        </r>
      </text>
    </comment>
    <comment ref="D4" authorId="0" guid="{D705DAF7-923A-4847-B99E-BC03F333B697}" shapeId="0">
      <text>
        <r>
          <rPr>
            <b/>
            <sz val="9"/>
            <color indexed="81"/>
            <rFont val="Tahoma"/>
            <family val="2"/>
          </rPr>
          <t>Davide Cicchini:</t>
        </r>
        <r>
          <rPr>
            <sz val="9"/>
            <color indexed="81"/>
            <rFont val="Tahoma"/>
            <family val="2"/>
          </rPr>
          <t xml:space="preserve">
Dimensione della parete nella direzione y</t>
        </r>
      </text>
    </comment>
    <comment ref="F5" authorId="0" guid="{3B087EC8-791A-4EFA-8CFF-8BE6354989AC}" shapeId="0">
      <text>
        <r>
          <rPr>
            <b/>
            <sz val="9"/>
            <color indexed="81"/>
            <rFont val="Tahoma"/>
            <family val="2"/>
          </rPr>
          <t>Davide Cicchini:</t>
        </r>
        <r>
          <rPr>
            <sz val="9"/>
            <color indexed="81"/>
            <rFont val="Tahoma"/>
            <family val="2"/>
          </rPr>
          <t xml:space="preserve">
momento statico setto 
</t>
        </r>
      </text>
    </comment>
  </commentList>
</comments>
</file>

<file path=xl/comments6.xml><?xml version="1.0" encoding="utf-8"?>
<comments xmlns="http://schemas.openxmlformats.org/spreadsheetml/2006/main">
  <authors>
    <author>Davide Cicchini</author>
  </authors>
  <commentList>
    <comment ref="C4" authorId="0" guid="{CEFD77D1-2C0A-453D-BE8E-CADB4C855793}" shapeId="0">
      <text>
        <r>
          <rPr>
            <b/>
            <sz val="9"/>
            <color indexed="81"/>
            <rFont val="Tahoma"/>
            <family val="2"/>
          </rPr>
          <t>Davide Cicchini:</t>
        </r>
        <r>
          <rPr>
            <sz val="9"/>
            <color indexed="81"/>
            <rFont val="Tahoma"/>
            <family val="2"/>
          </rPr>
          <t xml:space="preserve">
Dimensione della parete nella direzione x</t>
        </r>
      </text>
    </comment>
    <comment ref="D4" authorId="0" guid="{4B6C9603-4FB7-4E27-AD90-97A0609F21F0}" shapeId="0">
      <text>
        <r>
          <rPr>
            <b/>
            <sz val="9"/>
            <color indexed="81"/>
            <rFont val="Tahoma"/>
            <family val="2"/>
          </rPr>
          <t>Davide Cicchini:</t>
        </r>
        <r>
          <rPr>
            <sz val="9"/>
            <color indexed="81"/>
            <rFont val="Tahoma"/>
            <family val="2"/>
          </rPr>
          <t xml:space="preserve">
Dimensione della parete nella direzione y</t>
        </r>
      </text>
    </comment>
    <comment ref="F5" authorId="0" guid="{C86E9CF9-E424-46A6-9A8D-204025D9FA67}" shapeId="0">
      <text>
        <r>
          <rPr>
            <b/>
            <sz val="9"/>
            <color indexed="81"/>
            <rFont val="Tahoma"/>
            <family val="2"/>
          </rPr>
          <t>Davide Cicchini:</t>
        </r>
        <r>
          <rPr>
            <sz val="9"/>
            <color indexed="81"/>
            <rFont val="Tahoma"/>
            <family val="2"/>
          </rPr>
          <t xml:space="preserve">
momento statico setto 
</t>
        </r>
      </text>
    </comment>
  </commentList>
</comments>
</file>

<file path=xl/comments7.xml><?xml version="1.0" encoding="utf-8"?>
<comments xmlns="http://schemas.openxmlformats.org/spreadsheetml/2006/main">
  <authors>
    <author>Davide Cicchini</author>
  </authors>
  <commentList>
    <comment ref="C17" authorId="0" guid="{0C55A6CA-FFB1-46CD-B1AD-E3D7D2D975A1}" shapeId="0">
      <text>
        <r>
          <rPr>
            <b/>
            <sz val="9"/>
            <color indexed="81"/>
            <rFont val="Tahoma"/>
            <family val="2"/>
          </rPr>
          <t>Davide Cicchini:</t>
        </r>
        <r>
          <rPr>
            <sz val="9"/>
            <color indexed="81"/>
            <rFont val="Tahoma"/>
            <family val="2"/>
          </rPr>
          <t xml:space="preserve">
Dimensione della parete nella direzione x</t>
        </r>
      </text>
    </comment>
    <comment ref="D17" authorId="0" guid="{D005FD30-67D7-46D1-BDFD-494E9974144C}" shapeId="0">
      <text>
        <r>
          <rPr>
            <b/>
            <sz val="9"/>
            <color indexed="81"/>
            <rFont val="Tahoma"/>
            <family val="2"/>
          </rPr>
          <t>Davide Cicchini:</t>
        </r>
        <r>
          <rPr>
            <sz val="9"/>
            <color indexed="81"/>
            <rFont val="Tahoma"/>
            <family val="2"/>
          </rPr>
          <t xml:space="preserve">
Dimensione della parete nella direzione y</t>
        </r>
      </text>
    </comment>
    <comment ref="C62" authorId="0" guid="{37AEA1B2-5175-4B58-B45F-1503F9E6B603}" shapeId="0">
      <text>
        <r>
          <rPr>
            <b/>
            <sz val="9"/>
            <color indexed="81"/>
            <rFont val="Tahoma"/>
            <family val="2"/>
          </rPr>
          <t>Davide Cicchini:</t>
        </r>
        <r>
          <rPr>
            <sz val="9"/>
            <color indexed="81"/>
            <rFont val="Tahoma"/>
            <family val="2"/>
          </rPr>
          <t xml:space="preserve">
Dimensione della parete nella direzione x</t>
        </r>
      </text>
    </comment>
    <comment ref="D62" authorId="0" guid="{83CC107C-89D5-48C0-8582-E59D0CE7B7A3}" shapeId="0">
      <text>
        <r>
          <rPr>
            <b/>
            <sz val="9"/>
            <color indexed="81"/>
            <rFont val="Tahoma"/>
            <family val="2"/>
          </rPr>
          <t>Davide Cicchini:</t>
        </r>
        <r>
          <rPr>
            <sz val="9"/>
            <color indexed="81"/>
            <rFont val="Tahoma"/>
            <family val="2"/>
          </rPr>
          <t xml:space="preserve">
Dimensione della parete nella direzione y</t>
        </r>
      </text>
    </comment>
  </commentList>
</comments>
</file>

<file path=xl/comments8.xml><?xml version="1.0" encoding="utf-8"?>
<comments xmlns="http://schemas.openxmlformats.org/spreadsheetml/2006/main">
  <authors>
    <author>Davide Cicchini</author>
  </authors>
  <commentList>
    <comment ref="C3" authorId="0" guid="{8B358A36-BEE7-45FE-9AFA-F97A2EAFE16E}" shapeId="0">
      <text>
        <r>
          <rPr>
            <b/>
            <sz val="9"/>
            <color indexed="81"/>
            <rFont val="Tahoma"/>
            <family val="2"/>
          </rPr>
          <t>Davide Cicchini:</t>
        </r>
        <r>
          <rPr>
            <sz val="9"/>
            <color indexed="81"/>
            <rFont val="Tahoma"/>
            <family val="2"/>
          </rPr>
          <t xml:space="preserve">
Dimensione della parete nella direzione x</t>
        </r>
      </text>
    </comment>
    <comment ref="D3" authorId="0" guid="{B3808734-E6FA-4149-93A2-AEFFB5FC33AB}" shapeId="0">
      <text>
        <r>
          <rPr>
            <b/>
            <sz val="9"/>
            <color indexed="81"/>
            <rFont val="Tahoma"/>
            <family val="2"/>
          </rPr>
          <t>Davide Cicchini:</t>
        </r>
        <r>
          <rPr>
            <sz val="9"/>
            <color indexed="81"/>
            <rFont val="Tahoma"/>
            <family val="2"/>
          </rPr>
          <t xml:space="preserve">
Dimensione della parete nella direzione y</t>
        </r>
      </text>
    </comment>
    <comment ref="C48" authorId="0" guid="{C7C1CE0F-A358-4901-9151-84E732CA0B3C}" shapeId="0">
      <text>
        <r>
          <rPr>
            <b/>
            <sz val="9"/>
            <color indexed="81"/>
            <rFont val="Tahoma"/>
            <family val="2"/>
          </rPr>
          <t>Davide Cicchini:</t>
        </r>
        <r>
          <rPr>
            <sz val="9"/>
            <color indexed="81"/>
            <rFont val="Tahoma"/>
            <family val="2"/>
          </rPr>
          <t xml:space="preserve">
Dimensione della parete nella direzione x</t>
        </r>
      </text>
    </comment>
    <comment ref="D48" authorId="0" guid="{67D39168-100C-4791-9FCE-B41E92BB4EF5}" shapeId="0">
      <text>
        <r>
          <rPr>
            <b/>
            <sz val="9"/>
            <color indexed="81"/>
            <rFont val="Tahoma"/>
            <family val="2"/>
          </rPr>
          <t>Davide Cicchini:</t>
        </r>
        <r>
          <rPr>
            <sz val="9"/>
            <color indexed="81"/>
            <rFont val="Tahoma"/>
            <family val="2"/>
          </rPr>
          <t xml:space="preserve">
Dimensione della parete nella direzione y</t>
        </r>
      </text>
    </comment>
  </commentList>
</comments>
</file>

<file path=xl/comments9.xml><?xml version="1.0" encoding="utf-8"?>
<comments xmlns="http://schemas.openxmlformats.org/spreadsheetml/2006/main">
  <authors>
    <author>DELL1</author>
    <author>Davide Cicchini</author>
  </authors>
  <commentList>
    <comment ref="H15" authorId="0" guid="{5062EA9B-860F-4C6F-9845-03FBFE6732D2}" shapeId="0">
      <text>
        <r>
          <rPr>
            <b/>
            <sz val="9"/>
            <color indexed="81"/>
            <rFont val="Tahoma"/>
            <family val="2"/>
          </rPr>
          <t>Davide Cicchini:</t>
        </r>
        <r>
          <rPr>
            <sz val="9"/>
            <color indexed="81"/>
            <rFont val="Tahoma"/>
            <family val="2"/>
          </rPr>
          <t xml:space="preserve">
Per pannelli appoggiati vale 9,87, mentre per pannelli incastrati 3,516.
Assumere un comportamento rispetto ad un altro produce comunque una flebile variazione della forza sismica.
La modifica sostanziale si risente sul momento flettente che passa da pl^2/8 a pl^2/2.
Si farà l'ipotesi che gli elementi hanno un comportamento di trave appoggiata.</t>
        </r>
      </text>
    </comment>
    <comment ref="C22" authorId="1" guid="{2B01121A-3012-4BF0-9DDF-6C0B5FCB8072}" shapeId="0">
      <text>
        <r>
          <rPr>
            <b/>
            <sz val="9"/>
            <color indexed="81"/>
            <rFont val="Tahoma"/>
            <family val="2"/>
          </rPr>
          <t>Davide Cicchini:</t>
        </r>
        <r>
          <rPr>
            <sz val="9"/>
            <color indexed="81"/>
            <rFont val="Tahoma"/>
            <family val="2"/>
          </rPr>
          <t xml:space="preserve">
Dimensione della parete nella direzione x</t>
        </r>
      </text>
    </comment>
    <comment ref="D22" authorId="1" guid="{B3467C7C-D009-40F1-89B9-CAF0A57D71CE}" shapeId="0">
      <text>
        <r>
          <rPr>
            <b/>
            <sz val="9"/>
            <color indexed="81"/>
            <rFont val="Tahoma"/>
            <family val="2"/>
          </rPr>
          <t>Davide Cicchini:</t>
        </r>
        <r>
          <rPr>
            <sz val="9"/>
            <color indexed="81"/>
            <rFont val="Tahoma"/>
            <family val="2"/>
          </rPr>
          <t xml:space="preserve">
Dimensione della parete nella direzione y</t>
        </r>
      </text>
    </comment>
    <comment ref="K22" authorId="0" guid="{E6D4E906-3861-4D5B-B7D4-8D38283D65C7}" shapeId="0">
      <text>
        <r>
          <rPr>
            <b/>
            <sz val="9"/>
            <color indexed="81"/>
            <rFont val="Tahoma"/>
            <family val="2"/>
          </rPr>
          <t>Davide Cicchini:</t>
        </r>
        <r>
          <rPr>
            <sz val="9"/>
            <color indexed="81"/>
            <rFont val="Tahoma"/>
            <family val="2"/>
          </rPr>
          <t xml:space="preserve">
Momento della trave appoggiata</t>
        </r>
      </text>
    </comment>
    <comment ref="C66" authorId="1" guid="{68008845-3D2A-481A-ADC6-9F5054FA1606}" shapeId="0">
      <text>
        <r>
          <rPr>
            <b/>
            <sz val="9"/>
            <color indexed="81"/>
            <rFont val="Tahoma"/>
            <family val="2"/>
          </rPr>
          <t>Davide Cicchini:</t>
        </r>
        <r>
          <rPr>
            <sz val="9"/>
            <color indexed="81"/>
            <rFont val="Tahoma"/>
            <family val="2"/>
          </rPr>
          <t xml:space="preserve">
Dimensione della parete nella direzione x</t>
        </r>
      </text>
    </comment>
    <comment ref="D66" authorId="1" guid="{9AEA0CDD-B6B2-4A77-8828-8968DF86D281}" shapeId="0">
      <text>
        <r>
          <rPr>
            <b/>
            <sz val="9"/>
            <color indexed="81"/>
            <rFont val="Tahoma"/>
            <family val="2"/>
          </rPr>
          <t>Davide Cicchini:</t>
        </r>
        <r>
          <rPr>
            <sz val="9"/>
            <color indexed="81"/>
            <rFont val="Tahoma"/>
            <family val="2"/>
          </rPr>
          <t xml:space="preserve">
Dimensione della parete nella direzione y</t>
        </r>
      </text>
    </comment>
  </commentList>
</comments>
</file>

<file path=xl/sharedStrings.xml><?xml version="1.0" encoding="utf-8"?>
<sst xmlns="http://schemas.openxmlformats.org/spreadsheetml/2006/main" count="1884" uniqueCount="716">
  <si>
    <t>n</t>
  </si>
  <si>
    <r>
      <t>Area A (m</t>
    </r>
    <r>
      <rPr>
        <vertAlign val="superscript"/>
        <sz val="11"/>
        <color indexed="8"/>
        <rFont val="Calibri"/>
        <family val="2"/>
      </rPr>
      <t>2</t>
    </r>
    <r>
      <rPr>
        <sz val="11"/>
        <color theme="1"/>
        <rFont val="Calibri"/>
        <family val="2"/>
        <scheme val="minor"/>
      </rPr>
      <t>)</t>
    </r>
  </si>
  <si>
    <r>
      <t>Rigidezza
K</t>
    </r>
    <r>
      <rPr>
        <vertAlign val="subscript"/>
        <sz val="10"/>
        <rFont val="Arial"/>
        <family val="2"/>
      </rPr>
      <t>xi</t>
    </r>
    <r>
      <rPr>
        <sz val="10"/>
        <rFont val="Arial"/>
        <family val="2"/>
      </rPr>
      <t xml:space="preserve">            (kN/m)</t>
    </r>
  </si>
  <si>
    <r>
      <t>Rigidezza
K</t>
    </r>
    <r>
      <rPr>
        <vertAlign val="subscript"/>
        <sz val="10"/>
        <rFont val="Arial"/>
        <family val="2"/>
      </rPr>
      <t>yi</t>
    </r>
    <r>
      <rPr>
        <sz val="10"/>
        <rFont val="Arial"/>
        <family val="2"/>
      </rPr>
      <t xml:space="preserve">   (kN/m)</t>
    </r>
  </si>
  <si>
    <t>E</t>
  </si>
  <si>
    <t>G</t>
  </si>
  <si>
    <t>h</t>
  </si>
  <si>
    <t>m</t>
  </si>
  <si>
    <t>ν</t>
  </si>
  <si>
    <t>b (m)</t>
  </si>
  <si>
    <t>h(m)</t>
  </si>
  <si>
    <t>ΣKxi*yi</t>
  </si>
  <si>
    <t>% Fxi</t>
  </si>
  <si>
    <t>% Fyi</t>
  </si>
  <si>
    <t>ΣFxi %</t>
  </si>
  <si>
    <t>ΣFyi %</t>
  </si>
  <si>
    <r>
      <t>ΣK</t>
    </r>
    <r>
      <rPr>
        <vertAlign val="subscript"/>
        <sz val="11"/>
        <rFont val="Calibri"/>
        <family val="2"/>
      </rPr>
      <t>xi</t>
    </r>
  </si>
  <si>
    <r>
      <t>ΣK</t>
    </r>
    <r>
      <rPr>
        <vertAlign val="subscript"/>
        <sz val="11"/>
        <rFont val="Calibri"/>
        <family val="2"/>
      </rPr>
      <t>yi</t>
    </r>
  </si>
  <si>
    <r>
      <t>ΣKyi*x</t>
    </r>
    <r>
      <rPr>
        <sz val="8"/>
        <rFont val="Calibri"/>
        <family val="2"/>
      </rPr>
      <t>i</t>
    </r>
  </si>
  <si>
    <r>
      <t>e</t>
    </r>
    <r>
      <rPr>
        <vertAlign val="subscript"/>
        <sz val="11"/>
        <rFont val="Calibri"/>
        <family val="2"/>
      </rPr>
      <t>x</t>
    </r>
    <r>
      <rPr>
        <sz val="11"/>
        <rFont val="Calibri"/>
        <family val="2"/>
        <scheme val="minor"/>
      </rPr>
      <t>'</t>
    </r>
  </si>
  <si>
    <r>
      <t>x</t>
    </r>
    <r>
      <rPr>
        <vertAlign val="subscript"/>
        <sz val="11"/>
        <rFont val="Calibri"/>
        <family val="2"/>
      </rPr>
      <t>CR</t>
    </r>
  </si>
  <si>
    <r>
      <t>e</t>
    </r>
    <r>
      <rPr>
        <vertAlign val="subscript"/>
        <sz val="11"/>
        <rFont val="Calibri"/>
        <family val="2"/>
      </rPr>
      <t>y</t>
    </r>
    <r>
      <rPr>
        <sz val="11"/>
        <rFont val="Calibri"/>
        <family val="2"/>
        <scheme val="minor"/>
      </rPr>
      <t>'</t>
    </r>
  </si>
  <si>
    <r>
      <t>y</t>
    </r>
    <r>
      <rPr>
        <vertAlign val="subscript"/>
        <sz val="11"/>
        <rFont val="Calibri"/>
        <family val="2"/>
      </rPr>
      <t>CR</t>
    </r>
  </si>
  <si>
    <r>
      <t>M</t>
    </r>
    <r>
      <rPr>
        <vertAlign val="subscript"/>
        <sz val="11"/>
        <rFont val="Calibri"/>
        <family val="2"/>
      </rPr>
      <t>t(CR)</t>
    </r>
  </si>
  <si>
    <r>
      <t>F</t>
    </r>
    <r>
      <rPr>
        <vertAlign val="subscript"/>
        <sz val="12"/>
        <color indexed="8"/>
        <rFont val="Calibri"/>
        <family val="2"/>
      </rPr>
      <t>y</t>
    </r>
  </si>
  <si>
    <r>
      <t>A (m</t>
    </r>
    <r>
      <rPr>
        <vertAlign val="superscript"/>
        <sz val="11"/>
        <color theme="1"/>
        <rFont val="Calibri"/>
        <family val="2"/>
        <scheme val="minor"/>
      </rPr>
      <t>2</t>
    </r>
    <r>
      <rPr>
        <sz val="11"/>
        <color theme="1"/>
        <rFont val="Calibri"/>
        <family val="2"/>
        <scheme val="minor"/>
      </rPr>
      <t>)</t>
    </r>
  </si>
  <si>
    <t>A*peso</t>
  </si>
  <si>
    <r>
      <t>A*peso *x</t>
    </r>
    <r>
      <rPr>
        <vertAlign val="subscript"/>
        <sz val="11"/>
        <color theme="1"/>
        <rFont val="Calibri"/>
        <family val="2"/>
        <scheme val="minor"/>
      </rPr>
      <t>i</t>
    </r>
    <r>
      <rPr>
        <sz val="11"/>
        <color theme="1"/>
        <rFont val="Calibri"/>
        <family val="2"/>
        <scheme val="minor"/>
      </rPr>
      <t xml:space="preserve"> </t>
    </r>
  </si>
  <si>
    <r>
      <t>A*peso*y</t>
    </r>
    <r>
      <rPr>
        <vertAlign val="subscript"/>
        <sz val="11"/>
        <color theme="1"/>
        <rFont val="Calibri"/>
        <family val="2"/>
        <scheme val="minor"/>
      </rPr>
      <t>i</t>
    </r>
  </si>
  <si>
    <t>CENTRO DI MASSA IMPALCATO</t>
  </si>
  <si>
    <r>
      <t>x</t>
    </r>
    <r>
      <rPr>
        <vertAlign val="subscript"/>
        <sz val="12"/>
        <color theme="1"/>
        <rFont val="Calibri"/>
        <family val="2"/>
        <scheme val="minor"/>
      </rPr>
      <t>M</t>
    </r>
  </si>
  <si>
    <r>
      <t>y</t>
    </r>
    <r>
      <rPr>
        <vertAlign val="subscript"/>
        <sz val="12"/>
        <color theme="1"/>
        <rFont val="Calibri"/>
        <family val="2"/>
        <scheme val="minor"/>
      </rPr>
      <t>M</t>
    </r>
  </si>
  <si>
    <r>
      <t>y</t>
    </r>
    <r>
      <rPr>
        <vertAlign val="subscript"/>
        <sz val="11"/>
        <rFont val="Calibri"/>
        <family val="2"/>
      </rPr>
      <t>M</t>
    </r>
  </si>
  <si>
    <r>
      <t>x</t>
    </r>
    <r>
      <rPr>
        <vertAlign val="subscript"/>
        <sz val="11"/>
        <rFont val="Calibri"/>
        <family val="2"/>
      </rPr>
      <t>M</t>
    </r>
  </si>
  <si>
    <t>L</t>
  </si>
  <si>
    <t>B</t>
  </si>
  <si>
    <r>
      <t>F</t>
    </r>
    <r>
      <rPr>
        <vertAlign val="subscript"/>
        <sz val="12"/>
        <color indexed="8"/>
        <rFont val="Calibri"/>
        <family val="2"/>
      </rPr>
      <t xml:space="preserve">x </t>
    </r>
  </si>
  <si>
    <t>[kN]</t>
  </si>
  <si>
    <t>2.Definisci le caratteristiche geometriche dell'impalcato</t>
  </si>
  <si>
    <t>[m]</t>
  </si>
  <si>
    <t>Lunghezza in pianta dell'impalcato</t>
  </si>
  <si>
    <t>Altezza in pianta dell'impalcato</t>
  </si>
  <si>
    <t>Distanza relativa tra gli impalcati</t>
  </si>
  <si>
    <t>4.1 I campi in eccesso devono essere lasciati vuoti.</t>
  </si>
  <si>
    <t>[-]</t>
  </si>
  <si>
    <t>dell'impalcato.</t>
  </si>
  <si>
    <r>
      <t>y</t>
    </r>
    <r>
      <rPr>
        <vertAlign val="subscript"/>
        <sz val="10"/>
        <rFont val="Arial"/>
        <family val="2"/>
      </rPr>
      <t xml:space="preserve">i </t>
    </r>
  </si>
  <si>
    <t>CENTRO DI RIGIDEZZA</t>
  </si>
  <si>
    <t>DISTANZA  TRA I CENTRI</t>
  </si>
  <si>
    <t>CENTRO DI      MASSA</t>
  </si>
  <si>
    <t>MOMENTO TORCENTE</t>
  </si>
  <si>
    <t>RIGIDEZZA TORSIONALE DELL'IMPALCATO</t>
  </si>
  <si>
    <t>[kNm]</t>
  </si>
  <si>
    <r>
      <t>L</t>
    </r>
    <r>
      <rPr>
        <vertAlign val="subscript"/>
        <sz val="12"/>
        <color indexed="8"/>
        <rFont val="Calibri"/>
        <family val="2"/>
      </rPr>
      <t xml:space="preserve">x </t>
    </r>
  </si>
  <si>
    <r>
      <t>L</t>
    </r>
    <r>
      <rPr>
        <vertAlign val="subscript"/>
        <sz val="12"/>
        <color indexed="8"/>
        <rFont val="Calibri"/>
        <family val="2"/>
      </rPr>
      <t xml:space="preserve">y </t>
    </r>
  </si>
  <si>
    <t>distanza centri</t>
  </si>
  <si>
    <r>
      <t>Inerzia
I</t>
    </r>
    <r>
      <rPr>
        <vertAlign val="subscript"/>
        <sz val="11"/>
        <rFont val="Arial"/>
        <family val="2"/>
      </rPr>
      <t>x</t>
    </r>
    <r>
      <rPr>
        <sz val="11"/>
        <rFont val="Arial"/>
        <family val="2"/>
      </rPr>
      <t xml:space="preserve">             (m</t>
    </r>
    <r>
      <rPr>
        <vertAlign val="superscript"/>
        <sz val="11"/>
        <rFont val="Arial"/>
        <family val="2"/>
      </rPr>
      <t>4</t>
    </r>
    <r>
      <rPr>
        <sz val="11"/>
        <rFont val="Arial"/>
        <family val="2"/>
      </rPr>
      <t>)</t>
    </r>
  </si>
  <si>
    <r>
      <t>Inerzia
I</t>
    </r>
    <r>
      <rPr>
        <vertAlign val="subscript"/>
        <sz val="11"/>
        <rFont val="Arial"/>
        <family val="2"/>
      </rPr>
      <t>y</t>
    </r>
    <r>
      <rPr>
        <sz val="11"/>
        <rFont val="Arial"/>
        <family val="2"/>
      </rPr>
      <t xml:space="preserve">             (m</t>
    </r>
    <r>
      <rPr>
        <vertAlign val="superscript"/>
        <sz val="11"/>
        <rFont val="Arial"/>
        <family val="2"/>
      </rPr>
      <t>4</t>
    </r>
    <r>
      <rPr>
        <sz val="11"/>
        <rFont val="Arial"/>
        <family val="2"/>
      </rPr>
      <t>)</t>
    </r>
  </si>
  <si>
    <r>
      <t>x</t>
    </r>
    <r>
      <rPr>
        <vertAlign val="subscript"/>
        <sz val="11"/>
        <rFont val="Arial"/>
        <family val="2"/>
      </rPr>
      <t>i</t>
    </r>
  </si>
  <si>
    <r>
      <t>y</t>
    </r>
    <r>
      <rPr>
        <vertAlign val="subscript"/>
        <sz val="11"/>
        <rFont val="Arial"/>
        <family val="2"/>
      </rPr>
      <t>i</t>
    </r>
  </si>
  <si>
    <r>
      <t>K</t>
    </r>
    <r>
      <rPr>
        <vertAlign val="subscript"/>
        <sz val="11"/>
        <rFont val="Arial"/>
        <family val="2"/>
      </rPr>
      <t>yi</t>
    </r>
    <r>
      <rPr>
        <sz val="11"/>
        <rFont val="Arial"/>
        <family val="2"/>
      </rPr>
      <t>*x</t>
    </r>
    <r>
      <rPr>
        <vertAlign val="subscript"/>
        <sz val="11"/>
        <rFont val="Arial"/>
        <family val="2"/>
      </rPr>
      <t>i</t>
    </r>
  </si>
  <si>
    <r>
      <t>K</t>
    </r>
    <r>
      <rPr>
        <vertAlign val="subscript"/>
        <sz val="11"/>
        <rFont val="Arial"/>
        <family val="2"/>
      </rPr>
      <t>xi</t>
    </r>
    <r>
      <rPr>
        <sz val="11"/>
        <rFont val="Arial"/>
        <family val="2"/>
      </rPr>
      <t>*y</t>
    </r>
    <r>
      <rPr>
        <vertAlign val="subscript"/>
        <sz val="11"/>
        <rFont val="Arial"/>
        <family val="2"/>
      </rPr>
      <t>i</t>
    </r>
  </si>
  <si>
    <r>
      <t>(x</t>
    </r>
    <r>
      <rPr>
        <vertAlign val="subscript"/>
        <sz val="11"/>
        <rFont val="Arial"/>
        <family val="2"/>
      </rPr>
      <t>i</t>
    </r>
    <r>
      <rPr>
        <sz val="11"/>
        <rFont val="Arial"/>
        <family val="2"/>
      </rPr>
      <t>-x</t>
    </r>
    <r>
      <rPr>
        <vertAlign val="subscript"/>
        <sz val="11"/>
        <rFont val="Arial"/>
        <family val="2"/>
      </rPr>
      <t>CR</t>
    </r>
    <r>
      <rPr>
        <sz val="11"/>
        <rFont val="Arial"/>
        <family val="2"/>
      </rPr>
      <t>)</t>
    </r>
  </si>
  <si>
    <r>
      <t>(y</t>
    </r>
    <r>
      <rPr>
        <vertAlign val="subscript"/>
        <sz val="11"/>
        <rFont val="Arial"/>
        <family val="2"/>
      </rPr>
      <t>i</t>
    </r>
    <r>
      <rPr>
        <sz val="11"/>
        <rFont val="Arial"/>
        <family val="2"/>
      </rPr>
      <t>-y</t>
    </r>
    <r>
      <rPr>
        <vertAlign val="subscript"/>
        <sz val="11"/>
        <rFont val="Arial"/>
        <family val="2"/>
      </rPr>
      <t>CR</t>
    </r>
    <r>
      <rPr>
        <sz val="11"/>
        <rFont val="Arial"/>
        <family val="2"/>
      </rPr>
      <t>)</t>
    </r>
  </si>
  <si>
    <r>
      <t>(x</t>
    </r>
    <r>
      <rPr>
        <vertAlign val="subscript"/>
        <sz val="11"/>
        <rFont val="Arial"/>
        <family val="2"/>
      </rPr>
      <t>i</t>
    </r>
    <r>
      <rPr>
        <sz val="11"/>
        <rFont val="Arial"/>
        <family val="2"/>
      </rPr>
      <t>-x</t>
    </r>
    <r>
      <rPr>
        <vertAlign val="subscript"/>
        <sz val="11"/>
        <rFont val="Arial"/>
        <family val="2"/>
      </rPr>
      <t>CR</t>
    </r>
    <r>
      <rPr>
        <sz val="11"/>
        <rFont val="Arial"/>
        <family val="2"/>
      </rPr>
      <t>)</t>
    </r>
    <r>
      <rPr>
        <vertAlign val="superscript"/>
        <sz val="11"/>
        <rFont val="Arial"/>
        <family val="2"/>
      </rPr>
      <t>2</t>
    </r>
  </si>
  <si>
    <r>
      <t>(y</t>
    </r>
    <r>
      <rPr>
        <vertAlign val="subscript"/>
        <sz val="11"/>
        <rFont val="Arial"/>
        <family val="2"/>
      </rPr>
      <t>i</t>
    </r>
    <r>
      <rPr>
        <sz val="11"/>
        <rFont val="Arial"/>
        <family val="2"/>
      </rPr>
      <t>-y</t>
    </r>
    <r>
      <rPr>
        <vertAlign val="subscript"/>
        <sz val="11"/>
        <rFont val="Arial"/>
        <family val="2"/>
      </rPr>
      <t>CR</t>
    </r>
    <r>
      <rPr>
        <sz val="11"/>
        <rFont val="Arial"/>
        <family val="2"/>
      </rPr>
      <t>)</t>
    </r>
    <r>
      <rPr>
        <vertAlign val="superscript"/>
        <sz val="11"/>
        <rFont val="Arial"/>
        <family val="2"/>
      </rPr>
      <t>2</t>
    </r>
  </si>
  <si>
    <r>
      <t>K</t>
    </r>
    <r>
      <rPr>
        <vertAlign val="subscript"/>
        <sz val="11"/>
        <rFont val="Arial"/>
        <family val="2"/>
      </rPr>
      <t>yi</t>
    </r>
    <r>
      <rPr>
        <sz val="11"/>
        <rFont val="Arial"/>
        <family val="2"/>
      </rPr>
      <t>*(x</t>
    </r>
    <r>
      <rPr>
        <vertAlign val="subscript"/>
        <sz val="11"/>
        <rFont val="Arial"/>
        <family val="2"/>
      </rPr>
      <t>i</t>
    </r>
    <r>
      <rPr>
        <sz val="11"/>
        <rFont val="Arial"/>
        <family val="2"/>
      </rPr>
      <t>-x</t>
    </r>
    <r>
      <rPr>
        <vertAlign val="subscript"/>
        <sz val="11"/>
        <rFont val="Arial"/>
        <family val="2"/>
      </rPr>
      <t>CR</t>
    </r>
    <r>
      <rPr>
        <sz val="11"/>
        <rFont val="Arial"/>
        <family val="2"/>
      </rPr>
      <t>)</t>
    </r>
    <r>
      <rPr>
        <vertAlign val="superscript"/>
        <sz val="11"/>
        <rFont val="Arial"/>
        <family val="2"/>
      </rPr>
      <t>2</t>
    </r>
  </si>
  <si>
    <r>
      <t>K</t>
    </r>
    <r>
      <rPr>
        <vertAlign val="subscript"/>
        <sz val="11"/>
        <rFont val="Arial"/>
        <family val="2"/>
      </rPr>
      <t>xi</t>
    </r>
    <r>
      <rPr>
        <sz val="11"/>
        <rFont val="Arial"/>
        <family val="2"/>
      </rPr>
      <t>*(y</t>
    </r>
    <r>
      <rPr>
        <vertAlign val="subscript"/>
        <sz val="11"/>
        <rFont val="Arial"/>
        <family val="2"/>
      </rPr>
      <t>i</t>
    </r>
    <r>
      <rPr>
        <sz val="11"/>
        <rFont val="Arial"/>
        <family val="2"/>
      </rPr>
      <t>-y</t>
    </r>
    <r>
      <rPr>
        <vertAlign val="subscript"/>
        <sz val="11"/>
        <rFont val="Arial"/>
        <family val="2"/>
      </rPr>
      <t>CR</t>
    </r>
    <r>
      <rPr>
        <sz val="11"/>
        <rFont val="Arial"/>
        <family val="2"/>
      </rPr>
      <t>)</t>
    </r>
    <r>
      <rPr>
        <vertAlign val="superscript"/>
        <sz val="11"/>
        <rFont val="Arial"/>
        <family val="2"/>
      </rPr>
      <t>2</t>
    </r>
  </si>
  <si>
    <r>
      <t>r</t>
    </r>
    <r>
      <rPr>
        <vertAlign val="subscript"/>
        <sz val="11"/>
        <rFont val="Arial"/>
        <family val="2"/>
      </rPr>
      <t>x</t>
    </r>
  </si>
  <si>
    <r>
      <t>c</t>
    </r>
    <r>
      <rPr>
        <vertAlign val="subscript"/>
        <sz val="11"/>
        <rFont val="Arial"/>
        <family val="2"/>
      </rPr>
      <t>x,x</t>
    </r>
  </si>
  <si>
    <r>
      <t>c</t>
    </r>
    <r>
      <rPr>
        <vertAlign val="subscript"/>
        <sz val="11"/>
        <rFont val="Arial"/>
        <family val="2"/>
      </rPr>
      <t>x,y</t>
    </r>
  </si>
  <si>
    <r>
      <t>r</t>
    </r>
    <r>
      <rPr>
        <vertAlign val="subscript"/>
        <sz val="11"/>
        <rFont val="Arial"/>
        <family val="2"/>
      </rPr>
      <t>y</t>
    </r>
  </si>
  <si>
    <r>
      <t>c</t>
    </r>
    <r>
      <rPr>
        <vertAlign val="subscript"/>
        <sz val="11"/>
        <rFont val="Arial"/>
        <family val="2"/>
      </rPr>
      <t>y,y</t>
    </r>
  </si>
  <si>
    <r>
      <t>c</t>
    </r>
    <r>
      <rPr>
        <vertAlign val="subscript"/>
        <sz val="11"/>
        <rFont val="Arial"/>
        <family val="2"/>
      </rPr>
      <t>y,x</t>
    </r>
  </si>
  <si>
    <t>ROTAZIONE DELL'IMPALCATO</t>
  </si>
  <si>
    <t>ϑ</t>
  </si>
  <si>
    <r>
      <t>K</t>
    </r>
    <r>
      <rPr>
        <vertAlign val="subscript"/>
        <sz val="11"/>
        <rFont val="Calibri"/>
        <family val="2"/>
      </rPr>
      <t>t</t>
    </r>
  </si>
  <si>
    <r>
      <t>Area di taglio A* (m</t>
    </r>
    <r>
      <rPr>
        <vertAlign val="superscript"/>
        <sz val="11"/>
        <color indexed="8"/>
        <rFont val="Calibri"/>
        <family val="2"/>
      </rPr>
      <t>2</t>
    </r>
    <r>
      <rPr>
        <sz val="11"/>
        <color theme="1"/>
        <rFont val="Calibri"/>
        <family val="2"/>
        <scheme val="minor"/>
      </rPr>
      <t>)</t>
    </r>
  </si>
  <si>
    <r>
      <t>fy</t>
    </r>
    <r>
      <rPr>
        <vertAlign val="subscript"/>
        <sz val="11"/>
        <rFont val="Arial"/>
        <family val="2"/>
      </rPr>
      <t>i</t>
    </r>
  </si>
  <si>
    <r>
      <t>fx</t>
    </r>
    <r>
      <rPr>
        <vertAlign val="subscript"/>
        <sz val="11"/>
        <rFont val="Arial"/>
        <family val="2"/>
      </rPr>
      <t>i</t>
    </r>
  </si>
  <si>
    <t>1. Definisci le caratteristiche meccaniche della muratura</t>
  </si>
  <si>
    <r>
      <t>f</t>
    </r>
    <r>
      <rPr>
        <vertAlign val="subscript"/>
        <sz val="11"/>
        <color theme="1"/>
        <rFont val="Times New Roman"/>
        <family val="1"/>
      </rPr>
      <t>k</t>
    </r>
  </si>
  <si>
    <r>
      <t>N/mm</t>
    </r>
    <r>
      <rPr>
        <vertAlign val="superscript"/>
        <sz val="11"/>
        <color theme="1"/>
        <rFont val="Times New Roman"/>
        <family val="1"/>
      </rPr>
      <t>2</t>
    </r>
  </si>
  <si>
    <r>
      <t>f</t>
    </r>
    <r>
      <rPr>
        <vertAlign val="subscript"/>
        <sz val="11"/>
        <color theme="1"/>
        <rFont val="Times New Roman"/>
        <family val="1"/>
      </rPr>
      <t>vk0</t>
    </r>
  </si>
  <si>
    <r>
      <t>f</t>
    </r>
    <r>
      <rPr>
        <b/>
        <vertAlign val="subscript"/>
        <sz val="11"/>
        <color theme="1"/>
        <rFont val="Times New Roman"/>
        <family val="1"/>
      </rPr>
      <t>k</t>
    </r>
  </si>
  <si>
    <r>
      <t>kN/m</t>
    </r>
    <r>
      <rPr>
        <b/>
        <vertAlign val="superscript"/>
        <sz val="11"/>
        <color indexed="8"/>
        <rFont val="Calibri"/>
        <family val="2"/>
      </rPr>
      <t>2</t>
    </r>
  </si>
  <si>
    <r>
      <t>f</t>
    </r>
    <r>
      <rPr>
        <b/>
        <vertAlign val="subscript"/>
        <sz val="11"/>
        <color theme="1"/>
        <rFont val="Times New Roman"/>
        <family val="1"/>
      </rPr>
      <t>vk0</t>
    </r>
  </si>
  <si>
    <t>Pv</t>
  </si>
  <si>
    <r>
      <t>[kN/m</t>
    </r>
    <r>
      <rPr>
        <sz val="11"/>
        <color theme="1"/>
        <rFont val="Calibri"/>
        <family val="2"/>
      </rPr>
      <t>²</t>
    </r>
    <r>
      <rPr>
        <sz val="11"/>
        <color theme="1"/>
        <rFont val="Calibri"/>
        <family val="2"/>
        <scheme val="minor"/>
      </rPr>
      <t>]</t>
    </r>
  </si>
  <si>
    <r>
      <rPr>
        <sz val="11"/>
        <color theme="1"/>
        <rFont val="Tahoma"/>
        <family val="2"/>
      </rPr>
      <t>γ</t>
    </r>
    <r>
      <rPr>
        <vertAlign val="subscript"/>
        <sz val="11"/>
        <color theme="1"/>
        <rFont val="Times New Roman"/>
        <family val="1"/>
      </rPr>
      <t>m</t>
    </r>
  </si>
  <si>
    <r>
      <t>f</t>
    </r>
    <r>
      <rPr>
        <b/>
        <vertAlign val="subscript"/>
        <sz val="11"/>
        <color theme="1"/>
        <rFont val="Times New Roman"/>
        <family val="1"/>
      </rPr>
      <t>d</t>
    </r>
  </si>
  <si>
    <t>Resistenza caratterisitca a compressione della muratura</t>
  </si>
  <si>
    <t>Resistenza caratterisitca a taglio della muratura</t>
  </si>
  <si>
    <t>Modulo elastico longitudinale della muratura</t>
  </si>
  <si>
    <t>Modulo elastico tagliante della muratura</t>
  </si>
  <si>
    <t>Resistenza di calcolo a compressione della muratura</t>
  </si>
  <si>
    <r>
      <rPr>
        <b/>
        <sz val="12"/>
        <color theme="1"/>
        <rFont val="Calibri"/>
        <family val="2"/>
        <scheme val="minor"/>
      </rPr>
      <t>G</t>
    </r>
    <r>
      <rPr>
        <b/>
        <vertAlign val="subscript"/>
        <sz val="12"/>
        <color theme="1"/>
        <rFont val="Calibri"/>
        <family val="2"/>
        <scheme val="minor"/>
      </rPr>
      <t>k1</t>
    </r>
    <r>
      <rPr>
        <sz val="11"/>
        <color theme="1"/>
        <rFont val="Calibri"/>
        <family val="2"/>
        <scheme val="minor"/>
      </rPr>
      <t/>
    </r>
  </si>
  <si>
    <t xml:space="preserve"> [kN]</t>
  </si>
  <si>
    <r>
      <rPr>
        <b/>
        <sz val="12"/>
        <color theme="1"/>
        <rFont val="Calibri"/>
        <family val="2"/>
        <scheme val="minor"/>
      </rPr>
      <t>G</t>
    </r>
    <r>
      <rPr>
        <b/>
        <vertAlign val="subscript"/>
        <sz val="12"/>
        <color theme="1"/>
        <rFont val="Calibri"/>
        <family val="2"/>
        <scheme val="minor"/>
      </rPr>
      <t>k2</t>
    </r>
  </si>
  <si>
    <r>
      <rPr>
        <b/>
        <sz val="12"/>
        <color theme="1"/>
        <rFont val="Calibri"/>
        <family val="2"/>
        <scheme val="minor"/>
      </rPr>
      <t>Q</t>
    </r>
    <r>
      <rPr>
        <b/>
        <vertAlign val="subscript"/>
        <sz val="12"/>
        <color theme="1"/>
        <rFont val="Calibri"/>
        <family val="2"/>
        <scheme val="minor"/>
      </rPr>
      <t>k,folla</t>
    </r>
    <r>
      <rPr>
        <sz val="11"/>
        <color theme="1"/>
        <rFont val="Calibri"/>
        <family val="2"/>
        <scheme val="minor"/>
      </rPr>
      <t xml:space="preserve"> </t>
    </r>
  </si>
  <si>
    <t>3.1 Occorre inserire le forze sismiche derivante dall'analisi statica lineare, queste saranno applicate al centro</t>
  </si>
  <si>
    <t>di massa dell'impalcato e poi ripartite sfruttando i modelli di calcolo scelti dall'utente.</t>
  </si>
  <si>
    <t>3.2 La pressione massima del vento ottenuta dalla relativa analisi sarà applicata alla parete</t>
  </si>
  <si>
    <t>numero</t>
  </si>
  <si>
    <r>
      <t>x</t>
    </r>
    <r>
      <rPr>
        <vertAlign val="subscript"/>
        <sz val="10"/>
        <rFont val="Arial"/>
        <family val="2"/>
      </rPr>
      <t>i</t>
    </r>
  </si>
  <si>
    <r>
      <rPr>
        <sz val="12"/>
        <color theme="1"/>
        <rFont val="Calibri"/>
        <family val="2"/>
        <scheme val="minor"/>
      </rPr>
      <t>t</t>
    </r>
    <r>
      <rPr>
        <sz val="10"/>
        <color theme="1"/>
        <rFont val="Calibri"/>
        <family val="2"/>
        <scheme val="minor"/>
      </rPr>
      <t>sup</t>
    </r>
  </si>
  <si>
    <r>
      <t>CONTRIBUTI CHE VANNO IN N</t>
    </r>
    <r>
      <rPr>
        <b/>
        <sz val="9"/>
        <color theme="1"/>
        <rFont val="Calibri"/>
        <family val="2"/>
        <scheme val="minor"/>
      </rPr>
      <t>2</t>
    </r>
  </si>
  <si>
    <r>
      <t>N</t>
    </r>
    <r>
      <rPr>
        <vertAlign val="subscript"/>
        <sz val="12"/>
        <color theme="1"/>
        <rFont val="Calibri"/>
        <family val="2"/>
        <scheme val="minor"/>
      </rPr>
      <t xml:space="preserve">1 </t>
    </r>
    <r>
      <rPr>
        <sz val="12"/>
        <color theme="1"/>
        <rFont val="Calibri"/>
        <family val="2"/>
        <scheme val="minor"/>
      </rPr>
      <t>(kN)</t>
    </r>
  </si>
  <si>
    <t>sommità</t>
  </si>
  <si>
    <t>mezzeria</t>
  </si>
  <si>
    <t>base</t>
  </si>
  <si>
    <r>
      <t>N</t>
    </r>
    <r>
      <rPr>
        <vertAlign val="subscript"/>
        <sz val="12"/>
        <color theme="1"/>
        <rFont val="Calibri"/>
        <family val="2"/>
        <scheme val="minor"/>
      </rPr>
      <t xml:space="preserve">Sd </t>
    </r>
    <r>
      <rPr>
        <sz val="12"/>
        <color theme="1"/>
        <rFont val="Calibri"/>
        <family val="2"/>
        <scheme val="minor"/>
      </rPr>
      <t>(kN)</t>
    </r>
  </si>
  <si>
    <t>λ</t>
  </si>
  <si>
    <r>
      <t>N</t>
    </r>
    <r>
      <rPr>
        <vertAlign val="subscript"/>
        <sz val="12"/>
        <color theme="1"/>
        <rFont val="Calibri"/>
        <family val="2"/>
        <scheme val="minor"/>
      </rPr>
      <t>2</t>
    </r>
    <r>
      <rPr>
        <vertAlign val="superscript"/>
        <sz val="12"/>
        <color theme="1"/>
        <rFont val="Calibri"/>
        <family val="2"/>
        <scheme val="minor"/>
      </rPr>
      <t>sn</t>
    </r>
  </si>
  <si>
    <r>
      <t>N</t>
    </r>
    <r>
      <rPr>
        <vertAlign val="subscript"/>
        <sz val="12"/>
        <color theme="1"/>
        <rFont val="Calibri"/>
        <family val="2"/>
        <scheme val="minor"/>
      </rPr>
      <t>2</t>
    </r>
    <r>
      <rPr>
        <vertAlign val="superscript"/>
        <sz val="12"/>
        <color theme="1"/>
        <rFont val="Calibri"/>
        <family val="2"/>
        <scheme val="minor"/>
      </rPr>
      <t>dx</t>
    </r>
  </si>
  <si>
    <t>parete</t>
  </si>
  <si>
    <t>interna/esterna</t>
  </si>
  <si>
    <r>
      <t>comb. 1 [1.3G</t>
    </r>
    <r>
      <rPr>
        <vertAlign val="subscript"/>
        <sz val="11"/>
        <color theme="9" tint="-0.499984740745262"/>
        <rFont val="Calibri"/>
        <family val="2"/>
        <scheme val="minor"/>
      </rPr>
      <t>k1</t>
    </r>
    <r>
      <rPr>
        <sz val="11"/>
        <color theme="9" tint="-0.499984740745262"/>
        <rFont val="Calibri"/>
        <family val="2"/>
        <scheme val="minor"/>
      </rPr>
      <t>+1.5Q</t>
    </r>
    <r>
      <rPr>
        <vertAlign val="subscript"/>
        <sz val="11"/>
        <color theme="9" tint="-0.499984740745262"/>
        <rFont val="Calibri"/>
        <family val="2"/>
        <scheme val="minor"/>
      </rPr>
      <t>kfolla</t>
    </r>
    <r>
      <rPr>
        <sz val="11"/>
        <color theme="9" tint="-0.499984740745262"/>
        <rFont val="Calibri"/>
        <family val="2"/>
        <scheme val="minor"/>
      </rPr>
      <t>++1.5Qkfolla+0.9Q</t>
    </r>
    <r>
      <rPr>
        <vertAlign val="subscript"/>
        <sz val="11"/>
        <color theme="9" tint="-0.499984740745262"/>
        <rFont val="Calibri"/>
        <family val="2"/>
        <scheme val="minor"/>
      </rPr>
      <t>kvento</t>
    </r>
    <r>
      <rPr>
        <sz val="11"/>
        <color theme="9" tint="-0.499984740745262"/>
        <rFont val="Calibri"/>
        <family val="2"/>
        <scheme val="minor"/>
      </rPr>
      <t>]</t>
    </r>
  </si>
  <si>
    <t xml:space="preserve">Snellezza </t>
  </si>
  <si>
    <t>coefficiente di eccentricità m</t>
  </si>
  <si>
    <t>tab 4.5 III (NTC 08)</t>
  </si>
  <si>
    <t>S</t>
  </si>
  <si>
    <t xml:space="preserve">fattore </t>
  </si>
  <si>
    <r>
      <t xml:space="preserve">di vincolo </t>
    </r>
    <r>
      <rPr>
        <sz val="11"/>
        <color theme="1"/>
        <rFont val="Tahoma"/>
        <family val="2"/>
      </rPr>
      <t>ρ</t>
    </r>
  </si>
  <si>
    <t>γ</t>
  </si>
  <si>
    <r>
      <t>kN/m</t>
    </r>
    <r>
      <rPr>
        <sz val="11"/>
        <color theme="1"/>
        <rFont val="Calibri"/>
        <family val="2"/>
      </rPr>
      <t>³</t>
    </r>
  </si>
  <si>
    <t>m1</t>
  </si>
  <si>
    <t>m2</t>
  </si>
  <si>
    <t>lamb</t>
  </si>
  <si>
    <t>phi1</t>
  </si>
  <si>
    <t>phi2</t>
  </si>
  <si>
    <t>snellezza</t>
  </si>
  <si>
    <t>phi3</t>
  </si>
  <si>
    <t>comb1</t>
  </si>
  <si>
    <t>comb2</t>
  </si>
  <si>
    <t>comb3</t>
  </si>
  <si>
    <t>m3</t>
  </si>
  <si>
    <t>Φ</t>
  </si>
  <si>
    <r>
      <t>comb. 2 [1.3Gk</t>
    </r>
    <r>
      <rPr>
        <sz val="8"/>
        <color theme="9" tint="-0.499984740745262"/>
        <rFont val="Calibri"/>
        <family val="2"/>
        <scheme val="minor"/>
      </rPr>
      <t>1</t>
    </r>
    <r>
      <rPr>
        <sz val="11"/>
        <color theme="9" tint="-0.499984740745262"/>
        <rFont val="Calibri"/>
        <family val="2"/>
        <scheme val="minor"/>
      </rPr>
      <t>+1.5Gk</t>
    </r>
    <r>
      <rPr>
        <sz val="9"/>
        <color theme="9" tint="-0.499984740745262"/>
        <rFont val="Calibri"/>
        <family val="2"/>
        <scheme val="minor"/>
      </rPr>
      <t>2</t>
    </r>
    <r>
      <rPr>
        <sz val="11"/>
        <color theme="9" tint="-0.499984740745262"/>
        <rFont val="Calibri"/>
        <family val="2"/>
        <scheme val="minor"/>
      </rPr>
      <t>+1.5Qkvento+1.05Qkfolla]</t>
    </r>
  </si>
  <si>
    <r>
      <t>comb. 3 [Gk</t>
    </r>
    <r>
      <rPr>
        <sz val="9"/>
        <color theme="9" tint="-0.499984740745262"/>
        <rFont val="Calibri"/>
        <family val="2"/>
        <scheme val="minor"/>
      </rPr>
      <t>1</t>
    </r>
    <r>
      <rPr>
        <sz val="11"/>
        <color theme="9" tint="-0.499984740745262"/>
        <rFont val="Calibri"/>
        <family val="2"/>
        <scheme val="minor"/>
      </rPr>
      <t>+Gk</t>
    </r>
    <r>
      <rPr>
        <sz val="9"/>
        <color theme="9" tint="-0.499984740745262"/>
        <rFont val="Calibri"/>
        <family val="2"/>
        <scheme val="minor"/>
      </rPr>
      <t>2</t>
    </r>
    <r>
      <rPr>
        <sz val="11"/>
        <color theme="9" tint="-0.499984740745262"/>
        <rFont val="Calibri"/>
        <family val="2"/>
        <scheme val="minor"/>
      </rPr>
      <t>+1.5Qkvento]</t>
    </r>
  </si>
  <si>
    <t>numero parete</t>
  </si>
  <si>
    <t>H</t>
  </si>
  <si>
    <r>
      <t>L</t>
    </r>
    <r>
      <rPr>
        <vertAlign val="subscript"/>
        <sz val="11"/>
        <color indexed="8"/>
        <rFont val="Arial"/>
        <family val="2"/>
      </rPr>
      <t>x</t>
    </r>
  </si>
  <si>
    <r>
      <t>L</t>
    </r>
    <r>
      <rPr>
        <vertAlign val="subscript"/>
        <sz val="11"/>
        <color indexed="8"/>
        <rFont val="Arial"/>
        <family val="2"/>
      </rPr>
      <t>y</t>
    </r>
  </si>
  <si>
    <t>g</t>
  </si>
  <si>
    <r>
      <t>m/s</t>
    </r>
    <r>
      <rPr>
        <sz val="11"/>
        <color theme="1"/>
        <rFont val="Times New Roman"/>
        <family val="1"/>
      </rPr>
      <t>²</t>
    </r>
  </si>
  <si>
    <t>TROVA I PARAMETRI SISMICI</t>
  </si>
  <si>
    <r>
      <t>a</t>
    </r>
    <r>
      <rPr>
        <b/>
        <sz val="8"/>
        <color theme="1"/>
        <rFont val="Calibri"/>
        <family val="2"/>
        <scheme val="minor"/>
      </rPr>
      <t>g</t>
    </r>
    <r>
      <rPr>
        <b/>
        <sz val="11"/>
        <color theme="1"/>
        <rFont val="Calibri"/>
        <family val="2"/>
        <scheme val="minor"/>
      </rPr>
      <t>/g</t>
    </r>
  </si>
  <si>
    <r>
      <t>S</t>
    </r>
    <r>
      <rPr>
        <b/>
        <vertAlign val="subscript"/>
        <sz val="11"/>
        <color theme="1"/>
        <rFont val="Calibri"/>
        <family val="2"/>
        <scheme val="minor"/>
      </rPr>
      <t>T</t>
    </r>
  </si>
  <si>
    <t>-</t>
  </si>
  <si>
    <r>
      <t>S</t>
    </r>
    <r>
      <rPr>
        <b/>
        <vertAlign val="subscript"/>
        <sz val="11"/>
        <color theme="1"/>
        <rFont val="Calibri"/>
        <family val="2"/>
        <scheme val="minor"/>
      </rPr>
      <t>S</t>
    </r>
  </si>
  <si>
    <t>s</t>
  </si>
  <si>
    <r>
      <t>C</t>
    </r>
    <r>
      <rPr>
        <b/>
        <vertAlign val="subscript"/>
        <sz val="11"/>
        <color theme="1"/>
        <rFont val="Calibri"/>
        <family val="2"/>
        <scheme val="minor"/>
      </rPr>
      <t>c</t>
    </r>
  </si>
  <si>
    <r>
      <t>T</t>
    </r>
    <r>
      <rPr>
        <b/>
        <vertAlign val="subscript"/>
        <sz val="11"/>
        <color theme="1"/>
        <rFont val="Calibri"/>
        <family val="2"/>
        <scheme val="minor"/>
      </rPr>
      <t>B</t>
    </r>
  </si>
  <si>
    <r>
      <t>T</t>
    </r>
    <r>
      <rPr>
        <b/>
        <vertAlign val="subscript"/>
        <sz val="11"/>
        <color theme="1"/>
        <rFont val="Calibri"/>
        <family val="2"/>
        <scheme val="minor"/>
      </rPr>
      <t>C</t>
    </r>
  </si>
  <si>
    <r>
      <t>T</t>
    </r>
    <r>
      <rPr>
        <b/>
        <vertAlign val="subscript"/>
        <sz val="11"/>
        <color theme="1"/>
        <rFont val="Calibri"/>
        <family val="2"/>
        <scheme val="minor"/>
      </rPr>
      <t>D</t>
    </r>
  </si>
  <si>
    <t>x</t>
  </si>
  <si>
    <t>T1</t>
  </si>
  <si>
    <t>1/q</t>
  </si>
  <si>
    <t>Inserisci il peso totale della struttura.</t>
  </si>
  <si>
    <t>W</t>
  </si>
  <si>
    <t>kN</t>
  </si>
  <si>
    <r>
      <t>S</t>
    </r>
    <r>
      <rPr>
        <vertAlign val="subscript"/>
        <sz val="11"/>
        <color theme="1"/>
        <rFont val="Calibri"/>
        <family val="2"/>
      </rPr>
      <t>e</t>
    </r>
    <r>
      <rPr>
        <sz val="11"/>
        <color theme="1"/>
        <rFont val="Calibri"/>
        <family val="2"/>
      </rPr>
      <t>(T</t>
    </r>
    <r>
      <rPr>
        <vertAlign val="subscript"/>
        <sz val="11"/>
        <color theme="1"/>
        <rFont val="Calibri"/>
        <family val="2"/>
      </rPr>
      <t>1</t>
    </r>
    <r>
      <rPr>
        <sz val="11"/>
        <color theme="1"/>
        <rFont val="Calibri"/>
        <family val="2"/>
      </rPr>
      <t>)</t>
    </r>
  </si>
  <si>
    <r>
      <t>S</t>
    </r>
    <r>
      <rPr>
        <vertAlign val="subscript"/>
        <sz val="11"/>
        <color theme="1"/>
        <rFont val="Calibri"/>
        <family val="2"/>
      </rPr>
      <t>d</t>
    </r>
    <r>
      <rPr>
        <sz val="11"/>
        <color theme="1"/>
        <rFont val="Calibri"/>
        <family val="2"/>
      </rPr>
      <t>(T</t>
    </r>
    <r>
      <rPr>
        <vertAlign val="subscript"/>
        <sz val="11"/>
        <color theme="1"/>
        <rFont val="Calibri"/>
        <family val="2"/>
      </rPr>
      <t>1</t>
    </r>
    <r>
      <rPr>
        <sz val="11"/>
        <color theme="1"/>
        <rFont val="Calibri"/>
        <family val="2"/>
      </rPr>
      <t>)</t>
    </r>
  </si>
  <si>
    <r>
      <t>F</t>
    </r>
    <r>
      <rPr>
        <b/>
        <vertAlign val="subscript"/>
        <sz val="12"/>
        <color theme="1"/>
        <rFont val="Calibri"/>
        <family val="2"/>
        <scheme val="minor"/>
      </rPr>
      <t>h</t>
    </r>
  </si>
  <si>
    <t>Taglio alla base della struttura</t>
  </si>
  <si>
    <r>
      <rPr>
        <sz val="11"/>
        <color indexed="8"/>
        <rFont val="Calibri"/>
        <family val="2"/>
      </rPr>
      <t>±</t>
    </r>
    <r>
      <rPr>
        <sz val="11"/>
        <color indexed="8"/>
        <rFont val="Arial"/>
        <family val="2"/>
      </rPr>
      <t>e</t>
    </r>
    <r>
      <rPr>
        <vertAlign val="subscript"/>
        <sz val="11"/>
        <color indexed="8"/>
        <rFont val="Arial"/>
        <family val="2"/>
      </rPr>
      <t>x</t>
    </r>
  </si>
  <si>
    <r>
      <rPr>
        <sz val="11"/>
        <color indexed="8"/>
        <rFont val="Calibri"/>
        <family val="2"/>
      </rPr>
      <t>±</t>
    </r>
    <r>
      <rPr>
        <sz val="11"/>
        <color indexed="8"/>
        <rFont val="Arial"/>
        <family val="2"/>
      </rPr>
      <t>e</t>
    </r>
    <r>
      <rPr>
        <vertAlign val="subscript"/>
        <sz val="11"/>
        <color indexed="8"/>
        <rFont val="Arial"/>
        <family val="2"/>
      </rPr>
      <t>y</t>
    </r>
  </si>
  <si>
    <t>LIVELLO</t>
  </si>
  <si>
    <t>Piano primo</t>
  </si>
  <si>
    <t>Piano secondo</t>
  </si>
  <si>
    <t>TOT.</t>
  </si>
  <si>
    <t>ALTEZZA TOTALE DELL'EDIFICIO</t>
  </si>
  <si>
    <t>LUNGHEZZA IN PIANTA X</t>
  </si>
  <si>
    <t>LUNGHEZZA IN PIANTA Y</t>
  </si>
  <si>
    <t>1.DIMENSIONI  DELL'EDIFICO</t>
  </si>
  <si>
    <t>PRIMO IMPALCATO</t>
  </si>
  <si>
    <t>SECONDO IMPALCATO</t>
  </si>
  <si>
    <t>Carichi sull'impalcato a destra della parete</t>
  </si>
  <si>
    <t>3. Definisci quali sono le forze orizzontali  per il primo piano</t>
  </si>
  <si>
    <t>3. Definisci quali sono le forze orizzontali per il secondo piano</t>
  </si>
  <si>
    <t>PIANO PRIMO</t>
  </si>
  <si>
    <t>fattore</t>
  </si>
  <si>
    <t>piano terra</t>
  </si>
  <si>
    <t>spessore setto piano primo</t>
  </si>
  <si>
    <t>spessore setto piano terra</t>
  </si>
  <si>
    <t>parete continuità</t>
  </si>
  <si>
    <r>
      <t>d</t>
    </r>
    <r>
      <rPr>
        <vertAlign val="subscript"/>
        <sz val="12"/>
        <color theme="1"/>
        <rFont val="Calibri"/>
        <family val="2"/>
        <scheme val="minor"/>
      </rPr>
      <t>1 piano primo</t>
    </r>
  </si>
  <si>
    <t>interpiano</t>
  </si>
  <si>
    <t xml:space="preserve">RIPARTIZIONE DELLE FORZE </t>
  </si>
  <si>
    <t>RIPARTIZIONE DELLE FORZE</t>
  </si>
  <si>
    <t>PIANO TERRA telaio</t>
  </si>
  <si>
    <t>PIANO PRIMO telaio</t>
  </si>
  <si>
    <t>PIANO TERRA mensola</t>
  </si>
  <si>
    <t>PIANO PRIMO mensola</t>
  </si>
  <si>
    <t>parete in continuità con la n°x</t>
  </si>
  <si>
    <r>
      <rPr>
        <sz val="11"/>
        <rFont val="Calibri"/>
        <family val="2"/>
      </rPr>
      <t>Σ</t>
    </r>
    <r>
      <rPr>
        <sz val="11"/>
        <rFont val="Arial"/>
        <family val="2"/>
      </rPr>
      <t>fx</t>
    </r>
    <r>
      <rPr>
        <vertAlign val="subscript"/>
        <sz val="11"/>
        <rFont val="Arial"/>
        <family val="2"/>
      </rPr>
      <t>i</t>
    </r>
  </si>
  <si>
    <r>
      <rPr>
        <sz val="11"/>
        <rFont val="Calibri"/>
        <family val="2"/>
      </rPr>
      <t>Σ</t>
    </r>
    <r>
      <rPr>
        <sz val="11"/>
        <rFont val="Arial"/>
        <family val="2"/>
      </rPr>
      <t>fy</t>
    </r>
    <r>
      <rPr>
        <vertAlign val="subscript"/>
        <sz val="11"/>
        <rFont val="Arial"/>
        <family val="2"/>
      </rPr>
      <t>i</t>
    </r>
  </si>
  <si>
    <t>per il telaio a piano terra</t>
  </si>
  <si>
    <t>per la mensola a piano terra</t>
  </si>
  <si>
    <t>PT TELAIO</t>
  </si>
  <si>
    <t>P1 TELAIO</t>
  </si>
  <si>
    <t>PT MENSOLA</t>
  </si>
  <si>
    <t>P1 MENSOLA</t>
  </si>
  <si>
    <r>
      <rPr>
        <sz val="11"/>
        <color theme="1"/>
        <rFont val="Symbol"/>
        <family val="1"/>
        <charset val="2"/>
      </rPr>
      <t>g</t>
    </r>
    <r>
      <rPr>
        <vertAlign val="subscript"/>
        <sz val="11"/>
        <color theme="1"/>
        <rFont val="Calibri"/>
        <family val="2"/>
      </rPr>
      <t>m</t>
    </r>
  </si>
  <si>
    <r>
      <t>kN/m</t>
    </r>
    <r>
      <rPr>
        <vertAlign val="superscript"/>
        <sz val="11"/>
        <color theme="1"/>
        <rFont val="Calibri"/>
        <family val="2"/>
        <scheme val="minor"/>
      </rPr>
      <t>2</t>
    </r>
  </si>
  <si>
    <r>
      <t>f</t>
    </r>
    <r>
      <rPr>
        <vertAlign val="subscript"/>
        <sz val="11"/>
        <color theme="1"/>
        <rFont val="Calibri"/>
        <family val="2"/>
        <scheme val="minor"/>
      </rPr>
      <t>vk0</t>
    </r>
  </si>
  <si>
    <t>μ</t>
  </si>
  <si>
    <r>
      <t>f</t>
    </r>
    <r>
      <rPr>
        <vertAlign val="subscript"/>
        <sz val="11"/>
        <color theme="1"/>
        <rFont val="Calibri"/>
        <family val="2"/>
        <scheme val="minor"/>
      </rPr>
      <t>d</t>
    </r>
  </si>
  <si>
    <t>a</t>
  </si>
  <si>
    <r>
      <rPr>
        <b/>
        <sz val="11"/>
        <color theme="1"/>
        <rFont val="Tahoma"/>
        <family val="2"/>
      </rPr>
      <t>γ</t>
    </r>
    <r>
      <rPr>
        <b/>
        <vertAlign val="subscript"/>
        <sz val="11"/>
        <color theme="1"/>
        <rFont val="Times New Roman"/>
        <family val="1"/>
      </rPr>
      <t>m</t>
    </r>
  </si>
  <si>
    <t>Coefficiente di sicurezza del materiale</t>
  </si>
  <si>
    <t>si</t>
  </si>
  <si>
    <t>no</t>
  </si>
  <si>
    <t>esterna</t>
  </si>
  <si>
    <t>interna</t>
  </si>
  <si>
    <t>MASSE 2'!L46</t>
  </si>
  <si>
    <t>w1</t>
  </si>
  <si>
    <t>w2</t>
  </si>
  <si>
    <t>SS</t>
  </si>
  <si>
    <t>CC</t>
  </si>
  <si>
    <t>ST</t>
  </si>
  <si>
    <t>A</t>
  </si>
  <si>
    <t>T2</t>
  </si>
  <si>
    <t>C</t>
  </si>
  <si>
    <t>T3</t>
  </si>
  <si>
    <t>D</t>
  </si>
  <si>
    <t>T4</t>
  </si>
  <si>
    <t>Periodi fondamentali</t>
  </si>
  <si>
    <t>Acc. Spettro orizzontale elastico</t>
  </si>
  <si>
    <t>Acc. Spettro orizzontale di progetto</t>
  </si>
  <si>
    <r>
      <t>T</t>
    </r>
    <r>
      <rPr>
        <b/>
        <vertAlign val="subscript"/>
        <sz val="11"/>
        <color theme="1"/>
        <rFont val="Calibri"/>
        <family val="2"/>
        <scheme val="minor"/>
      </rPr>
      <t>0</t>
    </r>
  </si>
  <si>
    <t xml:space="preserve">Se (0) </t>
  </si>
  <si>
    <t xml:space="preserve">Sd (0) </t>
  </si>
  <si>
    <r>
      <t>Se (T</t>
    </r>
    <r>
      <rPr>
        <sz val="8"/>
        <color theme="1"/>
        <rFont val="Calibri"/>
        <family val="2"/>
      </rPr>
      <t>B</t>
    </r>
    <r>
      <rPr>
        <sz val="11"/>
        <color theme="1"/>
        <rFont val="Calibri"/>
        <family val="2"/>
      </rPr>
      <t xml:space="preserve">) </t>
    </r>
  </si>
  <si>
    <r>
      <t>Sd (T</t>
    </r>
    <r>
      <rPr>
        <sz val="8"/>
        <color theme="1"/>
        <rFont val="Calibri"/>
        <family val="2"/>
      </rPr>
      <t>B</t>
    </r>
    <r>
      <rPr>
        <sz val="11"/>
        <color theme="1"/>
        <rFont val="Calibri"/>
        <family val="2"/>
      </rPr>
      <t xml:space="preserve">) </t>
    </r>
  </si>
  <si>
    <r>
      <t>Se (T</t>
    </r>
    <r>
      <rPr>
        <sz val="8"/>
        <color theme="1"/>
        <rFont val="Calibri"/>
        <family val="2"/>
      </rPr>
      <t>C</t>
    </r>
    <r>
      <rPr>
        <sz val="11"/>
        <color theme="1"/>
        <rFont val="Calibri"/>
        <family val="2"/>
      </rPr>
      <t xml:space="preserve">) </t>
    </r>
  </si>
  <si>
    <r>
      <t>Sd (T</t>
    </r>
    <r>
      <rPr>
        <sz val="8"/>
        <color theme="1"/>
        <rFont val="Calibri"/>
        <family val="2"/>
      </rPr>
      <t>C</t>
    </r>
    <r>
      <rPr>
        <sz val="11"/>
        <color theme="1"/>
        <rFont val="Calibri"/>
        <family val="2"/>
      </rPr>
      <t xml:space="preserve">) </t>
    </r>
  </si>
  <si>
    <r>
      <t>Se (T</t>
    </r>
    <r>
      <rPr>
        <sz val="8"/>
        <color theme="1"/>
        <rFont val="Calibri"/>
        <family val="2"/>
      </rPr>
      <t>D</t>
    </r>
    <r>
      <rPr>
        <sz val="11"/>
        <color theme="1"/>
        <rFont val="Calibri"/>
        <family val="2"/>
      </rPr>
      <t xml:space="preserve">) </t>
    </r>
  </si>
  <si>
    <r>
      <t>Sd (T</t>
    </r>
    <r>
      <rPr>
        <sz val="8"/>
        <color theme="1"/>
        <rFont val="Calibri"/>
        <family val="2"/>
      </rPr>
      <t>D</t>
    </r>
    <r>
      <rPr>
        <sz val="11"/>
        <color theme="1"/>
        <rFont val="Calibri"/>
        <family val="2"/>
      </rPr>
      <t xml:space="preserve">) </t>
    </r>
  </si>
  <si>
    <t>Coordiante Spettro</t>
  </si>
  <si>
    <t>T</t>
  </si>
  <si>
    <t xml:space="preserve">Se(T) </t>
  </si>
  <si>
    <t xml:space="preserve">Sd(T) </t>
  </si>
  <si>
    <r>
      <t>a</t>
    </r>
    <r>
      <rPr>
        <b/>
        <vertAlign val="subscript"/>
        <sz val="11"/>
        <color theme="1"/>
        <rFont val="Calibri"/>
        <family val="2"/>
        <scheme val="minor"/>
      </rPr>
      <t>g</t>
    </r>
  </si>
  <si>
    <r>
      <t>F</t>
    </r>
    <r>
      <rPr>
        <b/>
        <vertAlign val="subscript"/>
        <sz val="11"/>
        <color theme="1"/>
        <rFont val="Calibri"/>
        <family val="2"/>
        <scheme val="minor"/>
      </rPr>
      <t>O</t>
    </r>
  </si>
  <si>
    <r>
      <t>T</t>
    </r>
    <r>
      <rPr>
        <b/>
        <vertAlign val="subscript"/>
        <sz val="11"/>
        <color theme="1"/>
        <rFont val="Calibri"/>
        <family val="2"/>
        <scheme val="minor"/>
      </rPr>
      <t>c</t>
    </r>
    <r>
      <rPr>
        <b/>
        <vertAlign val="superscript"/>
        <sz val="11"/>
        <color theme="1"/>
        <rFont val="Calibri"/>
        <family val="2"/>
        <scheme val="minor"/>
      </rPr>
      <t>*</t>
    </r>
  </si>
  <si>
    <r>
      <t>C</t>
    </r>
    <r>
      <rPr>
        <b/>
        <vertAlign val="subscript"/>
        <sz val="11"/>
        <color theme="1"/>
        <rFont val="Calibri"/>
        <family val="2"/>
        <scheme val="minor"/>
      </rPr>
      <t>1</t>
    </r>
  </si>
  <si>
    <t>MASSE 1'!L46</t>
  </si>
  <si>
    <t>AZIONE DEL VENTO PAR. 3.3 NTC08</t>
  </si>
  <si>
    <t>1.DEFINIZIONE DEI DATI</t>
  </si>
  <si>
    <t>1.1 zona:</t>
  </si>
  <si>
    <t>3) Toscana, Marche, Umbria, Lazio, Abruzzo, Molise, Puglia, Campania, Basilicata, Calabria (esclusa la provincia di Reggio Calabria)</t>
  </si>
  <si>
    <t>1.2 Classe di rugosità del terreno:</t>
  </si>
  <si>
    <t>D) Aree prive di ostacoli (aperta campagna, aeroporti, aree agricole, pascoli, zone paludose o sabbiose, superfici innevate o ghiacciate, mare, laghi,....)</t>
  </si>
  <si>
    <t>L'assegnazione della classe di rugosità non dipende dalla conformazione orografica e topografica del terreno. Affinchè una costruzione possa dirsi ubicata in classe A o B è necessario che la situazione che contraddistingue la classe permanga intorno alla costruzione per non meno di 1 km e comunque non meno di 20 volte l'altezza della costruzione. Laddove sussistano dubbi sulla scelta della classe di rugosità, a meno di analisi dettagliate, verrà assegnata la classe più sfavorevole.</t>
  </si>
  <si>
    <r>
      <t>1.3 a</t>
    </r>
    <r>
      <rPr>
        <b/>
        <vertAlign val="subscript"/>
        <sz val="10"/>
        <color theme="0" tint="-0.499984740745262"/>
        <rFont val="Arial"/>
        <family val="2"/>
      </rPr>
      <t>s</t>
    </r>
    <r>
      <rPr>
        <b/>
        <sz val="10"/>
        <color theme="0" tint="-0.499984740745262"/>
        <rFont val="Arial"/>
        <family val="2"/>
      </rPr>
      <t xml:space="preserve"> (altitudine sul livello del mare):</t>
    </r>
  </si>
  <si>
    <r>
      <t>1.4 T</t>
    </r>
    <r>
      <rPr>
        <b/>
        <vertAlign val="subscript"/>
        <sz val="10"/>
        <color theme="0" tint="-0.499984740745262"/>
        <rFont val="Arial"/>
        <family val="2"/>
      </rPr>
      <t>R</t>
    </r>
    <r>
      <rPr>
        <b/>
        <sz val="10"/>
        <color theme="0" tint="-0.499984740745262"/>
        <rFont val="Arial"/>
        <family val="2"/>
      </rPr>
      <t xml:space="preserve"> (Tempo di ritorno):</t>
    </r>
  </si>
  <si>
    <t>[anni]</t>
  </si>
  <si>
    <t>1.5 z altezza dell'edificio (fino alla linea di gronda):</t>
  </si>
  <si>
    <t>1.6 Categoria di esposizione</t>
  </si>
  <si>
    <t>II</t>
  </si>
  <si>
    <t>2 CALCOLO VELOCITA' E PRESSIONE DI RIFERIMENTO DEL VENTO</t>
  </si>
  <si>
    <t>Zona</t>
  </si>
  <si>
    <r>
      <t>v</t>
    </r>
    <r>
      <rPr>
        <vertAlign val="subscript"/>
        <sz val="10"/>
        <color indexed="8"/>
        <rFont val="Arial"/>
        <family val="2"/>
      </rPr>
      <t>b,0</t>
    </r>
    <r>
      <rPr>
        <sz val="10"/>
        <color indexed="8"/>
        <rFont val="Arial"/>
        <family val="2"/>
      </rPr>
      <t xml:space="preserve"> [m/s]</t>
    </r>
  </si>
  <si>
    <r>
      <t>a</t>
    </r>
    <r>
      <rPr>
        <vertAlign val="subscript"/>
        <sz val="10"/>
        <color indexed="8"/>
        <rFont val="Arial"/>
        <family val="2"/>
      </rPr>
      <t>0</t>
    </r>
    <r>
      <rPr>
        <sz val="10"/>
        <color indexed="8"/>
        <rFont val="Arial"/>
        <family val="2"/>
      </rPr>
      <t xml:space="preserve"> [m]</t>
    </r>
  </si>
  <si>
    <r>
      <t>k</t>
    </r>
    <r>
      <rPr>
        <vertAlign val="subscript"/>
        <sz val="10"/>
        <color indexed="8"/>
        <rFont val="Arial"/>
        <family val="2"/>
      </rPr>
      <t>a</t>
    </r>
    <r>
      <rPr>
        <sz val="10"/>
        <color indexed="8"/>
        <rFont val="Arial"/>
        <family val="2"/>
      </rPr>
      <t xml:space="preserve"> [1/s]</t>
    </r>
  </si>
  <si>
    <r>
      <t>v</t>
    </r>
    <r>
      <rPr>
        <vertAlign val="subscript"/>
        <sz val="10"/>
        <color indexed="8"/>
        <rFont val="Arial"/>
        <family val="2"/>
      </rPr>
      <t>b</t>
    </r>
    <r>
      <rPr>
        <sz val="10"/>
        <color indexed="8"/>
        <rFont val="Arial"/>
        <family val="2"/>
      </rPr>
      <t xml:space="preserve"> = v</t>
    </r>
    <r>
      <rPr>
        <vertAlign val="subscript"/>
        <sz val="10"/>
        <color indexed="8"/>
        <rFont val="Arial"/>
        <family val="2"/>
      </rPr>
      <t>b,0</t>
    </r>
    <r>
      <rPr>
        <sz val="10"/>
        <color indexed="8"/>
        <rFont val="Arial"/>
        <family val="2"/>
      </rPr>
      <t xml:space="preserve">      per a</t>
    </r>
    <r>
      <rPr>
        <vertAlign val="subscript"/>
        <sz val="10"/>
        <color indexed="8"/>
        <rFont val="Arial"/>
        <family val="2"/>
      </rPr>
      <t>s</t>
    </r>
    <r>
      <rPr>
        <sz val="10"/>
        <color indexed="8"/>
        <rFont val="Arial"/>
        <family val="2"/>
      </rPr>
      <t xml:space="preserve"> </t>
    </r>
    <r>
      <rPr>
        <sz val="10"/>
        <color indexed="8"/>
        <rFont val="Calibri"/>
        <family val="2"/>
      </rPr>
      <t>≤</t>
    </r>
    <r>
      <rPr>
        <sz val="10"/>
        <color indexed="8"/>
        <rFont val="Arial"/>
        <family val="2"/>
      </rPr>
      <t xml:space="preserve"> a</t>
    </r>
    <r>
      <rPr>
        <vertAlign val="subscript"/>
        <sz val="10"/>
        <color indexed="8"/>
        <rFont val="Arial"/>
        <family val="2"/>
      </rPr>
      <t>0</t>
    </r>
  </si>
  <si>
    <r>
      <t>v</t>
    </r>
    <r>
      <rPr>
        <vertAlign val="subscript"/>
        <sz val="10"/>
        <color indexed="8"/>
        <rFont val="Arial"/>
        <family val="2"/>
      </rPr>
      <t>b</t>
    </r>
    <r>
      <rPr>
        <sz val="10"/>
        <color indexed="8"/>
        <rFont val="Arial"/>
        <family val="2"/>
      </rPr>
      <t xml:space="preserve"> = v</t>
    </r>
    <r>
      <rPr>
        <vertAlign val="subscript"/>
        <sz val="10"/>
        <color indexed="8"/>
        <rFont val="Arial"/>
        <family val="2"/>
      </rPr>
      <t>b,0</t>
    </r>
    <r>
      <rPr>
        <sz val="10"/>
        <color indexed="8"/>
        <rFont val="Arial"/>
        <family val="2"/>
      </rPr>
      <t xml:space="preserve"> + k</t>
    </r>
    <r>
      <rPr>
        <vertAlign val="subscript"/>
        <sz val="10"/>
        <color indexed="8"/>
        <rFont val="Arial"/>
        <family val="2"/>
      </rPr>
      <t>a</t>
    </r>
    <r>
      <rPr>
        <sz val="10"/>
        <color indexed="8"/>
        <rFont val="Arial"/>
        <family val="2"/>
      </rPr>
      <t xml:space="preserve"> (a</t>
    </r>
    <r>
      <rPr>
        <vertAlign val="subscript"/>
        <sz val="10"/>
        <color indexed="8"/>
        <rFont val="Arial"/>
        <family val="2"/>
      </rPr>
      <t xml:space="preserve">s </t>
    </r>
    <r>
      <rPr>
        <sz val="10"/>
        <color indexed="8"/>
        <rFont val="Arial"/>
        <family val="2"/>
      </rPr>
      <t>- a</t>
    </r>
    <r>
      <rPr>
        <vertAlign val="subscript"/>
        <sz val="10"/>
        <color indexed="8"/>
        <rFont val="Arial"/>
        <family val="2"/>
      </rPr>
      <t>0</t>
    </r>
    <r>
      <rPr>
        <sz val="10"/>
        <color indexed="8"/>
        <rFont val="Arial"/>
        <family val="2"/>
      </rPr>
      <t>)     per a</t>
    </r>
    <r>
      <rPr>
        <vertAlign val="subscript"/>
        <sz val="10"/>
        <color indexed="8"/>
        <rFont val="Arial"/>
        <family val="2"/>
      </rPr>
      <t>0</t>
    </r>
    <r>
      <rPr>
        <sz val="10"/>
        <color indexed="8"/>
        <rFont val="Arial"/>
        <family val="2"/>
      </rPr>
      <t xml:space="preserve"> &lt; a</t>
    </r>
    <r>
      <rPr>
        <vertAlign val="subscript"/>
        <sz val="10"/>
        <color indexed="8"/>
        <rFont val="Arial"/>
        <family val="2"/>
      </rPr>
      <t>s</t>
    </r>
    <r>
      <rPr>
        <sz val="10"/>
        <color indexed="8"/>
        <rFont val="Arial"/>
        <family val="2"/>
      </rPr>
      <t xml:space="preserve"> </t>
    </r>
    <r>
      <rPr>
        <sz val="10"/>
        <color indexed="8"/>
        <rFont val="Calibri"/>
        <family val="2"/>
      </rPr>
      <t>≤</t>
    </r>
    <r>
      <rPr>
        <sz val="10"/>
        <color indexed="8"/>
        <rFont val="Arial"/>
        <family val="2"/>
      </rPr>
      <t xml:space="preserve"> 1500 m</t>
    </r>
  </si>
  <si>
    <r>
      <t>v</t>
    </r>
    <r>
      <rPr>
        <b/>
        <u/>
        <vertAlign val="subscript"/>
        <sz val="11"/>
        <color rgb="FF00B0F0"/>
        <rFont val="Arial"/>
        <family val="2"/>
      </rPr>
      <t>b</t>
    </r>
    <r>
      <rPr>
        <b/>
        <u/>
        <sz val="11"/>
        <color rgb="FF00B0F0"/>
        <rFont val="Arial"/>
        <family val="2"/>
      </rPr>
      <t xml:space="preserve"> (velocità di riferimento )</t>
    </r>
  </si>
  <si>
    <t>[m/s]</t>
  </si>
  <si>
    <r>
      <t>p (pressione del vento [N/mq</t>
    </r>
    <r>
      <rPr>
        <sz val="10"/>
        <color indexed="8"/>
        <rFont val="Arial"/>
        <family val="2"/>
      </rPr>
      <t>]) = q</t>
    </r>
    <r>
      <rPr>
        <vertAlign val="subscript"/>
        <sz val="10"/>
        <color indexed="8"/>
        <rFont val="Arial"/>
        <family val="2"/>
      </rPr>
      <t>b∙</t>
    </r>
    <r>
      <rPr>
        <sz val="10"/>
        <color indexed="8"/>
        <rFont val="Arial"/>
        <family val="2"/>
      </rPr>
      <t>c</t>
    </r>
    <r>
      <rPr>
        <vertAlign val="subscript"/>
        <sz val="10"/>
        <color indexed="8"/>
        <rFont val="Arial"/>
        <family val="2"/>
      </rPr>
      <t>e∙</t>
    </r>
    <r>
      <rPr>
        <sz val="10"/>
        <color indexed="8"/>
        <rFont val="Arial"/>
        <family val="2"/>
      </rPr>
      <t>c</t>
    </r>
    <r>
      <rPr>
        <vertAlign val="subscript"/>
        <sz val="10"/>
        <color indexed="8"/>
        <rFont val="Arial"/>
        <family val="2"/>
      </rPr>
      <t>p∙</t>
    </r>
    <r>
      <rPr>
        <sz val="10"/>
        <color indexed="8"/>
        <rFont val="Arial"/>
        <family val="2"/>
      </rPr>
      <t>c</t>
    </r>
    <r>
      <rPr>
        <vertAlign val="subscript"/>
        <sz val="10"/>
        <color indexed="8"/>
        <rFont val="Arial"/>
        <family val="2"/>
      </rPr>
      <t>d</t>
    </r>
  </si>
  <si>
    <r>
      <t>q</t>
    </r>
    <r>
      <rPr>
        <vertAlign val="subscript"/>
        <sz val="10"/>
        <color indexed="8"/>
        <rFont val="Arial"/>
        <family val="2"/>
      </rPr>
      <t>b</t>
    </r>
    <r>
      <rPr>
        <sz val="10"/>
        <color indexed="8"/>
        <rFont val="Arial"/>
        <family val="2"/>
      </rPr>
      <t xml:space="preserve"> (pressione cinetica di riferimento [N/mq</t>
    </r>
    <r>
      <rPr>
        <sz val="10"/>
        <color indexed="8"/>
        <rFont val="Arial"/>
        <family val="2"/>
      </rPr>
      <t>])</t>
    </r>
  </si>
  <si>
    <r>
      <t>c</t>
    </r>
    <r>
      <rPr>
        <vertAlign val="subscript"/>
        <sz val="10"/>
        <color indexed="8"/>
        <rFont val="Arial"/>
        <family val="2"/>
      </rPr>
      <t>e</t>
    </r>
    <r>
      <rPr>
        <sz val="10"/>
        <color indexed="8"/>
        <rFont val="Arial"/>
        <family val="2"/>
      </rPr>
      <t xml:space="preserve"> (coefficiente di esposizione)</t>
    </r>
  </si>
  <si>
    <r>
      <t>c</t>
    </r>
    <r>
      <rPr>
        <vertAlign val="subscript"/>
        <sz val="10"/>
        <color indexed="8"/>
        <rFont val="Arial"/>
        <family val="2"/>
      </rPr>
      <t>p</t>
    </r>
    <r>
      <rPr>
        <sz val="10"/>
        <color indexed="8"/>
        <rFont val="Arial"/>
        <family val="2"/>
      </rPr>
      <t xml:space="preserve"> (coefficiente di forma)</t>
    </r>
  </si>
  <si>
    <r>
      <t>c</t>
    </r>
    <r>
      <rPr>
        <vertAlign val="subscript"/>
        <sz val="10"/>
        <color indexed="8"/>
        <rFont val="Arial"/>
        <family val="2"/>
      </rPr>
      <t>d</t>
    </r>
    <r>
      <rPr>
        <sz val="10"/>
        <color indexed="8"/>
        <rFont val="Arial"/>
        <family val="2"/>
      </rPr>
      <t xml:space="preserve"> (coefficiente dinamico)</t>
    </r>
  </si>
  <si>
    <r>
      <t>q</t>
    </r>
    <r>
      <rPr>
        <vertAlign val="subscript"/>
        <sz val="10"/>
        <color indexed="8"/>
        <rFont val="Arial"/>
        <family val="2"/>
      </rPr>
      <t>b</t>
    </r>
    <r>
      <rPr>
        <sz val="10"/>
        <color indexed="8"/>
        <rFont val="Arial"/>
        <family val="2"/>
      </rPr>
      <t xml:space="preserve"> = 1/2</t>
    </r>
    <r>
      <rPr>
        <sz val="10"/>
        <color indexed="8"/>
        <rFont val="Calibri"/>
        <family val="2"/>
      </rPr>
      <t>∙</t>
    </r>
    <r>
      <rPr>
        <sz val="10"/>
        <color indexed="8"/>
        <rFont val="Symbol"/>
        <family val="1"/>
        <charset val="2"/>
      </rPr>
      <t>r</t>
    </r>
    <r>
      <rPr>
        <sz val="10"/>
        <color indexed="8"/>
        <rFont val="Calibri"/>
        <family val="2"/>
      </rPr>
      <t>∙</t>
    </r>
    <r>
      <rPr>
        <sz val="10"/>
        <color indexed="8"/>
        <rFont val="Arial"/>
        <family val="2"/>
      </rPr>
      <t>v</t>
    </r>
    <r>
      <rPr>
        <vertAlign val="subscript"/>
        <sz val="10"/>
        <color indexed="8"/>
        <rFont val="Arial"/>
        <family val="2"/>
      </rPr>
      <t>b</t>
    </r>
    <r>
      <rPr>
        <vertAlign val="superscript"/>
        <sz val="10"/>
        <color indexed="8"/>
        <rFont val="Arial"/>
        <family val="2"/>
      </rPr>
      <t>2</t>
    </r>
  </si>
  <si>
    <r>
      <t>(</t>
    </r>
    <r>
      <rPr>
        <sz val="10"/>
        <color indexed="8"/>
        <rFont val="Symbol"/>
        <family val="1"/>
        <charset val="2"/>
      </rPr>
      <t>r</t>
    </r>
    <r>
      <rPr>
        <sz val="10"/>
        <color indexed="8"/>
        <rFont val="Arial"/>
        <family val="2"/>
      </rPr>
      <t xml:space="preserve"> = 1,25 kg/m</t>
    </r>
    <r>
      <rPr>
        <sz val="10"/>
        <color indexed="8"/>
        <rFont val="Times New Roman"/>
        <family val="1"/>
      </rPr>
      <t>³</t>
    </r>
    <r>
      <rPr>
        <sz val="10"/>
        <color indexed="8"/>
        <rFont val="Arial"/>
        <family val="2"/>
      </rPr>
      <t>)</t>
    </r>
  </si>
  <si>
    <t xml:space="preserve">Pressione cinetica di riferimento qb </t>
  </si>
  <si>
    <t>[N/m²]</t>
  </si>
  <si>
    <t>3 CALCOLO DEI COEFFICIENTI</t>
  </si>
  <si>
    <t>3.1 Coefficiente dinamico</t>
  </si>
  <si>
    <r>
      <t>c</t>
    </r>
    <r>
      <rPr>
        <b/>
        <vertAlign val="subscript"/>
        <sz val="10"/>
        <color indexed="8"/>
        <rFont val="Arial"/>
        <family val="2"/>
      </rPr>
      <t>d</t>
    </r>
  </si>
  <si>
    <t>Esso può essere assunto cautelativamente pari ad 1 nelle costruzioni di tipologia ricorrente, quali gli edifici di forma regolare non eccedenti 80 m di altezza ed i capannoni industriali, oppure può essere determinato mediante analisi specifiche o facendo riferimento a dati di comprovata affidabilità.</t>
  </si>
  <si>
    <t>3.2 Coefficiente topografico</t>
  </si>
  <si>
    <t>Il coefficiente topografico si assume di norma uguale ad 1, sia per zone pianeggianti, ondulate, collinose e montane. Nel caso di costruzioni che sorgono presso la sommità di colline o pendii isolati si procede nel modo seguente:</t>
  </si>
  <si>
    <t>3.2.1 Caso selezionato:</t>
  </si>
  <si>
    <t>3 costruzione ubicata su di un pendio</t>
  </si>
  <si>
    <t>3.2.2 Dati richiesti, in base alla figura di riferimento:</t>
  </si>
  <si>
    <t>β</t>
  </si>
  <si>
    <t>ϒ</t>
  </si>
  <si>
    <t>Il coefficiente topografico vale:</t>
  </si>
  <si>
    <r>
      <t>c</t>
    </r>
    <r>
      <rPr>
        <b/>
        <vertAlign val="subscript"/>
        <sz val="10"/>
        <color indexed="8"/>
        <rFont val="Arial"/>
        <family val="2"/>
      </rPr>
      <t>t</t>
    </r>
  </si>
  <si>
    <t>3.3 Coefficiente di esposizione</t>
  </si>
  <si>
    <t>Il coefficiente di esposizione  dipende dall'altezza z sul suolo del punto considerato, dalla topografia del terreno e dalla categoria di esposizione del sito (e quindi dalla classe di rugosità del terreno) ove sorge la costruzione; per altezze non maggiori di z=200m valgono le seguenti espressioni</t>
  </si>
  <si>
    <r>
      <t>c</t>
    </r>
    <r>
      <rPr>
        <vertAlign val="subscript"/>
        <sz val="10"/>
        <color indexed="8"/>
        <rFont val="Arial"/>
        <family val="2"/>
      </rPr>
      <t>e</t>
    </r>
    <r>
      <rPr>
        <sz val="10"/>
        <color indexed="8"/>
        <rFont val="Arial"/>
        <family val="2"/>
      </rPr>
      <t>(z) = k</t>
    </r>
    <r>
      <rPr>
        <vertAlign val="subscript"/>
        <sz val="10"/>
        <color indexed="8"/>
        <rFont val="Arial"/>
        <family val="2"/>
      </rPr>
      <t>r</t>
    </r>
    <r>
      <rPr>
        <vertAlign val="superscript"/>
        <sz val="10"/>
        <color indexed="8"/>
        <rFont val="Arial"/>
        <family val="2"/>
      </rPr>
      <t>2</t>
    </r>
    <r>
      <rPr>
        <sz val="10"/>
        <color indexed="8"/>
        <rFont val="Calibri"/>
        <family val="2"/>
      </rPr>
      <t>∙c</t>
    </r>
    <r>
      <rPr>
        <vertAlign val="subscript"/>
        <sz val="10"/>
        <color indexed="8"/>
        <rFont val="Calibri"/>
        <family val="2"/>
      </rPr>
      <t>t</t>
    </r>
    <r>
      <rPr>
        <sz val="10"/>
        <color indexed="8"/>
        <rFont val="Calibri"/>
        <family val="2"/>
      </rPr>
      <t>∙ln(z/z</t>
    </r>
    <r>
      <rPr>
        <vertAlign val="subscript"/>
        <sz val="10"/>
        <color indexed="8"/>
        <rFont val="Calibri"/>
        <family val="2"/>
      </rPr>
      <t>0</t>
    </r>
    <r>
      <rPr>
        <sz val="10"/>
        <color indexed="8"/>
        <rFont val="Calibri"/>
        <family val="2"/>
      </rPr>
      <t>) [7+c</t>
    </r>
    <r>
      <rPr>
        <vertAlign val="subscript"/>
        <sz val="10"/>
        <color indexed="8"/>
        <rFont val="Calibri"/>
        <family val="2"/>
      </rPr>
      <t>t</t>
    </r>
    <r>
      <rPr>
        <sz val="10"/>
        <color indexed="8"/>
        <rFont val="Calibri"/>
        <family val="2"/>
      </rPr>
      <t>∙ln(z/z</t>
    </r>
    <r>
      <rPr>
        <vertAlign val="subscript"/>
        <sz val="10"/>
        <color indexed="8"/>
        <rFont val="Calibri"/>
        <family val="2"/>
      </rPr>
      <t>0</t>
    </r>
    <r>
      <rPr>
        <sz val="10"/>
        <color indexed="8"/>
        <rFont val="Calibri"/>
        <family val="2"/>
      </rPr>
      <t>)]    per z ≥ z</t>
    </r>
    <r>
      <rPr>
        <vertAlign val="subscript"/>
        <sz val="10"/>
        <color indexed="8"/>
        <rFont val="Calibri"/>
        <family val="2"/>
      </rPr>
      <t>min</t>
    </r>
  </si>
  <si>
    <r>
      <t>c</t>
    </r>
    <r>
      <rPr>
        <vertAlign val="subscript"/>
        <sz val="10"/>
        <color indexed="8"/>
        <rFont val="Arial"/>
        <family val="2"/>
      </rPr>
      <t>e</t>
    </r>
    <r>
      <rPr>
        <sz val="10"/>
        <color indexed="8"/>
        <rFont val="Arial"/>
        <family val="2"/>
      </rPr>
      <t>(z) = c</t>
    </r>
    <r>
      <rPr>
        <vertAlign val="subscript"/>
        <sz val="10"/>
        <color indexed="8"/>
        <rFont val="Arial"/>
        <family val="2"/>
      </rPr>
      <t>e</t>
    </r>
    <r>
      <rPr>
        <sz val="10"/>
        <color indexed="8"/>
        <rFont val="Calibri"/>
        <family val="2"/>
      </rPr>
      <t>(z</t>
    </r>
    <r>
      <rPr>
        <vertAlign val="subscript"/>
        <sz val="10"/>
        <color indexed="8"/>
        <rFont val="Calibri"/>
        <family val="2"/>
      </rPr>
      <t>min</t>
    </r>
    <r>
      <rPr>
        <sz val="10"/>
        <color indexed="8"/>
        <rFont val="Calibri"/>
        <family val="2"/>
      </rPr>
      <t>)                                       per z &lt; z</t>
    </r>
    <r>
      <rPr>
        <vertAlign val="subscript"/>
        <sz val="10"/>
        <color indexed="8"/>
        <rFont val="Calibri"/>
        <family val="2"/>
      </rPr>
      <t>min</t>
    </r>
  </si>
  <si>
    <r>
      <t>k</t>
    </r>
    <r>
      <rPr>
        <vertAlign val="subscript"/>
        <sz val="10"/>
        <color indexed="8"/>
        <rFont val="Arial"/>
        <family val="2"/>
      </rPr>
      <t>r</t>
    </r>
  </si>
  <si>
    <r>
      <t>z</t>
    </r>
    <r>
      <rPr>
        <vertAlign val="subscript"/>
        <sz val="10"/>
        <color indexed="8"/>
        <rFont val="Arial"/>
        <family val="2"/>
      </rPr>
      <t>0</t>
    </r>
    <r>
      <rPr>
        <sz val="10"/>
        <color indexed="8"/>
        <rFont val="Arial"/>
        <family val="2"/>
      </rPr>
      <t xml:space="preserve"> [m]</t>
    </r>
  </si>
  <si>
    <r>
      <t>z</t>
    </r>
    <r>
      <rPr>
        <vertAlign val="subscript"/>
        <sz val="10"/>
        <color indexed="8"/>
        <rFont val="Arial"/>
        <family val="2"/>
      </rPr>
      <t>min</t>
    </r>
    <r>
      <rPr>
        <sz val="10"/>
        <color indexed="8"/>
        <rFont val="Arial"/>
        <family val="2"/>
      </rPr>
      <t xml:space="preserve"> [m]</t>
    </r>
  </si>
  <si>
    <t>Coefficiente di esposizione minimo</t>
  </si>
  <si>
    <r>
      <t>c</t>
    </r>
    <r>
      <rPr>
        <b/>
        <vertAlign val="subscript"/>
        <sz val="11"/>
        <color theme="1"/>
        <rFont val="Times New Roman"/>
        <family val="1"/>
      </rPr>
      <t>e,min</t>
    </r>
  </si>
  <si>
    <t>Coefficiente di esposizione massimo</t>
  </si>
  <si>
    <r>
      <t>c</t>
    </r>
    <r>
      <rPr>
        <b/>
        <vertAlign val="subscript"/>
        <sz val="11"/>
        <color theme="1"/>
        <rFont val="Times New Roman"/>
        <family val="1"/>
      </rPr>
      <t>e,max</t>
    </r>
  </si>
  <si>
    <t>3.4 Coefficiente di forma</t>
  </si>
  <si>
    <t>Edifici a pianta rettangolare con coperture piane, a falde, inclinate, curve</t>
  </si>
  <si>
    <t xml:space="preserve">E' il coefficiente di forma (o coefficiente aerodinamico), funzione della tipologia e della geometria della costruzione e del suo orientamento rispetto alla direzione del vento. Il suo valore può essere ricavato da dati suffragati da opportuna documentazione o da prove sperimentali in galleria del vento.                                                                 </t>
  </si>
  <si>
    <t>3.4.1 Altezza del colmo del tetto, rispetto al suolo e l'inclinazione della falda</t>
  </si>
  <si>
    <t>3.4.2 Tipologia di struttura</t>
  </si>
  <si>
    <t>non stagne</t>
  </si>
  <si>
    <r>
      <t>c</t>
    </r>
    <r>
      <rPr>
        <b/>
        <vertAlign val="subscript"/>
        <sz val="10"/>
        <color indexed="8"/>
        <rFont val="Arial"/>
        <family val="2"/>
      </rPr>
      <t>pi</t>
    </r>
  </si>
  <si>
    <r>
      <rPr>
        <b/>
        <u/>
        <sz val="9"/>
        <color indexed="8"/>
        <rFont val="Arial"/>
        <family val="2"/>
      </rPr>
      <t>Coefficiente di forma</t>
    </r>
    <r>
      <rPr>
        <b/>
        <sz val="9"/>
        <color indexed="8"/>
        <rFont val="Arial"/>
        <family val="2"/>
      </rPr>
      <t xml:space="preserve"> (Edificio aventi una parete con aperture di superficie &lt; 33% di quella totale)</t>
    </r>
  </si>
  <si>
    <t>(caso tipico di civile abitazione)</t>
  </si>
  <si>
    <t>(1) parete sopravento</t>
  </si>
  <si>
    <r>
      <t>c</t>
    </r>
    <r>
      <rPr>
        <vertAlign val="subscript"/>
        <sz val="10"/>
        <color indexed="8"/>
        <rFont val="Arial"/>
        <family val="2"/>
      </rPr>
      <t>p</t>
    </r>
  </si>
  <si>
    <r>
      <t>(2)</t>
    </r>
    <r>
      <rPr>
        <sz val="10"/>
        <color indexed="8"/>
        <rFont val="Arial"/>
        <family val="2"/>
      </rPr>
      <t xml:space="preserve"> c</t>
    </r>
    <r>
      <rPr>
        <vertAlign val="subscript"/>
        <sz val="10"/>
        <color indexed="8"/>
        <rFont val="Arial"/>
        <family val="2"/>
      </rPr>
      <t>pe</t>
    </r>
    <r>
      <rPr>
        <sz val="10"/>
        <color indexed="8"/>
        <rFont val="Arial"/>
        <family val="2"/>
      </rPr>
      <t xml:space="preserve"> =</t>
    </r>
    <r>
      <rPr>
        <vertAlign val="subscript"/>
        <sz val="10"/>
        <color indexed="8"/>
        <rFont val="Arial"/>
        <family val="2"/>
      </rPr>
      <t xml:space="preserve"> </t>
    </r>
  </si>
  <si>
    <r>
      <t>(3)</t>
    </r>
    <r>
      <rPr>
        <sz val="10"/>
        <color indexed="8"/>
        <rFont val="Arial"/>
        <family val="2"/>
      </rPr>
      <t xml:space="preserve"> c</t>
    </r>
    <r>
      <rPr>
        <vertAlign val="subscript"/>
        <sz val="10"/>
        <color indexed="8"/>
        <rFont val="Arial"/>
        <family val="2"/>
      </rPr>
      <t>pe</t>
    </r>
    <r>
      <rPr>
        <sz val="10"/>
        <color indexed="8"/>
        <rFont val="Arial"/>
        <family val="2"/>
      </rPr>
      <t xml:space="preserve"> = 0.4</t>
    </r>
  </si>
  <si>
    <t>→</t>
  </si>
  <si>
    <t>(2) copertura sopravento</t>
  </si>
  <si>
    <t>Direzione del vento→</t>
  </si>
  <si>
    <t>(3) copertura sottovento</t>
  </si>
  <si>
    <r>
      <t>(1)</t>
    </r>
    <r>
      <rPr>
        <sz val="10"/>
        <color indexed="8"/>
        <rFont val="Arial"/>
        <family val="2"/>
      </rPr>
      <t xml:space="preserve"> c</t>
    </r>
    <r>
      <rPr>
        <vertAlign val="subscript"/>
        <sz val="10"/>
        <color indexed="8"/>
        <rFont val="Arial"/>
        <family val="2"/>
      </rPr>
      <t>pe</t>
    </r>
    <r>
      <rPr>
        <sz val="10"/>
        <color indexed="8"/>
        <rFont val="Arial"/>
        <family val="2"/>
      </rPr>
      <t xml:space="preserve"> = 0.8</t>
    </r>
  </si>
  <si>
    <r>
      <t>(4)</t>
    </r>
    <r>
      <rPr>
        <sz val="10"/>
        <color indexed="8"/>
        <rFont val="Arial"/>
        <family val="2"/>
      </rPr>
      <t xml:space="preserve"> c</t>
    </r>
    <r>
      <rPr>
        <vertAlign val="subscript"/>
        <sz val="10"/>
        <color indexed="8"/>
        <rFont val="Arial"/>
        <family val="2"/>
      </rPr>
      <t>pe</t>
    </r>
    <r>
      <rPr>
        <sz val="10"/>
        <color indexed="8"/>
        <rFont val="Arial"/>
        <family val="2"/>
      </rPr>
      <t xml:space="preserve"> = 0.4</t>
    </r>
  </si>
  <si>
    <t>(4) parete sottovento</t>
  </si>
  <si>
    <r>
      <t>N.B</t>
    </r>
    <r>
      <rPr>
        <i/>
        <u/>
        <sz val="10"/>
        <color indexed="8"/>
        <rFont val="Arial"/>
        <family val="2"/>
      </rPr>
      <t>. Se c</t>
    </r>
    <r>
      <rPr>
        <i/>
        <u/>
        <vertAlign val="subscript"/>
        <sz val="10"/>
        <color indexed="8"/>
        <rFont val="Arial"/>
        <family val="2"/>
      </rPr>
      <t>pe</t>
    </r>
    <r>
      <rPr>
        <i/>
        <u/>
        <sz val="10"/>
        <color indexed="8"/>
        <rFont val="Arial"/>
        <family val="2"/>
      </rPr>
      <t xml:space="preserve"> è &gt; 0 il verso è concorde con le frecce delle figure</t>
    </r>
  </si>
  <si>
    <r>
      <t>N.B</t>
    </r>
    <r>
      <rPr>
        <i/>
        <u/>
        <sz val="10"/>
        <color indexed="8"/>
        <rFont val="Arial"/>
        <family val="2"/>
      </rPr>
      <t>. Se la costruzione è stagna Cpi=0 (la figura non viene aggiornata)</t>
    </r>
  </si>
  <si>
    <t xml:space="preserve">4 PRESSIONI DEL VENTO </t>
  </si>
  <si>
    <t>Combinazione più sfavorevole per pareti e copertura :</t>
  </si>
  <si>
    <r>
      <t>p [kN/m</t>
    </r>
    <r>
      <rPr>
        <sz val="10"/>
        <color indexed="8"/>
        <rFont val="Calibri"/>
        <family val="2"/>
      </rPr>
      <t>²</t>
    </r>
    <r>
      <rPr>
        <sz val="10"/>
        <color indexed="8"/>
        <rFont val="Arial"/>
        <family val="2"/>
      </rPr>
      <t>]</t>
    </r>
  </si>
  <si>
    <r>
      <t>c</t>
    </r>
    <r>
      <rPr>
        <b/>
        <vertAlign val="subscript"/>
        <sz val="10"/>
        <color indexed="8"/>
        <rFont val="Arial"/>
        <family val="2"/>
      </rPr>
      <t>e</t>
    </r>
  </si>
  <si>
    <r>
      <t>c</t>
    </r>
    <r>
      <rPr>
        <b/>
        <vertAlign val="subscript"/>
        <sz val="10"/>
        <color indexed="8"/>
        <rFont val="Arial"/>
        <family val="2"/>
      </rPr>
      <t>p</t>
    </r>
  </si>
  <si>
    <r>
      <t>P [kN/m</t>
    </r>
    <r>
      <rPr>
        <b/>
        <sz val="10"/>
        <color rgb="FF00B0F0"/>
        <rFont val="Calibri"/>
        <family val="2"/>
      </rPr>
      <t>²</t>
    </r>
    <r>
      <rPr>
        <b/>
        <sz val="10"/>
        <color rgb="FF00B0F0"/>
        <rFont val="Arial"/>
        <family val="2"/>
      </rPr>
      <t>]</t>
    </r>
  </si>
  <si>
    <t>(1) par. sopravent.</t>
  </si>
  <si>
    <t>(2) cop. sopravent.</t>
  </si>
  <si>
    <t>(3) cop. Sottovent.</t>
  </si>
  <si>
    <t>(4) par. sottovent.</t>
  </si>
  <si>
    <r>
      <t>N.B</t>
    </r>
    <r>
      <rPr>
        <i/>
        <u/>
        <sz val="10"/>
        <color indexed="8"/>
        <rFont val="Arial"/>
        <family val="2"/>
      </rPr>
      <t>. Se p</t>
    </r>
    <r>
      <rPr>
        <i/>
        <u/>
        <sz val="10"/>
        <color indexed="8"/>
        <rFont val="Arial"/>
        <family val="2"/>
      </rPr>
      <t xml:space="preserve"> è &gt; 0 il verso è concorde con le frecce delle figure</t>
    </r>
  </si>
  <si>
    <t>Descrizione</t>
  </si>
  <si>
    <r>
      <t>v</t>
    </r>
    <r>
      <rPr>
        <b/>
        <vertAlign val="subscript"/>
        <sz val="10"/>
        <color indexed="8"/>
        <rFont val="Arial"/>
        <family val="2"/>
      </rPr>
      <t>b,0</t>
    </r>
    <r>
      <rPr>
        <b/>
        <sz val="10"/>
        <color indexed="8"/>
        <rFont val="Arial"/>
        <family val="2"/>
      </rPr>
      <t xml:space="preserve"> [m/s]</t>
    </r>
  </si>
  <si>
    <r>
      <t>a</t>
    </r>
    <r>
      <rPr>
        <b/>
        <vertAlign val="subscript"/>
        <sz val="10"/>
        <color indexed="8"/>
        <rFont val="Arial"/>
        <family val="2"/>
      </rPr>
      <t>0</t>
    </r>
    <r>
      <rPr>
        <b/>
        <sz val="10"/>
        <color indexed="8"/>
        <rFont val="Arial"/>
        <family val="2"/>
      </rPr>
      <t xml:space="preserve"> [m]</t>
    </r>
  </si>
  <si>
    <r>
      <t>k</t>
    </r>
    <r>
      <rPr>
        <b/>
        <vertAlign val="subscript"/>
        <sz val="10"/>
        <color indexed="8"/>
        <rFont val="Arial"/>
        <family val="2"/>
      </rPr>
      <t>a</t>
    </r>
    <r>
      <rPr>
        <b/>
        <sz val="10"/>
        <color indexed="8"/>
        <rFont val="Arial"/>
        <family val="2"/>
      </rPr>
      <t xml:space="preserve"> [1/s]</t>
    </r>
  </si>
  <si>
    <t>TR</t>
  </si>
  <si>
    <r>
      <t>α</t>
    </r>
    <r>
      <rPr>
        <b/>
        <sz val="8"/>
        <color theme="1"/>
        <rFont val="Calibri"/>
        <family val="2"/>
      </rPr>
      <t>r</t>
    </r>
  </si>
  <si>
    <t>1) Valle d’Aosta, Piemonte, Lombardia, Trentino Alto Adige, Veneto, Friuli Venezia Giulia (con l’eccezione della provincia di Trieste)</t>
  </si>
  <si>
    <t>2) Emilia Romagna</t>
  </si>
  <si>
    <t>4) Sicilia e provincia di Reggio Calabria</t>
  </si>
  <si>
    <t>5) Sardegna (zona a oriente della retta congiungente Capo Teulada con l’Isola di Maddalena)</t>
  </si>
  <si>
    <t>6) Sardegna (zona a occidente della retta congiungente Capo Teulada con l’Isola di Maddalena)</t>
  </si>
  <si>
    <t>7) Liguria</t>
  </si>
  <si>
    <t>8) Provincia di Trieste</t>
  </si>
  <si>
    <t>9) Isole (con l’eccezione di Sicilia e Sardegna) e mare aperto</t>
  </si>
  <si>
    <t>Classe di rugosità</t>
  </si>
  <si>
    <t>A) Aree urbane in cui almeno il 15% della superficie sia coperto da edifici la cui altezza media superi i 15m</t>
  </si>
  <si>
    <t>B) Aree urbane (non di classe A), suburbane, industriali e boschive</t>
  </si>
  <si>
    <t>C) Aree con ostacoli diffusi (alberi, case, muri, recinzioni,....); aree con rugosità non riconducibile alle classi A, B, D</t>
  </si>
  <si>
    <t>Categoria di esposizione del sito</t>
  </si>
  <si>
    <r>
      <t>k</t>
    </r>
    <r>
      <rPr>
        <vertAlign val="subscript"/>
        <sz val="9"/>
        <color indexed="8"/>
        <rFont val="Arial"/>
        <family val="2"/>
      </rPr>
      <t>r</t>
    </r>
  </si>
  <si>
    <r>
      <t>z</t>
    </r>
    <r>
      <rPr>
        <vertAlign val="subscript"/>
        <sz val="9"/>
        <color indexed="8"/>
        <rFont val="Arial"/>
        <family val="2"/>
      </rPr>
      <t>0</t>
    </r>
    <r>
      <rPr>
        <sz val="9"/>
        <color indexed="8"/>
        <rFont val="Arial"/>
        <family val="2"/>
      </rPr>
      <t xml:space="preserve"> [m]</t>
    </r>
  </si>
  <si>
    <r>
      <t>z</t>
    </r>
    <r>
      <rPr>
        <vertAlign val="subscript"/>
        <sz val="9"/>
        <color indexed="8"/>
        <rFont val="Arial"/>
        <family val="2"/>
      </rPr>
      <t>min</t>
    </r>
    <r>
      <rPr>
        <sz val="9"/>
        <color indexed="8"/>
        <rFont val="Arial"/>
        <family val="2"/>
      </rPr>
      <t xml:space="preserve"> [m]</t>
    </r>
  </si>
  <si>
    <t>I</t>
  </si>
  <si>
    <t>III</t>
  </si>
  <si>
    <t>IV</t>
  </si>
  <si>
    <t>V</t>
  </si>
  <si>
    <t>input</t>
  </si>
  <si>
    <t>z</t>
  </si>
  <si>
    <r>
      <rPr>
        <sz val="14"/>
        <color theme="1"/>
        <rFont val="Times New Roman"/>
        <family val="1"/>
      </rPr>
      <t>c</t>
    </r>
    <r>
      <rPr>
        <sz val="9"/>
        <color theme="1"/>
        <rFont val="Times New Roman"/>
        <family val="1"/>
      </rPr>
      <t>e</t>
    </r>
  </si>
  <si>
    <r>
      <t>P [kN/m</t>
    </r>
    <r>
      <rPr>
        <sz val="12"/>
        <color theme="1"/>
        <rFont val="Calibri"/>
        <family val="2"/>
      </rPr>
      <t>²</t>
    </r>
    <r>
      <rPr>
        <sz val="12"/>
        <color theme="1"/>
        <rFont val="Times New Roman"/>
        <family val="1"/>
      </rPr>
      <t>]</t>
    </r>
  </si>
  <si>
    <t>Altezza dell'edificio</t>
  </si>
  <si>
    <t>gradi</t>
  </si>
  <si>
    <r>
      <t>v</t>
    </r>
    <r>
      <rPr>
        <vertAlign val="subscript"/>
        <sz val="11"/>
        <color theme="1"/>
        <rFont val="Times New Roman"/>
        <family val="1"/>
      </rPr>
      <t>b,0</t>
    </r>
  </si>
  <si>
    <t>m/s</t>
  </si>
  <si>
    <t>velocità di riferimento del vento</t>
  </si>
  <si>
    <t>stagne</t>
  </si>
  <si>
    <r>
      <t>a</t>
    </r>
    <r>
      <rPr>
        <vertAlign val="subscript"/>
        <sz val="11"/>
        <color theme="1"/>
        <rFont val="Times New Roman"/>
        <family val="1"/>
      </rPr>
      <t>0</t>
    </r>
  </si>
  <si>
    <t>Quota di riferimento</t>
  </si>
  <si>
    <r>
      <t>k</t>
    </r>
    <r>
      <rPr>
        <vertAlign val="subscript"/>
        <sz val="11"/>
        <color theme="1"/>
        <rFont val="Times New Roman"/>
        <family val="1"/>
      </rPr>
      <t>a</t>
    </r>
  </si>
  <si>
    <t>1/s</t>
  </si>
  <si>
    <r>
      <t>a</t>
    </r>
    <r>
      <rPr>
        <vertAlign val="subscript"/>
        <sz val="11"/>
        <color theme="1"/>
        <rFont val="Times New Roman"/>
        <family val="1"/>
      </rPr>
      <t>s</t>
    </r>
  </si>
  <si>
    <t>Quota del fabbricato</t>
  </si>
  <si>
    <r>
      <t>c</t>
    </r>
    <r>
      <rPr>
        <vertAlign val="subscript"/>
        <sz val="11"/>
        <color theme="1"/>
        <rFont val="Times New Roman"/>
        <family val="1"/>
      </rPr>
      <t>t</t>
    </r>
  </si>
  <si>
    <r>
      <t>k</t>
    </r>
    <r>
      <rPr>
        <vertAlign val="subscript"/>
        <sz val="11"/>
        <color theme="1"/>
        <rFont val="Times New Roman"/>
        <family val="1"/>
      </rPr>
      <t>r</t>
    </r>
  </si>
  <si>
    <r>
      <t>z</t>
    </r>
    <r>
      <rPr>
        <vertAlign val="subscript"/>
        <sz val="11"/>
        <color theme="1"/>
        <rFont val="Times New Roman"/>
        <family val="1"/>
      </rPr>
      <t>0</t>
    </r>
  </si>
  <si>
    <r>
      <t>z</t>
    </r>
    <r>
      <rPr>
        <vertAlign val="subscript"/>
        <sz val="11"/>
        <color theme="1"/>
        <rFont val="Times New Roman"/>
        <family val="1"/>
      </rPr>
      <t>min</t>
    </r>
  </si>
  <si>
    <r>
      <t>c</t>
    </r>
    <r>
      <rPr>
        <vertAlign val="subscript"/>
        <sz val="11"/>
        <color theme="1"/>
        <rFont val="Times New Roman"/>
        <family val="1"/>
      </rPr>
      <t>d</t>
    </r>
  </si>
  <si>
    <r>
      <t>c</t>
    </r>
    <r>
      <rPr>
        <vertAlign val="subscript"/>
        <sz val="11"/>
        <color theme="1"/>
        <rFont val="Times New Roman"/>
        <family val="1"/>
      </rPr>
      <t>p</t>
    </r>
  </si>
  <si>
    <t>sopravento</t>
  </si>
  <si>
    <t>sottovento</t>
  </si>
  <si>
    <t>output</t>
  </si>
  <si>
    <r>
      <t>v</t>
    </r>
    <r>
      <rPr>
        <b/>
        <vertAlign val="subscript"/>
        <sz val="11"/>
        <color theme="1"/>
        <rFont val="Times New Roman"/>
        <family val="1"/>
      </rPr>
      <t>b</t>
    </r>
  </si>
  <si>
    <t>velocità di riferimento del vento di calcolo</t>
  </si>
  <si>
    <r>
      <t>q</t>
    </r>
    <r>
      <rPr>
        <b/>
        <vertAlign val="subscript"/>
        <sz val="11"/>
        <color theme="1"/>
        <rFont val="Times New Roman"/>
        <family val="1"/>
      </rPr>
      <t>b</t>
    </r>
  </si>
  <si>
    <r>
      <t>N/m</t>
    </r>
    <r>
      <rPr>
        <b/>
        <sz val="11"/>
        <color theme="1"/>
        <rFont val="Calibri"/>
        <family val="2"/>
      </rPr>
      <t>²</t>
    </r>
  </si>
  <si>
    <t>pressione cinetica di riferimento</t>
  </si>
  <si>
    <t>p</t>
  </si>
  <si>
    <r>
      <t>kN/m</t>
    </r>
    <r>
      <rPr>
        <b/>
        <vertAlign val="superscript"/>
        <sz val="11"/>
        <color theme="1"/>
        <rFont val="Times New Roman"/>
        <family val="1"/>
      </rPr>
      <t>2</t>
    </r>
  </si>
  <si>
    <t>Pressione del vento minima</t>
  </si>
  <si>
    <t>Pressione del vento massima</t>
  </si>
  <si>
    <r>
      <t>a</t>
    </r>
    <r>
      <rPr>
        <vertAlign val="subscript"/>
        <sz val="10"/>
        <color indexed="8"/>
        <rFont val="Arial"/>
        <family val="2"/>
      </rPr>
      <t>s</t>
    </r>
    <r>
      <rPr>
        <sz val="10"/>
        <color indexed="8"/>
        <rFont val="Arial"/>
        <family val="2"/>
      </rPr>
      <t xml:space="preserve"> [m]</t>
    </r>
  </si>
  <si>
    <t>coef topografico</t>
  </si>
  <si>
    <t>coefficiente unitario</t>
  </si>
  <si>
    <t>1 costruzione ubicata sulla cresta di una collina</t>
  </si>
  <si>
    <t>2 costruzione ubicata sul livello superiore</t>
  </si>
  <si>
    <t>z/H</t>
  </si>
  <si>
    <t>H/D</t>
  </si>
  <si>
    <t>Di seguito la pressione del vento trascurando il coefficiente di forma (Cp=1):</t>
  </si>
  <si>
    <r>
      <t>P</t>
    </r>
    <r>
      <rPr>
        <b/>
        <vertAlign val="subscript"/>
        <sz val="11"/>
        <color theme="1"/>
        <rFont val="Times New Roman"/>
        <family val="1"/>
      </rPr>
      <t>min</t>
    </r>
  </si>
  <si>
    <r>
      <t>P</t>
    </r>
    <r>
      <rPr>
        <b/>
        <vertAlign val="subscript"/>
        <sz val="11"/>
        <color theme="1"/>
        <rFont val="Times New Roman"/>
        <family val="1"/>
      </rPr>
      <t>max</t>
    </r>
  </si>
  <si>
    <t>ANALISI STATICA LINEARE PAR.7.3.3.2 E PAR.3.2 NTC08</t>
  </si>
  <si>
    <t>Trascura le eccintricità accidentali</t>
  </si>
  <si>
    <t>KT=ΣKyi*(xi-xCR)²+ΣKxi*(yi-yCR)²</t>
  </si>
  <si>
    <t>(Kyi*(xi-xCR)²+Kxi*(yi-yCR)²)/KT</t>
  </si>
  <si>
    <t>fx,acc</t>
  </si>
  <si>
    <t>fy,acc</t>
  </si>
  <si>
    <t>check torsione da sisma</t>
  </si>
  <si>
    <t>Mt,acc,i=Mt,acc*(Kyi*(xi-xCR)²+Kxi*(yi-yCR)²)/KT</t>
  </si>
  <si>
    <r>
      <t>fx</t>
    </r>
    <r>
      <rPr>
        <b/>
        <vertAlign val="subscript"/>
        <sz val="11"/>
        <rFont val="Arial"/>
        <family val="2"/>
      </rPr>
      <t>i</t>
    </r>
  </si>
  <si>
    <r>
      <t>fy</t>
    </r>
    <r>
      <rPr>
        <b/>
        <vertAlign val="subscript"/>
        <sz val="11"/>
        <rFont val="Arial"/>
        <family val="2"/>
      </rPr>
      <t>i</t>
    </r>
  </si>
  <si>
    <r>
      <t>fx</t>
    </r>
    <r>
      <rPr>
        <b/>
        <vertAlign val="subscript"/>
        <sz val="11"/>
        <rFont val="Arial"/>
        <family val="2"/>
      </rPr>
      <t>i (senza forze da ecc accidentali)</t>
    </r>
  </si>
  <si>
    <r>
      <t>fy</t>
    </r>
    <r>
      <rPr>
        <b/>
        <vertAlign val="subscript"/>
        <sz val="11"/>
        <rFont val="Arial"/>
        <family val="2"/>
      </rPr>
      <t>i (senza forze da ecc accidentali)</t>
    </r>
  </si>
  <si>
    <r>
      <rPr>
        <b/>
        <sz val="12"/>
        <color theme="1"/>
        <rFont val="Calibri"/>
        <family val="2"/>
        <scheme val="minor"/>
      </rPr>
      <t>Q</t>
    </r>
    <r>
      <rPr>
        <b/>
        <vertAlign val="subscript"/>
        <sz val="12"/>
        <color theme="1"/>
        <rFont val="Calibri"/>
        <family val="2"/>
        <scheme val="minor"/>
      </rPr>
      <t>k,neve</t>
    </r>
  </si>
  <si>
    <t>CARICO VERTICALE PRIMO</t>
  </si>
  <si>
    <t xml:space="preserve">parete continuità </t>
  </si>
  <si>
    <t>Rif. pareti piano terra</t>
  </si>
  <si>
    <t>1.Posizione dei Centri secondo il comportamento a telaio</t>
  </si>
  <si>
    <t>1.Posizione dei Centri secondo il comportamento a mensola</t>
  </si>
  <si>
    <t>2.Momento Torcente secondo il comportamento a mensola</t>
  </si>
  <si>
    <t>2.Momento Torcente secondo il comportamento a telaio</t>
  </si>
  <si>
    <r>
      <rPr>
        <b/>
        <sz val="12"/>
        <color theme="1"/>
        <rFont val="Calibri"/>
        <family val="2"/>
        <scheme val="minor"/>
      </rPr>
      <t>G</t>
    </r>
    <r>
      <rPr>
        <b/>
        <vertAlign val="subscript"/>
        <sz val="12"/>
        <color theme="1"/>
        <rFont val="Calibri"/>
        <family val="2"/>
        <scheme val="minor"/>
      </rPr>
      <t>1</t>
    </r>
    <r>
      <rPr>
        <sz val="11"/>
        <color theme="1"/>
        <rFont val="Calibri"/>
        <family val="2"/>
        <scheme val="minor"/>
      </rPr>
      <t/>
    </r>
  </si>
  <si>
    <r>
      <t>G</t>
    </r>
    <r>
      <rPr>
        <b/>
        <vertAlign val="subscript"/>
        <sz val="12"/>
        <color theme="1"/>
        <rFont val="Calibri"/>
        <family val="2"/>
        <scheme val="minor"/>
      </rPr>
      <t>2</t>
    </r>
  </si>
  <si>
    <t>Rif. parete piano primo</t>
  </si>
  <si>
    <t>escluso forza di base</t>
  </si>
  <si>
    <t>Nome setto</t>
  </si>
  <si>
    <t>1.PARAMETRI SISMICI DEL SITO</t>
  </si>
  <si>
    <t>2.ANALISI STATICA LINEARE</t>
  </si>
  <si>
    <t>3.RIPARTIZIONE DELLE FORZE , CALCOLO DELLE ECCENTRICITA' ACCIDENTALI E DEI TORCENTI DI PIANO</t>
  </si>
  <si>
    <t>Secondo prescrizioni par 7.2.3 NTC 2008</t>
  </si>
  <si>
    <t>3.1 Se la parete è interna l'eccentricità d1 e la spinta del vento sono nulle</t>
  </si>
  <si>
    <r>
      <t>W</t>
    </r>
    <r>
      <rPr>
        <b/>
        <vertAlign val="subscript"/>
        <sz val="11"/>
        <color theme="1"/>
        <rFont val="Calibri"/>
        <family val="2"/>
        <scheme val="minor"/>
      </rPr>
      <t>i</t>
    </r>
  </si>
  <si>
    <r>
      <t>W</t>
    </r>
    <r>
      <rPr>
        <b/>
        <vertAlign val="subscript"/>
        <sz val="11"/>
        <color theme="1"/>
        <rFont val="Calibri"/>
        <family val="2"/>
        <scheme val="minor"/>
      </rPr>
      <t>i</t>
    </r>
    <r>
      <rPr>
        <b/>
        <sz val="11"/>
        <color theme="1"/>
        <rFont val="Arial"/>
        <family val="2"/>
      </rPr>
      <t>·z</t>
    </r>
    <r>
      <rPr>
        <b/>
        <vertAlign val="subscript"/>
        <sz val="11"/>
        <color theme="1"/>
        <rFont val="Arial"/>
        <family val="2"/>
      </rPr>
      <t>i</t>
    </r>
  </si>
  <si>
    <r>
      <t>z</t>
    </r>
    <r>
      <rPr>
        <b/>
        <vertAlign val="subscript"/>
        <sz val="11"/>
        <color theme="1"/>
        <rFont val="Calibri"/>
        <family val="2"/>
        <scheme val="minor"/>
      </rPr>
      <t xml:space="preserve">i </t>
    </r>
  </si>
  <si>
    <r>
      <t>F</t>
    </r>
    <r>
      <rPr>
        <b/>
        <vertAlign val="subscript"/>
        <sz val="11"/>
        <color theme="1"/>
        <rFont val="Calibri"/>
        <family val="2"/>
        <scheme val="minor"/>
      </rPr>
      <t xml:space="preserve">i </t>
    </r>
  </si>
  <si>
    <r>
      <t>M</t>
    </r>
    <r>
      <rPr>
        <b/>
        <vertAlign val="subscript"/>
        <sz val="11"/>
        <color theme="1"/>
        <rFont val="Calibri"/>
        <family val="2"/>
        <scheme val="minor"/>
      </rPr>
      <t xml:space="preserve">t,x </t>
    </r>
  </si>
  <si>
    <r>
      <t>M</t>
    </r>
    <r>
      <rPr>
        <b/>
        <vertAlign val="subscript"/>
        <sz val="11"/>
        <color theme="1"/>
        <rFont val="Calibri"/>
        <family val="2"/>
        <scheme val="minor"/>
      </rPr>
      <t xml:space="preserve">t,y </t>
    </r>
  </si>
  <si>
    <t>Accelerazione di gravità</t>
  </si>
  <si>
    <t>Coefficiente di amplificazione topografica</t>
  </si>
  <si>
    <t>Coefficiente di amplificazione stratigrafica</t>
  </si>
  <si>
    <r>
      <t>Prodotto S</t>
    </r>
    <r>
      <rPr>
        <sz val="8"/>
        <color theme="1"/>
        <rFont val="Calibri"/>
        <family val="2"/>
        <scheme val="minor"/>
      </rPr>
      <t>S</t>
    </r>
    <r>
      <rPr>
        <sz val="11"/>
        <color theme="1"/>
        <rFont val="Calibri"/>
        <family val="2"/>
        <scheme val="minor"/>
      </rPr>
      <t>*S</t>
    </r>
    <r>
      <rPr>
        <sz val="8"/>
        <color theme="1"/>
        <rFont val="Calibri"/>
        <family val="2"/>
        <scheme val="minor"/>
      </rPr>
      <t>T</t>
    </r>
  </si>
  <si>
    <t>Coefficiente funzione della categoria di sottosuolo</t>
  </si>
  <si>
    <t>Periodo del tratto ad accelerazione costante</t>
  </si>
  <si>
    <t>Periodo del tratto a velocità costante</t>
  </si>
  <si>
    <t>Periodo del tratto a spostamento costante</t>
  </si>
  <si>
    <t>Coefficiente di smorzamento viscoso</t>
  </si>
  <si>
    <t>Coefficiente di correzione per smorzamento viscoso diverso dal 5%</t>
  </si>
  <si>
    <t>q</t>
  </si>
  <si>
    <t>Ss</t>
  </si>
  <si>
    <t>St</t>
  </si>
  <si>
    <t>Acc. orizzontale  riferita al suolo rigido, adimensionalizzata</t>
  </si>
  <si>
    <t>Inverso del fattore di struttura</t>
  </si>
  <si>
    <r>
      <t>[m</t>
    </r>
    <r>
      <rPr>
        <sz val="11"/>
        <color theme="1"/>
        <rFont val="Calibri"/>
        <family val="2"/>
      </rPr>
      <t>²</t>
    </r>
    <r>
      <rPr>
        <sz val="11"/>
        <color theme="1"/>
        <rFont val="Calibri"/>
        <family val="2"/>
        <scheme val="minor"/>
      </rPr>
      <t>]</t>
    </r>
  </si>
  <si>
    <r>
      <t>[m</t>
    </r>
    <r>
      <rPr>
        <sz val="11"/>
        <color theme="1"/>
        <rFont val="Calibri"/>
        <family val="2"/>
      </rPr>
      <t>⁴</t>
    </r>
    <r>
      <rPr>
        <sz val="11"/>
        <color theme="1"/>
        <rFont val="Calibri"/>
        <family val="2"/>
        <scheme val="minor"/>
      </rPr>
      <t>]</t>
    </r>
  </si>
  <si>
    <t xml:space="preserve">A </t>
  </si>
  <si>
    <t xml:space="preserve">I </t>
  </si>
  <si>
    <t>[s]</t>
  </si>
  <si>
    <t>[m/s²]</t>
  </si>
  <si>
    <t>[kN/m]</t>
  </si>
  <si>
    <r>
      <t>q</t>
    </r>
    <r>
      <rPr>
        <b/>
        <vertAlign val="subscript"/>
        <sz val="11"/>
        <color theme="1"/>
        <rFont val="Calibri"/>
        <family val="2"/>
        <scheme val="minor"/>
      </rPr>
      <t>a</t>
    </r>
  </si>
  <si>
    <r>
      <t>Z</t>
    </r>
    <r>
      <rPr>
        <b/>
        <vertAlign val="subscript"/>
        <sz val="11"/>
        <color theme="1"/>
        <rFont val="Calibri"/>
        <family val="2"/>
        <scheme val="minor"/>
      </rPr>
      <t>2</t>
    </r>
  </si>
  <si>
    <r>
      <t>Z</t>
    </r>
    <r>
      <rPr>
        <b/>
        <vertAlign val="subscript"/>
        <sz val="11"/>
        <color theme="1"/>
        <rFont val="Calibri"/>
        <family val="2"/>
        <scheme val="minor"/>
      </rPr>
      <t>1</t>
    </r>
  </si>
  <si>
    <r>
      <t>T</t>
    </r>
    <r>
      <rPr>
        <b/>
        <vertAlign val="subscript"/>
        <sz val="11"/>
        <color theme="1"/>
        <rFont val="Calibri"/>
        <family val="2"/>
        <scheme val="minor"/>
      </rPr>
      <t>1</t>
    </r>
  </si>
  <si>
    <t>momento alla base [kNm]</t>
  </si>
  <si>
    <t>taglio alla base   [kN]</t>
  </si>
  <si>
    <t>3 Definire le dimensioni delle pareti del piano terra nonché la posizione del baricentro di ognuna</t>
  </si>
  <si>
    <t>3.1 I campi in eccesso devono essere lasciati vuoti.</t>
  </si>
  <si>
    <t>4 Definire le dimensioni delle pareti del piano primo nonché la posizione del baricentro di ognuna</t>
  </si>
  <si>
    <t>Nome della parete</t>
  </si>
  <si>
    <t>Altezza della costruzione dal piano di fondazione</t>
  </si>
  <si>
    <t>Altezza interpiano</t>
  </si>
  <si>
    <t>Fattore di struttura dell'elemento</t>
  </si>
  <si>
    <t>Quota del baricentro dell'elemento a primo piano</t>
  </si>
  <si>
    <t>Quota del baricentro dell'elemento a piano terra</t>
  </si>
  <si>
    <t>Periodo fondamentale di vibrazione del fabbricato</t>
  </si>
  <si>
    <t>Modulo elastico dell'elemento</t>
  </si>
  <si>
    <t>Massa a metro lineare dell'elemento a primo piano</t>
  </si>
  <si>
    <t>[t/m]</t>
  </si>
  <si>
    <t>Periodo fondamentale di vibrazione dell'elemento</t>
  </si>
  <si>
    <r>
      <t>T</t>
    </r>
    <r>
      <rPr>
        <vertAlign val="subscript"/>
        <sz val="11"/>
        <color theme="1"/>
        <rFont val="Calibri"/>
        <family val="2"/>
        <scheme val="minor"/>
      </rPr>
      <t xml:space="preserve">a </t>
    </r>
  </si>
  <si>
    <r>
      <t>S</t>
    </r>
    <r>
      <rPr>
        <vertAlign val="subscript"/>
        <sz val="11"/>
        <color theme="1"/>
        <rFont val="Calibri"/>
        <family val="2"/>
        <scheme val="minor"/>
      </rPr>
      <t>a</t>
    </r>
    <r>
      <rPr>
        <sz val="11"/>
        <color theme="1"/>
        <rFont val="Calibri"/>
        <family val="2"/>
        <scheme val="minor"/>
      </rPr>
      <t xml:space="preserve"> </t>
    </r>
  </si>
  <si>
    <r>
      <t>F</t>
    </r>
    <r>
      <rPr>
        <vertAlign val="subscript"/>
        <sz val="11"/>
        <color theme="1"/>
        <rFont val="Calibri"/>
        <family val="2"/>
        <scheme val="minor"/>
      </rPr>
      <t>a</t>
    </r>
    <r>
      <rPr>
        <sz val="11"/>
        <color theme="1"/>
        <rFont val="Calibri"/>
        <family val="2"/>
        <scheme val="minor"/>
      </rPr>
      <t xml:space="preserve"> </t>
    </r>
  </si>
  <si>
    <r>
      <t>p</t>
    </r>
    <r>
      <rPr>
        <vertAlign val="subscript"/>
        <sz val="11"/>
        <color theme="1"/>
        <rFont val="Calibri"/>
        <family val="2"/>
        <scheme val="minor"/>
      </rPr>
      <t xml:space="preserve">0 </t>
    </r>
  </si>
  <si>
    <r>
      <t>M</t>
    </r>
    <r>
      <rPr>
        <vertAlign val="subscript"/>
        <sz val="11"/>
        <color theme="1"/>
        <rFont val="Calibri"/>
        <family val="2"/>
        <scheme val="minor"/>
      </rPr>
      <t>Sd</t>
    </r>
    <r>
      <rPr>
        <sz val="11"/>
        <color theme="1"/>
        <rFont val="Calibri"/>
        <family val="2"/>
        <scheme val="minor"/>
      </rPr>
      <t xml:space="preserve"> </t>
    </r>
  </si>
  <si>
    <r>
      <t>W</t>
    </r>
    <r>
      <rPr>
        <vertAlign val="subscript"/>
        <sz val="11"/>
        <color theme="1"/>
        <rFont val="Calibri"/>
        <family val="2"/>
        <scheme val="minor"/>
      </rPr>
      <t>a</t>
    </r>
    <r>
      <rPr>
        <sz val="11"/>
        <color theme="1"/>
        <rFont val="Calibri"/>
        <family val="2"/>
        <scheme val="minor"/>
      </rPr>
      <t xml:space="preserve"> </t>
    </r>
  </si>
  <si>
    <t>Acc. orizzontale  massima che l'elemento subisce, adimensionalizzata</t>
  </si>
  <si>
    <t>Forza sismica applicata nel centro di massa, che subisce l'elemento</t>
  </si>
  <si>
    <t>rispetto ad un sistema di riferimento scelto e inserire il peso che grava su di esse.</t>
  </si>
  <si>
    <t>Coefficiente per la definizione del periodo fondamentale</t>
  </si>
  <si>
    <t>Parametro che influenza il periodo fondamentale del pannello</t>
  </si>
  <si>
    <t>Si assegna la rigidezza dello shear-type quando si vuole descrivere il comportamento a telaio, mentre per</t>
  </si>
  <si>
    <t>descrivere il comportamento a mensola si assegna la rigidezza della trave incastrata alla base.</t>
  </si>
  <si>
    <t>Nella valutazione della rigidezza degli elementi viene considerato anche il contributo della rigidezza</t>
  </si>
  <si>
    <t xml:space="preserve">*Le coordinate dei centri sono relative al sistema di riferimento scelto </t>
  </si>
  <si>
    <t>Per i soli edifici ed in assenza di più accurate determinazioni l'eccentricità accidentale in ogni direzione non può essere inferiore a 0.05 volte la dimensione dell'edificio misurata perpendicolarmente alla direzione di applicazione dell'azione sismica. Dettà eccentricità è assunta costante, per entità e direzione, su tutti gli orizzontamenti. La ripartizione delle forze causate dalle eccentricità accidentali sono</t>
  </si>
  <si>
    <t>EX</t>
  </si>
  <si>
    <t>EY</t>
  </si>
  <si>
    <t>Mx</t>
  </si>
  <si>
    <t>My</t>
  </si>
  <si>
    <t>COMBINAZIONI SISMICHE</t>
  </si>
  <si>
    <t>Combinazione</t>
  </si>
  <si>
    <t>unitaria</t>
  </si>
  <si>
    <t>solo Mx</t>
  </si>
  <si>
    <t>solo My</t>
  </si>
  <si>
    <t>solo FY</t>
  </si>
  <si>
    <t>solo FX</t>
  </si>
  <si>
    <t>1° livello</t>
  </si>
  <si>
    <t>2°livello</t>
  </si>
  <si>
    <t>Combinazione:</t>
  </si>
  <si>
    <t>test</t>
  </si>
  <si>
    <t>PIANO TERRA</t>
  </si>
  <si>
    <t>xi</t>
  </si>
  <si>
    <t>Lx</t>
  </si>
  <si>
    <t>yi</t>
  </si>
  <si>
    <t>Ly</t>
  </si>
  <si>
    <t>X1.1</t>
  </si>
  <si>
    <t>X1.2</t>
  </si>
  <si>
    <t>X1.3</t>
  </si>
  <si>
    <t>X1.4</t>
  </si>
  <si>
    <t>X1.5</t>
  </si>
  <si>
    <t>X1.6</t>
  </si>
  <si>
    <t>X1.7</t>
  </si>
  <si>
    <t>X1.8</t>
  </si>
  <si>
    <t>X1.9</t>
  </si>
  <si>
    <t>Y1.1</t>
  </si>
  <si>
    <t>Y1.2</t>
  </si>
  <si>
    <t>Y1.3</t>
  </si>
  <si>
    <t>Y1.4</t>
  </si>
  <si>
    <t>Y1.5</t>
  </si>
  <si>
    <t>Y1.6</t>
  </si>
  <si>
    <t>1 Definire il peso specifico dei pannelli e i moduli elastici</t>
  </si>
  <si>
    <t>2 Definire le caratteristiche geometriche dell'impalcato</t>
  </si>
  <si>
    <t>centro di massa 1 telaio</t>
  </si>
  <si>
    <t>centro di rigidezza 1 telaio</t>
  </si>
  <si>
    <t>centro di massa 2 telaio</t>
  </si>
  <si>
    <t>centro di rigidezza 2 telaio</t>
  </si>
  <si>
    <t>centro di massa 1 mensola</t>
  </si>
  <si>
    <t>centro di rigidezza 1 mensola</t>
  </si>
  <si>
    <t>centro di massa 2 mensola</t>
  </si>
  <si>
    <t>centro di rigidezza 2 mensola</t>
  </si>
  <si>
    <t>TELAIO</t>
  </si>
  <si>
    <t>MENSOLA</t>
  </si>
  <si>
    <t>Carichi sulla copertura</t>
  </si>
  <si>
    <t>X1.10</t>
  </si>
  <si>
    <t>X1.11</t>
  </si>
  <si>
    <t>peso sismico</t>
  </si>
  <si>
    <t>1. Definire la combinazione sismica di calcolo</t>
  </si>
  <si>
    <t>Si analizzano due comportamenti limite delle costruzioni a pareti portanti: comportamento a telaio e a mensola</t>
  </si>
  <si>
    <t>La ripartizione reale delle forze dell'elemento globale, assunto elastico, sarà contenuta all'interno dei</t>
  </si>
  <si>
    <t>rx</t>
  </si>
  <si>
    <t>ry</t>
  </si>
  <si>
    <t>ls</t>
  </si>
  <si>
    <t>rx/Is</t>
  </si>
  <si>
    <t>ry/Is</t>
  </si>
  <si>
    <t>r,min</t>
  </si>
  <si>
    <t>r/Is &gt; 0,8</t>
  </si>
  <si>
    <t>0,8 ls</t>
  </si>
  <si>
    <t>telaio</t>
  </si>
  <si>
    <t>mensola</t>
  </si>
  <si>
    <t>RIPARTIZIONE A TELAIO</t>
  </si>
  <si>
    <t>RIPARTIZIONE A MENSOLA</t>
  </si>
  <si>
    <t>RIPARTIZIONE DELLE FORZE SISMICHE</t>
  </si>
  <si>
    <t>3.Verifica sulla deformabilità torsionale 7.4.3.1 NTC08</t>
  </si>
  <si>
    <t>CENTRO DI MASSA E RIGIDEZZA</t>
  </si>
  <si>
    <t>Sy</t>
  </si>
  <si>
    <t>Sx</t>
  </si>
  <si>
    <t>Una ripartizione delle forze di questo tipo, è attendibile solo se è valida l'ipotesi di piano rigido e se è lecito</t>
  </si>
  <si>
    <t>calcolare le azioni sismiche attraverso l'analisi statica lineare.</t>
  </si>
  <si>
    <t>peso pannelli piano terra</t>
  </si>
  <si>
    <t>peso pannelli piano primo</t>
  </si>
  <si>
    <t>STEP</t>
  </si>
  <si>
    <t>peso cumulativo pannelli a piano primo</t>
  </si>
  <si>
    <t>continuità</t>
  </si>
  <si>
    <t>peso cumulativo pannelli a piano secondo</t>
  </si>
  <si>
    <t xml:space="preserve"> Le forze fuori piano saranno valutate seguendo le prescrizioni al capitolo 7.2.3 delle NTC 08, ossia studiandole </t>
  </si>
  <si>
    <t>tangenziale; tuttavia si ipotizza che il pannello non abbia rigidezza nella direzione fuori dal piano.</t>
  </si>
  <si>
    <t>come elementi non strutturali.</t>
  </si>
  <si>
    <t xml:space="preserve"> valori limite di seguito riportati. </t>
  </si>
  <si>
    <t>www.davidecicchini.it</t>
  </si>
  <si>
    <t>Ing. Davide Cicchini</t>
  </si>
  <si>
    <t xml:space="preserve">Per il calcolo del baricentro delle masse si fa l'ipotesi che l'impalcato sia </t>
  </si>
  <si>
    <t>Il foglio esegue la ripartizione delle forze orizzontali per le strutture a pareti</t>
  </si>
  <si>
    <t>portanti. Si possono calcolare le sollecitazioni sia per elementi in muratura</t>
  </si>
  <si>
    <t>sia in calcestruzzo; accettando i limiti adottati per la definizione delle</t>
  </si>
  <si>
    <t>rigidezze. In particolare si studia la struttura assegnando due comportamenti</t>
  </si>
  <si>
    <t>infinitamente rigido.</t>
  </si>
  <si>
    <t>Le azioni sismiche si calcolano secondo analisi statica lineare, quindi è</t>
  </si>
  <si>
    <t xml:space="preserve">necessario che sia rispettata la regolarità strutturale affinchè questa </t>
  </si>
  <si>
    <t>ipotesi sia valida.</t>
  </si>
  <si>
    <t>Pseudoaccelerazione</t>
  </si>
  <si>
    <t>Accelerazione di progetto</t>
  </si>
  <si>
    <t>Risultati Analisi statica lineare:</t>
  </si>
  <si>
    <t>Periodo fondamentale della struttura</t>
  </si>
  <si>
    <t>Aliquota della massa partecipante al primo modo</t>
  </si>
  <si>
    <t>4.REGOLARITA' DELLA STRUTTURA</t>
  </si>
  <si>
    <t>4.1 REGOLARITA' IN PIANTA</t>
  </si>
  <si>
    <t>4.2 REGOLARITA' IN ALTEZZA</t>
  </si>
  <si>
    <t>2-Il rapporto tra i lati di un rettangolo in cui la costruzione risulta iscritta è inferiore a 4</t>
  </si>
  <si>
    <t>totale della costruzione nella corrispondente direzione.</t>
  </si>
  <si>
    <t>3-Nessuna dimensione di eventuali rientri o sporgenze supera il 25% della dimensione</t>
  </si>
  <si>
    <t>Baricentro del rettangolo in cui è iscritta la costruzione:</t>
  </si>
  <si>
    <t>xg</t>
  </si>
  <si>
    <t>yg</t>
  </si>
  <si>
    <t>dalla base alla sommità della costruzione:</t>
  </si>
  <si>
    <t xml:space="preserve">- Massa e rigidezza rimangono costanti o variano gradualmente, senza bruschi cambiamenti, </t>
  </si>
  <si>
    <t>1-le variazioni di massa da un orizzontamento all'altro non superano il 25%</t>
  </si>
  <si>
    <r>
      <t>W</t>
    </r>
    <r>
      <rPr>
        <sz val="8"/>
        <color theme="1"/>
        <rFont val="Calibri"/>
        <family val="2"/>
        <scheme val="minor"/>
      </rPr>
      <t>1</t>
    </r>
  </si>
  <si>
    <r>
      <t>W</t>
    </r>
    <r>
      <rPr>
        <sz val="8"/>
        <color theme="1"/>
        <rFont val="Calibri"/>
        <family val="2"/>
        <scheme val="minor"/>
      </rPr>
      <t>2</t>
    </r>
  </si>
  <si>
    <t>xmax</t>
  </si>
  <si>
    <t>xmin</t>
  </si>
  <si>
    <t>ymax</t>
  </si>
  <si>
    <t>ymin</t>
  </si>
  <si>
    <t>xm</t>
  </si>
  <si>
    <t>ym</t>
  </si>
  <si>
    <t>&lt; 4</t>
  </si>
  <si>
    <t>Massimo scostamento percentuale</t>
  </si>
  <si>
    <t>Centro di massa del primo impalcato:</t>
  </si>
  <si>
    <t>Il massimo scostamento percentuale è minore del 25%</t>
  </si>
  <si>
    <t xml:space="preserve">2-La rigidezza non si riduce da un orizzontamento a quello sovrastante più del 30% e non </t>
  </si>
  <si>
    <t>aumenta più del 10%</t>
  </si>
  <si>
    <r>
      <t>K</t>
    </r>
    <r>
      <rPr>
        <sz val="8"/>
        <color theme="1"/>
        <rFont val="Calibri"/>
        <family val="2"/>
        <scheme val="minor"/>
      </rPr>
      <t>2</t>
    </r>
  </si>
  <si>
    <r>
      <t>K</t>
    </r>
    <r>
      <rPr>
        <sz val="8"/>
        <color theme="1"/>
        <rFont val="Calibri"/>
        <family val="2"/>
        <scheme val="minor"/>
      </rPr>
      <t>1</t>
    </r>
  </si>
  <si>
    <t>kx</t>
  </si>
  <si>
    <t>ky</t>
  </si>
  <si>
    <t>Δ</t>
  </si>
  <si>
    <t>CHECK RIGIDEZZE</t>
  </si>
  <si>
    <t>CHECK VERIFICHE</t>
  </si>
  <si>
    <t>1- Si assume l'impalcato infinatamente rigido.</t>
  </si>
  <si>
    <t>4.2 ATTENDIBILITA' DELL'ANALISI STATICA LINEARE</t>
  </si>
  <si>
    <t>5.SCHEMA DI RIPARTIZIONE DEI CARICHI</t>
  </si>
  <si>
    <t>strutture a mensola. Il comportamento elastico globale sarà una situazione</t>
  </si>
  <si>
    <t>intermedia delle due analizzate.</t>
  </si>
  <si>
    <t>Visualizza centri per schema di ripartizione a:</t>
  </si>
  <si>
    <t>Accelerazione su suolo rigido</t>
  </si>
  <si>
    <t>Coefficiente di amplificazione spettrale</t>
  </si>
  <si>
    <t>Periodo di inizio tratto a velocità costante</t>
  </si>
  <si>
    <t xml:space="preserve">Fattore di Struttura   "q" </t>
  </si>
  <si>
    <t>Categoria di Sottosuolo</t>
  </si>
  <si>
    <t>Categoria topografica</t>
  </si>
  <si>
    <t>somma carichi piano 1</t>
  </si>
  <si>
    <t>somma carichi piano terra</t>
  </si>
  <si>
    <t>Peso pannelli piano 1</t>
  </si>
  <si>
    <t>Peso pannelli piano terra</t>
  </si>
  <si>
    <r>
      <rPr>
        <b/>
        <sz val="12"/>
        <color theme="1"/>
        <rFont val="Calibri"/>
        <family val="2"/>
        <scheme val="minor"/>
      </rPr>
      <t>Q</t>
    </r>
    <r>
      <rPr>
        <b/>
        <vertAlign val="subscript"/>
        <sz val="12"/>
        <color theme="1"/>
        <rFont val="Calibri"/>
        <family val="2"/>
        <scheme val="minor"/>
      </rPr>
      <t>k</t>
    </r>
  </si>
  <si>
    <t>versione 1.2</t>
  </si>
  <si>
    <t>Carichi sul primo impalcato                     (escluso il peso proprio dei pannelli a PT)</t>
  </si>
  <si>
    <t>Carichi sull'impalcato di sottotetto   (escluso il peso proprio dei pannelli al P1)</t>
  </si>
  <si>
    <t>P1</t>
  </si>
  <si>
    <t>PT</t>
  </si>
  <si>
    <t>PST</t>
  </si>
  <si>
    <t xml:space="preserve"> </t>
  </si>
  <si>
    <t>"carichi sulla copertura" lasciando vuote le colonne "carichi sull'impalcato di sottotetto"</t>
  </si>
  <si>
    <t>-Se non è presente il piano di sottotetto allora si dovranno inserire i carichi solo su</t>
  </si>
  <si>
    <t>-Se presenti i panneli sul piano di sottotetto vanno computati nei G1 "carichi sulla copertura"</t>
  </si>
  <si>
    <t>ripartiti con il metodo delle aree di influenza in relazione alla disposizione dei pannelli</t>
  </si>
  <si>
    <t>del piano 1.</t>
  </si>
  <si>
    <t>pannelli sottotetto</t>
  </si>
  <si>
    <t>pannelli piano primo</t>
  </si>
  <si>
    <t>pannelli piano terra</t>
  </si>
  <si>
    <t>&gt;1000 m slm</t>
  </si>
  <si>
    <r>
      <rPr>
        <sz val="11"/>
        <color theme="1"/>
        <rFont val="Calibri"/>
        <family val="2"/>
      </rPr>
      <t>≤</t>
    </r>
    <r>
      <rPr>
        <sz val="11"/>
        <color theme="1"/>
        <rFont val="Calibri"/>
        <family val="2"/>
        <scheme val="minor"/>
      </rPr>
      <t>1000 m slm</t>
    </r>
  </si>
  <si>
    <t>Categoria/Azione Variabile</t>
  </si>
  <si>
    <r>
      <rPr>
        <b/>
        <sz val="14"/>
        <color theme="1"/>
        <rFont val="Calibri"/>
        <family val="2"/>
      </rPr>
      <t>Ψ</t>
    </r>
    <r>
      <rPr>
        <b/>
        <sz val="8"/>
        <color theme="1"/>
        <rFont val="Calibri"/>
        <family val="2"/>
      </rPr>
      <t>0j</t>
    </r>
  </si>
  <si>
    <r>
      <rPr>
        <b/>
        <sz val="14"/>
        <color theme="1"/>
        <rFont val="Calibri"/>
        <family val="2"/>
      </rPr>
      <t>Ψ</t>
    </r>
    <r>
      <rPr>
        <b/>
        <sz val="8"/>
        <color theme="1"/>
        <rFont val="Calibri"/>
        <family val="2"/>
      </rPr>
      <t>1j</t>
    </r>
  </si>
  <si>
    <r>
      <rPr>
        <b/>
        <sz val="14"/>
        <color theme="1"/>
        <rFont val="Calibri"/>
        <family val="2"/>
      </rPr>
      <t>Ψ</t>
    </r>
    <r>
      <rPr>
        <b/>
        <sz val="8"/>
        <color theme="1"/>
        <rFont val="Calibri"/>
        <family val="2"/>
      </rPr>
      <t>2j</t>
    </r>
  </si>
  <si>
    <t>Categoria A Ambienti ad uso residenziale</t>
  </si>
  <si>
    <t>Categoria B Uffici</t>
  </si>
  <si>
    <t>Categoria C Ambienti suscettibili ad affollamento</t>
  </si>
  <si>
    <t>Categoria D Ambienti ad uso commerciale</t>
  </si>
  <si>
    <t>Categoria E Biblioteche, Archivi, Magazzini e ambienti ad uso industriale</t>
  </si>
  <si>
    <t>F</t>
  </si>
  <si>
    <r>
      <t xml:space="preserve">Categoria F Rimesse e parcheggi ( per autoveicoli di peso </t>
    </r>
    <r>
      <rPr>
        <sz val="11"/>
        <color theme="1"/>
        <rFont val="Calibri"/>
        <family val="2"/>
      </rPr>
      <t>≤ 30kN)</t>
    </r>
  </si>
  <si>
    <r>
      <t xml:space="preserve">Categoria G Rimesse e parcheggi ( per autoveicoli di peso </t>
    </r>
    <r>
      <rPr>
        <sz val="11"/>
        <color theme="1"/>
        <rFont val="Times New Roman"/>
        <family val="1"/>
      </rPr>
      <t>˃</t>
    </r>
    <r>
      <rPr>
        <sz val="11"/>
        <color theme="1"/>
        <rFont val="Calibri"/>
        <family val="2"/>
      </rPr>
      <t xml:space="preserve"> 30kN)</t>
    </r>
  </si>
  <si>
    <t>Categoria H Coperture</t>
  </si>
  <si>
    <r>
      <t xml:space="preserve">Neve (a quota </t>
    </r>
    <r>
      <rPr>
        <sz val="11"/>
        <color theme="1"/>
        <rFont val="Calibri"/>
        <family val="2"/>
      </rPr>
      <t>≤ 1000 m s.l.m.)</t>
    </r>
  </si>
  <si>
    <t>J</t>
  </si>
  <si>
    <r>
      <t xml:space="preserve">Neve (a quota </t>
    </r>
    <r>
      <rPr>
        <sz val="11"/>
        <color theme="1"/>
        <rFont val="Times New Roman"/>
        <family val="1"/>
      </rPr>
      <t>˃</t>
    </r>
    <r>
      <rPr>
        <sz val="11"/>
        <color theme="1"/>
        <rFont val="Calibri"/>
        <family val="2"/>
      </rPr>
      <t xml:space="preserve"> 1000 m s.l.m.)</t>
    </r>
  </si>
  <si>
    <t>Neve (a quota ≤ 1000 m s.l.m.)</t>
  </si>
  <si>
    <t>Ψ2j</t>
  </si>
  <si>
    <r>
      <t>Q</t>
    </r>
    <r>
      <rPr>
        <b/>
        <vertAlign val="subscript"/>
        <sz val="12"/>
        <color theme="1"/>
        <rFont val="Calibri"/>
        <family val="2"/>
        <scheme val="minor"/>
      </rPr>
      <t>k,folla</t>
    </r>
  </si>
  <si>
    <r>
      <t>Q</t>
    </r>
    <r>
      <rPr>
        <b/>
        <vertAlign val="subscript"/>
        <sz val="12"/>
        <color theme="1"/>
        <rFont val="Calibri"/>
        <family val="2"/>
        <scheme val="minor"/>
      </rPr>
      <t>k,neve</t>
    </r>
  </si>
  <si>
    <t>CARICO CUMULATIVO VERTICALE A TERRA                                                                              (VALORI NON FATTORIZZATI)</t>
  </si>
  <si>
    <t>CARICO CUMULATIVO VERTICALE A PIANO PRIMO                                                                                        (VALORI NON FATTORIZZATI)</t>
  </si>
  <si>
    <r>
      <t>Q</t>
    </r>
    <r>
      <rPr>
        <b/>
        <vertAlign val="subscript"/>
        <sz val="12"/>
        <color theme="1"/>
        <rFont val="Calibri"/>
        <family val="2"/>
        <scheme val="minor"/>
      </rPr>
      <t>k,TOT</t>
    </r>
  </si>
  <si>
    <t>TOT pt</t>
  </si>
  <si>
    <t>tot p1</t>
  </si>
  <si>
    <t>X0.1</t>
  </si>
  <si>
    <t>X0.2</t>
  </si>
  <si>
    <t>X0.3</t>
  </si>
  <si>
    <t>X0.4</t>
  </si>
  <si>
    <t>X0.5</t>
  </si>
  <si>
    <t>X0.6</t>
  </si>
  <si>
    <t>X0.7</t>
  </si>
  <si>
    <t>X0.8</t>
  </si>
  <si>
    <t>X0.9</t>
  </si>
  <si>
    <t>X0.10</t>
  </si>
  <si>
    <t>Y0.1</t>
  </si>
  <si>
    <t>Y0.2</t>
  </si>
  <si>
    <t>Y0.3</t>
  </si>
  <si>
    <t>Y0.4</t>
  </si>
  <si>
    <t>Y0.5</t>
  </si>
  <si>
    <t>Y0.6</t>
  </si>
  <si>
    <t>Check load</t>
  </si>
  <si>
    <t>Aliquota di peso non considerata per il calcolo dell'azione sismica</t>
  </si>
  <si>
    <t>Massa sismica</t>
  </si>
  <si>
    <t>limite, assegnando la rigidezza delle strutture a telaio e la rigidezza delle</t>
  </si>
  <si>
    <t>Totale sul primo impalcato</t>
  </si>
  <si>
    <t>Totale a piano terra</t>
  </si>
  <si>
    <t>OSS: I pannelli vanno estesi fino all'asse del pannello a loro ortogonale</t>
  </si>
  <si>
    <t>Stato limite di salvaguardia della vita SLV</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</si>
</sst>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0.0000"/>
    <numFmt numFmtId="165" formatCode="0.00000"/>
    <numFmt numFmtId="166" formatCode="0.000"/>
    <numFmt numFmtId="167" formatCode="0.0"/>
    <numFmt numFmtId="168" formatCode="\z\ \&lt;\ 0.00"/>
    <numFmt numFmtId="169" formatCode="\z\ \=\ 0.00"/>
    <numFmt numFmtId="170" formatCode="0.00\ &quot;m&quot;"/>
    <numFmt numFmtId="171" formatCode="&quot;a = &quot;0&quot;°&quot;"/>
    <numFmt numFmtId="172" formatCode="0.00\ &quot;kN/mq&quot;"/>
    <numFmt numFmtId="173" formatCode="0.00&quot; m&quot;"/>
    <numFmt numFmtId="174" formatCode="0&quot; kN/m²&quot;"/>
    <numFmt numFmtId="175" formatCode="0.00&quot; m/s²&quot;"/>
    <numFmt numFmtId="176" formatCode="0.000&quot; s&quot;"/>
    <numFmt numFmtId="177" formatCode="0.000&quot; (g)&quot;"/>
    <numFmt numFmtId="178" formatCode="0&quot; kN&quot;"/>
    <numFmt numFmtId="179" formatCode="0&quot; kNm&quot;"/>
    <numFmt numFmtId="180" formatCode="0.0000000000&quot; rad&quot;"/>
    <numFmt numFmtId="181" formatCode="0.00E+00&quot;kN/m²&quot;"/>
    <numFmt numFmtId="182" formatCode="0.0&quot; kNm&quot;"/>
    <numFmt numFmtId="183" formatCode="0&quot; kN/m³&quot;"/>
    <numFmt numFmtId="184" formatCode="0.0%"/>
    <numFmt numFmtId="185" formatCode="0.0&quot; kN&quot;"/>
  </numFmts>
  <fonts count="147" x14ac:knownFonts="1">
    <font>
      <sz val="11"/>
      <color theme="1"/>
      <name val="Calibri"/>
      <family val="2"/>
      <scheme val="minor"/>
    </font>
    <font>
      <vertAlign val="superscript"/>
      <sz val="11"/>
      <color indexed="8"/>
      <name val="Calibri"/>
      <family val="2"/>
    </font>
    <font>
      <sz val="10"/>
      <name val="Arial"/>
      <family val="2"/>
    </font>
    <font>
      <vertAlign val="subscript"/>
      <sz val="10"/>
      <name val="Arial"/>
      <family val="2"/>
    </font>
    <font>
      <vertAlign val="subscript"/>
      <sz val="12"/>
      <color indexed="8"/>
      <name val="Calibri"/>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sz val="11"/>
      <color indexed="20"/>
      <name val="Calibri"/>
      <family val="2"/>
    </font>
    <font>
      <sz val="11"/>
      <color indexed="17"/>
      <name val="Calibri"/>
      <family val="2"/>
    </font>
    <font>
      <sz val="11"/>
      <color theme="1"/>
      <name val="Calibri"/>
      <family val="2"/>
      <scheme val="minor"/>
    </font>
    <font>
      <b/>
      <sz val="11"/>
      <color theme="1"/>
      <name val="Calibri"/>
      <family val="2"/>
      <scheme val="minor"/>
    </font>
    <font>
      <sz val="12"/>
      <color theme="1"/>
      <name val="Calibri"/>
      <family val="2"/>
      <scheme val="minor"/>
    </font>
    <font>
      <sz val="11"/>
      <color theme="1"/>
      <name val="Calibri"/>
      <family val="2"/>
    </font>
    <font>
      <sz val="11"/>
      <name val="Calibri"/>
      <family val="2"/>
      <scheme val="minor"/>
    </font>
    <font>
      <sz val="12"/>
      <name val="Calibri"/>
      <family val="2"/>
      <scheme val="minor"/>
    </font>
    <font>
      <sz val="11"/>
      <name val="Calibri"/>
      <family val="2"/>
    </font>
    <font>
      <vertAlign val="subscript"/>
      <sz val="11"/>
      <name val="Calibri"/>
      <family val="2"/>
    </font>
    <font>
      <sz val="8"/>
      <name val="Calibri"/>
      <family val="2"/>
    </font>
    <font>
      <b/>
      <sz val="11"/>
      <name val="Calibri"/>
      <family val="2"/>
      <scheme val="minor"/>
    </font>
    <font>
      <b/>
      <sz val="12"/>
      <color rgb="FFFF0000"/>
      <name val="Calibri"/>
      <family val="2"/>
      <scheme val="minor"/>
    </font>
    <font>
      <b/>
      <sz val="14"/>
      <color theme="1"/>
      <name val="Calibri"/>
      <family val="2"/>
      <scheme val="minor"/>
    </font>
    <font>
      <b/>
      <sz val="12"/>
      <color theme="1"/>
      <name val="Calibri"/>
      <family val="2"/>
      <scheme val="minor"/>
    </font>
    <font>
      <vertAlign val="subscript"/>
      <sz val="11"/>
      <color theme="1"/>
      <name val="Calibri"/>
      <family val="2"/>
      <scheme val="minor"/>
    </font>
    <font>
      <b/>
      <sz val="9"/>
      <color indexed="81"/>
      <name val="Tahoma"/>
      <family val="2"/>
    </font>
    <font>
      <sz val="9"/>
      <color indexed="81"/>
      <name val="Tahoma"/>
      <family val="2"/>
    </font>
    <font>
      <vertAlign val="superscript"/>
      <sz val="11"/>
      <color theme="1"/>
      <name val="Calibri"/>
      <family val="2"/>
      <scheme val="minor"/>
    </font>
    <font>
      <vertAlign val="subscript"/>
      <sz val="12"/>
      <color theme="1"/>
      <name val="Calibri"/>
      <family val="2"/>
      <scheme val="minor"/>
    </font>
    <font>
      <u/>
      <sz val="11"/>
      <color theme="10"/>
      <name val="Calibri"/>
      <family val="2"/>
      <scheme val="minor"/>
    </font>
    <font>
      <sz val="11"/>
      <name val="Arial"/>
      <family val="2"/>
    </font>
    <font>
      <vertAlign val="subscript"/>
      <sz val="11"/>
      <name val="Arial"/>
      <family val="2"/>
    </font>
    <font>
      <vertAlign val="superscript"/>
      <sz val="11"/>
      <name val="Arial"/>
      <family val="2"/>
    </font>
    <font>
      <sz val="11"/>
      <name val="Times New Roman"/>
      <family val="1"/>
    </font>
    <font>
      <b/>
      <vertAlign val="subscript"/>
      <sz val="12"/>
      <color theme="1"/>
      <name val="Calibri"/>
      <family val="2"/>
      <scheme val="minor"/>
    </font>
    <font>
      <sz val="10"/>
      <color theme="1"/>
      <name val="Calibri"/>
      <family val="2"/>
      <scheme val="minor"/>
    </font>
    <font>
      <sz val="11"/>
      <color theme="1"/>
      <name val="Times New Roman"/>
      <family val="1"/>
    </font>
    <font>
      <vertAlign val="subscript"/>
      <sz val="11"/>
      <color theme="1"/>
      <name val="Times New Roman"/>
      <family val="1"/>
    </font>
    <font>
      <vertAlign val="superscript"/>
      <sz val="11"/>
      <color theme="1"/>
      <name val="Times New Roman"/>
      <family val="1"/>
    </font>
    <font>
      <b/>
      <sz val="11"/>
      <color theme="1"/>
      <name val="Times New Roman"/>
      <family val="1"/>
    </font>
    <font>
      <b/>
      <vertAlign val="subscript"/>
      <sz val="11"/>
      <color theme="1"/>
      <name val="Times New Roman"/>
      <family val="1"/>
    </font>
    <font>
      <b/>
      <vertAlign val="superscript"/>
      <sz val="11"/>
      <color indexed="8"/>
      <name val="Calibri"/>
      <family val="2"/>
    </font>
    <font>
      <sz val="11"/>
      <color theme="1"/>
      <name val="Tahoma"/>
      <family val="2"/>
    </font>
    <font>
      <b/>
      <sz val="10"/>
      <color theme="1"/>
      <name val="Calibri"/>
      <family val="2"/>
      <scheme val="minor"/>
    </font>
    <font>
      <b/>
      <sz val="9"/>
      <color theme="1"/>
      <name val="Calibri"/>
      <family val="2"/>
      <scheme val="minor"/>
    </font>
    <font>
      <sz val="11"/>
      <color theme="9" tint="-0.499984740745262"/>
      <name val="Calibri"/>
      <family val="2"/>
      <scheme val="minor"/>
    </font>
    <font>
      <vertAlign val="subscript"/>
      <sz val="11"/>
      <color theme="9" tint="-0.499984740745262"/>
      <name val="Calibri"/>
      <family val="2"/>
      <scheme val="minor"/>
    </font>
    <font>
      <vertAlign val="superscript"/>
      <sz val="12"/>
      <color theme="1"/>
      <name val="Calibri"/>
      <family val="2"/>
      <scheme val="minor"/>
    </font>
    <font>
      <sz val="11"/>
      <color theme="1"/>
      <name val="Symbol"/>
      <family val="1"/>
      <charset val="2"/>
    </font>
    <font>
      <sz val="9"/>
      <color theme="1"/>
      <name val="Calibri"/>
      <family val="2"/>
      <scheme val="minor"/>
    </font>
    <font>
      <sz val="9"/>
      <color theme="9" tint="-0.499984740745262"/>
      <name val="Calibri"/>
      <family val="2"/>
      <scheme val="minor"/>
    </font>
    <font>
      <sz val="8"/>
      <color theme="9" tint="-0.499984740745262"/>
      <name val="Calibri"/>
      <family val="2"/>
      <scheme val="minor"/>
    </font>
    <font>
      <b/>
      <sz val="11"/>
      <color rgb="FFFF0000"/>
      <name val="Calibri"/>
      <family val="2"/>
      <scheme val="minor"/>
    </font>
    <font>
      <sz val="11"/>
      <color indexed="8"/>
      <name val="Arial"/>
      <family val="2"/>
    </font>
    <font>
      <vertAlign val="subscript"/>
      <sz val="11"/>
      <color indexed="8"/>
      <name val="Arial"/>
      <family val="2"/>
    </font>
    <font>
      <b/>
      <sz val="8"/>
      <color theme="1"/>
      <name val="Calibri"/>
      <family val="2"/>
      <scheme val="minor"/>
    </font>
    <font>
      <b/>
      <vertAlign val="subscript"/>
      <sz val="11"/>
      <color theme="1"/>
      <name val="Calibri"/>
      <family val="2"/>
      <scheme val="minor"/>
    </font>
    <font>
      <b/>
      <sz val="11"/>
      <color theme="1"/>
      <name val="Symbol"/>
      <family val="1"/>
      <charset val="2"/>
    </font>
    <font>
      <vertAlign val="subscript"/>
      <sz val="11"/>
      <color theme="1"/>
      <name val="Calibri"/>
      <family val="2"/>
    </font>
    <font>
      <b/>
      <i/>
      <sz val="11"/>
      <color theme="1"/>
      <name val="Calibri"/>
      <family val="2"/>
      <scheme val="minor"/>
    </font>
    <font>
      <sz val="8"/>
      <color theme="1"/>
      <name val="Calibri"/>
      <family val="2"/>
      <scheme val="minor"/>
    </font>
    <font>
      <b/>
      <sz val="11"/>
      <color theme="1"/>
      <name val="Calibri"/>
      <family val="2"/>
    </font>
    <font>
      <b/>
      <sz val="11"/>
      <color theme="1"/>
      <name val="Tahoma"/>
      <family val="2"/>
    </font>
    <font>
      <b/>
      <sz val="11"/>
      <color rgb="FF00B0F0"/>
      <name val="Calibri"/>
      <family val="2"/>
      <scheme val="minor"/>
    </font>
    <font>
      <sz val="8"/>
      <color theme="1"/>
      <name val="Calibri"/>
      <family val="2"/>
    </font>
    <font>
      <b/>
      <vertAlign val="superscript"/>
      <sz val="11"/>
      <color theme="1"/>
      <name val="Calibri"/>
      <family val="2"/>
      <scheme val="minor"/>
    </font>
    <font>
      <b/>
      <i/>
      <u/>
      <sz val="12"/>
      <color theme="1"/>
      <name val="Arial"/>
      <family val="2"/>
    </font>
    <font>
      <b/>
      <sz val="11"/>
      <color rgb="FFFF0000"/>
      <name val="Arial"/>
      <family val="2"/>
    </font>
    <font>
      <b/>
      <sz val="11"/>
      <color theme="0" tint="-0.499984740745262"/>
      <name val="Calibri"/>
      <family val="2"/>
      <scheme val="minor"/>
    </font>
    <font>
      <sz val="10"/>
      <color theme="1"/>
      <name val="Arial"/>
      <family val="2"/>
    </font>
    <font>
      <b/>
      <sz val="10"/>
      <color theme="0" tint="-0.499984740745262"/>
      <name val="Arial"/>
      <family val="2"/>
    </font>
    <font>
      <sz val="9"/>
      <color theme="1"/>
      <name val="Arial"/>
      <family val="2"/>
    </font>
    <font>
      <b/>
      <vertAlign val="subscript"/>
      <sz val="10"/>
      <color theme="0" tint="-0.499984740745262"/>
      <name val="Arial"/>
      <family val="2"/>
    </font>
    <font>
      <sz val="10"/>
      <color indexed="8"/>
      <name val="Arial"/>
      <family val="2"/>
    </font>
    <font>
      <b/>
      <sz val="10"/>
      <color theme="1"/>
      <name val="Arial"/>
      <family val="2"/>
    </font>
    <font>
      <vertAlign val="subscript"/>
      <sz val="10"/>
      <color indexed="8"/>
      <name val="Arial"/>
      <family val="2"/>
    </font>
    <font>
      <sz val="10"/>
      <color indexed="8"/>
      <name val="Calibri"/>
      <family val="2"/>
    </font>
    <font>
      <b/>
      <u/>
      <sz val="11"/>
      <color rgb="FF00B0F0"/>
      <name val="Arial"/>
      <family val="2"/>
    </font>
    <font>
      <b/>
      <u/>
      <vertAlign val="subscript"/>
      <sz val="11"/>
      <color rgb="FF00B0F0"/>
      <name val="Arial"/>
      <family val="2"/>
    </font>
    <font>
      <b/>
      <sz val="11"/>
      <color rgb="FF00B0F0"/>
      <name val="Arial"/>
      <family val="2"/>
    </font>
    <font>
      <sz val="10"/>
      <color indexed="8"/>
      <name val="Symbol"/>
      <family val="1"/>
      <charset val="2"/>
    </font>
    <font>
      <vertAlign val="superscript"/>
      <sz val="10"/>
      <color indexed="8"/>
      <name val="Arial"/>
      <family val="2"/>
    </font>
    <font>
      <sz val="10"/>
      <color indexed="8"/>
      <name val="Times New Roman"/>
      <family val="1"/>
    </font>
    <font>
      <b/>
      <u/>
      <sz val="10"/>
      <color rgb="FF00B0F0"/>
      <name val="Arial"/>
      <family val="2"/>
    </font>
    <font>
      <b/>
      <sz val="10"/>
      <color rgb="FF00B0F0"/>
      <name val="Arial"/>
      <family val="2"/>
    </font>
    <font>
      <u/>
      <sz val="10"/>
      <color theme="1"/>
      <name val="Arial"/>
      <family val="2"/>
    </font>
    <font>
      <b/>
      <u/>
      <sz val="10"/>
      <color theme="0" tint="-0.499984740745262"/>
      <name val="Arial"/>
      <family val="2"/>
    </font>
    <font>
      <b/>
      <vertAlign val="subscript"/>
      <sz val="10"/>
      <color indexed="8"/>
      <name val="Arial"/>
      <family val="2"/>
    </font>
    <font>
      <sz val="7"/>
      <color theme="1"/>
      <name val="Arial"/>
      <family val="2"/>
    </font>
    <font>
      <b/>
      <u/>
      <sz val="10"/>
      <color theme="1"/>
      <name val="Arial"/>
      <family val="2"/>
    </font>
    <font>
      <vertAlign val="subscript"/>
      <sz val="10"/>
      <color indexed="8"/>
      <name val="Calibri"/>
      <family val="2"/>
    </font>
    <font>
      <b/>
      <sz val="9"/>
      <color theme="0" tint="-0.34998626667073579"/>
      <name val="Arial"/>
      <family val="2"/>
    </font>
    <font>
      <b/>
      <sz val="10"/>
      <color indexed="8"/>
      <name val="Arial"/>
      <family val="2"/>
    </font>
    <font>
      <b/>
      <sz val="10"/>
      <color rgb="FFFF0000"/>
      <name val="Arial"/>
      <family val="2"/>
    </font>
    <font>
      <b/>
      <sz val="10"/>
      <color indexed="8"/>
      <name val="Symbol"/>
      <family val="1"/>
      <charset val="2"/>
    </font>
    <font>
      <b/>
      <sz val="10"/>
      <color theme="0" tint="-0.34998626667073579"/>
      <name val="Times New Roman"/>
      <family val="1"/>
    </font>
    <font>
      <b/>
      <sz val="10"/>
      <color theme="1"/>
      <name val="Times New Roman"/>
      <family val="1"/>
    </font>
    <font>
      <b/>
      <sz val="9"/>
      <color indexed="8"/>
      <name val="Arial"/>
      <family val="2"/>
    </font>
    <font>
      <b/>
      <u/>
      <sz val="9"/>
      <color indexed="8"/>
      <name val="Arial"/>
      <family val="2"/>
    </font>
    <font>
      <i/>
      <sz val="9"/>
      <color indexed="8"/>
      <name val="Arial"/>
      <family val="2"/>
    </font>
    <font>
      <i/>
      <sz val="10"/>
      <color indexed="8"/>
      <name val="Arial"/>
      <family val="2"/>
    </font>
    <font>
      <b/>
      <sz val="10"/>
      <color rgb="FF00B0F0"/>
      <name val="Calibri"/>
      <family val="2"/>
    </font>
    <font>
      <sz val="10"/>
      <color rgb="FF00B0F0"/>
      <name val="Arial"/>
      <family val="2"/>
    </font>
    <font>
      <b/>
      <i/>
      <u/>
      <sz val="10"/>
      <color indexed="8"/>
      <name val="Arial"/>
      <family val="2"/>
    </font>
    <font>
      <i/>
      <u/>
      <sz val="10"/>
      <color indexed="8"/>
      <name val="Arial"/>
      <family val="2"/>
    </font>
    <font>
      <i/>
      <u/>
      <vertAlign val="subscript"/>
      <sz val="10"/>
      <color indexed="8"/>
      <name val="Arial"/>
      <family val="2"/>
    </font>
    <font>
      <sz val="9"/>
      <color indexed="8"/>
      <name val="Arial"/>
      <family val="2"/>
    </font>
    <font>
      <b/>
      <sz val="8"/>
      <color theme="1"/>
      <name val="Calibri"/>
      <family val="2"/>
    </font>
    <font>
      <vertAlign val="subscript"/>
      <sz val="9"/>
      <color indexed="8"/>
      <name val="Arial"/>
      <family val="2"/>
    </font>
    <font>
      <b/>
      <sz val="12"/>
      <color rgb="FFFF0000"/>
      <name val="Cambria"/>
      <family val="2"/>
      <scheme val="major"/>
    </font>
    <font>
      <sz val="14"/>
      <color theme="1"/>
      <name val="Times New Roman"/>
      <family val="1"/>
    </font>
    <font>
      <sz val="9"/>
      <color theme="1"/>
      <name val="Times New Roman"/>
      <family val="1"/>
    </font>
    <font>
      <sz val="12"/>
      <color theme="1"/>
      <name val="Times New Roman"/>
      <family val="1"/>
    </font>
    <font>
      <sz val="12"/>
      <color theme="1"/>
      <name val="Calibri"/>
      <family val="2"/>
    </font>
    <font>
      <sz val="11"/>
      <color rgb="FFFF0000"/>
      <name val="Times New Roman"/>
      <family val="1"/>
    </font>
    <font>
      <b/>
      <vertAlign val="superscript"/>
      <sz val="11"/>
      <color theme="1"/>
      <name val="Times New Roman"/>
      <family val="1"/>
    </font>
    <font>
      <b/>
      <sz val="12"/>
      <color theme="1"/>
      <name val="Times New Roman"/>
      <family val="1"/>
    </font>
    <font>
      <b/>
      <sz val="11"/>
      <name val="Arial"/>
      <family val="2"/>
    </font>
    <font>
      <b/>
      <vertAlign val="subscript"/>
      <sz val="11"/>
      <name val="Arial"/>
      <family val="2"/>
    </font>
    <font>
      <b/>
      <sz val="11"/>
      <color theme="1"/>
      <name val="Arial"/>
      <family val="2"/>
    </font>
    <font>
      <b/>
      <vertAlign val="subscript"/>
      <sz val="11"/>
      <color theme="1"/>
      <name val="Arial"/>
      <family val="2"/>
    </font>
    <font>
      <b/>
      <i/>
      <sz val="12"/>
      <color theme="1"/>
      <name val="Calibri"/>
      <family val="2"/>
      <scheme val="minor"/>
    </font>
    <font>
      <b/>
      <i/>
      <sz val="22"/>
      <color theme="1"/>
      <name val="Calibri"/>
      <family val="2"/>
      <scheme val="minor"/>
    </font>
    <font>
      <b/>
      <sz val="16"/>
      <color rgb="FFFF0000"/>
      <name val="Calibri"/>
      <family val="2"/>
      <scheme val="minor"/>
    </font>
    <font>
      <b/>
      <sz val="12"/>
      <color theme="1"/>
      <name val="Calibri"/>
      <family val="2"/>
    </font>
    <font>
      <sz val="10"/>
      <name val="Calibri"/>
      <family val="2"/>
      <scheme val="minor"/>
    </font>
    <font>
      <b/>
      <sz val="10"/>
      <name val="Calibri"/>
      <family val="2"/>
      <scheme val="minor"/>
    </font>
    <font>
      <sz val="12"/>
      <color theme="1"/>
      <name val="Arial"/>
      <family val="2"/>
    </font>
    <font>
      <b/>
      <sz val="12"/>
      <color rgb="FF00B0F0"/>
      <name val="Calibri"/>
      <family val="2"/>
      <scheme val="minor"/>
    </font>
    <font>
      <i/>
      <sz val="11"/>
      <color theme="1"/>
      <name val="Calibri"/>
      <family val="2"/>
      <scheme val="minor"/>
    </font>
    <font>
      <b/>
      <sz val="10"/>
      <color rgb="FFFF0000"/>
      <name val="Calibri"/>
      <family val="2"/>
      <scheme val="minor"/>
    </font>
    <font>
      <i/>
      <sz val="12"/>
      <color theme="1"/>
      <name val="Calibri"/>
      <family val="2"/>
      <scheme val="minor"/>
    </font>
    <font>
      <sz val="11"/>
      <color rgb="FFFF0000"/>
      <name val="Calibri"/>
      <family val="2"/>
      <scheme val="minor"/>
    </font>
    <font>
      <b/>
      <sz val="14"/>
      <color theme="1"/>
      <name val="Calibri"/>
      <family val="2"/>
    </font>
    <font>
      <b/>
      <sz val="10"/>
      <color theme="1"/>
      <name val="Calibri"/>
      <family val="2"/>
    </font>
    <font>
      <i/>
      <u/>
      <sz val="11"/>
      <color theme="1"/>
      <name val="Calibri"/>
      <family val="2"/>
      <scheme val="minor"/>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AAE250"/>
        <bgColor indexed="64"/>
      </patternFill>
    </fill>
    <fill>
      <patternFill patternType="solid">
        <fgColor rgb="FFFFCC00"/>
        <bgColor indexed="64"/>
      </patternFill>
    </fill>
    <fill>
      <patternFill patternType="solid">
        <fgColor rgb="FFFFFF66"/>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0000"/>
        <bgColor indexed="64"/>
      </patternFill>
    </fill>
  </fills>
  <borders count="119">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double">
        <color auto="1"/>
      </left>
      <right style="double">
        <color auto="1"/>
      </right>
      <top style="double">
        <color auto="1"/>
      </top>
      <bottom style="double">
        <color auto="1"/>
      </bottom>
      <diagonal/>
    </border>
    <border>
      <left/>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top style="thin">
        <color indexed="64"/>
      </top>
      <bottom/>
      <diagonal/>
    </border>
    <border>
      <left style="double">
        <color auto="1"/>
      </left>
      <right style="double">
        <color auto="1"/>
      </right>
      <top style="double">
        <color auto="1"/>
      </top>
      <bottom/>
      <diagonal/>
    </border>
    <border>
      <left/>
      <right style="thin">
        <color auto="1"/>
      </right>
      <top style="thin">
        <color auto="1"/>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thin">
        <color auto="1"/>
      </right>
      <top style="thin">
        <color auto="1"/>
      </top>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indexed="64"/>
      </top>
      <bottom style="thin">
        <color indexed="64"/>
      </bottom>
      <diagonal/>
    </border>
    <border>
      <left style="medium">
        <color auto="1"/>
      </left>
      <right/>
      <top/>
      <bottom/>
      <diagonal/>
    </border>
    <border>
      <left/>
      <right style="medium">
        <color auto="1"/>
      </right>
      <top/>
      <bottom/>
      <diagonal/>
    </border>
    <border>
      <left style="medium">
        <color auto="1"/>
      </left>
      <right/>
      <top style="thin">
        <color indexed="64"/>
      </top>
      <bottom/>
      <diagonal/>
    </border>
    <border>
      <left/>
      <right style="thin">
        <color indexed="64"/>
      </right>
      <top/>
      <bottom/>
      <diagonal/>
    </border>
    <border>
      <left style="thin">
        <color indexed="64"/>
      </left>
      <right/>
      <top/>
      <bottom/>
      <diagonal/>
    </border>
    <border>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diagonal/>
    </border>
    <border>
      <left/>
      <right/>
      <top/>
      <bottom style="thin">
        <color rgb="FFFF000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auto="1"/>
      </right>
      <top/>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otted">
        <color indexed="64"/>
      </bottom>
      <diagonal/>
    </border>
    <border diagonalUp="1">
      <left/>
      <right/>
      <top/>
      <bottom/>
      <diagonal style="medium">
        <color indexed="64"/>
      </diagonal>
    </border>
    <border diagonalDown="1">
      <left/>
      <right/>
      <top/>
      <bottom/>
      <diagonal style="medium">
        <color indexed="64"/>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style="thin">
        <color indexed="64"/>
      </right>
      <top style="thin">
        <color auto="1"/>
      </top>
      <bottom/>
      <diagonal/>
    </border>
    <border>
      <left style="medium">
        <color auto="1"/>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style="medium">
        <color auto="1"/>
      </right>
      <top style="thin">
        <color indexed="64"/>
      </top>
      <bottom style="thin">
        <color indexed="64"/>
      </bottom>
      <diagonal/>
    </border>
    <border>
      <left/>
      <right style="thin">
        <color auto="1"/>
      </right>
      <top style="thin">
        <color auto="1"/>
      </top>
      <bottom style="thin">
        <color auto="1"/>
      </bottom>
      <diagonal/>
    </border>
    <border>
      <left/>
      <right style="medium">
        <color auto="1"/>
      </right>
      <top style="thin">
        <color auto="1"/>
      </top>
      <bottom/>
      <diagonal/>
    </border>
    <border>
      <left/>
      <right style="medium">
        <color auto="1"/>
      </right>
      <top/>
      <bottom style="thin">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auto="1"/>
      </right>
      <top style="thin">
        <color auto="1"/>
      </top>
      <bottom/>
      <diagonal/>
    </border>
    <border>
      <left style="thin">
        <color indexed="64"/>
      </left>
      <right style="medium">
        <color auto="1"/>
      </right>
      <top/>
      <bottom/>
      <diagonal/>
    </border>
    <border>
      <left style="thin">
        <color indexed="64"/>
      </left>
      <right style="medium">
        <color auto="1"/>
      </right>
      <top/>
      <bottom style="thin">
        <color indexed="64"/>
      </bottom>
      <diagonal/>
    </border>
    <border>
      <left style="double">
        <color indexed="64"/>
      </left>
      <right style="double">
        <color indexed="64"/>
      </right>
      <top style="double">
        <color indexed="64"/>
      </top>
      <bottom style="double">
        <color indexed="64"/>
      </bottom>
      <diagonal/>
    </border>
    <border>
      <left/>
      <right style="medium">
        <color auto="1"/>
      </right>
      <top style="thin">
        <color auto="1"/>
      </top>
      <bottom/>
      <diagonal/>
    </border>
    <border>
      <left style="medium">
        <color auto="1"/>
      </left>
      <right style="thin">
        <color indexed="64"/>
      </right>
      <top/>
      <bottom/>
      <diagonal/>
    </border>
    <border>
      <left style="medium">
        <color auto="1"/>
      </left>
      <right style="thin">
        <color auto="1"/>
      </right>
      <top style="thin">
        <color auto="1"/>
      </top>
      <bottom/>
      <diagonal/>
    </border>
    <border>
      <left style="medium">
        <color auto="1"/>
      </left>
      <right style="thin">
        <color auto="1"/>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thin">
        <color auto="1"/>
      </right>
      <top style="thin">
        <color auto="1"/>
      </top>
      <bottom/>
      <diagonal/>
    </border>
    <border diagonalDown="1">
      <left/>
      <right/>
      <top/>
      <bottom/>
      <diagonal style="thin">
        <color auto="1"/>
      </diagonal>
    </border>
    <border diagonalUp="1">
      <left/>
      <right style="thin">
        <color auto="1"/>
      </right>
      <top/>
      <bottom/>
      <diagonal style="thin">
        <color auto="1"/>
      </diagonal>
    </border>
    <border>
      <left style="double">
        <color indexed="64"/>
      </left>
      <right style="thin">
        <color indexed="64"/>
      </right>
      <top/>
      <bottom/>
      <diagonal/>
    </border>
  </borders>
  <cellStyleXfs count="46">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7" fillId="16" borderId="1" applyNumberFormat="0" applyAlignment="0" applyProtection="0"/>
    <xf numFmtId="0" fontId="8" fillId="0" borderId="2" applyNumberFormat="0" applyFill="0" applyAlignment="0" applyProtection="0"/>
    <xf numFmtId="0" fontId="9" fillId="17" borderId="3" applyNumberFormat="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1" borderId="0" applyNumberFormat="0" applyBorder="0" applyAlignment="0" applyProtection="0"/>
    <xf numFmtId="0" fontId="10" fillId="7" borderId="1" applyNumberFormat="0" applyAlignment="0" applyProtection="0"/>
    <xf numFmtId="0" fontId="11" fillId="22" borderId="0" applyNumberFormat="0" applyBorder="0" applyAlignment="0" applyProtection="0"/>
    <xf numFmtId="0" fontId="2" fillId="0" borderId="0"/>
    <xf numFmtId="0" fontId="2" fillId="0" borderId="0"/>
    <xf numFmtId="0" fontId="22" fillId="0" borderId="0"/>
    <xf numFmtId="0" fontId="2" fillId="23" borderId="4" applyNumberFormat="0" applyFont="0" applyAlignment="0" applyProtection="0"/>
    <xf numFmtId="0" fontId="12" fillId="16" borderId="5"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3" borderId="0" applyNumberFormat="0" applyBorder="0" applyAlignment="0" applyProtection="0"/>
    <xf numFmtId="0" fontId="21" fillId="4" borderId="0" applyNumberFormat="0" applyBorder="0" applyAlignment="0" applyProtection="0"/>
    <xf numFmtId="0" fontId="40" fillId="0" borderId="0" applyNumberFormat="0" applyFill="0" applyBorder="0" applyAlignment="0" applyProtection="0"/>
  </cellStyleXfs>
  <cellXfs count="867">
    <xf numFmtId="0" fontId="0" fillId="0" borderId="0" xfId="0"/>
    <xf numFmtId="0" fontId="23" fillId="0" borderId="0" xfId="0" applyFont="1" applyBorder="1" applyAlignment="1">
      <alignment horizontal="center"/>
    </xf>
    <xf numFmtId="0" fontId="0" fillId="0" borderId="0" xfId="0" applyAlignment="1">
      <alignment horizontal="center" vertical="center"/>
    </xf>
    <xf numFmtId="0" fontId="26" fillId="0" borderId="0" xfId="0" applyFont="1"/>
    <xf numFmtId="0" fontId="0" fillId="0" borderId="0" xfId="0" applyBorder="1"/>
    <xf numFmtId="0" fontId="0" fillId="0" borderId="11" xfId="0" applyBorder="1" applyAlignment="1">
      <alignment horizontal="center" vertical="center"/>
    </xf>
    <xf numFmtId="0" fontId="0" fillId="0" borderId="14" xfId="0" applyBorder="1" applyAlignment="1">
      <alignment horizontal="center" vertical="center"/>
    </xf>
    <xf numFmtId="0" fontId="26" fillId="0" borderId="0" xfId="0" applyFont="1" applyBorder="1"/>
    <xf numFmtId="0" fontId="23"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Alignment="1">
      <alignment horizontal="center" vertical="center"/>
    </xf>
    <xf numFmtId="0" fontId="0" fillId="25" borderId="12" xfId="0" applyFill="1" applyBorder="1" applyAlignment="1">
      <alignment horizontal="center" vertical="center"/>
    </xf>
    <xf numFmtId="0" fontId="0" fillId="0" borderId="0" xfId="0" applyBorder="1" applyAlignment="1">
      <alignment horizontal="center" vertical="center"/>
    </xf>
    <xf numFmtId="0" fontId="0" fillId="25" borderId="11" xfId="0" applyFill="1" applyBorder="1" applyAlignment="1">
      <alignment horizontal="center" vertical="center"/>
    </xf>
    <xf numFmtId="166" fontId="0" fillId="0" borderId="0" xfId="0" applyNumberFormat="1" applyAlignment="1">
      <alignment horizontal="center" vertical="center"/>
    </xf>
    <xf numFmtId="166" fontId="0" fillId="0" borderId="26" xfId="0" applyNumberFormat="1" applyBorder="1" applyAlignment="1">
      <alignment horizontal="center" vertical="center"/>
    </xf>
    <xf numFmtId="2" fontId="0" fillId="0" borderId="10" xfId="0" applyNumberFormat="1" applyBorder="1" applyAlignment="1">
      <alignment horizontal="center" vertical="center"/>
    </xf>
    <xf numFmtId="0" fontId="24" fillId="0" borderId="25" xfId="0" applyFont="1" applyBorder="1" applyAlignment="1">
      <alignment horizontal="center" vertical="center"/>
    </xf>
    <xf numFmtId="0" fontId="0" fillId="26" borderId="11" xfId="0" applyFill="1" applyBorder="1" applyAlignment="1" applyProtection="1">
      <alignment horizontal="center" vertical="center" wrapText="1"/>
      <protection hidden="1"/>
    </xf>
    <xf numFmtId="0" fontId="2" fillId="26" borderId="11" xfId="30" applyFont="1" applyFill="1" applyBorder="1" applyAlignment="1" applyProtection="1">
      <alignment horizontal="center" vertical="center" wrapText="1"/>
      <protection hidden="1"/>
    </xf>
    <xf numFmtId="0" fontId="0" fillId="0" borderId="0" xfId="0" applyProtection="1">
      <protection hidden="1"/>
    </xf>
    <xf numFmtId="0" fontId="26" fillId="0" borderId="11" xfId="0" applyFont="1" applyBorder="1" applyAlignment="1" applyProtection="1">
      <alignment horizontal="center" vertical="center"/>
      <protection hidden="1"/>
    </xf>
    <xf numFmtId="2" fontId="26" fillId="0" borderId="11" xfId="0" applyNumberFormat="1" applyFont="1" applyBorder="1" applyAlignment="1" applyProtection="1">
      <alignment horizontal="center" vertical="center"/>
      <protection hidden="1"/>
    </xf>
    <xf numFmtId="2" fontId="26" fillId="0" borderId="11" xfId="0" applyNumberFormat="1" applyFont="1" applyFill="1" applyBorder="1" applyAlignment="1" applyProtection="1">
      <alignment horizontal="center" vertical="center"/>
      <protection hidden="1"/>
    </xf>
    <xf numFmtId="164" fontId="26" fillId="0" borderId="11" xfId="0" applyNumberFormat="1" applyFont="1" applyBorder="1" applyAlignment="1" applyProtection="1">
      <alignment horizontal="center" vertical="center"/>
      <protection hidden="1"/>
    </xf>
    <xf numFmtId="1" fontId="26" fillId="0" borderId="11" xfId="0" applyNumberFormat="1" applyFont="1" applyBorder="1" applyAlignment="1" applyProtection="1">
      <alignment horizontal="center" vertical="center"/>
      <protection hidden="1"/>
    </xf>
    <xf numFmtId="165" fontId="26" fillId="0" borderId="11" xfId="0" applyNumberFormat="1" applyFont="1" applyBorder="1" applyAlignment="1" applyProtection="1">
      <alignment horizontal="center" vertical="center"/>
      <protection hidden="1"/>
    </xf>
    <xf numFmtId="0" fontId="26" fillId="0" borderId="0" xfId="0" applyFont="1" applyProtection="1">
      <protection hidden="1"/>
    </xf>
    <xf numFmtId="0" fontId="26" fillId="0" borderId="0" xfId="0" applyFont="1" applyBorder="1" applyAlignment="1" applyProtection="1">
      <alignment horizontal="center" vertical="center"/>
      <protection hidden="1"/>
    </xf>
    <xf numFmtId="2" fontId="26" fillId="0" borderId="0" xfId="0" applyNumberFormat="1" applyFont="1" applyBorder="1" applyAlignment="1" applyProtection="1">
      <alignment horizontal="center" vertical="center"/>
      <protection hidden="1"/>
    </xf>
    <xf numFmtId="2" fontId="26" fillId="0" borderId="0" xfId="0" applyNumberFormat="1" applyFont="1" applyFill="1" applyBorder="1" applyAlignment="1" applyProtection="1">
      <alignment horizontal="center" vertical="center"/>
      <protection hidden="1"/>
    </xf>
    <xf numFmtId="164" fontId="26" fillId="0" borderId="0" xfId="0" applyNumberFormat="1" applyFont="1" applyBorder="1" applyAlignment="1" applyProtection="1">
      <alignment horizontal="center" vertical="center"/>
      <protection hidden="1"/>
    </xf>
    <xf numFmtId="1" fontId="26" fillId="0" borderId="0" xfId="0" applyNumberFormat="1" applyFont="1" applyBorder="1" applyAlignment="1" applyProtection="1">
      <alignment horizontal="center" vertical="center"/>
      <protection hidden="1"/>
    </xf>
    <xf numFmtId="165" fontId="26" fillId="0" borderId="0" xfId="0" applyNumberFormat="1" applyFont="1" applyBorder="1" applyAlignment="1" applyProtection="1">
      <alignment horizontal="center" vertical="center"/>
      <protection hidden="1"/>
    </xf>
    <xf numFmtId="2" fontId="26" fillId="0" borderId="0" xfId="0" applyNumberFormat="1" applyFont="1" applyProtection="1">
      <protection hidden="1"/>
    </xf>
    <xf numFmtId="1" fontId="26" fillId="0" borderId="0" xfId="0" applyNumberFormat="1" applyFont="1" applyProtection="1">
      <protection hidden="1"/>
    </xf>
    <xf numFmtId="2" fontId="26" fillId="0" borderId="0" xfId="0" applyNumberFormat="1" applyFont="1" applyAlignment="1" applyProtection="1">
      <alignment horizontal="center" vertical="center"/>
      <protection hidden="1"/>
    </xf>
    <xf numFmtId="2" fontId="26" fillId="27" borderId="22" xfId="0" applyNumberFormat="1" applyFont="1" applyFill="1" applyBorder="1" applyAlignment="1" applyProtection="1">
      <alignment horizontal="center" vertical="center"/>
      <protection hidden="1"/>
    </xf>
    <xf numFmtId="2" fontId="26" fillId="27" borderId="23" xfId="0" applyNumberFormat="1" applyFont="1" applyFill="1" applyBorder="1" applyAlignment="1" applyProtection="1">
      <alignment horizontal="center" vertical="center"/>
      <protection hidden="1"/>
    </xf>
    <xf numFmtId="1" fontId="31" fillId="26" borderId="17" xfId="0" applyNumberFormat="1" applyFont="1" applyFill="1" applyBorder="1" applyAlignment="1" applyProtection="1">
      <alignment horizontal="center"/>
      <protection hidden="1"/>
    </xf>
    <xf numFmtId="1" fontId="31" fillId="26" borderId="18" xfId="0" applyNumberFormat="1" applyFont="1" applyFill="1" applyBorder="1" applyAlignment="1" applyProtection="1">
      <alignment horizontal="center"/>
      <protection hidden="1"/>
    </xf>
    <xf numFmtId="0" fontId="27" fillId="27" borderId="24" xfId="0" applyFont="1" applyFill="1" applyBorder="1" applyAlignment="1" applyProtection="1">
      <alignment horizontal="center"/>
      <protection hidden="1"/>
    </xf>
    <xf numFmtId="0" fontId="27" fillId="27" borderId="21"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6" fillId="0" borderId="0" xfId="0" applyFont="1" applyFill="1" applyBorder="1" applyProtection="1">
      <protection hidden="1"/>
    </xf>
    <xf numFmtId="0" fontId="26" fillId="0" borderId="0" xfId="0" applyFont="1" applyAlignment="1" applyProtection="1">
      <alignment horizontal="center"/>
      <protection hidden="1"/>
    </xf>
    <xf numFmtId="0" fontId="34" fillId="0" borderId="0" xfId="0" applyFont="1"/>
    <xf numFmtId="0" fontId="34" fillId="0" borderId="0" xfId="0" applyFont="1" applyFill="1" applyBorder="1" applyAlignment="1">
      <alignment horizontal="left"/>
    </xf>
    <xf numFmtId="0" fontId="0" fillId="0" borderId="0" xfId="0" applyFont="1"/>
    <xf numFmtId="0" fontId="0" fillId="26" borderId="14" xfId="0" applyFont="1" applyFill="1" applyBorder="1" applyAlignment="1">
      <alignment horizontal="center" vertical="center"/>
    </xf>
    <xf numFmtId="0" fontId="2" fillId="26" borderId="14" xfId="30" applyFont="1" applyFill="1" applyBorder="1" applyAlignment="1">
      <alignment horizontal="center" vertical="center" wrapText="1"/>
    </xf>
    <xf numFmtId="0" fontId="32" fillId="0" borderId="0" xfId="0" applyFont="1" applyProtection="1">
      <protection hidden="1"/>
    </xf>
    <xf numFmtId="0" fontId="24" fillId="26" borderId="12" xfId="0" applyFont="1" applyFill="1" applyBorder="1" applyAlignment="1">
      <alignment horizontal="center" vertical="center"/>
    </xf>
    <xf numFmtId="0" fontId="0" fillId="0" borderId="0" xfId="0" applyFont="1" applyProtection="1">
      <protection hidden="1"/>
    </xf>
    <xf numFmtId="0" fontId="33" fillId="0" borderId="0" xfId="0" applyFont="1" applyProtection="1">
      <protection hidden="1"/>
    </xf>
    <xf numFmtId="0" fontId="24" fillId="26" borderId="25" xfId="0" applyFont="1" applyFill="1" applyBorder="1" applyAlignment="1">
      <alignment horizontal="center" vertical="center"/>
    </xf>
    <xf numFmtId="0" fontId="0" fillId="26" borderId="25" xfId="0" applyFill="1" applyBorder="1" applyAlignment="1">
      <alignment horizontal="center" vertical="center"/>
    </xf>
    <xf numFmtId="0" fontId="25" fillId="26" borderId="25" xfId="0" applyFont="1" applyFill="1" applyBorder="1" applyAlignment="1">
      <alignment horizontal="center" vertical="center"/>
    </xf>
    <xf numFmtId="0" fontId="41" fillId="26" borderId="11" xfId="30" applyFont="1" applyFill="1" applyBorder="1" applyAlignment="1" applyProtection="1">
      <alignment horizontal="center" vertical="center" wrapText="1"/>
      <protection hidden="1"/>
    </xf>
    <xf numFmtId="0" fontId="25" fillId="26" borderId="38" xfId="0" applyFont="1" applyFill="1" applyBorder="1" applyAlignment="1">
      <alignment horizontal="center" vertical="center"/>
    </xf>
    <xf numFmtId="0" fontId="47" fillId="0" borderId="40" xfId="0" applyFont="1" applyBorder="1" applyAlignment="1">
      <alignment horizontal="center" vertical="center"/>
    </xf>
    <xf numFmtId="0" fontId="50" fillId="0" borderId="0" xfId="0" applyFont="1" applyBorder="1" applyAlignment="1">
      <alignment horizontal="center" vertical="center"/>
    </xf>
    <xf numFmtId="0" fontId="23" fillId="0" borderId="0" xfId="0" applyFont="1" applyAlignment="1">
      <alignment horizontal="center" vertical="center"/>
    </xf>
    <xf numFmtId="0" fontId="23" fillId="0" borderId="0" xfId="0" applyFont="1" applyBorder="1" applyAlignment="1">
      <alignment horizontal="center" vertical="center"/>
    </xf>
    <xf numFmtId="0" fontId="47" fillId="0" borderId="37" xfId="0" applyFont="1" applyBorder="1" applyAlignment="1">
      <alignment horizontal="center" vertical="center"/>
    </xf>
    <xf numFmtId="0" fontId="0" fillId="0" borderId="41" xfId="0" applyBorder="1" applyAlignment="1">
      <alignment horizontal="center"/>
    </xf>
    <xf numFmtId="0" fontId="47" fillId="0" borderId="41" xfId="0" applyFont="1" applyBorder="1" applyAlignment="1">
      <alignment horizontal="center" vertical="center"/>
    </xf>
    <xf numFmtId="0" fontId="0" fillId="0" borderId="42" xfId="0" applyBorder="1" applyAlignment="1">
      <alignment horizontal="center"/>
    </xf>
    <xf numFmtId="0" fontId="0" fillId="0" borderId="39" xfId="0" applyFont="1" applyBorder="1" applyAlignment="1">
      <alignment horizontal="center"/>
    </xf>
    <xf numFmtId="0" fontId="0" fillId="0" borderId="37" xfId="0" applyBorder="1" applyAlignment="1">
      <alignment horizontal="center" vertical="center"/>
    </xf>
    <xf numFmtId="1" fontId="23" fillId="0" borderId="0" xfId="0" applyNumberFormat="1" applyFont="1" applyAlignment="1">
      <alignment horizontal="center" vertical="center"/>
    </xf>
    <xf numFmtId="0" fontId="0" fillId="0" borderId="0" xfId="0" applyFill="1"/>
    <xf numFmtId="0" fontId="0" fillId="25" borderId="14" xfId="0" applyFill="1" applyBorder="1" applyAlignment="1">
      <alignment horizontal="center" vertical="center"/>
    </xf>
    <xf numFmtId="0" fontId="34" fillId="25" borderId="12" xfId="0" applyFont="1" applyFill="1" applyBorder="1" applyAlignment="1">
      <alignment horizontal="center" vertical="center"/>
    </xf>
    <xf numFmtId="0" fontId="0" fillId="26" borderId="12" xfId="0" applyFont="1" applyFill="1" applyBorder="1" applyAlignment="1">
      <alignment horizontal="center" vertical="center"/>
    </xf>
    <xf numFmtId="0" fontId="2" fillId="26" borderId="12" xfId="30" applyFont="1" applyFill="1" applyBorder="1" applyAlignment="1">
      <alignment horizontal="center" vertical="center" wrapText="1"/>
    </xf>
    <xf numFmtId="0" fontId="25" fillId="26" borderId="11" xfId="0" applyFont="1" applyFill="1" applyBorder="1" applyAlignment="1">
      <alignment horizontal="center"/>
    </xf>
    <xf numFmtId="0" fontId="23" fillId="0" borderId="10" xfId="0" applyFont="1" applyFill="1" applyBorder="1" applyAlignment="1">
      <alignment horizontal="center"/>
    </xf>
    <xf numFmtId="1" fontId="0" fillId="0" borderId="29" xfId="0" applyNumberFormat="1" applyFont="1" applyBorder="1" applyAlignment="1">
      <alignment horizontal="center" vertical="center"/>
    </xf>
    <xf numFmtId="2" fontId="0" fillId="0" borderId="29" xfId="0" applyNumberFormat="1" applyFont="1" applyBorder="1" applyAlignment="1">
      <alignment horizontal="center" vertical="center"/>
    </xf>
    <xf numFmtId="0" fontId="46" fillId="26" borderId="11" xfId="0" applyFont="1" applyFill="1" applyBorder="1" applyAlignment="1">
      <alignment horizontal="center" vertical="center" wrapText="1"/>
    </xf>
    <xf numFmtId="0" fontId="24" fillId="26" borderId="12" xfId="0" applyFont="1" applyFill="1" applyBorder="1" applyAlignment="1">
      <alignment horizontal="center" vertical="center" wrapText="1"/>
    </xf>
    <xf numFmtId="0" fontId="0" fillId="26" borderId="12" xfId="0" applyFill="1" applyBorder="1" applyAlignment="1">
      <alignment horizontal="center" vertical="center"/>
    </xf>
    <xf numFmtId="0" fontId="0" fillId="26" borderId="14" xfId="0" applyFont="1" applyFill="1" applyBorder="1" applyAlignment="1">
      <alignment horizontal="center" vertical="center" wrapText="1"/>
    </xf>
    <xf numFmtId="0" fontId="0" fillId="26" borderId="14" xfId="0" applyFill="1" applyBorder="1" applyAlignment="1">
      <alignment horizontal="center" vertical="center"/>
    </xf>
    <xf numFmtId="2" fontId="0" fillId="0" borderId="0" xfId="0" applyNumberFormat="1" applyAlignment="1">
      <alignment horizontal="center" vertical="center"/>
    </xf>
    <xf numFmtId="0" fontId="24" fillId="26" borderId="12" xfId="0" applyFont="1" applyFill="1" applyBorder="1" applyAlignment="1">
      <alignment horizontal="center" vertical="center" wrapText="1"/>
    </xf>
    <xf numFmtId="0" fontId="0" fillId="26" borderId="14" xfId="0" applyFont="1" applyFill="1" applyBorder="1" applyAlignment="1">
      <alignment horizontal="center" vertical="center" wrapText="1"/>
    </xf>
    <xf numFmtId="167" fontId="0" fillId="0" borderId="0" xfId="0" applyNumberFormat="1" applyAlignment="1">
      <alignment horizontal="center" vertical="center"/>
    </xf>
    <xf numFmtId="167" fontId="23" fillId="0" borderId="43" xfId="0" applyNumberFormat="1" applyFont="1" applyBorder="1" applyAlignment="1">
      <alignment horizontal="center" vertical="center"/>
    </xf>
    <xf numFmtId="0" fontId="23" fillId="0" borderId="43" xfId="0" applyFont="1" applyBorder="1" applyAlignment="1">
      <alignment horizontal="center" vertical="center"/>
    </xf>
    <xf numFmtId="0" fontId="0" fillId="0" borderId="43" xfId="0" applyBorder="1" applyAlignment="1">
      <alignment horizontal="center" vertical="center"/>
    </xf>
    <xf numFmtId="2" fontId="0" fillId="0" borderId="43" xfId="0" applyNumberFormat="1" applyBorder="1" applyAlignment="1">
      <alignment horizontal="center" vertical="center"/>
    </xf>
    <xf numFmtId="1" fontId="0" fillId="0" borderId="0" xfId="0" applyNumberFormat="1" applyAlignment="1">
      <alignment horizontal="center" vertical="center"/>
    </xf>
    <xf numFmtId="0" fontId="53" fillId="26" borderId="25" xfId="0" applyFont="1" applyFill="1" applyBorder="1" applyAlignment="1">
      <alignment horizontal="center" vertical="center"/>
    </xf>
    <xf numFmtId="0" fontId="0" fillId="0" borderId="11" xfId="0" applyFont="1" applyBorder="1" applyAlignment="1">
      <alignment horizontal="center" vertical="center"/>
    </xf>
    <xf numFmtId="0" fontId="0" fillId="0" borderId="11" xfId="0" applyFont="1" applyFill="1" applyBorder="1" applyAlignment="1" applyProtection="1">
      <alignment horizontal="center" vertical="center"/>
      <protection hidden="1"/>
    </xf>
    <xf numFmtId="0" fontId="0" fillId="0" borderId="11" xfId="0" applyFont="1" applyBorder="1" applyAlignment="1" applyProtection="1">
      <alignment horizontal="center" vertical="center"/>
    </xf>
    <xf numFmtId="0" fontId="0" fillId="0" borderId="41" xfId="0" applyBorder="1" applyAlignment="1">
      <alignment horizontal="center" vertical="center"/>
    </xf>
    <xf numFmtId="49" fontId="60" fillId="0" borderId="43" xfId="0" applyNumberFormat="1" applyFont="1" applyBorder="1" applyAlignment="1">
      <alignment vertical="center" textRotation="30"/>
    </xf>
    <xf numFmtId="2" fontId="0" fillId="0" borderId="43" xfId="0" applyNumberFormat="1" applyFont="1" applyBorder="1" applyAlignment="1">
      <alignment horizontal="center" vertical="center"/>
    </xf>
    <xf numFmtId="0" fontId="0" fillId="0" borderId="0" xfId="0" applyBorder="1" applyAlignment="1"/>
    <xf numFmtId="166"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2" fontId="0" fillId="0" borderId="37" xfId="0" applyNumberFormat="1" applyBorder="1" applyAlignment="1" applyProtection="1">
      <alignment horizontal="center"/>
    </xf>
    <xf numFmtId="2" fontId="0" fillId="0" borderId="0" xfId="0" applyNumberFormat="1" applyBorder="1" applyAlignment="1" applyProtection="1">
      <alignment horizontal="center" vertical="center"/>
      <protection hidden="1"/>
    </xf>
    <xf numFmtId="0" fontId="64" fillId="0" borderId="0" xfId="0" applyFont="1" applyBorder="1" applyAlignment="1" applyProtection="1">
      <alignment horizontal="center" vertical="center"/>
      <protection hidden="1"/>
    </xf>
    <xf numFmtId="2" fontId="0" fillId="0" borderId="37" xfId="0" applyNumberFormat="1" applyFill="1" applyBorder="1" applyAlignment="1" applyProtection="1">
      <alignment horizontal="center" vertical="center"/>
    </xf>
    <xf numFmtId="0" fontId="0" fillId="0" borderId="0" xfId="0" applyBorder="1" applyAlignment="1" applyProtection="1">
      <alignment horizontal="center" vertical="center"/>
      <protection hidden="1"/>
    </xf>
    <xf numFmtId="0" fontId="0" fillId="0" borderId="0" xfId="0" applyAlignment="1" applyProtection="1">
      <alignment horizontal="center" vertical="center"/>
      <protection hidden="1"/>
    </xf>
    <xf numFmtId="0" fontId="25" fillId="0" borderId="0" xfId="0" applyFont="1" applyBorder="1" applyAlignment="1" applyProtection="1">
      <alignment horizontal="center" vertical="center"/>
      <protection hidden="1"/>
    </xf>
    <xf numFmtId="0" fontId="23" fillId="0" borderId="0" xfId="0" applyFont="1" applyAlignment="1" applyProtection="1">
      <alignment horizontal="center"/>
      <protection hidden="1"/>
    </xf>
    <xf numFmtId="1" fontId="0" fillId="0" borderId="37" xfId="0" applyNumberFormat="1" applyBorder="1" applyAlignment="1" applyProtection="1">
      <alignment horizontal="center" vertical="center"/>
    </xf>
    <xf numFmtId="0" fontId="0" fillId="26" borderId="14" xfId="0" applyFont="1" applyFill="1" applyBorder="1" applyAlignment="1">
      <alignment horizontal="center" vertical="center" wrapText="1"/>
    </xf>
    <xf numFmtId="0" fontId="0" fillId="0" borderId="43" xfId="0" applyBorder="1" applyAlignment="1">
      <alignment horizontal="center" vertical="center"/>
    </xf>
    <xf numFmtId="0" fontId="0" fillId="0" borderId="43" xfId="0" applyFont="1" applyFill="1" applyBorder="1" applyAlignment="1" applyProtection="1">
      <alignment horizontal="center" vertical="center"/>
      <protection hidden="1"/>
    </xf>
    <xf numFmtId="0" fontId="0" fillId="0" borderId="43" xfId="0" applyFont="1" applyBorder="1" applyAlignment="1" applyProtection="1">
      <alignment horizontal="center" vertical="center"/>
    </xf>
    <xf numFmtId="0" fontId="0" fillId="25" borderId="44" xfId="0" applyFill="1" applyBorder="1" applyAlignment="1">
      <alignment horizontal="center" vertical="center"/>
    </xf>
    <xf numFmtId="0" fontId="34" fillId="25" borderId="44" xfId="0" applyFont="1" applyFill="1" applyBorder="1" applyAlignment="1">
      <alignment horizontal="center" vertical="center"/>
    </xf>
    <xf numFmtId="0" fontId="0" fillId="26" borderId="44" xfId="0" applyFill="1" applyBorder="1" applyAlignment="1">
      <alignment horizontal="center" vertical="center"/>
    </xf>
    <xf numFmtId="0" fontId="0" fillId="26" borderId="44" xfId="0" applyFont="1" applyFill="1" applyBorder="1" applyAlignment="1">
      <alignment horizontal="center" vertical="center"/>
    </xf>
    <xf numFmtId="0" fontId="2" fillId="26" borderId="44" xfId="30" applyFont="1" applyFill="1" applyBorder="1" applyAlignment="1">
      <alignment horizontal="center" vertical="center" wrapText="1"/>
    </xf>
    <xf numFmtId="0" fontId="24" fillId="26" borderId="44" xfId="0" applyFont="1" applyFill="1" applyBorder="1" applyAlignment="1">
      <alignment horizontal="center" vertical="center"/>
    </xf>
    <xf numFmtId="2" fontId="0" fillId="0" borderId="37" xfId="0" applyNumberFormat="1" applyFont="1" applyBorder="1" applyAlignment="1">
      <alignment horizontal="center" vertical="center"/>
    </xf>
    <xf numFmtId="1" fontId="0" fillId="0" borderId="37" xfId="0" applyNumberFormat="1" applyFont="1" applyBorder="1" applyAlignment="1">
      <alignment horizontal="center" vertical="center"/>
    </xf>
    <xf numFmtId="0" fontId="0" fillId="0" borderId="37" xfId="0" applyFont="1" applyBorder="1" applyAlignment="1">
      <alignment horizontal="center" vertical="center"/>
    </xf>
    <xf numFmtId="0" fontId="47" fillId="0" borderId="50" xfId="0" applyFont="1" applyBorder="1" applyAlignment="1">
      <alignment horizontal="center" vertical="center"/>
    </xf>
    <xf numFmtId="0" fontId="46" fillId="26" borderId="43" xfId="0" applyFont="1" applyFill="1" applyBorder="1" applyAlignment="1">
      <alignment horizontal="center" vertical="center" wrapText="1"/>
    </xf>
    <xf numFmtId="0" fontId="24" fillId="26" borderId="44" xfId="0" applyFont="1" applyFill="1" applyBorder="1" applyAlignment="1">
      <alignment horizontal="center" vertical="center" wrapText="1"/>
    </xf>
    <xf numFmtId="0" fontId="25" fillId="26" borderId="43" xfId="0" applyFont="1" applyFill="1" applyBorder="1" applyAlignment="1">
      <alignment horizontal="center"/>
    </xf>
    <xf numFmtId="0" fontId="0" fillId="25" borderId="43" xfId="0" applyFill="1" applyBorder="1" applyAlignment="1">
      <alignment horizontal="center" vertical="center"/>
    </xf>
    <xf numFmtId="2" fontId="26" fillId="0" borderId="43" xfId="0" applyNumberFormat="1" applyFont="1" applyBorder="1" applyAlignment="1" applyProtection="1">
      <alignment horizontal="center" vertical="center"/>
      <protection hidden="1"/>
    </xf>
    <xf numFmtId="165" fontId="26" fillId="0" borderId="43" xfId="0" applyNumberFormat="1" applyFont="1" applyBorder="1" applyAlignment="1" applyProtection="1">
      <alignment horizontal="center" vertical="center"/>
      <protection hidden="1"/>
    </xf>
    <xf numFmtId="1" fontId="26" fillId="0" borderId="43" xfId="0" applyNumberFormat="1" applyFont="1" applyBorder="1" applyAlignment="1" applyProtection="1">
      <alignment horizontal="center" vertical="center"/>
      <protection hidden="1"/>
    </xf>
    <xf numFmtId="0" fontId="26" fillId="0" borderId="43" xfId="0" applyFont="1" applyBorder="1" applyAlignment="1" applyProtection="1">
      <alignment horizontal="center" vertical="center"/>
      <protection hidden="1"/>
    </xf>
    <xf numFmtId="164" fontId="26" fillId="0" borderId="43" xfId="0" applyNumberFormat="1" applyFont="1" applyBorder="1" applyAlignment="1" applyProtection="1">
      <alignment horizontal="center" vertical="center"/>
      <protection hidden="1"/>
    </xf>
    <xf numFmtId="2" fontId="26" fillId="0" borderId="43" xfId="0" applyNumberFormat="1" applyFont="1" applyFill="1" applyBorder="1" applyAlignment="1" applyProtection="1">
      <alignment horizontal="center" vertical="center"/>
      <protection hidden="1"/>
    </xf>
    <xf numFmtId="0" fontId="41" fillId="26" borderId="43" xfId="30" applyFont="1" applyFill="1" applyBorder="1" applyAlignment="1" applyProtection="1">
      <alignment horizontal="center" vertical="center" wrapText="1"/>
      <protection hidden="1"/>
    </xf>
    <xf numFmtId="0" fontId="2" fillId="26" borderId="43" xfId="30" applyFont="1" applyFill="1" applyBorder="1" applyAlignment="1" applyProtection="1">
      <alignment horizontal="center" vertical="center" wrapText="1"/>
      <protection hidden="1"/>
    </xf>
    <xf numFmtId="0" fontId="0" fillId="26" borderId="43" xfId="0" applyFill="1" applyBorder="1" applyAlignment="1" applyProtection="1">
      <alignment horizontal="center" vertical="center" wrapText="1"/>
      <protection hidden="1"/>
    </xf>
    <xf numFmtId="0" fontId="24" fillId="26" borderId="44" xfId="0" applyFont="1" applyFill="1" applyBorder="1" applyAlignment="1">
      <alignment horizontal="center" vertical="center" wrapText="1"/>
    </xf>
    <xf numFmtId="166" fontId="23" fillId="0" borderId="0" xfId="0" applyNumberFormat="1" applyFont="1" applyAlignment="1">
      <alignment horizontal="center" vertical="center"/>
    </xf>
    <xf numFmtId="2" fontId="0" fillId="0" borderId="0" xfId="0" applyNumberFormat="1" applyBorder="1" applyAlignment="1">
      <alignment horizontal="center" vertical="center"/>
    </xf>
    <xf numFmtId="0" fontId="0" fillId="0" borderId="43" xfId="0" applyBorder="1" applyAlignment="1">
      <alignment horizontal="center" vertical="center"/>
    </xf>
    <xf numFmtId="0" fontId="41" fillId="26" borderId="57" xfId="30" applyFont="1" applyFill="1" applyBorder="1" applyAlignment="1" applyProtection="1">
      <alignment horizontal="center" vertical="center" wrapText="1"/>
      <protection hidden="1"/>
    </xf>
    <xf numFmtId="0" fontId="41" fillId="26" borderId="53" xfId="30" applyFont="1" applyFill="1" applyBorder="1" applyAlignment="1" applyProtection="1">
      <alignment horizontal="center" vertical="center" wrapText="1"/>
      <protection hidden="1"/>
    </xf>
    <xf numFmtId="0" fontId="54" fillId="0" borderId="0" xfId="0" applyFont="1" applyFill="1" applyBorder="1" applyAlignment="1">
      <alignment vertical="center" wrapText="1"/>
    </xf>
    <xf numFmtId="0" fontId="23" fillId="0" borderId="0" xfId="0" applyFont="1" applyBorder="1" applyAlignment="1"/>
    <xf numFmtId="0" fontId="59" fillId="26" borderId="54" xfId="0" applyFont="1" applyFill="1" applyBorder="1" applyAlignment="1">
      <alignment horizontal="center"/>
    </xf>
    <xf numFmtId="0" fontId="0" fillId="0" borderId="45" xfId="0" applyBorder="1" applyAlignment="1">
      <alignment horizontal="center"/>
    </xf>
    <xf numFmtId="0" fontId="23" fillId="0" borderId="15" xfId="0" applyFont="1" applyBorder="1" applyAlignment="1">
      <alignment horizontal="center"/>
    </xf>
    <xf numFmtId="0" fontId="25" fillId="26" borderId="14" xfId="0" applyFont="1" applyFill="1" applyBorder="1" applyAlignment="1">
      <alignment horizontal="center"/>
    </xf>
    <xf numFmtId="0" fontId="0" fillId="0" borderId="61" xfId="0" applyBorder="1" applyAlignment="1">
      <alignment horizontal="center"/>
    </xf>
    <xf numFmtId="0" fontId="23" fillId="0" borderId="62" xfId="0" applyFont="1" applyBorder="1" applyAlignment="1">
      <alignment horizontal="center"/>
    </xf>
    <xf numFmtId="0" fontId="0" fillId="26" borderId="46" xfId="0" applyFill="1" applyBorder="1" applyAlignment="1">
      <alignment horizontal="center"/>
    </xf>
    <xf numFmtId="0" fontId="0" fillId="0" borderId="63" xfId="0" applyBorder="1" applyAlignment="1">
      <alignment horizontal="center"/>
    </xf>
    <xf numFmtId="0" fontId="23" fillId="0" borderId="64" xfId="0" applyFont="1" applyBorder="1" applyAlignment="1">
      <alignment horizontal="center"/>
    </xf>
    <xf numFmtId="0" fontId="25" fillId="26" borderId="54" xfId="0" applyFont="1" applyFill="1" applyBorder="1" applyAlignment="1">
      <alignment horizontal="center"/>
    </xf>
    <xf numFmtId="0" fontId="0" fillId="26" borderId="14" xfId="0" applyFill="1" applyBorder="1" applyAlignment="1">
      <alignment horizontal="center"/>
    </xf>
    <xf numFmtId="2" fontId="23" fillId="0" borderId="62" xfId="0" applyNumberFormat="1" applyFont="1" applyBorder="1" applyAlignment="1">
      <alignment horizontal="center"/>
    </xf>
    <xf numFmtId="0" fontId="72" fillId="0" borderId="0" xfId="0" applyFont="1" applyFill="1" applyBorder="1" applyAlignment="1">
      <alignment horizontal="center" vertical="center"/>
    </xf>
    <xf numFmtId="0" fontId="0" fillId="0" borderId="43" xfId="0" applyBorder="1" applyAlignment="1">
      <alignment horizontal="center" vertical="center"/>
    </xf>
    <xf numFmtId="0" fontId="0" fillId="0" borderId="43" xfId="0" applyBorder="1" applyAlignment="1">
      <alignment horizontal="center" vertical="center"/>
    </xf>
    <xf numFmtId="0" fontId="0" fillId="0" borderId="16" xfId="0" applyBorder="1" applyAlignment="1">
      <alignment horizontal="center" vertical="center"/>
    </xf>
    <xf numFmtId="0" fontId="0" fillId="0" borderId="0" xfId="0" quotePrefix="1" applyProtection="1">
      <protection hidden="1"/>
    </xf>
    <xf numFmtId="0" fontId="0" fillId="0" borderId="0" xfId="0" applyFont="1" applyAlignment="1">
      <alignment horizontal="center" vertical="center" wrapText="1"/>
    </xf>
    <xf numFmtId="2" fontId="0" fillId="0" borderId="0" xfId="0" applyNumberFormat="1" applyFont="1" applyAlignment="1">
      <alignment horizontal="center" vertical="center" wrapText="1"/>
    </xf>
    <xf numFmtId="167" fontId="0" fillId="0" borderId="0" xfId="0" applyNumberFormat="1" applyFont="1" applyAlignment="1">
      <alignment horizontal="center" vertical="center" wrapText="1"/>
    </xf>
    <xf numFmtId="167" fontId="0" fillId="0" borderId="0" xfId="0" applyNumberFormat="1" applyFont="1" applyAlignment="1">
      <alignment horizontal="center"/>
    </xf>
    <xf numFmtId="2" fontId="0" fillId="0" borderId="0" xfId="0" applyNumberFormat="1" applyFont="1" applyAlignment="1">
      <alignment horizontal="center" vertical="center"/>
    </xf>
    <xf numFmtId="0" fontId="23" fillId="0" borderId="68" xfId="0" applyFont="1" applyBorder="1" applyAlignment="1" applyProtection="1">
      <alignment horizontal="center" vertical="center"/>
      <protection hidden="1"/>
    </xf>
    <xf numFmtId="166" fontId="0" fillId="0" borderId="68" xfId="0" applyNumberFormat="1" applyBorder="1" applyAlignment="1" applyProtection="1">
      <alignment horizontal="center" vertical="center"/>
      <protection hidden="1"/>
    </xf>
    <xf numFmtId="0" fontId="0" fillId="0" borderId="68" xfId="0"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166" fontId="0" fillId="0" borderId="0" xfId="0" applyNumberFormat="1" applyBorder="1" applyAlignment="1" applyProtection="1">
      <alignment horizontal="center" vertical="center"/>
      <protection hidden="1"/>
    </xf>
    <xf numFmtId="0" fontId="74" fillId="0" borderId="0" xfId="0" applyFont="1" applyBorder="1" applyAlignment="1" applyProtection="1">
      <protection hidden="1"/>
    </xf>
    <xf numFmtId="0" fontId="23" fillId="0" borderId="68" xfId="0" applyFont="1" applyFill="1" applyBorder="1" applyAlignment="1" applyProtection="1">
      <alignment horizontal="center" vertical="center"/>
      <protection hidden="1"/>
    </xf>
    <xf numFmtId="2" fontId="0" fillId="0" borderId="68" xfId="0" applyNumberFormat="1" applyBorder="1" applyAlignment="1" applyProtection="1">
      <alignment horizontal="center" vertical="center"/>
      <protection hidden="1"/>
    </xf>
    <xf numFmtId="0" fontId="0" fillId="0" borderId="0" xfId="0" applyBorder="1" applyProtection="1">
      <protection hidden="1"/>
    </xf>
    <xf numFmtId="2" fontId="0" fillId="0" borderId="0" xfId="0" applyNumberFormat="1" applyAlignment="1" applyProtection="1">
      <alignment horizontal="center" vertical="center"/>
      <protection hidden="1"/>
    </xf>
    <xf numFmtId="0" fontId="0" fillId="0" borderId="37" xfId="0" applyFill="1" applyBorder="1" applyAlignment="1" applyProtection="1">
      <alignment horizontal="center" vertical="center"/>
    </xf>
    <xf numFmtId="0" fontId="25" fillId="0" borderId="68" xfId="0" applyFont="1" applyBorder="1" applyAlignment="1" applyProtection="1">
      <alignment horizontal="center" vertical="center"/>
      <protection hidden="1"/>
    </xf>
    <xf numFmtId="0" fontId="0" fillId="0" borderId="0" xfId="0" applyAlignment="1"/>
    <xf numFmtId="0" fontId="0" fillId="0" borderId="71" xfId="0" applyFont="1" applyBorder="1" applyProtection="1">
      <protection hidden="1"/>
    </xf>
    <xf numFmtId="0" fontId="0" fillId="0" borderId="71" xfId="0" applyBorder="1" applyProtection="1">
      <protection hidden="1"/>
    </xf>
    <xf numFmtId="0" fontId="79" fillId="0" borderId="0" xfId="0" applyFont="1" applyProtection="1">
      <protection hidden="1"/>
    </xf>
    <xf numFmtId="0" fontId="80" fillId="0" borderId="0" xfId="0" applyFont="1" applyFill="1" applyBorder="1" applyAlignment="1" applyProtection="1">
      <alignment vertical="center" wrapText="1"/>
      <protection hidden="1"/>
    </xf>
    <xf numFmtId="0" fontId="80" fillId="0" borderId="0" xfId="0" applyFont="1" applyAlignment="1" applyProtection="1">
      <alignment vertical="center"/>
      <protection hidden="1"/>
    </xf>
    <xf numFmtId="0" fontId="0" fillId="0" borderId="0" xfId="0" applyFill="1" applyBorder="1" applyAlignment="1" applyProtection="1">
      <protection hidden="1"/>
    </xf>
    <xf numFmtId="0" fontId="81" fillId="0" borderId="0" xfId="0" applyFont="1" applyAlignment="1" applyProtection="1">
      <alignment vertical="center"/>
      <protection hidden="1"/>
    </xf>
    <xf numFmtId="0" fontId="0" fillId="0" borderId="80" xfId="0" applyBorder="1" applyProtection="1">
      <protection hidden="1"/>
    </xf>
    <xf numFmtId="0" fontId="80" fillId="0" borderId="81" xfId="0" quotePrefix="1" applyFont="1" applyFill="1" applyBorder="1" applyAlignment="1" applyProtection="1">
      <alignment horizontal="center" vertical="center"/>
      <protection locked="0" hidden="1"/>
    </xf>
    <xf numFmtId="0" fontId="84" fillId="0" borderId="81" xfId="0" applyFont="1" applyFill="1" applyBorder="1" applyAlignment="1" applyProtection="1">
      <alignment horizontal="center" vertical="center"/>
      <protection locked="0" hidden="1"/>
    </xf>
    <xf numFmtId="0" fontId="80" fillId="0" borderId="81" xfId="0" applyFont="1" applyFill="1" applyBorder="1" applyAlignment="1" applyProtection="1">
      <alignment horizontal="center" vertical="center"/>
      <protection locked="0" hidden="1"/>
    </xf>
    <xf numFmtId="0" fontId="63" fillId="0" borderId="0" xfId="0" applyFont="1" applyProtection="1">
      <protection hidden="1"/>
    </xf>
    <xf numFmtId="0" fontId="85" fillId="0" borderId="0" xfId="0" applyFont="1" applyBorder="1" applyAlignment="1" applyProtection="1">
      <alignment horizontal="left" vertical="center"/>
      <protection hidden="1"/>
    </xf>
    <xf numFmtId="0" fontId="80" fillId="0" borderId="0" xfId="0" applyFont="1" applyFill="1" applyBorder="1" applyAlignment="1" applyProtection="1">
      <alignment horizontal="center" vertical="center"/>
      <protection hidden="1"/>
    </xf>
    <xf numFmtId="0" fontId="81" fillId="0" borderId="0" xfId="0" applyFont="1" applyBorder="1" applyAlignment="1" applyProtection="1">
      <alignment vertical="center"/>
      <protection hidden="1"/>
    </xf>
    <xf numFmtId="0" fontId="85" fillId="0" borderId="0" xfId="0" applyFont="1" applyBorder="1" applyAlignment="1" applyProtection="1">
      <alignment vertical="center"/>
      <protection hidden="1"/>
    </xf>
    <xf numFmtId="0" fontId="80" fillId="0" borderId="0" xfId="0" applyFont="1" applyBorder="1" applyAlignment="1" applyProtection="1">
      <alignment vertical="center"/>
      <protection hidden="1"/>
    </xf>
    <xf numFmtId="0" fontId="78" fillId="0" borderId="71" xfId="0" applyFont="1" applyBorder="1" applyAlignment="1" applyProtection="1">
      <alignment vertical="center"/>
      <protection hidden="1"/>
    </xf>
    <xf numFmtId="0" fontId="80" fillId="0" borderId="71" xfId="0" applyFont="1" applyBorder="1" applyAlignment="1" applyProtection="1">
      <alignment vertical="center"/>
      <protection hidden="1"/>
    </xf>
    <xf numFmtId="0" fontId="80" fillId="0" borderId="68" xfId="0" applyFont="1" applyBorder="1" applyAlignment="1" applyProtection="1">
      <alignment horizontal="center" vertical="center"/>
      <protection hidden="1"/>
    </xf>
    <xf numFmtId="2" fontId="90" fillId="0" borderId="0" xfId="0" applyNumberFormat="1" applyFont="1" applyBorder="1" applyAlignment="1" applyProtection="1">
      <alignment horizontal="center" vertical="center"/>
      <protection hidden="1"/>
    </xf>
    <xf numFmtId="0" fontId="90" fillId="0" borderId="0" xfId="0" applyFont="1" applyBorder="1" applyAlignment="1" applyProtection="1">
      <alignment vertical="center"/>
      <protection hidden="1"/>
    </xf>
    <xf numFmtId="2" fontId="95" fillId="0" borderId="0" xfId="0" applyNumberFormat="1" applyFont="1" applyBorder="1" applyAlignment="1" applyProtection="1">
      <alignment horizontal="center" vertical="center"/>
      <protection hidden="1"/>
    </xf>
    <xf numFmtId="0" fontId="95" fillId="0" borderId="0" xfId="0" applyFont="1" applyBorder="1" applyAlignment="1" applyProtection="1">
      <alignment vertical="center"/>
      <protection hidden="1"/>
    </xf>
    <xf numFmtId="0" fontId="96" fillId="0" borderId="0" xfId="0" applyFont="1" applyAlignment="1" applyProtection="1">
      <alignment vertical="center"/>
      <protection hidden="1"/>
    </xf>
    <xf numFmtId="0" fontId="97" fillId="0" borderId="0" xfId="0" applyFont="1" applyAlignment="1" applyProtection="1">
      <alignment vertical="center"/>
      <protection hidden="1"/>
    </xf>
    <xf numFmtId="0" fontId="85" fillId="0" borderId="65" xfId="0" applyFont="1" applyBorder="1" applyAlignment="1" applyProtection="1">
      <alignment horizontal="center" vertical="center"/>
      <protection hidden="1"/>
    </xf>
    <xf numFmtId="2" fontId="85" fillId="0" borderId="81" xfId="0" applyNumberFormat="1" applyFont="1" applyBorder="1" applyAlignment="1" applyProtection="1">
      <alignment horizontal="center" vertical="center"/>
      <protection locked="0" hidden="1"/>
    </xf>
    <xf numFmtId="0" fontId="99" fillId="0" borderId="0" xfId="0" applyFont="1" applyAlignment="1" applyProtection="1">
      <alignment vertical="top" wrapText="1"/>
      <protection hidden="1"/>
    </xf>
    <xf numFmtId="0" fontId="97" fillId="0" borderId="0" xfId="0" applyFont="1" applyAlignment="1" applyProtection="1">
      <alignment horizontal="left" vertical="center"/>
      <protection hidden="1"/>
    </xf>
    <xf numFmtId="0" fontId="99" fillId="0" borderId="0" xfId="0" applyFont="1" applyBorder="1" applyAlignment="1" applyProtection="1">
      <alignment vertical="center" wrapText="1"/>
      <protection hidden="1"/>
    </xf>
    <xf numFmtId="0" fontId="80" fillId="0" borderId="0" xfId="0" applyFont="1" applyAlignment="1" applyProtection="1">
      <alignment vertical="center" wrapText="1"/>
      <protection hidden="1"/>
    </xf>
    <xf numFmtId="0" fontId="80" fillId="0" borderId="0" xfId="0" applyFont="1" applyAlignment="1" applyProtection="1">
      <alignment horizontal="center" vertical="center" wrapText="1"/>
      <protection hidden="1"/>
    </xf>
    <xf numFmtId="0" fontId="80" fillId="0" borderId="0" xfId="0" applyFont="1" applyBorder="1" applyAlignment="1" applyProtection="1">
      <alignment horizontal="center" vertical="center" wrapText="1"/>
      <protection hidden="1"/>
    </xf>
    <xf numFmtId="0" fontId="99" fillId="0" borderId="0" xfId="0" applyFont="1" applyAlignment="1" applyProtection="1">
      <alignment horizontal="center" vertical="center" wrapText="1"/>
      <protection hidden="1"/>
    </xf>
    <xf numFmtId="0" fontId="100" fillId="0" borderId="0" xfId="0" applyFont="1" applyAlignment="1" applyProtection="1">
      <alignment horizontal="left" vertical="center"/>
      <protection hidden="1"/>
    </xf>
    <xf numFmtId="0" fontId="0" fillId="0" borderId="0" xfId="0" applyBorder="1" applyAlignment="1" applyProtection="1">
      <protection hidden="1"/>
    </xf>
    <xf numFmtId="0" fontId="97" fillId="0" borderId="80" xfId="0" applyFont="1" applyBorder="1" applyAlignment="1" applyProtection="1">
      <alignment vertical="center"/>
      <protection hidden="1"/>
    </xf>
    <xf numFmtId="0" fontId="97" fillId="0" borderId="76" xfId="0" applyFont="1" applyBorder="1" applyAlignment="1" applyProtection="1">
      <alignment vertical="center"/>
      <protection hidden="1"/>
    </xf>
    <xf numFmtId="0" fontId="0" fillId="0" borderId="81" xfId="0" applyBorder="1" applyAlignment="1" applyProtection="1">
      <alignment horizontal="center" vertical="center"/>
      <protection locked="0" hidden="1"/>
    </xf>
    <xf numFmtId="2" fontId="85" fillId="0" borderId="68" xfId="0" applyNumberFormat="1" applyFont="1" applyBorder="1" applyAlignment="1" applyProtection="1">
      <alignment horizontal="center" vertical="center"/>
      <protection hidden="1"/>
    </xf>
    <xf numFmtId="0" fontId="0" fillId="0" borderId="0" xfId="0" applyAlignment="1" applyProtection="1">
      <alignment horizontal="center" vertical="center" wrapText="1"/>
      <protection hidden="1"/>
    </xf>
    <xf numFmtId="0" fontId="80" fillId="0" borderId="0" xfId="0" applyFont="1" applyBorder="1" applyAlignment="1" applyProtection="1">
      <alignment horizontal="center" vertical="center"/>
      <protection hidden="1"/>
    </xf>
    <xf numFmtId="0" fontId="80" fillId="0" borderId="0" xfId="0" applyFont="1" applyAlignment="1" applyProtection="1">
      <alignment horizontal="center" vertical="center"/>
      <protection hidden="1"/>
    </xf>
    <xf numFmtId="2" fontId="80" fillId="0" borderId="68" xfId="0" applyNumberFormat="1" applyFont="1" applyBorder="1" applyAlignment="1" applyProtection="1">
      <alignment horizontal="center" vertical="center"/>
      <protection hidden="1"/>
    </xf>
    <xf numFmtId="0" fontId="50" fillId="0" borderId="0" xfId="0" applyFont="1" applyBorder="1" applyAlignment="1" applyProtection="1">
      <alignment vertical="center"/>
      <protection hidden="1"/>
    </xf>
    <xf numFmtId="0" fontId="50" fillId="0" borderId="0" xfId="0" applyFont="1" applyFill="1" applyBorder="1" applyAlignment="1" applyProtection="1">
      <alignment horizontal="center" vertical="center"/>
      <protection hidden="1"/>
    </xf>
    <xf numFmtId="2" fontId="50" fillId="0" borderId="0" xfId="0" applyNumberFormat="1" applyFont="1" applyFill="1" applyBorder="1" applyAlignment="1" applyProtection="1">
      <alignment horizontal="center" vertical="center"/>
      <protection hidden="1"/>
    </xf>
    <xf numFmtId="168" fontId="84" fillId="0" borderId="0" xfId="0" applyNumberFormat="1" applyFont="1" applyBorder="1" applyAlignment="1" applyProtection="1">
      <alignment horizontal="center" vertical="center"/>
      <protection hidden="1"/>
    </xf>
    <xf numFmtId="169" fontId="84" fillId="0" borderId="0" xfId="0" applyNumberFormat="1" applyFont="1" applyBorder="1" applyAlignment="1" applyProtection="1">
      <alignment horizontal="center" vertical="center"/>
      <protection hidden="1"/>
    </xf>
    <xf numFmtId="0" fontId="50" fillId="0" borderId="0" xfId="0" applyFont="1" applyBorder="1" applyAlignment="1" applyProtection="1">
      <alignment horizontal="center" vertical="center"/>
      <protection hidden="1"/>
    </xf>
    <xf numFmtId="0" fontId="50" fillId="0" borderId="0" xfId="0" applyFont="1" applyAlignment="1" applyProtection="1">
      <alignment horizontal="center" vertical="center"/>
      <protection hidden="1"/>
    </xf>
    <xf numFmtId="0" fontId="82" fillId="0" borderId="0" xfId="0" applyFont="1" applyBorder="1" applyAlignment="1" applyProtection="1">
      <alignment horizontal="center" vertical="center" wrapText="1"/>
      <protection hidden="1"/>
    </xf>
    <xf numFmtId="0" fontId="82" fillId="0" borderId="0" xfId="0" applyFont="1" applyBorder="1" applyAlignment="1" applyProtection="1">
      <alignment vertical="center" wrapText="1"/>
      <protection hidden="1"/>
    </xf>
    <xf numFmtId="0" fontId="84" fillId="0" borderId="0" xfId="0" applyFont="1" applyAlignment="1" applyProtection="1">
      <alignment vertical="center"/>
      <protection hidden="1"/>
    </xf>
    <xf numFmtId="170" fontId="103" fillId="0" borderId="81" xfId="0" applyNumberFormat="1" applyFont="1" applyFill="1" applyBorder="1" applyAlignment="1" applyProtection="1">
      <alignment horizontal="center" vertical="center"/>
      <protection locked="0" hidden="1"/>
    </xf>
    <xf numFmtId="0" fontId="104" fillId="0" borderId="85" xfId="0" applyFont="1" applyBorder="1" applyAlignment="1" applyProtection="1">
      <alignment vertical="center"/>
      <protection hidden="1"/>
    </xf>
    <xf numFmtId="170" fontId="84" fillId="0" borderId="0" xfId="0" applyNumberFormat="1" applyFont="1" applyFill="1" applyBorder="1" applyAlignment="1" applyProtection="1">
      <alignment horizontal="center" vertical="center"/>
      <protection hidden="1"/>
    </xf>
    <xf numFmtId="0" fontId="84" fillId="0" borderId="0" xfId="0" applyFont="1" applyBorder="1" applyAlignment="1" applyProtection="1">
      <alignment vertical="center"/>
      <protection hidden="1"/>
    </xf>
    <xf numFmtId="0" fontId="84" fillId="0" borderId="86" xfId="0" applyFont="1" applyBorder="1" applyAlignment="1" applyProtection="1">
      <alignment vertical="center"/>
      <protection hidden="1"/>
    </xf>
    <xf numFmtId="0" fontId="84" fillId="0" borderId="87" xfId="0" applyFont="1" applyBorder="1" applyAlignment="1" applyProtection="1">
      <alignment vertical="center"/>
      <protection hidden="1"/>
    </xf>
    <xf numFmtId="170" fontId="84" fillId="0" borderId="68" xfId="0" applyNumberFormat="1" applyFont="1" applyFill="1" applyBorder="1" applyAlignment="1" applyProtection="1">
      <alignment horizontal="center" vertical="center"/>
      <protection hidden="1"/>
    </xf>
    <xf numFmtId="0" fontId="91" fillId="0" borderId="86" xfId="0" applyFont="1" applyBorder="1" applyAlignment="1" applyProtection="1">
      <alignment horizontal="right" vertical="center"/>
      <protection hidden="1"/>
    </xf>
    <xf numFmtId="0" fontId="84" fillId="0" borderId="58" xfId="0" applyFont="1" applyBorder="1" applyAlignment="1" applyProtection="1">
      <alignment vertical="center"/>
      <protection hidden="1"/>
    </xf>
    <xf numFmtId="171" fontId="105" fillId="0" borderId="81" xfId="0" applyNumberFormat="1" applyFont="1" applyFill="1" applyBorder="1" applyAlignment="1" applyProtection="1">
      <alignment horizontal="center" vertical="center"/>
      <protection locked="0" hidden="1"/>
    </xf>
    <xf numFmtId="0" fontId="84" fillId="0" borderId="59" xfId="0" applyFont="1" applyBorder="1" applyAlignment="1" applyProtection="1">
      <alignment vertical="center"/>
      <protection hidden="1"/>
    </xf>
    <xf numFmtId="166" fontId="84" fillId="0" borderId="0" xfId="0" applyNumberFormat="1" applyFont="1" applyBorder="1" applyAlignment="1" applyProtection="1">
      <alignment horizontal="center" vertical="center"/>
      <protection hidden="1"/>
    </xf>
    <xf numFmtId="0" fontId="84" fillId="0" borderId="0" xfId="0" applyFont="1" applyBorder="1" applyAlignment="1" applyProtection="1">
      <alignment horizontal="center" vertical="center"/>
      <protection hidden="1"/>
    </xf>
    <xf numFmtId="0" fontId="106" fillId="0" borderId="0" xfId="0" applyFont="1" applyFill="1" applyBorder="1" applyAlignment="1" applyProtection="1">
      <alignment horizontal="center" vertical="center"/>
      <protection hidden="1"/>
    </xf>
    <xf numFmtId="2" fontId="106" fillId="0" borderId="0" xfId="0" applyNumberFormat="1" applyFont="1" applyFill="1" applyBorder="1" applyAlignment="1" applyProtection="1">
      <alignment horizontal="left" vertical="center"/>
      <protection hidden="1"/>
    </xf>
    <xf numFmtId="0" fontId="103" fillId="0" borderId="68" xfId="0" applyFont="1" applyBorder="1" applyAlignment="1" applyProtection="1">
      <alignment horizontal="center" vertical="center"/>
      <protection hidden="1"/>
    </xf>
    <xf numFmtId="2" fontId="107" fillId="0" borderId="69" xfId="0" applyNumberFormat="1" applyFont="1" applyFill="1" applyBorder="1" applyAlignment="1" applyProtection="1">
      <alignment horizontal="center" vertical="center"/>
      <protection hidden="1"/>
    </xf>
    <xf numFmtId="0" fontId="108" fillId="0" borderId="0" xfId="0" applyFont="1" applyAlignment="1" applyProtection="1">
      <alignment vertical="center"/>
      <protection hidden="1"/>
    </xf>
    <xf numFmtId="0" fontId="103" fillId="0" borderId="0" xfId="0" applyFont="1" applyAlignment="1" applyProtection="1">
      <alignment vertical="center"/>
      <protection hidden="1"/>
    </xf>
    <xf numFmtId="0" fontId="84" fillId="0" borderId="68" xfId="0" applyFont="1" applyBorder="1" applyAlignment="1" applyProtection="1">
      <alignment horizontal="center" vertical="center"/>
      <protection hidden="1"/>
    </xf>
    <xf numFmtId="0" fontId="111" fillId="0" borderId="0" xfId="0" applyFont="1" applyBorder="1" applyAlignment="1" applyProtection="1">
      <alignment horizontal="right" vertical="center"/>
      <protection hidden="1"/>
    </xf>
    <xf numFmtId="0" fontId="84" fillId="0" borderId="0" xfId="0" applyFont="1" applyBorder="1" applyAlignment="1" applyProtection="1">
      <alignment horizontal="left" vertical="center"/>
      <protection hidden="1"/>
    </xf>
    <xf numFmtId="2" fontId="84" fillId="0" borderId="68" xfId="0" applyNumberFormat="1" applyFont="1" applyBorder="1" applyAlignment="1" applyProtection="1">
      <alignment horizontal="center" vertical="center"/>
      <protection hidden="1"/>
    </xf>
    <xf numFmtId="0" fontId="112" fillId="0" borderId="0" xfId="0" applyFont="1" applyAlignment="1" applyProtection="1">
      <alignment horizontal="right" vertical="center"/>
      <protection hidden="1"/>
    </xf>
    <xf numFmtId="0" fontId="112" fillId="0" borderId="0" xfId="0" applyFont="1" applyAlignment="1" applyProtection="1">
      <alignment vertical="center"/>
      <protection hidden="1"/>
    </xf>
    <xf numFmtId="0" fontId="113" fillId="0" borderId="0" xfId="0" applyFont="1" applyAlignment="1" applyProtection="1">
      <alignment vertical="center"/>
      <protection hidden="1"/>
    </xf>
    <xf numFmtId="0" fontId="84" fillId="0" borderId="0" xfId="0" applyFont="1" applyAlignment="1" applyProtection="1">
      <alignment horizontal="left" vertical="center"/>
      <protection hidden="1"/>
    </xf>
    <xf numFmtId="0" fontId="84" fillId="0" borderId="0" xfId="0" applyFont="1" applyAlignment="1" applyProtection="1">
      <alignment horizontal="center" vertical="center"/>
      <protection hidden="1"/>
    </xf>
    <xf numFmtId="0" fontId="0" fillId="0" borderId="0" xfId="0" applyAlignment="1" applyProtection="1">
      <alignment horizontal="center"/>
      <protection hidden="1"/>
    </xf>
    <xf numFmtId="0" fontId="111" fillId="0" borderId="0" xfId="0" applyFont="1" applyBorder="1" applyAlignment="1" applyProtection="1">
      <alignment horizontal="center" vertical="center"/>
      <protection hidden="1"/>
    </xf>
    <xf numFmtId="2" fontId="84" fillId="0" borderId="0" xfId="0" applyNumberFormat="1" applyFont="1" applyBorder="1" applyAlignment="1" applyProtection="1">
      <alignment horizontal="center" vertical="center"/>
      <protection hidden="1"/>
    </xf>
    <xf numFmtId="0" fontId="114" fillId="0" borderId="0" xfId="0" applyFont="1" applyBorder="1" applyAlignment="1" applyProtection="1">
      <alignment vertical="center"/>
      <protection hidden="1"/>
    </xf>
    <xf numFmtId="0" fontId="103" fillId="0" borderId="0" xfId="0" applyFont="1" applyBorder="1" applyAlignment="1" applyProtection="1">
      <alignment vertical="center"/>
      <protection hidden="1"/>
    </xf>
    <xf numFmtId="0" fontId="85" fillId="0" borderId="68" xfId="0" applyFont="1" applyBorder="1" applyAlignment="1" applyProtection="1">
      <alignment horizontal="center" vertical="center"/>
      <protection hidden="1"/>
    </xf>
    <xf numFmtId="0" fontId="95" fillId="0" borderId="68" xfId="0" applyFont="1" applyBorder="1" applyAlignment="1" applyProtection="1">
      <alignment horizontal="center" vertical="center"/>
      <protection hidden="1"/>
    </xf>
    <xf numFmtId="0" fontId="66" fillId="0" borderId="65" xfId="0" applyFont="1" applyBorder="1" applyAlignment="1" applyProtection="1">
      <alignment horizontal="left" vertical="center"/>
      <protection hidden="1"/>
    </xf>
    <xf numFmtId="166" fontId="84" fillId="0" borderId="68" xfId="0" applyNumberFormat="1" applyFont="1" applyBorder="1" applyAlignment="1" applyProtection="1">
      <alignment horizontal="center" vertical="center"/>
      <protection hidden="1"/>
    </xf>
    <xf numFmtId="166" fontId="95" fillId="0" borderId="68" xfId="0" applyNumberFormat="1" applyFont="1" applyBorder="1" applyAlignment="1" applyProtection="1">
      <alignment horizontal="center" vertical="center"/>
      <protection hidden="1"/>
    </xf>
    <xf numFmtId="2" fontId="0" fillId="0" borderId="68" xfId="0" applyNumberFormat="1" applyFill="1" applyBorder="1" applyAlignment="1" applyProtection="1">
      <alignment horizontal="center" vertical="center"/>
      <protection hidden="1"/>
    </xf>
    <xf numFmtId="166" fontId="0" fillId="0" borderId="68" xfId="0" applyNumberFormat="1" applyFill="1" applyBorder="1" applyAlignment="1" applyProtection="1">
      <alignment horizontal="center" vertical="center"/>
      <protection hidden="1"/>
    </xf>
    <xf numFmtId="172" fontId="117" fillId="0" borderId="0" xfId="0" applyNumberFormat="1" applyFont="1" applyBorder="1" applyAlignment="1" applyProtection="1">
      <alignment horizontal="center" vertical="center"/>
      <protection hidden="1"/>
    </xf>
    <xf numFmtId="0" fontId="0" fillId="0" borderId="0" xfId="0" applyProtection="1">
      <protection locked="0"/>
    </xf>
    <xf numFmtId="0" fontId="85" fillId="0" borderId="68" xfId="0" applyFont="1" applyBorder="1" applyAlignment="1" applyProtection="1">
      <alignment horizontal="center" vertical="center"/>
      <protection locked="0"/>
    </xf>
    <xf numFmtId="0" fontId="23" fillId="0" borderId="68" xfId="0" applyFont="1" applyBorder="1" applyAlignment="1" applyProtection="1">
      <alignment horizontal="center" vertical="center"/>
      <protection locked="0"/>
    </xf>
    <xf numFmtId="0" fontId="72" fillId="0" borderId="68" xfId="0" applyFont="1" applyBorder="1" applyAlignment="1" applyProtection="1">
      <alignment horizontal="center" vertical="center"/>
      <protection locked="0"/>
    </xf>
    <xf numFmtId="0" fontId="82" fillId="0" borderId="68" xfId="0" applyFont="1" applyBorder="1" applyAlignment="1" applyProtection="1">
      <alignment vertical="center" wrapText="1"/>
      <protection locked="0"/>
    </xf>
    <xf numFmtId="0" fontId="82" fillId="0" borderId="68" xfId="0" applyFont="1" applyBorder="1" applyAlignment="1" applyProtection="1">
      <alignment horizontal="center" vertical="center"/>
      <protection locked="0"/>
    </xf>
    <xf numFmtId="166" fontId="82" fillId="0" borderId="68" xfId="0" applyNumberFormat="1" applyFont="1" applyBorder="1" applyAlignment="1" applyProtection="1">
      <alignment horizontal="center" vertical="center"/>
      <protection locked="0"/>
    </xf>
    <xf numFmtId="0" fontId="0" fillId="0" borderId="68" xfId="0" applyBorder="1" applyAlignment="1" applyProtection="1">
      <alignment horizontal="center" vertical="center"/>
      <protection locked="0"/>
    </xf>
    <xf numFmtId="166" fontId="0" fillId="0" borderId="68" xfId="0" applyNumberFormat="1" applyBorder="1" applyAlignment="1" applyProtection="1">
      <alignment horizontal="center" vertical="center"/>
      <protection locked="0"/>
    </xf>
    <xf numFmtId="0" fontId="82" fillId="0" borderId="0" xfId="0" applyFont="1" applyAlignment="1" applyProtection="1">
      <alignment vertical="center"/>
      <protection locked="0"/>
    </xf>
    <xf numFmtId="0" fontId="82" fillId="0" borderId="68" xfId="0" applyFont="1" applyBorder="1" applyAlignment="1" applyProtection="1">
      <alignment vertical="center"/>
      <protection locked="0"/>
    </xf>
    <xf numFmtId="0" fontId="80" fillId="0" borderId="0" xfId="0" applyFont="1" applyAlignment="1" applyProtection="1">
      <alignment vertical="center"/>
      <protection locked="0"/>
    </xf>
    <xf numFmtId="0" fontId="80" fillId="0" borderId="68" xfId="0" applyFont="1" applyBorder="1" applyAlignment="1" applyProtection="1">
      <alignment horizontal="center" vertical="center"/>
      <protection locked="0"/>
    </xf>
    <xf numFmtId="0" fontId="60" fillId="0" borderId="0" xfId="0" applyFont="1" applyProtection="1">
      <protection locked="0"/>
    </xf>
    <xf numFmtId="0" fontId="0" fillId="0" borderId="0" xfId="0" applyAlignment="1" applyProtection="1">
      <alignment horizontal="center" vertical="center"/>
      <protection locked="0"/>
    </xf>
    <xf numFmtId="0" fontId="47" fillId="0" borderId="0" xfId="0" applyFont="1" applyAlignment="1">
      <alignment horizontal="center" vertical="center"/>
    </xf>
    <xf numFmtId="0" fontId="120" fillId="0" borderId="0" xfId="0" applyFont="1" applyAlignment="1">
      <alignment horizontal="center" vertical="center"/>
    </xf>
    <xf numFmtId="0" fontId="121" fillId="0" borderId="0" xfId="0" applyFont="1" applyAlignment="1">
      <alignment horizontal="center" vertical="center"/>
    </xf>
    <xf numFmtId="0" fontId="123" fillId="0" borderId="0" xfId="0" applyFont="1" applyAlignment="1">
      <alignment horizontal="center" vertical="center"/>
    </xf>
    <xf numFmtId="0" fontId="47" fillId="0" borderId="68" xfId="0" applyFont="1" applyBorder="1" applyAlignment="1">
      <alignment horizontal="center" vertical="center"/>
    </xf>
    <xf numFmtId="0" fontId="125" fillId="0" borderId="0" xfId="0" applyFont="1" applyFill="1" applyAlignment="1">
      <alignment horizontal="center" vertical="center"/>
    </xf>
    <xf numFmtId="167" fontId="47" fillId="0" borderId="0" xfId="0" applyNumberFormat="1" applyFont="1" applyAlignment="1">
      <alignment horizontal="center" vertical="center"/>
    </xf>
    <xf numFmtId="166" fontId="47" fillId="0" borderId="0" xfId="0" applyNumberFormat="1" applyFont="1" applyAlignment="1">
      <alignment horizontal="center" vertical="center"/>
    </xf>
    <xf numFmtId="2" fontId="47" fillId="0" borderId="0" xfId="0" applyNumberFormat="1" applyFont="1" applyAlignment="1">
      <alignment horizontal="center" vertical="center"/>
    </xf>
    <xf numFmtId="2" fontId="125" fillId="0" borderId="0" xfId="0" applyNumberFormat="1" applyFont="1" applyFill="1" applyAlignment="1">
      <alignment horizontal="center" vertical="center"/>
    </xf>
    <xf numFmtId="0" fontId="47" fillId="30" borderId="0" xfId="0" applyFont="1" applyFill="1" applyAlignment="1">
      <alignment horizontal="center" vertical="center"/>
    </xf>
    <xf numFmtId="0" fontId="47" fillId="28" borderId="0" xfId="0" applyFont="1" applyFill="1" applyAlignment="1">
      <alignment horizontal="center" vertical="center"/>
    </xf>
    <xf numFmtId="0" fontId="47" fillId="0" borderId="0" xfId="0" applyFont="1" applyFill="1" applyBorder="1" applyAlignment="1">
      <alignment horizontal="center" vertical="center"/>
    </xf>
    <xf numFmtId="0" fontId="47" fillId="0" borderId="68" xfId="0" applyFont="1" applyFill="1" applyBorder="1" applyAlignment="1">
      <alignment horizontal="center" vertical="center"/>
    </xf>
    <xf numFmtId="0" fontId="47" fillId="0" borderId="0" xfId="0" applyFont="1" applyBorder="1" applyAlignment="1">
      <alignment horizontal="center" vertical="center"/>
    </xf>
    <xf numFmtId="2" fontId="47" fillId="0" borderId="68" xfId="0" applyNumberFormat="1" applyFont="1" applyFill="1" applyBorder="1" applyAlignment="1">
      <alignment horizontal="center" vertical="center"/>
    </xf>
    <xf numFmtId="2" fontId="47" fillId="0" borderId="0" xfId="0" applyNumberFormat="1" applyFont="1" applyFill="1" applyBorder="1" applyAlignment="1">
      <alignment horizontal="center" vertical="center"/>
    </xf>
    <xf numFmtId="2" fontId="50" fillId="0" borderId="0" xfId="0" applyNumberFormat="1" applyFont="1" applyBorder="1" applyAlignment="1">
      <alignment horizontal="center" vertical="center"/>
    </xf>
    <xf numFmtId="0" fontId="50" fillId="0" borderId="0" xfId="0" applyFont="1" applyAlignment="1">
      <alignment horizontal="center" vertical="center"/>
    </xf>
    <xf numFmtId="0" fontId="50" fillId="0" borderId="0" xfId="0" applyFont="1" applyFill="1" applyBorder="1" applyAlignment="1">
      <alignment horizontal="center" vertical="center"/>
    </xf>
    <xf numFmtId="2" fontId="50" fillId="0" borderId="0" xfId="0" applyNumberFormat="1" applyFont="1" applyFill="1" applyBorder="1" applyAlignment="1">
      <alignment horizontal="center" vertical="center"/>
    </xf>
    <xf numFmtId="0" fontId="0" fillId="0" borderId="64" xfId="0" applyBorder="1"/>
    <xf numFmtId="0" fontId="0" fillId="0" borderId="67" xfId="0" applyBorder="1"/>
    <xf numFmtId="0" fontId="0" fillId="0" borderId="63" xfId="0" applyBorder="1"/>
    <xf numFmtId="0" fontId="0" fillId="0" borderId="62" xfId="0" applyBorder="1"/>
    <xf numFmtId="0" fontId="0" fillId="0" borderId="61" xfId="0" applyBorder="1"/>
    <xf numFmtId="0" fontId="0" fillId="0" borderId="15" xfId="0" applyBorder="1"/>
    <xf numFmtId="0" fontId="0" fillId="0" borderId="16" xfId="0" applyBorder="1"/>
    <xf numFmtId="0" fontId="0" fillId="0" borderId="45" xfId="0" applyBorder="1"/>
    <xf numFmtId="0" fontId="95" fillId="0" borderId="0" xfId="0" applyFont="1" applyAlignment="1" applyProtection="1">
      <alignment vertical="center"/>
      <protection locked="0"/>
    </xf>
    <xf numFmtId="0" fontId="50" fillId="0" borderId="68" xfId="0" applyFont="1" applyFill="1" applyBorder="1" applyAlignment="1" applyProtection="1">
      <alignment horizontal="center" vertical="center"/>
      <protection locked="0"/>
    </xf>
    <xf numFmtId="2" fontId="50" fillId="0" borderId="68" xfId="0" applyNumberFormat="1" applyFont="1" applyFill="1" applyBorder="1" applyAlignment="1" applyProtection="1">
      <alignment horizontal="center" vertical="center"/>
      <protection locked="0"/>
    </xf>
    <xf numFmtId="169" fontId="84" fillId="0" borderId="68" xfId="0" applyNumberFormat="1" applyFont="1" applyBorder="1" applyAlignment="1" applyProtection="1">
      <alignment horizontal="center" vertical="center"/>
      <protection hidden="1"/>
    </xf>
    <xf numFmtId="0" fontId="23" fillId="0" borderId="69" xfId="0" applyFont="1" applyBorder="1" applyAlignment="1" applyProtection="1">
      <protection hidden="1"/>
    </xf>
    <xf numFmtId="0" fontId="47" fillId="0" borderId="0" xfId="0" applyFont="1" applyFill="1" applyAlignment="1">
      <alignment horizontal="center" vertical="center"/>
    </xf>
    <xf numFmtId="167" fontId="47" fillId="30" borderId="0" xfId="0" applyNumberFormat="1" applyFont="1" applyFill="1" applyAlignment="1">
      <alignment horizontal="center" vertical="center"/>
    </xf>
    <xf numFmtId="166" fontId="47" fillId="30" borderId="0" xfId="0" applyNumberFormat="1" applyFont="1" applyFill="1" applyAlignment="1">
      <alignment horizontal="center" vertical="center"/>
    </xf>
    <xf numFmtId="2" fontId="47" fillId="30" borderId="0" xfId="0" applyNumberFormat="1" applyFont="1" applyFill="1" applyAlignment="1">
      <alignment horizontal="center" vertical="center"/>
    </xf>
    <xf numFmtId="167" fontId="47" fillId="0" borderId="0" xfId="0" applyNumberFormat="1" applyFont="1" applyFill="1" applyAlignment="1">
      <alignment horizontal="center" vertical="center"/>
    </xf>
    <xf numFmtId="0" fontId="127" fillId="28" borderId="0" xfId="0" applyFont="1" applyFill="1" applyAlignment="1">
      <alignment horizontal="center" vertical="center"/>
    </xf>
    <xf numFmtId="0" fontId="41" fillId="26" borderId="0" xfId="30" applyFont="1" applyFill="1" applyBorder="1" applyAlignment="1" applyProtection="1">
      <alignment horizontal="center" vertical="center" wrapText="1"/>
      <protection hidden="1"/>
    </xf>
    <xf numFmtId="2" fontId="26" fillId="27" borderId="89" xfId="0" applyNumberFormat="1" applyFont="1" applyFill="1" applyBorder="1" applyAlignment="1" applyProtection="1">
      <alignment horizontal="center" vertical="center"/>
      <protection hidden="1"/>
    </xf>
    <xf numFmtId="0" fontId="128" fillId="26" borderId="0" xfId="30" applyFont="1" applyFill="1" applyBorder="1" applyAlignment="1" applyProtection="1">
      <alignment horizontal="center" vertical="center" wrapText="1"/>
      <protection hidden="1"/>
    </xf>
    <xf numFmtId="2" fontId="31" fillId="0" borderId="0" xfId="0" applyNumberFormat="1" applyFont="1" applyAlignment="1">
      <alignment horizontal="center" vertical="center"/>
    </xf>
    <xf numFmtId="2" fontId="23" fillId="0" borderId="0" xfId="0" applyNumberFormat="1" applyFont="1" applyAlignment="1">
      <alignment horizontal="center" vertical="center"/>
    </xf>
    <xf numFmtId="2" fontId="31" fillId="27" borderId="28" xfId="0" applyNumberFormat="1" applyFont="1" applyFill="1" applyBorder="1" applyAlignment="1" applyProtection="1">
      <alignment horizontal="center" vertical="center"/>
      <protection hidden="1"/>
    </xf>
    <xf numFmtId="0" fontId="128" fillId="26" borderId="43" xfId="30" applyFont="1" applyFill="1" applyBorder="1" applyAlignment="1" applyProtection="1">
      <alignment horizontal="center" vertical="center" wrapText="1"/>
      <protection hidden="1"/>
    </xf>
    <xf numFmtId="0" fontId="128" fillId="26" borderId="11" xfId="30" applyFont="1" applyFill="1" applyBorder="1" applyAlignment="1" applyProtection="1">
      <alignment horizontal="center" vertical="center" wrapText="1"/>
      <protection hidden="1"/>
    </xf>
    <xf numFmtId="2" fontId="31" fillId="0" borderId="11" xfId="0" applyNumberFormat="1" applyFont="1" applyBorder="1" applyAlignment="1" applyProtection="1">
      <alignment horizontal="center" vertical="center"/>
      <protection hidden="1"/>
    </xf>
    <xf numFmtId="2" fontId="31" fillId="0" borderId="0" xfId="0" applyNumberFormat="1" applyFont="1" applyBorder="1" applyAlignment="1" applyProtection="1">
      <alignment horizontal="center" vertical="center"/>
      <protection hidden="1"/>
    </xf>
    <xf numFmtId="2" fontId="31" fillId="0" borderId="0" xfId="0" applyNumberFormat="1" applyFont="1" applyAlignment="1" applyProtection="1">
      <alignment horizontal="center" vertical="center"/>
      <protection hidden="1"/>
    </xf>
    <xf numFmtId="0" fontId="0" fillId="0" borderId="43" xfId="0" applyBorder="1" applyAlignment="1">
      <alignment horizontal="center" vertical="center"/>
    </xf>
    <xf numFmtId="0" fontId="0" fillId="0" borderId="15" xfId="0" applyBorder="1" applyAlignment="1">
      <alignment horizontal="center" vertical="center"/>
    </xf>
    <xf numFmtId="0" fontId="0" fillId="0" borderId="0" xfId="0" applyBorder="1" applyAlignment="1">
      <alignment horizontal="center"/>
    </xf>
    <xf numFmtId="2" fontId="0" fillId="0" borderId="0" xfId="0" applyNumberFormat="1"/>
    <xf numFmtId="2" fontId="0" fillId="0" borderId="68" xfId="0" applyNumberFormat="1" applyBorder="1" applyAlignment="1">
      <alignment horizontal="center" vertical="center"/>
    </xf>
    <xf numFmtId="0" fontId="0" fillId="0" borderId="0" xfId="0" applyFont="1" applyFill="1" applyBorder="1" applyAlignment="1">
      <alignment horizontal="center" vertical="center"/>
    </xf>
    <xf numFmtId="0" fontId="0" fillId="0" borderId="0" xfId="0" applyFill="1" applyAlignment="1">
      <alignment horizontal="center" vertical="center"/>
    </xf>
    <xf numFmtId="0" fontId="71" fillId="26" borderId="14" xfId="0" applyFont="1" applyFill="1" applyBorder="1" applyAlignment="1">
      <alignment horizontal="center" vertical="center"/>
    </xf>
    <xf numFmtId="0" fontId="0" fillId="0" borderId="94" xfId="0" applyBorder="1" applyAlignment="1">
      <alignment horizontal="center" vertical="center"/>
    </xf>
    <xf numFmtId="0" fontId="0" fillId="0" borderId="62" xfId="0" applyBorder="1" applyAlignment="1">
      <alignment horizontal="center" vertical="center"/>
    </xf>
    <xf numFmtId="2" fontId="0" fillId="0" borderId="96" xfId="0" applyNumberFormat="1" applyBorder="1" applyAlignment="1">
      <alignment horizontal="center" vertical="center"/>
    </xf>
    <xf numFmtId="2" fontId="0" fillId="0" borderId="99" xfId="0" applyNumberFormat="1" applyBorder="1" applyAlignment="1">
      <alignment horizontal="center" vertical="center"/>
    </xf>
    <xf numFmtId="2" fontId="0" fillId="0" borderId="100" xfId="0" applyNumberFormat="1" applyBorder="1" applyAlignment="1">
      <alignment horizontal="center" vertical="center"/>
    </xf>
    <xf numFmtId="1" fontId="0" fillId="0" borderId="97" xfId="0" applyNumberFormat="1" applyBorder="1" applyAlignment="1">
      <alignment horizontal="center" vertical="center"/>
    </xf>
    <xf numFmtId="1" fontId="0" fillId="0" borderId="59" xfId="0" applyNumberFormat="1" applyBorder="1" applyAlignment="1">
      <alignment horizontal="center" vertical="center"/>
    </xf>
    <xf numFmtId="1" fontId="0" fillId="0" borderId="98" xfId="0" applyNumberFormat="1" applyBorder="1" applyAlignment="1">
      <alignment horizontal="center" vertical="center"/>
    </xf>
    <xf numFmtId="0" fontId="0" fillId="0" borderId="101" xfId="0" applyBorder="1" applyAlignment="1">
      <alignment horizontal="center" vertical="center"/>
    </xf>
    <xf numFmtId="0" fontId="0" fillId="0" borderId="46" xfId="0" applyBorder="1" applyAlignment="1">
      <alignment horizontal="center" vertical="center"/>
    </xf>
    <xf numFmtId="1" fontId="0" fillId="0" borderId="101" xfId="0" applyNumberFormat="1" applyBorder="1" applyAlignment="1">
      <alignment horizontal="center" vertical="center"/>
    </xf>
    <xf numFmtId="1" fontId="0" fillId="0" borderId="46" xfId="0" applyNumberFormat="1" applyBorder="1" applyAlignment="1">
      <alignment horizontal="center" vertical="center"/>
    </xf>
    <xf numFmtId="1" fontId="0" fillId="0" borderId="14" xfId="0" applyNumberFormat="1" applyBorder="1" applyAlignment="1">
      <alignment horizontal="center" vertical="center"/>
    </xf>
    <xf numFmtId="2" fontId="0" fillId="0" borderId="46" xfId="0" applyNumberFormat="1" applyBorder="1" applyAlignment="1">
      <alignment horizontal="center" vertical="center"/>
    </xf>
    <xf numFmtId="0" fontId="26" fillId="0" borderId="27" xfId="0" applyFont="1" applyFill="1" applyBorder="1" applyAlignment="1" applyProtection="1">
      <alignment horizontal="center"/>
      <protection hidden="1"/>
    </xf>
    <xf numFmtId="0" fontId="0" fillId="0" borderId="0" xfId="0" applyFont="1" applyFill="1" applyProtection="1">
      <protection hidden="1"/>
    </xf>
    <xf numFmtId="0" fontId="0" fillId="0" borderId="0" xfId="0" applyFill="1" applyProtection="1">
      <protection hidden="1"/>
    </xf>
    <xf numFmtId="0" fontId="44" fillId="0" borderId="27" xfId="0" applyFont="1" applyFill="1" applyBorder="1" applyAlignment="1" applyProtection="1">
      <alignment horizontal="center"/>
      <protection hidden="1"/>
    </xf>
    <xf numFmtId="0" fontId="26" fillId="0" borderId="20" xfId="0" applyFont="1" applyFill="1" applyBorder="1" applyAlignment="1" applyProtection="1">
      <alignment horizontal="center"/>
      <protection hidden="1"/>
    </xf>
    <xf numFmtId="2" fontId="26" fillId="0" borderId="19" xfId="0" applyNumberFormat="1" applyFont="1" applyFill="1" applyBorder="1" applyAlignment="1" applyProtection="1">
      <alignment horizontal="center"/>
      <protection hidden="1"/>
    </xf>
    <xf numFmtId="0" fontId="26" fillId="0" borderId="17" xfId="0" applyFont="1" applyFill="1" applyBorder="1" applyAlignment="1" applyProtection="1">
      <alignment horizontal="center"/>
      <protection hidden="1"/>
    </xf>
    <xf numFmtId="2" fontId="26" fillId="0" borderId="18" xfId="0" applyNumberFormat="1" applyFont="1" applyFill="1" applyBorder="1" applyAlignment="1" applyProtection="1">
      <alignment horizontal="center"/>
      <protection hidden="1"/>
    </xf>
    <xf numFmtId="0" fontId="26" fillId="0" borderId="35" xfId="0" applyFont="1" applyFill="1" applyBorder="1" applyAlignment="1" applyProtection="1">
      <alignment horizontal="center"/>
      <protection hidden="1"/>
    </xf>
    <xf numFmtId="2" fontId="26" fillId="0" borderId="33" xfId="0" applyNumberFormat="1" applyFont="1" applyFill="1" applyBorder="1" applyAlignment="1" applyProtection="1">
      <alignment horizontal="center"/>
      <protection hidden="1"/>
    </xf>
    <xf numFmtId="0" fontId="26" fillId="0" borderId="33" xfId="0" applyFont="1" applyFill="1" applyBorder="1" applyAlignment="1" applyProtection="1">
      <alignment horizontal="center"/>
      <protection hidden="1"/>
    </xf>
    <xf numFmtId="0" fontId="26" fillId="0" borderId="36" xfId="0" applyFont="1" applyFill="1" applyBorder="1" applyAlignment="1" applyProtection="1">
      <alignment horizontal="center"/>
      <protection hidden="1"/>
    </xf>
    <xf numFmtId="2" fontId="26" fillId="0" borderId="34" xfId="0" applyNumberFormat="1" applyFont="1" applyFill="1" applyBorder="1" applyAlignment="1" applyProtection="1">
      <alignment horizontal="center"/>
      <protection hidden="1"/>
    </xf>
    <xf numFmtId="0" fontId="26" fillId="0" borderId="34" xfId="0" applyFont="1" applyFill="1" applyBorder="1" applyAlignment="1" applyProtection="1">
      <alignment horizontal="center"/>
      <protection hidden="1"/>
    </xf>
    <xf numFmtId="0" fontId="33" fillId="0" borderId="0" xfId="0" applyFont="1" applyFill="1" applyProtection="1">
      <protection hidden="1"/>
    </xf>
    <xf numFmtId="2" fontId="0" fillId="0" borderId="0" xfId="0" applyNumberFormat="1" applyBorder="1" applyAlignment="1">
      <alignment horizontal="center"/>
    </xf>
    <xf numFmtId="0" fontId="23" fillId="0" borderId="80" xfId="0" applyFont="1" applyFill="1" applyBorder="1" applyAlignment="1">
      <alignment horizontal="center" vertical="center"/>
    </xf>
    <xf numFmtId="0" fontId="32" fillId="28" borderId="0" xfId="0" applyFont="1" applyFill="1" applyProtection="1">
      <protection hidden="1"/>
    </xf>
    <xf numFmtId="0" fontId="25" fillId="0" borderId="0" xfId="0" applyFont="1"/>
    <xf numFmtId="0" fontId="53" fillId="0" borderId="80" xfId="0" applyFont="1" applyFill="1" applyBorder="1" applyAlignment="1">
      <alignment horizontal="center" vertical="center"/>
    </xf>
    <xf numFmtId="0" fontId="23" fillId="0" borderId="80" xfId="0" applyFont="1" applyBorder="1" applyAlignment="1">
      <alignment horizontal="center" vertical="center"/>
    </xf>
    <xf numFmtId="0" fontId="0" fillId="0" borderId="0" xfId="0" applyBorder="1" applyAlignment="1" applyProtection="1">
      <alignment horizontal="center" vertical="center"/>
    </xf>
    <xf numFmtId="0" fontId="0" fillId="0" borderId="0" xfId="0" applyFill="1" applyBorder="1" applyProtection="1">
      <protection hidden="1"/>
    </xf>
    <xf numFmtId="164" fontId="0" fillId="0" borderId="0" xfId="0" applyNumberFormat="1" applyBorder="1" applyAlignment="1">
      <alignment horizontal="center"/>
    </xf>
    <xf numFmtId="0" fontId="0" fillId="0" borderId="14" xfId="0" applyFont="1" applyFill="1" applyBorder="1" applyAlignment="1">
      <alignment horizontal="center" vertical="center"/>
    </xf>
    <xf numFmtId="0" fontId="0" fillId="0" borderId="101" xfId="0" applyFill="1" applyBorder="1" applyAlignment="1">
      <alignment horizontal="center" vertical="center"/>
    </xf>
    <xf numFmtId="164" fontId="0" fillId="0" borderId="101" xfId="0" applyNumberFormat="1" applyFill="1" applyBorder="1" applyAlignment="1">
      <alignment horizontal="center" vertical="center"/>
    </xf>
    <xf numFmtId="0" fontId="0" fillId="0" borderId="46" xfId="0" applyFont="1" applyFill="1" applyBorder="1" applyAlignment="1">
      <alignment horizontal="center" vertical="center"/>
    </xf>
    <xf numFmtId="177" fontId="0" fillId="0" borderId="93" xfId="0" applyNumberFormat="1" applyFill="1" applyBorder="1" applyAlignment="1" applyProtection="1">
      <alignment horizontal="center" vertical="center"/>
      <protection hidden="1"/>
    </xf>
    <xf numFmtId="0" fontId="41" fillId="0" borderId="101" xfId="30" applyFont="1" applyFill="1" applyBorder="1" applyAlignment="1" applyProtection="1">
      <alignment horizontal="center" vertical="center" wrapText="1"/>
      <protection hidden="1"/>
    </xf>
    <xf numFmtId="0" fontId="41" fillId="0" borderId="102" xfId="30" applyFont="1" applyFill="1" applyBorder="1" applyAlignment="1" applyProtection="1">
      <alignment horizontal="center" vertical="center" wrapText="1"/>
      <protection hidden="1"/>
    </xf>
    <xf numFmtId="0" fontId="41" fillId="0" borderId="108" xfId="30" applyFont="1" applyFill="1" applyBorder="1" applyAlignment="1" applyProtection="1">
      <alignment horizontal="center" vertical="center" wrapText="1"/>
      <protection hidden="1"/>
    </xf>
    <xf numFmtId="0" fontId="77" fillId="0" borderId="0" xfId="0" applyFont="1" applyBorder="1" applyAlignment="1" applyProtection="1">
      <protection hidden="1"/>
    </xf>
    <xf numFmtId="0" fontId="23" fillId="0" borderId="61" xfId="0" applyFont="1" applyFill="1" applyBorder="1" applyAlignment="1" applyProtection="1">
      <alignment horizontal="center"/>
      <protection hidden="1"/>
    </xf>
    <xf numFmtId="173" fontId="0" fillId="0" borderId="93" xfId="0" applyNumberFormat="1" applyFill="1" applyBorder="1" applyAlignment="1" applyProtection="1">
      <alignment horizontal="center"/>
      <protection hidden="1"/>
    </xf>
    <xf numFmtId="1" fontId="0" fillId="0" borderId="93" xfId="0" applyNumberFormat="1" applyFont="1" applyFill="1" applyBorder="1" applyAlignment="1" applyProtection="1">
      <alignment horizontal="center"/>
      <protection hidden="1"/>
    </xf>
    <xf numFmtId="176" fontId="26" fillId="0" borderId="93" xfId="0" applyNumberFormat="1" applyFont="1" applyFill="1" applyBorder="1" applyAlignment="1" applyProtection="1">
      <alignment horizontal="center" vertical="center"/>
      <protection hidden="1"/>
    </xf>
    <xf numFmtId="2" fontId="0" fillId="0" borderId="93" xfId="0" applyNumberFormat="1" applyFont="1" applyFill="1" applyBorder="1" applyAlignment="1" applyProtection="1">
      <alignment horizontal="center"/>
      <protection hidden="1"/>
    </xf>
    <xf numFmtId="175" fontId="26" fillId="0" borderId="93" xfId="0" applyNumberFormat="1" applyFont="1" applyFill="1" applyBorder="1" applyAlignment="1" applyProtection="1">
      <alignment horizontal="center" vertical="center"/>
      <protection hidden="1"/>
    </xf>
    <xf numFmtId="0" fontId="72" fillId="0" borderId="61" xfId="0" applyFont="1" applyFill="1" applyBorder="1" applyAlignment="1" applyProtection="1">
      <alignment horizontal="center"/>
      <protection hidden="1"/>
    </xf>
    <xf numFmtId="0" fontId="0" fillId="0" borderId="93" xfId="0" applyFont="1" applyFill="1" applyBorder="1" applyAlignment="1" applyProtection="1">
      <alignment horizontal="center"/>
      <protection hidden="1"/>
    </xf>
    <xf numFmtId="0" fontId="72" fillId="0" borderId="0" xfId="0" applyFont="1" applyFill="1" applyBorder="1" applyAlignment="1" applyProtection="1">
      <alignment horizontal="center"/>
      <protection hidden="1"/>
    </xf>
    <xf numFmtId="0" fontId="0" fillId="0" borderId="90" xfId="0" applyBorder="1" applyProtection="1">
      <protection hidden="1"/>
    </xf>
    <xf numFmtId="0" fontId="24" fillId="0" borderId="101" xfId="0" applyFont="1" applyFill="1" applyBorder="1" applyAlignment="1" applyProtection="1">
      <alignment horizontal="center" vertical="center"/>
      <protection hidden="1"/>
    </xf>
    <xf numFmtId="0" fontId="0" fillId="0" borderId="101" xfId="0" applyFill="1" applyBorder="1" applyAlignment="1" applyProtection="1">
      <alignment horizontal="center" vertical="center"/>
      <protection hidden="1"/>
    </xf>
    <xf numFmtId="0" fontId="25" fillId="0" borderId="101" xfId="0" applyFont="1" applyFill="1" applyBorder="1" applyAlignment="1" applyProtection="1">
      <alignment horizontal="center"/>
      <protection hidden="1"/>
    </xf>
    <xf numFmtId="0" fontId="0" fillId="0" borderId="14" xfId="0" applyFont="1"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1" fontId="0" fillId="0" borderId="101" xfId="0" applyNumberFormat="1" applyBorder="1" applyAlignment="1" applyProtection="1">
      <alignment horizontal="center" vertical="center"/>
      <protection hidden="1"/>
    </xf>
    <xf numFmtId="2" fontId="0" fillId="0" borderId="46" xfId="0" applyNumberFormat="1" applyBorder="1" applyAlignment="1" applyProtection="1">
      <alignment horizontal="center" vertical="center"/>
      <protection hidden="1"/>
    </xf>
    <xf numFmtId="166" fontId="0" fillId="0" borderId="46" xfId="0" applyNumberFormat="1" applyBorder="1" applyAlignment="1" applyProtection="1">
      <alignment horizontal="center" vertical="center"/>
      <protection hidden="1"/>
    </xf>
    <xf numFmtId="1" fontId="0" fillId="0" borderId="46" xfId="0" applyNumberFormat="1" applyBorder="1" applyAlignment="1" applyProtection="1">
      <alignment horizontal="center" vertical="center"/>
      <protection hidden="1"/>
    </xf>
    <xf numFmtId="1" fontId="0" fillId="0" borderId="14"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166" fontId="0" fillId="0" borderId="14" xfId="0" applyNumberFormat="1" applyBorder="1" applyAlignment="1" applyProtection="1">
      <alignment horizontal="center" vertical="center"/>
      <protection hidden="1"/>
    </xf>
    <xf numFmtId="173" fontId="0" fillId="0" borderId="19" xfId="0" applyNumberFormat="1" applyFill="1" applyBorder="1" applyAlignment="1" applyProtection="1">
      <alignment horizontal="center"/>
      <protection hidden="1"/>
    </xf>
    <xf numFmtId="173" fontId="0" fillId="0" borderId="18" xfId="0" applyNumberFormat="1" applyFill="1" applyBorder="1" applyAlignment="1" applyProtection="1">
      <alignment horizontal="center"/>
      <protection hidden="1"/>
    </xf>
    <xf numFmtId="179" fontId="26" fillId="0" borderId="28" xfId="0" applyNumberFormat="1" applyFont="1" applyFill="1" applyBorder="1" applyAlignment="1" applyProtection="1">
      <alignment horizontal="center"/>
      <protection hidden="1"/>
    </xf>
    <xf numFmtId="0" fontId="0" fillId="0" borderId="16" xfId="0"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62" xfId="0" applyBorder="1" applyAlignment="1" applyProtection="1">
      <alignment horizontal="center"/>
      <protection hidden="1"/>
    </xf>
    <xf numFmtId="0" fontId="24" fillId="0" borderId="46" xfId="0" applyFont="1" applyFill="1" applyBorder="1" applyAlignment="1" applyProtection="1">
      <alignment horizontal="center" vertical="center"/>
      <protection hidden="1"/>
    </xf>
    <xf numFmtId="0" fontId="0" fillId="0" borderId="62" xfId="0" applyBorder="1" applyAlignment="1" applyProtection="1">
      <alignment horizontal="center" vertical="center" wrapText="1"/>
      <protection hidden="1"/>
    </xf>
    <xf numFmtId="0" fontId="0" fillId="0" borderId="46" xfId="0" applyFont="1" applyFill="1" applyBorder="1" applyAlignment="1" applyProtection="1">
      <alignment horizontal="center" vertical="center"/>
      <protection hidden="1"/>
    </xf>
    <xf numFmtId="2" fontId="0" fillId="0" borderId="62" xfId="0" applyNumberFormat="1" applyBorder="1" applyAlignment="1" applyProtection="1">
      <alignment horizontal="center" vertical="center"/>
      <protection hidden="1"/>
    </xf>
    <xf numFmtId="2" fontId="0" fillId="0" borderId="106" xfId="0" applyNumberFormat="1" applyBorder="1" applyAlignment="1" applyProtection="1">
      <alignment horizontal="center" vertical="center"/>
      <protection hidden="1"/>
    </xf>
    <xf numFmtId="2" fontId="0" fillId="0" borderId="60" xfId="0" applyNumberFormat="1" applyBorder="1" applyAlignment="1" applyProtection="1">
      <alignment horizontal="center" vertical="center"/>
      <protection hidden="1"/>
    </xf>
    <xf numFmtId="2" fontId="0" fillId="0" borderId="61" xfId="0" applyNumberFormat="1" applyBorder="1" applyAlignment="1" applyProtection="1">
      <alignment horizontal="center" vertical="center"/>
      <protection hidden="1"/>
    </xf>
    <xf numFmtId="2" fontId="0" fillId="0" borderId="59" xfId="0" applyNumberFormat="1" applyBorder="1" applyAlignment="1" applyProtection="1">
      <alignment horizontal="center" vertical="center"/>
      <protection hidden="1"/>
    </xf>
    <xf numFmtId="2" fontId="0" fillId="0" borderId="58" xfId="0" applyNumberFormat="1" applyBorder="1" applyAlignment="1" applyProtection="1">
      <alignment horizontal="center" vertical="center"/>
      <protection hidden="1"/>
    </xf>
    <xf numFmtId="167" fontId="0" fillId="0" borderId="0" xfId="0" applyNumberFormat="1" applyProtection="1">
      <protection hidden="1"/>
    </xf>
    <xf numFmtId="2" fontId="0" fillId="0" borderId="15" xfId="0" applyNumberFormat="1" applyBorder="1" applyAlignment="1" applyProtection="1">
      <alignment horizontal="center" vertical="center"/>
      <protection hidden="1"/>
    </xf>
    <xf numFmtId="2" fontId="0" fillId="0" borderId="98" xfId="0" applyNumberFormat="1" applyBorder="1" applyAlignment="1" applyProtection="1">
      <alignment horizontal="center" vertical="center"/>
      <protection hidden="1"/>
    </xf>
    <xf numFmtId="2" fontId="0" fillId="0" borderId="92" xfId="0" applyNumberFormat="1" applyBorder="1" applyAlignment="1" applyProtection="1">
      <alignment horizontal="center" vertical="center"/>
      <protection hidden="1"/>
    </xf>
    <xf numFmtId="2" fontId="0" fillId="0" borderId="45" xfId="0" applyNumberFormat="1" applyBorder="1" applyAlignment="1" applyProtection="1">
      <alignment horizontal="center" vertical="center"/>
      <protection hidden="1"/>
    </xf>
    <xf numFmtId="0" fontId="0" fillId="0" borderId="16" xfId="0" applyBorder="1" applyAlignment="1" applyProtection="1">
      <alignment vertical="center" wrapText="1"/>
      <protection hidden="1"/>
    </xf>
    <xf numFmtId="0" fontId="0" fillId="0" borderId="61" xfId="0" applyBorder="1" applyAlignment="1" applyProtection="1">
      <alignment horizontal="center" vertical="center" wrapText="1"/>
      <protection hidden="1"/>
    </xf>
    <xf numFmtId="0" fontId="0" fillId="0" borderId="46" xfId="0" applyBorder="1" applyAlignment="1" applyProtection="1">
      <alignment horizontal="center" vertical="center" wrapText="1"/>
      <protection hidden="1"/>
    </xf>
    <xf numFmtId="1" fontId="0" fillId="0" borderId="62" xfId="0" applyNumberFormat="1" applyBorder="1" applyAlignment="1" applyProtection="1">
      <alignment horizontal="center" vertical="center"/>
      <protection hidden="1"/>
    </xf>
    <xf numFmtId="0" fontId="24" fillId="0" borderId="0" xfId="0" applyFont="1" applyProtection="1">
      <protection hidden="1"/>
    </xf>
    <xf numFmtId="0" fontId="0" fillId="0" borderId="104" xfId="0" applyFill="1" applyBorder="1" applyAlignment="1" applyProtection="1">
      <alignment horizontal="center" vertical="center"/>
      <protection hidden="1"/>
    </xf>
    <xf numFmtId="0" fontId="0" fillId="0" borderId="45" xfId="0" applyFill="1" applyBorder="1" applyAlignment="1" applyProtection="1">
      <alignment horizontal="center" vertical="center"/>
      <protection hidden="1"/>
    </xf>
    <xf numFmtId="2" fontId="0" fillId="0" borderId="101" xfId="0" applyNumberFormat="1" applyBorder="1" applyAlignment="1" applyProtection="1">
      <alignment horizontal="center" vertical="center"/>
      <protection hidden="1"/>
    </xf>
    <xf numFmtId="2" fontId="0" fillId="0" borderId="94" xfId="0" applyNumberFormat="1" applyBorder="1" applyAlignment="1" applyProtection="1">
      <alignment horizontal="center" vertical="center"/>
      <protection hidden="1"/>
    </xf>
    <xf numFmtId="2" fontId="0" fillId="0" borderId="108" xfId="0" applyNumberFormat="1" applyBorder="1" applyAlignment="1" applyProtection="1">
      <alignment horizontal="center" vertical="center"/>
      <protection hidden="1"/>
    </xf>
    <xf numFmtId="2" fontId="0" fillId="0" borderId="107" xfId="0" applyNumberFormat="1" applyBorder="1" applyAlignment="1" applyProtection="1">
      <alignment horizontal="center" vertical="center"/>
      <protection hidden="1"/>
    </xf>
    <xf numFmtId="2" fontId="0" fillId="0" borderId="109" xfId="0" applyNumberFormat="1" applyBorder="1" applyAlignment="1" applyProtection="1">
      <alignment horizontal="center" vertical="center"/>
      <protection hidden="1"/>
    </xf>
    <xf numFmtId="1" fontId="0" fillId="0" borderId="0" xfId="0" applyNumberFormat="1" applyBorder="1" applyAlignment="1" applyProtection="1">
      <alignment horizontal="center" vertical="center"/>
      <protection hidden="1"/>
    </xf>
    <xf numFmtId="2" fontId="0" fillId="0" borderId="102" xfId="0" applyNumberFormat="1" applyBorder="1" applyAlignment="1" applyProtection="1">
      <alignment horizontal="center" vertical="center"/>
      <protection hidden="1"/>
    </xf>
    <xf numFmtId="2" fontId="0" fillId="0" borderId="103" xfId="0" applyNumberFormat="1" applyBorder="1" applyAlignment="1" applyProtection="1">
      <alignment horizontal="center" vertical="center"/>
      <protection hidden="1"/>
    </xf>
    <xf numFmtId="2" fontId="0" fillId="0" borderId="104" xfId="0" applyNumberFormat="1" applyBorder="1" applyAlignment="1" applyProtection="1">
      <alignment horizontal="center" vertical="center"/>
      <protection hidden="1"/>
    </xf>
    <xf numFmtId="0" fontId="25" fillId="0" borderId="0" xfId="0" applyFont="1" applyProtection="1">
      <protection hidden="1"/>
    </xf>
    <xf numFmtId="181" fontId="0" fillId="0" borderId="93" xfId="0" applyNumberFormat="1" applyFont="1" applyFill="1" applyBorder="1" applyAlignment="1" applyProtection="1">
      <alignment horizontal="center" vertical="center"/>
      <protection hidden="1"/>
    </xf>
    <xf numFmtId="173" fontId="0" fillId="0" borderId="29" xfId="0" applyNumberFormat="1" applyFont="1" applyBorder="1" applyAlignment="1" applyProtection="1">
      <alignment horizontal="center" vertical="center"/>
      <protection locked="0"/>
    </xf>
    <xf numFmtId="0" fontId="0" fillId="0" borderId="52" xfId="0" applyBorder="1" applyAlignment="1" applyProtection="1">
      <alignment horizontal="center" vertical="center"/>
      <protection locked="0"/>
    </xf>
    <xf numFmtId="2" fontId="0" fillId="0" borderId="14" xfId="0" applyNumberForma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11" xfId="0" applyFont="1" applyFill="1" applyBorder="1" applyAlignment="1" applyProtection="1">
      <alignment horizontal="center" vertical="center"/>
      <protection locked="0"/>
    </xf>
    <xf numFmtId="2" fontId="0" fillId="0" borderId="11" xfId="0" applyNumberFormat="1" applyBorder="1" applyAlignment="1" applyProtection="1">
      <alignment horizontal="center" vertical="center"/>
      <protection locked="0"/>
    </xf>
    <xf numFmtId="1" fontId="0" fillId="0" borderId="15" xfId="0" applyNumberFormat="1" applyBorder="1" applyAlignment="1" applyProtection="1">
      <alignment horizontal="center" vertical="center"/>
      <protection locked="0"/>
    </xf>
    <xf numFmtId="2" fontId="0" fillId="0" borderId="43" xfId="0" applyNumberFormat="1" applyBorder="1" applyAlignment="1" applyProtection="1">
      <alignment horizontal="center" vertical="center"/>
      <protection locked="0"/>
    </xf>
    <xf numFmtId="1" fontId="0" fillId="0" borderId="25" xfId="0" applyNumberFormat="1" applyBorder="1" applyAlignment="1" applyProtection="1">
      <alignment horizontal="center" vertical="center"/>
      <protection locked="0"/>
    </xf>
    <xf numFmtId="0" fontId="0" fillId="0" borderId="0" xfId="0" applyProtection="1"/>
    <xf numFmtId="0" fontId="77" fillId="0" borderId="0" xfId="0" applyFont="1" applyBorder="1" applyAlignment="1" applyProtection="1">
      <alignment horizontal="center"/>
    </xf>
    <xf numFmtId="0" fontId="0" fillId="0" borderId="0" xfId="0" applyBorder="1" applyProtection="1"/>
    <xf numFmtId="0" fontId="0" fillId="0" borderId="0" xfId="0" applyFont="1" applyAlignment="1" applyProtection="1">
      <alignment horizontal="center"/>
    </xf>
    <xf numFmtId="0" fontId="54" fillId="0" borderId="0" xfId="0" applyFont="1" applyAlignment="1" applyProtection="1">
      <alignment vertical="center" wrapText="1"/>
    </xf>
    <xf numFmtId="0" fontId="23" fillId="0" borderId="0" xfId="0" applyFont="1" applyAlignment="1" applyProtection="1">
      <alignment horizontal="center"/>
    </xf>
    <xf numFmtId="0" fontId="23" fillId="0" borderId="0" xfId="0" applyFont="1" applyProtection="1"/>
    <xf numFmtId="0" fontId="66" fillId="0" borderId="0" xfId="0" applyFont="1" applyFill="1" applyBorder="1" applyAlignment="1" applyProtection="1">
      <alignment vertical="center"/>
    </xf>
    <xf numFmtId="0" fontId="23" fillId="0" borderId="0" xfId="0" applyFont="1" applyAlignment="1" applyProtection="1">
      <alignment vertical="center" wrapText="1"/>
    </xf>
    <xf numFmtId="0" fontId="66" fillId="0" borderId="0" xfId="0" applyFont="1" applyFill="1" applyBorder="1" applyAlignment="1" applyProtection="1"/>
    <xf numFmtId="0" fontId="23" fillId="0" borderId="0" xfId="0" applyFont="1" applyBorder="1" applyAlignment="1" applyProtection="1">
      <alignment horizontal="center" vertical="center"/>
    </xf>
    <xf numFmtId="0" fontId="0" fillId="0" borderId="0" xfId="0" applyFill="1" applyBorder="1" applyProtection="1"/>
    <xf numFmtId="0" fontId="23" fillId="0" borderId="68" xfId="0" applyFont="1" applyFill="1" applyBorder="1" applyAlignment="1" applyProtection="1">
      <alignment horizontal="center"/>
    </xf>
    <xf numFmtId="166" fontId="26" fillId="0" borderId="37" xfId="0" applyNumberFormat="1" applyFont="1" applyFill="1" applyBorder="1" applyAlignment="1" applyProtection="1">
      <alignment horizontal="center" vertical="center"/>
      <protection locked="0"/>
    </xf>
    <xf numFmtId="176" fontId="26" fillId="0" borderId="37" xfId="0" applyNumberFormat="1" applyFont="1" applyFill="1" applyBorder="1" applyAlignment="1" applyProtection="1">
      <alignment horizontal="center" vertical="center"/>
      <protection locked="0"/>
    </xf>
    <xf numFmtId="0" fontId="0" fillId="0" borderId="105"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0" borderId="12" xfId="0" applyFill="1" applyBorder="1" applyAlignment="1" applyProtection="1">
      <alignment horizontal="center" vertical="center"/>
      <protection hidden="1"/>
    </xf>
    <xf numFmtId="0" fontId="34" fillId="0" borderId="12" xfId="0" applyFont="1" applyFill="1" applyBorder="1" applyAlignment="1" applyProtection="1">
      <alignment horizontal="center" vertical="center"/>
      <protection hidden="1"/>
    </xf>
    <xf numFmtId="2" fontId="0" fillId="0" borderId="101" xfId="0" applyNumberFormat="1" applyFont="1" applyBorder="1" applyAlignment="1" applyProtection="1">
      <alignment horizontal="center" vertical="center"/>
      <protection hidden="1"/>
    </xf>
    <xf numFmtId="2" fontId="0" fillId="0" borderId="46" xfId="0" applyNumberFormat="1" applyFont="1" applyBorder="1" applyAlignment="1" applyProtection="1">
      <alignment horizontal="center" vertical="center"/>
      <protection hidden="1"/>
    </xf>
    <xf numFmtId="2" fontId="0" fillId="0" borderId="14" xfId="0" applyNumberFormat="1" applyFont="1" applyBorder="1" applyAlignment="1" applyProtection="1">
      <alignment horizontal="center" vertical="center"/>
      <protection hidden="1"/>
    </xf>
    <xf numFmtId="2" fontId="0" fillId="0" borderId="15" xfId="0" applyNumberFormat="1" applyBorder="1" applyAlignment="1" applyProtection="1">
      <alignment horizontal="center" vertical="center"/>
      <protection locked="0"/>
    </xf>
    <xf numFmtId="2" fontId="0" fillId="0" borderId="25" xfId="0" applyNumberFormat="1" applyBorder="1" applyAlignment="1" applyProtection="1">
      <alignment horizontal="center" vertical="center"/>
      <protection locked="0"/>
    </xf>
    <xf numFmtId="1" fontId="0" fillId="0" borderId="43" xfId="0" applyNumberFormat="1" applyFont="1" applyBorder="1" applyAlignment="1" applyProtection="1">
      <alignment horizontal="center" vertical="center"/>
      <protection locked="0"/>
    </xf>
    <xf numFmtId="1" fontId="0" fillId="0" borderId="43" xfId="0" applyNumberFormat="1" applyFont="1" applyFill="1" applyBorder="1" applyAlignment="1" applyProtection="1">
      <alignment horizontal="center" vertical="center"/>
      <protection locked="0"/>
    </xf>
    <xf numFmtId="0" fontId="0" fillId="0" borderId="93" xfId="0" applyBorder="1" applyAlignment="1">
      <alignment horizontal="center" vertical="center"/>
    </xf>
    <xf numFmtId="0" fontId="0" fillId="0" borderId="110" xfId="0" applyBorder="1" applyAlignment="1">
      <alignment horizontal="center" vertical="center"/>
    </xf>
    <xf numFmtId="0" fontId="0" fillId="0" borderId="93" xfId="0" applyFill="1" applyBorder="1" applyAlignment="1">
      <alignment horizontal="center" vertical="center"/>
    </xf>
    <xf numFmtId="182" fontId="0" fillId="0" borderId="69" xfId="0" applyNumberFormat="1" applyFill="1" applyBorder="1" applyAlignment="1" applyProtection="1">
      <alignment horizontal="center"/>
    </xf>
    <xf numFmtId="182" fontId="0" fillId="0" borderId="0" xfId="0" applyNumberFormat="1"/>
    <xf numFmtId="0" fontId="0" fillId="28" borderId="0" xfId="0" applyFill="1"/>
    <xf numFmtId="0" fontId="23" fillId="0" borderId="0" xfId="0" applyFont="1" applyAlignment="1">
      <alignment horizontal="center"/>
    </xf>
    <xf numFmtId="0" fontId="0" fillId="0" borderId="0" xfId="0" quotePrefix="1" applyAlignment="1">
      <alignment horizontal="center" vertical="center"/>
    </xf>
    <xf numFmtId="2" fontId="0" fillId="0" borderId="0" xfId="0" quotePrefix="1" applyNumberFormat="1" applyAlignment="1">
      <alignment horizontal="center" vertical="center"/>
    </xf>
    <xf numFmtId="2" fontId="0" fillId="28" borderId="0" xfId="0" applyNumberFormat="1" applyFill="1"/>
    <xf numFmtId="0" fontId="0" fillId="0" borderId="94" xfId="0" applyBorder="1"/>
    <xf numFmtId="0" fontId="0" fillId="28" borderId="93" xfId="0" applyFill="1" applyBorder="1" applyAlignment="1">
      <alignment horizontal="center" vertical="center"/>
    </xf>
    <xf numFmtId="2" fontId="0" fillId="0" borderId="62" xfId="0" applyNumberFormat="1" applyBorder="1" applyAlignment="1">
      <alignment horizontal="left" vertical="center"/>
    </xf>
    <xf numFmtId="2" fontId="0" fillId="0" borderId="0" xfId="0" applyNumberFormat="1" applyBorder="1" applyAlignment="1">
      <alignment horizontal="left" vertical="center"/>
    </xf>
    <xf numFmtId="2" fontId="0" fillId="0" borderId="15" xfId="0" applyNumberFormat="1" applyBorder="1" applyAlignment="1">
      <alignment horizontal="left" vertical="center"/>
    </xf>
    <xf numFmtId="2" fontId="0" fillId="0" borderId="16" xfId="0" applyNumberFormat="1" applyBorder="1" applyAlignment="1">
      <alignment horizontal="left" vertical="center"/>
    </xf>
    <xf numFmtId="2" fontId="0" fillId="0" borderId="94" xfId="0" applyNumberFormat="1" applyBorder="1" applyAlignment="1">
      <alignment horizontal="left" vertical="center"/>
    </xf>
    <xf numFmtId="0" fontId="132" fillId="0" borderId="0" xfId="0" applyFont="1"/>
    <xf numFmtId="167" fontId="0" fillId="0" borderId="11" xfId="0" applyNumberFormat="1" applyFont="1" applyBorder="1" applyAlignment="1" applyProtection="1">
      <alignment horizontal="center" vertical="center"/>
      <protection locked="0"/>
    </xf>
    <xf numFmtId="167" fontId="0" fillId="0" borderId="11" xfId="0" applyNumberFormat="1" applyFont="1" applyFill="1" applyBorder="1" applyAlignment="1" applyProtection="1">
      <alignment horizontal="center" vertical="center"/>
      <protection locked="0"/>
    </xf>
    <xf numFmtId="167" fontId="0" fillId="0" borderId="43" xfId="0" applyNumberFormat="1" applyFont="1" applyBorder="1" applyAlignment="1" applyProtection="1">
      <alignment horizontal="center" vertical="center"/>
      <protection locked="0"/>
    </xf>
    <xf numFmtId="167" fontId="0" fillId="0" borderId="43" xfId="0" applyNumberFormat="1" applyFont="1" applyFill="1" applyBorder="1" applyAlignment="1" applyProtection="1">
      <alignment horizontal="center" vertical="center"/>
      <protection locked="0"/>
    </xf>
    <xf numFmtId="0" fontId="46" fillId="26" borderId="93" xfId="0" applyFont="1" applyFill="1" applyBorder="1" applyAlignment="1">
      <alignment horizontal="center" vertical="center" wrapText="1"/>
    </xf>
    <xf numFmtId="2" fontId="0" fillId="0" borderId="16" xfId="0" applyNumberFormat="1" applyBorder="1" applyAlignment="1">
      <alignment horizontal="center" vertical="center"/>
    </xf>
    <xf numFmtId="1" fontId="0" fillId="0" borderId="16" xfId="0" applyNumberFormat="1" applyBorder="1" applyAlignment="1">
      <alignment horizontal="center" vertical="center"/>
    </xf>
    <xf numFmtId="166" fontId="0" fillId="0" borderId="16" xfId="0" applyNumberFormat="1" applyBorder="1" applyAlignment="1">
      <alignment horizontal="center" vertical="center"/>
    </xf>
    <xf numFmtId="167" fontId="0" fillId="0" borderId="16" xfId="0" applyNumberFormat="1" applyBorder="1" applyAlignment="1">
      <alignment horizontal="center" vertical="center"/>
    </xf>
    <xf numFmtId="167" fontId="23" fillId="0" borderId="0" xfId="0" applyNumberFormat="1" applyFont="1"/>
    <xf numFmtId="0" fontId="136" fillId="0" borderId="93" xfId="30" applyFont="1" applyFill="1" applyBorder="1" applyAlignment="1" applyProtection="1">
      <alignment horizontal="center" vertical="center" wrapText="1"/>
      <protection hidden="1"/>
    </xf>
    <xf numFmtId="0" fontId="0" fillId="0" borderId="112" xfId="0" applyBorder="1"/>
    <xf numFmtId="0" fontId="0" fillId="0" borderId="113" xfId="0" applyBorder="1"/>
    <xf numFmtId="2" fontId="0" fillId="0" borderId="112" xfId="0" applyNumberFormat="1" applyBorder="1" applyAlignment="1">
      <alignment horizontal="left" vertical="center"/>
    </xf>
    <xf numFmtId="0" fontId="0" fillId="28" borderId="0" xfId="0" applyFill="1" applyBorder="1"/>
    <xf numFmtId="0" fontId="0" fillId="28" borderId="61" xfId="0" applyFill="1" applyBorder="1"/>
    <xf numFmtId="167" fontId="23" fillId="0" borderId="0" xfId="0" applyNumberFormat="1" applyFont="1" applyAlignment="1">
      <alignment horizontal="center" vertical="center"/>
    </xf>
    <xf numFmtId="0" fontId="71" fillId="25" borderId="93" xfId="0" applyFont="1" applyFill="1" applyBorder="1" applyAlignment="1">
      <alignment horizontal="center" vertical="center" wrapText="1"/>
    </xf>
    <xf numFmtId="173" fontId="0" fillId="0" borderId="93" xfId="0" applyNumberFormat="1" applyFont="1" applyBorder="1" applyAlignment="1" applyProtection="1">
      <alignment horizontal="center" vertical="center"/>
      <protection locked="0"/>
    </xf>
    <xf numFmtId="2" fontId="0" fillId="0" borderId="111" xfId="0" applyNumberFormat="1" applyFont="1" applyBorder="1" applyAlignment="1" applyProtection="1">
      <alignment horizontal="center" vertical="center"/>
      <protection hidden="1"/>
    </xf>
    <xf numFmtId="0" fontId="32" fillId="0" borderId="0" xfId="0" applyFont="1" applyFill="1" applyBorder="1" applyAlignment="1" applyProtection="1">
      <alignment horizontal="left"/>
      <protection hidden="1"/>
    </xf>
    <xf numFmtId="0" fontId="23" fillId="0" borderId="0" xfId="0" applyFont="1" applyAlignment="1" applyProtection="1">
      <alignment horizontal="center" vertical="center"/>
      <protection hidden="1"/>
    </xf>
    <xf numFmtId="0" fontId="0" fillId="0" borderId="93" xfId="0" applyBorder="1" applyAlignment="1" applyProtection="1">
      <alignment horizontal="center" vertical="center"/>
      <protection hidden="1"/>
    </xf>
    <xf numFmtId="0" fontId="135" fillId="0" borderId="0" xfId="0" applyFont="1" applyAlignment="1" applyProtection="1">
      <alignment horizontal="center" vertical="center"/>
      <protection hidden="1"/>
    </xf>
    <xf numFmtId="0" fontId="0" fillId="0" borderId="110"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93" xfId="0" applyFill="1" applyBorder="1" applyAlignment="1" applyProtection="1">
      <alignment horizontal="center" vertical="center"/>
      <protection hidden="1"/>
    </xf>
    <xf numFmtId="0" fontId="138" fillId="0" borderId="0" xfId="0" applyFont="1"/>
    <xf numFmtId="0" fontId="140" fillId="0" borderId="0" xfId="0" applyFont="1" applyProtection="1">
      <protection hidden="1"/>
    </xf>
    <xf numFmtId="178" fontId="0" fillId="0" borderId="93" xfId="0" quotePrefix="1" applyNumberFormat="1" applyFont="1" applyFill="1" applyBorder="1" applyAlignment="1" applyProtection="1">
      <alignment horizontal="center"/>
      <protection hidden="1"/>
    </xf>
    <xf numFmtId="2" fontId="0" fillId="0" borderId="62" xfId="0" applyNumberFormat="1" applyBorder="1"/>
    <xf numFmtId="0" fontId="0" fillId="0" borderId="99" xfId="0" applyBorder="1" applyProtection="1"/>
    <xf numFmtId="0" fontId="0" fillId="0" borderId="22" xfId="0" applyBorder="1" applyProtection="1"/>
    <xf numFmtId="0" fontId="0" fillId="0" borderId="114" xfId="0" applyBorder="1" applyProtection="1"/>
    <xf numFmtId="0" fontId="0" fillId="0" borderId="23" xfId="0" applyBorder="1" applyProtection="1"/>
    <xf numFmtId="0" fontId="0" fillId="0" borderId="100" xfId="0" applyBorder="1" applyProtection="1"/>
    <xf numFmtId="0" fontId="0" fillId="0" borderId="56" xfId="0" applyBorder="1" applyProtection="1"/>
    <xf numFmtId="0" fontId="0" fillId="0" borderId="58" xfId="0" applyBorder="1" applyProtection="1"/>
    <xf numFmtId="0" fontId="0" fillId="0" borderId="59" xfId="0" applyBorder="1" applyProtection="1"/>
    <xf numFmtId="0" fontId="0" fillId="0" borderId="55" xfId="0" applyBorder="1" applyAlignment="1" applyProtection="1">
      <alignment horizontal="center" vertical="center"/>
    </xf>
    <xf numFmtId="0" fontId="0" fillId="0" borderId="24" xfId="0" applyBorder="1"/>
    <xf numFmtId="0" fontId="0" fillId="0" borderId="30" xfId="0" applyBorder="1"/>
    <xf numFmtId="0" fontId="0" fillId="0" borderId="21" xfId="0" applyBorder="1"/>
    <xf numFmtId="174" fontId="0" fillId="0" borderId="0" xfId="0" applyNumberFormat="1" applyFont="1" applyBorder="1" applyAlignment="1" applyProtection="1">
      <alignment horizontal="center"/>
      <protection hidden="1"/>
    </xf>
    <xf numFmtId="173" fontId="0" fillId="0" borderId="93" xfId="0" applyNumberFormat="1" applyFont="1" applyBorder="1" applyAlignment="1" applyProtection="1">
      <alignment horizontal="center" vertical="center"/>
      <protection hidden="1"/>
    </xf>
    <xf numFmtId="2" fontId="23" fillId="0" borderId="0" xfId="0" applyNumberFormat="1" applyFont="1" applyAlignment="1" applyProtection="1">
      <alignment horizontal="right" vertical="center"/>
      <protection hidden="1"/>
    </xf>
    <xf numFmtId="0" fontId="23" fillId="0" borderId="0" xfId="0" applyFont="1" applyProtection="1">
      <protection hidden="1"/>
    </xf>
    <xf numFmtId="0" fontId="23" fillId="31" borderId="0" xfId="0" applyFont="1" applyFill="1" applyAlignment="1" applyProtection="1">
      <alignment horizontal="center" vertical="center"/>
      <protection hidden="1"/>
    </xf>
    <xf numFmtId="0" fontId="23" fillId="0" borderId="0" xfId="0" applyFont="1" applyFill="1" applyAlignment="1" applyProtection="1">
      <alignment horizontal="center" vertical="center"/>
      <protection hidden="1"/>
    </xf>
    <xf numFmtId="173" fontId="0" fillId="0" borderId="0" xfId="0" applyNumberFormat="1" applyFont="1" applyBorder="1" applyAlignment="1" applyProtection="1">
      <alignment horizontal="center" vertical="center"/>
      <protection hidden="1"/>
    </xf>
    <xf numFmtId="10" fontId="0" fillId="0" borderId="0" xfId="0" applyNumberFormat="1" applyFont="1" applyBorder="1" applyAlignment="1" applyProtection="1">
      <alignment horizontal="center" vertical="center"/>
      <protection hidden="1"/>
    </xf>
    <xf numFmtId="0" fontId="141" fillId="0" borderId="0" xfId="0" applyFont="1" applyAlignment="1" applyProtection="1">
      <alignment vertical="center"/>
      <protection hidden="1"/>
    </xf>
    <xf numFmtId="178" fontId="0" fillId="0" borderId="0" xfId="0" applyNumberFormat="1" applyAlignment="1" applyProtection="1">
      <alignment horizontal="center" vertical="center"/>
      <protection hidden="1"/>
    </xf>
    <xf numFmtId="184" fontId="0" fillId="0" borderId="0" xfId="0" applyNumberFormat="1" applyAlignment="1" applyProtection="1">
      <alignment vertical="center"/>
      <protection hidden="1"/>
    </xf>
    <xf numFmtId="0" fontId="0" fillId="0" borderId="0" xfId="0" applyAlignment="1" applyProtection="1">
      <alignment horizontal="right" vertical="center"/>
      <protection hidden="1"/>
    </xf>
    <xf numFmtId="184" fontId="0" fillId="0" borderId="0" xfId="0" applyNumberFormat="1" applyAlignment="1" applyProtection="1">
      <alignment horizontal="right" vertical="center"/>
      <protection hidden="1"/>
    </xf>
    <xf numFmtId="1" fontId="0" fillId="0" borderId="0" xfId="0" applyNumberFormat="1" applyAlignment="1" applyProtection="1">
      <alignment horizontal="center" vertical="center"/>
      <protection hidden="1"/>
    </xf>
    <xf numFmtId="0" fontId="63" fillId="0" borderId="0" xfId="0" applyFont="1" applyAlignment="1" applyProtection="1">
      <alignment vertical="center"/>
      <protection hidden="1"/>
    </xf>
    <xf numFmtId="0" fontId="23" fillId="0" borderId="0" xfId="0" applyFont="1" applyFill="1" applyBorder="1" applyAlignment="1" applyProtection="1">
      <alignment horizontal="center" vertical="center"/>
      <protection hidden="1"/>
    </xf>
    <xf numFmtId="0" fontId="63" fillId="0" borderId="0" xfId="0" applyFont="1" applyAlignment="1" applyProtection="1">
      <alignment horizontal="left" vertical="center"/>
      <protection hidden="1"/>
    </xf>
    <xf numFmtId="0" fontId="23" fillId="0" borderId="0" xfId="0" applyFont="1" applyAlignment="1" applyProtection="1">
      <alignment horizontal="center"/>
      <protection hidden="1"/>
    </xf>
    <xf numFmtId="0" fontId="0" fillId="0" borderId="0" xfId="0" applyFont="1" applyAlignment="1" applyProtection="1">
      <alignment horizontal="center" vertical="center" wrapText="1"/>
      <protection hidden="1"/>
    </xf>
    <xf numFmtId="177" fontId="0" fillId="0" borderId="105" xfId="0" applyNumberFormat="1" applyBorder="1" applyAlignment="1" applyProtection="1">
      <alignment horizontal="center" vertical="center"/>
      <protection locked="0"/>
    </xf>
    <xf numFmtId="0" fontId="66" fillId="0" borderId="0" xfId="0" applyFont="1" applyFill="1" applyBorder="1" applyAlignment="1" applyProtection="1">
      <alignment horizontal="left"/>
      <protection hidden="1"/>
    </xf>
    <xf numFmtId="0" fontId="23" fillId="0" borderId="0" xfId="0" applyFont="1" applyAlignment="1" applyProtection="1">
      <alignment vertical="center" wrapText="1"/>
      <protection hidden="1"/>
    </xf>
    <xf numFmtId="0" fontId="23" fillId="0" borderId="61" xfId="0" applyFont="1" applyBorder="1" applyAlignment="1" applyProtection="1">
      <alignment horizontal="center"/>
      <protection hidden="1"/>
    </xf>
    <xf numFmtId="166" fontId="0" fillId="0" borderId="93" xfId="0" applyNumberFormat="1" applyBorder="1" applyAlignment="1" applyProtection="1">
      <alignment horizontal="center"/>
      <protection hidden="1"/>
    </xf>
    <xf numFmtId="0" fontId="23" fillId="0" borderId="61" xfId="0" applyFont="1" applyBorder="1" applyAlignment="1" applyProtection="1">
      <alignment horizontal="center" vertical="center"/>
      <protection hidden="1"/>
    </xf>
    <xf numFmtId="175" fontId="26" fillId="0" borderId="111" xfId="0" applyNumberFormat="1" applyFont="1" applyFill="1" applyBorder="1" applyAlignment="1" applyProtection="1">
      <alignment horizontal="center" vertical="center"/>
      <protection hidden="1"/>
    </xf>
    <xf numFmtId="166" fontId="26" fillId="0" borderId="14" xfId="0" applyNumberFormat="1" applyFont="1" applyFill="1" applyBorder="1" applyAlignment="1" applyProtection="1">
      <alignment horizontal="center" vertical="center"/>
      <protection hidden="1"/>
    </xf>
    <xf numFmtId="166" fontId="26" fillId="0" borderId="93" xfId="0" applyNumberFormat="1" applyFont="1" applyFill="1" applyBorder="1" applyAlignment="1" applyProtection="1">
      <alignment horizontal="center" vertical="center"/>
      <protection hidden="1"/>
    </xf>
    <xf numFmtId="0" fontId="68" fillId="0" borderId="61" xfId="0" applyFont="1" applyBorder="1" applyAlignment="1" applyProtection="1">
      <alignment horizontal="center" vertical="center"/>
      <protection hidden="1"/>
    </xf>
    <xf numFmtId="0" fontId="68" fillId="0" borderId="0" xfId="0" applyFont="1" applyBorder="1" applyAlignment="1" applyProtection="1">
      <alignment horizontal="center" vertical="center"/>
      <protection hidden="1"/>
    </xf>
    <xf numFmtId="166" fontId="0" fillId="0" borderId="93" xfId="0" applyNumberFormat="1" applyBorder="1" applyAlignment="1" applyProtection="1">
      <alignment horizontal="center" vertical="center"/>
      <protection hidden="1"/>
    </xf>
    <xf numFmtId="0" fontId="72" fillId="0" borderId="0" xfId="0" applyFont="1" applyBorder="1" applyAlignment="1" applyProtection="1">
      <alignment horizontal="center" vertical="center"/>
      <protection hidden="1"/>
    </xf>
    <xf numFmtId="0" fontId="72" fillId="0" borderId="61" xfId="0" applyFont="1" applyBorder="1" applyAlignment="1" applyProtection="1">
      <alignment horizontal="center" vertical="center"/>
      <protection hidden="1"/>
    </xf>
    <xf numFmtId="2" fontId="0" fillId="0" borderId="93" xfId="0" applyNumberFormat="1" applyBorder="1" applyAlignment="1" applyProtection="1">
      <alignment horizontal="center" vertical="center"/>
      <protection hidden="1"/>
    </xf>
    <xf numFmtId="0" fontId="23" fillId="0" borderId="0" xfId="0" applyFont="1" applyBorder="1" applyAlignment="1" applyProtection="1">
      <alignment horizontal="center"/>
      <protection hidden="1"/>
    </xf>
    <xf numFmtId="0" fontId="25" fillId="0" borderId="61" xfId="0" applyFont="1" applyBorder="1" applyAlignment="1" applyProtection="1">
      <alignment horizontal="center" vertical="center"/>
      <protection hidden="1"/>
    </xf>
    <xf numFmtId="177" fontId="0" fillId="0" borderId="93" xfId="0" applyNumberFormat="1" applyBorder="1" applyAlignment="1" applyProtection="1">
      <alignment horizontal="center" vertical="center"/>
      <protection hidden="1"/>
    </xf>
    <xf numFmtId="177" fontId="0" fillId="0" borderId="68" xfId="0" applyNumberFormat="1" applyBorder="1" applyAlignment="1" applyProtection="1">
      <alignment horizontal="center" vertical="center"/>
      <protection hidden="1"/>
    </xf>
    <xf numFmtId="166" fontId="0" fillId="0" borderId="0" xfId="0" applyNumberFormat="1" applyAlignment="1" applyProtection="1">
      <alignment horizontal="center" vertical="center"/>
      <protection hidden="1"/>
    </xf>
    <xf numFmtId="0" fontId="34" fillId="0" borderId="0" xfId="0" applyFont="1" applyBorder="1" applyProtection="1">
      <protection hidden="1"/>
    </xf>
    <xf numFmtId="0" fontId="132" fillId="0" borderId="0" xfId="0" applyFont="1" applyProtection="1">
      <protection hidden="1"/>
    </xf>
    <xf numFmtId="0" fontId="34" fillId="0" borderId="61" xfId="0" applyFont="1" applyBorder="1" applyAlignment="1" applyProtection="1">
      <alignment horizontal="center"/>
      <protection hidden="1"/>
    </xf>
    <xf numFmtId="0" fontId="34" fillId="0" borderId="0" xfId="0" applyFont="1" applyBorder="1" applyAlignment="1" applyProtection="1">
      <alignment horizontal="center"/>
      <protection hidden="1"/>
    </xf>
    <xf numFmtId="1" fontId="34" fillId="0" borderId="0" xfId="0" applyNumberFormat="1" applyFont="1" applyBorder="1" applyAlignment="1" applyProtection="1">
      <alignment horizontal="center"/>
      <protection hidden="1"/>
    </xf>
    <xf numFmtId="0" fontId="70" fillId="0" borderId="0" xfId="0" applyFont="1" applyProtection="1">
      <protection hidden="1"/>
    </xf>
    <xf numFmtId="0" fontId="23" fillId="0" borderId="70" xfId="0" applyFont="1" applyFill="1" applyBorder="1" applyAlignment="1" applyProtection="1">
      <alignment horizontal="center"/>
      <protection hidden="1"/>
    </xf>
    <xf numFmtId="0" fontId="23" fillId="0" borderId="68" xfId="0" applyFont="1" applyFill="1" applyBorder="1" applyAlignment="1" applyProtection="1">
      <alignment horizontal="center"/>
      <protection hidden="1"/>
    </xf>
    <xf numFmtId="173" fontId="0" fillId="0" borderId="68" xfId="0" applyNumberFormat="1" applyFill="1" applyBorder="1" applyAlignment="1" applyProtection="1">
      <alignment horizontal="center"/>
      <protection hidden="1"/>
    </xf>
    <xf numFmtId="178" fontId="0" fillId="0" borderId="68" xfId="0" quotePrefix="1" applyNumberFormat="1" applyFill="1" applyBorder="1" applyAlignment="1" applyProtection="1">
      <alignment horizontal="center"/>
      <protection hidden="1"/>
    </xf>
    <xf numFmtId="179" fontId="0" fillId="0" borderId="69" xfId="0" applyNumberFormat="1" applyFill="1" applyBorder="1" applyAlignment="1" applyProtection="1">
      <alignment horizontal="center"/>
      <protection hidden="1"/>
    </xf>
    <xf numFmtId="2" fontId="0" fillId="0" borderId="90" xfId="0" applyNumberFormat="1" applyFill="1" applyBorder="1" applyAlignment="1" applyProtection="1">
      <alignment horizontal="center"/>
      <protection hidden="1"/>
    </xf>
    <xf numFmtId="178" fontId="0" fillId="0" borderId="90" xfId="0" quotePrefix="1" applyNumberFormat="1" applyFill="1" applyBorder="1" applyAlignment="1" applyProtection="1">
      <alignment horizontal="center"/>
      <protection hidden="1"/>
    </xf>
    <xf numFmtId="179" fontId="0" fillId="0" borderId="90" xfId="0" applyNumberFormat="1" applyFill="1" applyBorder="1" applyAlignment="1" applyProtection="1">
      <alignment horizontal="center"/>
      <protection hidden="1"/>
    </xf>
    <xf numFmtId="0" fontId="0" fillId="0" borderId="0" xfId="0" applyFill="1" applyBorder="1" applyAlignment="1" applyProtection="1">
      <alignment horizontal="center"/>
      <protection hidden="1"/>
    </xf>
    <xf numFmtId="2" fontId="0" fillId="0" borderId="0" xfId="0" applyNumberFormat="1" applyFill="1" applyBorder="1" applyAlignment="1" applyProtection="1">
      <alignment horizontal="center"/>
      <protection hidden="1"/>
    </xf>
    <xf numFmtId="1" fontId="0" fillId="0" borderId="0" xfId="0" applyNumberFormat="1" applyFill="1" applyBorder="1" applyAlignment="1" applyProtection="1">
      <alignment horizontal="center"/>
      <protection hidden="1"/>
    </xf>
    <xf numFmtId="0" fontId="0" fillId="0" borderId="0" xfId="0" applyFont="1" applyAlignment="1" applyProtection="1">
      <alignment vertical="center" wrapText="1"/>
      <protection hidden="1"/>
    </xf>
    <xf numFmtId="0" fontId="63" fillId="0" borderId="0" xfId="0" applyFont="1" applyAlignment="1" applyProtection="1">
      <alignment horizontal="center" vertical="center"/>
      <protection hidden="1"/>
    </xf>
    <xf numFmtId="0" fontId="64" fillId="0" borderId="61" xfId="0" applyFont="1" applyBorder="1" applyAlignment="1" applyProtection="1">
      <alignment horizontal="center" vertical="center"/>
      <protection hidden="1"/>
    </xf>
    <xf numFmtId="0" fontId="0" fillId="0" borderId="62" xfId="0" applyBorder="1" applyProtection="1">
      <protection hidden="1"/>
    </xf>
    <xf numFmtId="0" fontId="23" fillId="0" borderId="0" xfId="0" applyFont="1" applyAlignment="1" applyProtection="1">
      <alignment horizontal="center"/>
      <protection hidden="1"/>
    </xf>
    <xf numFmtId="0" fontId="0" fillId="25" borderId="14" xfId="0" applyFill="1" applyBorder="1" applyAlignment="1">
      <alignment horizontal="center" vertical="center"/>
    </xf>
    <xf numFmtId="0" fontId="23" fillId="0" borderId="0" xfId="0" applyFont="1" applyAlignment="1">
      <alignment horizontal="center"/>
    </xf>
    <xf numFmtId="0" fontId="40" fillId="0" borderId="0" xfId="45" applyAlignment="1" applyProtection="1">
      <alignment horizontal="center"/>
      <protection locked="0"/>
    </xf>
    <xf numFmtId="0" fontId="0" fillId="0" borderId="0" xfId="0" applyAlignment="1" applyProtection="1">
      <alignment horizontal="center"/>
      <protection locked="0"/>
    </xf>
    <xf numFmtId="0" fontId="40" fillId="0" borderId="0" xfId="45" applyAlignment="1" applyProtection="1">
      <alignment horizontal="center"/>
      <protection hidden="1"/>
    </xf>
    <xf numFmtId="0" fontId="0" fillId="0" borderId="0" xfId="0" applyAlignment="1" applyProtection="1">
      <alignment horizontal="center"/>
      <protection hidden="1"/>
    </xf>
    <xf numFmtId="0" fontId="139" fillId="29" borderId="0" xfId="0" applyFont="1" applyFill="1" applyAlignment="1">
      <alignment horizontal="center"/>
    </xf>
    <xf numFmtId="0" fontId="54" fillId="0" borderId="12" xfId="0" applyFont="1" applyFill="1" applyBorder="1" applyAlignment="1">
      <alignment horizontal="center" vertical="center" wrapText="1"/>
    </xf>
    <xf numFmtId="0" fontId="54" fillId="0" borderId="14" xfId="0" applyFont="1" applyFill="1" applyBorder="1" applyAlignment="1">
      <alignment horizontal="center" vertical="center" wrapText="1"/>
    </xf>
    <xf numFmtId="0" fontId="60" fillId="26" borderId="54" xfId="0" applyFont="1" applyFill="1" applyBorder="1" applyAlignment="1">
      <alignment horizontal="center" vertical="center" wrapText="1"/>
    </xf>
    <xf numFmtId="0" fontId="60" fillId="26" borderId="14" xfId="0" applyFont="1" applyFill="1" applyBorder="1" applyAlignment="1">
      <alignment horizontal="center" vertical="center" wrapText="1"/>
    </xf>
    <xf numFmtId="0" fontId="0" fillId="26" borderId="54" xfId="0" applyFont="1" applyFill="1" applyBorder="1" applyAlignment="1">
      <alignment horizontal="center" vertical="center" wrapText="1"/>
    </xf>
    <xf numFmtId="0" fontId="0" fillId="26" borderId="14" xfId="0" applyFont="1" applyFill="1" applyBorder="1" applyAlignment="1">
      <alignment horizontal="center" vertical="center" wrapText="1"/>
    </xf>
    <xf numFmtId="183" fontId="0" fillId="0" borderId="82" xfId="0" applyNumberFormat="1" applyBorder="1" applyAlignment="1" applyProtection="1">
      <alignment horizontal="center" vertical="center"/>
      <protection locked="0"/>
    </xf>
    <xf numFmtId="183" fontId="0" fillId="0" borderId="84" xfId="0" applyNumberFormat="1" applyBorder="1" applyAlignment="1" applyProtection="1">
      <alignment horizontal="center" vertical="center"/>
      <protection locked="0"/>
    </xf>
    <xf numFmtId="174" fontId="0" fillId="0" borderId="82" xfId="0" applyNumberFormat="1" applyFont="1" applyBorder="1" applyAlignment="1" applyProtection="1">
      <alignment horizontal="center"/>
      <protection locked="0"/>
    </xf>
    <xf numFmtId="174" fontId="0" fillId="0" borderId="84" xfId="0" applyNumberFormat="1" applyFont="1" applyBorder="1" applyAlignment="1" applyProtection="1">
      <alignment horizontal="center"/>
      <protection locked="0"/>
    </xf>
    <xf numFmtId="0" fontId="54" fillId="0" borderId="94" xfId="0" applyFont="1" applyFill="1" applyBorder="1" applyAlignment="1">
      <alignment horizontal="center" vertical="center" wrapText="1"/>
    </xf>
    <xf numFmtId="0" fontId="54" fillId="0" borderId="90" xfId="0" applyFont="1" applyFill="1" applyBorder="1" applyAlignment="1">
      <alignment horizontal="center" vertical="center" wrapText="1"/>
    </xf>
    <xf numFmtId="0" fontId="54" fillId="0" borderId="91" xfId="0" applyFont="1" applyFill="1" applyBorder="1" applyAlignment="1">
      <alignment horizontal="center" vertical="center" wrapText="1"/>
    </xf>
    <xf numFmtId="0" fontId="54" fillId="0" borderId="15" xfId="0" applyFont="1" applyFill="1" applyBorder="1" applyAlignment="1">
      <alignment horizontal="center" vertical="center" wrapText="1"/>
    </xf>
    <xf numFmtId="0" fontId="54" fillId="0" borderId="16" xfId="0" applyFont="1" applyFill="1" applyBorder="1" applyAlignment="1">
      <alignment horizontal="center" vertical="center" wrapText="1"/>
    </xf>
    <xf numFmtId="0" fontId="54" fillId="0" borderId="45" xfId="0" applyFont="1" applyFill="1" applyBorder="1" applyAlignment="1">
      <alignment horizontal="center" vertical="center" wrapText="1"/>
    </xf>
    <xf numFmtId="0" fontId="110" fillId="0" borderId="70" xfId="0" applyFont="1" applyBorder="1" applyAlignment="1" applyProtection="1">
      <alignment horizontal="center" vertical="center" wrapText="1"/>
      <protection hidden="1"/>
    </xf>
    <xf numFmtId="0" fontId="110" fillId="0" borderId="14" xfId="0" applyFont="1" applyBorder="1" applyAlignment="1" applyProtection="1">
      <alignment horizontal="center" vertical="center" wrapText="1"/>
      <protection hidden="1"/>
    </xf>
    <xf numFmtId="0" fontId="23" fillId="0" borderId="65" xfId="0" applyFont="1" applyBorder="1" applyAlignment="1" applyProtection="1">
      <alignment horizontal="center"/>
      <protection hidden="1"/>
    </xf>
    <xf numFmtId="0" fontId="23" fillId="0" borderId="69" xfId="0" applyFont="1" applyBorder="1" applyAlignment="1" applyProtection="1">
      <alignment horizontal="center"/>
      <protection hidden="1"/>
    </xf>
    <xf numFmtId="0" fontId="80" fillId="0" borderId="15" xfId="0" applyFont="1" applyBorder="1" applyAlignment="1" applyProtection="1">
      <alignment horizontal="center" vertical="center"/>
      <protection hidden="1"/>
    </xf>
    <xf numFmtId="0" fontId="80" fillId="0" borderId="16" xfId="0" applyFont="1" applyBorder="1" applyAlignment="1" applyProtection="1">
      <alignment horizontal="center" vertical="center"/>
      <protection hidden="1"/>
    </xf>
    <xf numFmtId="0" fontId="80" fillId="0" borderId="45" xfId="0" applyFont="1" applyBorder="1" applyAlignment="1" applyProtection="1">
      <alignment horizontal="center" vertical="center"/>
      <protection hidden="1"/>
    </xf>
    <xf numFmtId="0" fontId="102" fillId="0" borderId="0" xfId="0" applyFont="1" applyFill="1" applyBorder="1" applyAlignment="1" applyProtection="1">
      <alignment horizontal="left" vertical="center"/>
      <protection hidden="1"/>
    </xf>
    <xf numFmtId="0" fontId="82" fillId="0" borderId="68" xfId="0" applyFont="1" applyBorder="1" applyAlignment="1" applyProtection="1">
      <alignment horizontal="center" vertical="center" wrapText="1"/>
      <protection hidden="1"/>
    </xf>
    <xf numFmtId="0" fontId="97" fillId="0" borderId="0" xfId="0" applyFont="1" applyAlignment="1" applyProtection="1">
      <alignment horizontal="left" vertical="center"/>
      <protection hidden="1"/>
    </xf>
    <xf numFmtId="0" fontId="84" fillId="0" borderId="82" xfId="0" applyFont="1" applyFill="1" applyBorder="1" applyAlignment="1" applyProtection="1">
      <alignment horizontal="center" vertical="center"/>
      <protection locked="0" hidden="1"/>
    </xf>
    <xf numFmtId="0" fontId="84" fillId="0" borderId="84" xfId="0" applyFont="1" applyFill="1" applyBorder="1" applyAlignment="1" applyProtection="1">
      <alignment horizontal="center" vertical="center"/>
      <protection locked="0" hidden="1"/>
    </xf>
    <xf numFmtId="0" fontId="80" fillId="0" borderId="64" xfId="0" applyFont="1" applyBorder="1" applyAlignment="1" applyProtection="1">
      <alignment horizontal="center" vertical="center"/>
      <protection hidden="1"/>
    </xf>
    <xf numFmtId="0" fontId="80" fillId="0" borderId="67" xfId="0" applyFont="1" applyBorder="1" applyAlignment="1" applyProtection="1">
      <alignment horizontal="center" vertical="center"/>
      <protection hidden="1"/>
    </xf>
    <xf numFmtId="0" fontId="80" fillId="0" borderId="63" xfId="0" applyFont="1" applyBorder="1" applyAlignment="1" applyProtection="1">
      <alignment horizontal="center" vertical="center"/>
      <protection hidden="1"/>
    </xf>
    <xf numFmtId="0" fontId="94" fillId="0" borderId="0" xfId="0" applyFont="1" applyBorder="1" applyAlignment="1" applyProtection="1">
      <alignment horizontal="center" vertical="center"/>
      <protection hidden="1"/>
    </xf>
    <xf numFmtId="0" fontId="80" fillId="0" borderId="64" xfId="0" applyFont="1" applyBorder="1" applyAlignment="1" applyProtection="1">
      <alignment horizontal="center" vertical="center" wrapText="1"/>
      <protection hidden="1"/>
    </xf>
    <xf numFmtId="0" fontId="80" fillId="0" borderId="67" xfId="0" applyFont="1" applyBorder="1" applyAlignment="1" applyProtection="1">
      <alignment horizontal="center" vertical="center" wrapText="1"/>
      <protection hidden="1"/>
    </xf>
    <xf numFmtId="0" fontId="80" fillId="0" borderId="63" xfId="0" applyFont="1" applyBorder="1" applyAlignment="1" applyProtection="1">
      <alignment horizontal="center" vertical="center" wrapText="1"/>
      <protection hidden="1"/>
    </xf>
    <xf numFmtId="0" fontId="80" fillId="0" borderId="62" xfId="0" applyFont="1" applyBorder="1" applyAlignment="1" applyProtection="1">
      <alignment horizontal="center" vertical="center" wrapText="1"/>
      <protection hidden="1"/>
    </xf>
    <xf numFmtId="0" fontId="80" fillId="0" borderId="0" xfId="0" applyFont="1" applyBorder="1" applyAlignment="1" applyProtection="1">
      <alignment horizontal="center" vertical="center" wrapText="1"/>
      <protection hidden="1"/>
    </xf>
    <xf numFmtId="0" fontId="80" fillId="0" borderId="61" xfId="0" applyFont="1" applyBorder="1" applyAlignment="1" applyProtection="1">
      <alignment horizontal="center" vertical="center" wrapText="1"/>
      <protection hidden="1"/>
    </xf>
    <xf numFmtId="0" fontId="80" fillId="0" borderId="15" xfId="0" applyFont="1" applyBorder="1" applyAlignment="1" applyProtection="1">
      <alignment horizontal="center" vertical="center" wrapText="1"/>
      <protection hidden="1"/>
    </xf>
    <xf numFmtId="0" fontId="80" fillId="0" borderId="16" xfId="0" applyFont="1" applyBorder="1" applyAlignment="1" applyProtection="1">
      <alignment horizontal="center" vertical="center" wrapText="1"/>
      <protection hidden="1"/>
    </xf>
    <xf numFmtId="0" fontId="80" fillId="0" borderId="45" xfId="0" applyFont="1" applyBorder="1" applyAlignment="1" applyProtection="1">
      <alignment horizontal="center" vertical="center" wrapText="1"/>
      <protection hidden="1"/>
    </xf>
    <xf numFmtId="0" fontId="85" fillId="29" borderId="0" xfId="0" applyFont="1" applyFill="1" applyBorder="1" applyAlignment="1" applyProtection="1">
      <alignment horizontal="center" vertical="center" wrapText="1"/>
      <protection hidden="1"/>
    </xf>
    <xf numFmtId="0" fontId="97" fillId="0" borderId="80" xfId="0" applyFont="1" applyBorder="1" applyAlignment="1" applyProtection="1">
      <alignment horizontal="left" vertical="center"/>
      <protection hidden="1"/>
    </xf>
    <xf numFmtId="0" fontId="0" fillId="0" borderId="82" xfId="0" applyBorder="1" applyAlignment="1" applyProtection="1">
      <alignment horizontal="center"/>
      <protection locked="0" hidden="1"/>
    </xf>
    <xf numFmtId="0" fontId="0" fillId="0" borderId="83" xfId="0" applyBorder="1" applyAlignment="1" applyProtection="1">
      <alignment horizontal="center"/>
      <protection locked="0" hidden="1"/>
    </xf>
    <xf numFmtId="0" fontId="0" fillId="0" borderId="84" xfId="0" applyBorder="1" applyAlignment="1" applyProtection="1">
      <alignment horizontal="center"/>
      <protection locked="0" hidden="1"/>
    </xf>
    <xf numFmtId="0" fontId="97" fillId="0" borderId="0" xfId="0" applyFont="1" applyAlignment="1" applyProtection="1">
      <alignment horizontal="right" vertical="center"/>
      <protection hidden="1"/>
    </xf>
    <xf numFmtId="0" fontId="97" fillId="0" borderId="61" xfId="0" applyFont="1" applyBorder="1" applyAlignment="1" applyProtection="1">
      <alignment horizontal="right" vertical="center"/>
      <protection hidden="1"/>
    </xf>
    <xf numFmtId="0" fontId="46" fillId="0" borderId="68" xfId="0" applyFont="1" applyBorder="1" applyAlignment="1" applyProtection="1">
      <alignment horizontal="center" vertical="center" wrapText="1"/>
      <protection hidden="1"/>
    </xf>
    <xf numFmtId="0" fontId="80" fillId="0" borderId="0" xfId="0" applyFont="1" applyBorder="1" applyAlignment="1" applyProtection="1">
      <alignment horizontal="center" vertical="center"/>
      <protection hidden="1"/>
    </xf>
    <xf numFmtId="0" fontId="81" fillId="0" borderId="0" xfId="0" applyFont="1" applyBorder="1" applyAlignment="1" applyProtection="1">
      <alignment horizontal="left" vertical="center"/>
      <protection hidden="1"/>
    </xf>
    <xf numFmtId="0" fontId="81" fillId="0" borderId="80" xfId="0" applyFont="1" applyBorder="1" applyAlignment="1" applyProtection="1">
      <alignment horizontal="left" vertical="center"/>
      <protection hidden="1"/>
    </xf>
    <xf numFmtId="0" fontId="81" fillId="0" borderId="0" xfId="0" applyFont="1" applyAlignment="1" applyProtection="1">
      <alignment horizontal="left" vertical="center"/>
      <protection hidden="1"/>
    </xf>
    <xf numFmtId="0" fontId="88" fillId="0" borderId="0" xfId="0" applyFont="1" applyBorder="1" applyAlignment="1" applyProtection="1">
      <alignment horizontal="right" vertical="center"/>
      <protection hidden="1"/>
    </xf>
    <xf numFmtId="0" fontId="80" fillId="0" borderId="62" xfId="0" applyFont="1" applyBorder="1" applyAlignment="1" applyProtection="1">
      <alignment horizontal="center" vertical="center"/>
      <protection hidden="1"/>
    </xf>
    <xf numFmtId="0" fontId="80" fillId="0" borderId="61" xfId="0" applyFont="1" applyBorder="1" applyAlignment="1" applyProtection="1">
      <alignment horizontal="center" vertical="center"/>
      <protection hidden="1"/>
    </xf>
    <xf numFmtId="0" fontId="77" fillId="0" borderId="0" xfId="0" applyFont="1" applyBorder="1" applyAlignment="1" applyProtection="1">
      <alignment horizontal="center"/>
      <protection hidden="1"/>
    </xf>
    <xf numFmtId="0" fontId="78" fillId="0" borderId="71" xfId="0" applyFont="1" applyBorder="1" applyAlignment="1" applyProtection="1">
      <alignment horizontal="left"/>
      <protection hidden="1"/>
    </xf>
    <xf numFmtId="0" fontId="80" fillId="0" borderId="72" xfId="0" applyFont="1" applyFill="1" applyBorder="1" applyAlignment="1" applyProtection="1">
      <alignment horizontal="center" vertical="center" wrapText="1"/>
      <protection locked="0" hidden="1"/>
    </xf>
    <xf numFmtId="0" fontId="80" fillId="0" borderId="73" xfId="0" applyFont="1" applyFill="1" applyBorder="1" applyAlignment="1" applyProtection="1">
      <alignment horizontal="center" vertical="center" wrapText="1"/>
      <protection locked="0" hidden="1"/>
    </xf>
    <xf numFmtId="0" fontId="80" fillId="0" borderId="74" xfId="0" applyFont="1" applyFill="1" applyBorder="1" applyAlignment="1" applyProtection="1">
      <alignment horizontal="center" vertical="center" wrapText="1"/>
      <protection locked="0" hidden="1"/>
    </xf>
    <xf numFmtId="0" fontId="80" fillId="0" borderId="75" xfId="0" applyFont="1" applyFill="1" applyBorder="1" applyAlignment="1" applyProtection="1">
      <alignment horizontal="center" vertical="center" wrapText="1"/>
      <protection locked="0" hidden="1"/>
    </xf>
    <xf numFmtId="0" fontId="80" fillId="0" borderId="76" xfId="0" applyFont="1" applyFill="1" applyBorder="1" applyAlignment="1" applyProtection="1">
      <alignment horizontal="center" vertical="center" wrapText="1"/>
      <protection locked="0" hidden="1"/>
    </xf>
    <xf numFmtId="0" fontId="80" fillId="0" borderId="77" xfId="0" applyFont="1" applyFill="1" applyBorder="1" applyAlignment="1" applyProtection="1">
      <alignment horizontal="center" vertical="center" wrapText="1"/>
      <protection locked="0" hidden="1"/>
    </xf>
    <xf numFmtId="0" fontId="82" fillId="0" borderId="78" xfId="0" applyFont="1" applyFill="1" applyBorder="1" applyAlignment="1" applyProtection="1">
      <alignment horizontal="center" vertical="center" wrapText="1"/>
      <protection hidden="1"/>
    </xf>
    <xf numFmtId="0" fontId="82" fillId="0" borderId="73" xfId="0" applyFont="1" applyFill="1" applyBorder="1" applyAlignment="1" applyProtection="1">
      <alignment horizontal="center" vertical="center" wrapText="1"/>
      <protection hidden="1"/>
    </xf>
    <xf numFmtId="0" fontId="82" fillId="0" borderId="79" xfId="0" applyFont="1" applyFill="1" applyBorder="1" applyAlignment="1" applyProtection="1">
      <alignment horizontal="center" vertical="center" wrapText="1"/>
      <protection hidden="1"/>
    </xf>
    <xf numFmtId="0" fontId="82" fillId="0" borderId="62" xfId="0" applyFont="1" applyFill="1" applyBorder="1" applyAlignment="1" applyProtection="1">
      <alignment horizontal="center" vertical="center" wrapText="1"/>
      <protection hidden="1"/>
    </xf>
    <xf numFmtId="0" fontId="82" fillId="0" borderId="0" xfId="0" applyFont="1" applyFill="1" applyBorder="1" applyAlignment="1" applyProtection="1">
      <alignment horizontal="center" vertical="center" wrapText="1"/>
      <protection hidden="1"/>
    </xf>
    <xf numFmtId="0" fontId="82" fillId="0" borderId="61" xfId="0" applyFont="1" applyFill="1" applyBorder="1" applyAlignment="1" applyProtection="1">
      <alignment horizontal="center" vertical="center" wrapText="1"/>
      <protection hidden="1"/>
    </xf>
    <xf numFmtId="0" fontId="82" fillId="0" borderId="15" xfId="0" applyFont="1" applyFill="1" applyBorder="1" applyAlignment="1" applyProtection="1">
      <alignment horizontal="center" vertical="center" wrapText="1"/>
      <protection hidden="1"/>
    </xf>
    <xf numFmtId="0" fontId="82" fillId="0" borderId="16" xfId="0" applyFont="1" applyFill="1" applyBorder="1" applyAlignment="1" applyProtection="1">
      <alignment horizontal="center" vertical="center" wrapText="1"/>
      <protection hidden="1"/>
    </xf>
    <xf numFmtId="0" fontId="82" fillId="0" borderId="45" xfId="0" applyFont="1" applyFill="1" applyBorder="1" applyAlignment="1" applyProtection="1">
      <alignment horizontal="center" vertical="center" wrapText="1"/>
      <protection hidden="1"/>
    </xf>
    <xf numFmtId="0" fontId="50" fillId="0" borderId="68" xfId="0" applyFont="1" applyBorder="1" applyAlignment="1" applyProtection="1">
      <alignment horizontal="center" vertical="center"/>
      <protection locked="0"/>
    </xf>
    <xf numFmtId="0" fontId="50" fillId="0" borderId="0" xfId="0" applyFont="1" applyAlignment="1">
      <alignment horizontal="center" vertical="center"/>
    </xf>
    <xf numFmtId="0" fontId="80" fillId="0" borderId="68" xfId="0" applyFont="1" applyBorder="1" applyAlignment="1" applyProtection="1">
      <alignment horizontal="center" vertical="center"/>
      <protection hidden="1"/>
    </xf>
    <xf numFmtId="0" fontId="82" fillId="0" borderId="68" xfId="0" applyFont="1" applyBorder="1" applyAlignment="1" applyProtection="1">
      <alignment horizontal="center" vertical="center"/>
      <protection locked="0"/>
    </xf>
    <xf numFmtId="0" fontId="47" fillId="0" borderId="0" xfId="0" applyFont="1" applyAlignment="1">
      <alignment horizontal="center" vertical="center"/>
    </xf>
    <xf numFmtId="0" fontId="23" fillId="0" borderId="111" xfId="0" applyFont="1" applyBorder="1" applyAlignment="1">
      <alignment horizontal="center" vertical="center"/>
    </xf>
    <xf numFmtId="0" fontId="23" fillId="0" borderId="46" xfId="0" applyFont="1" applyBorder="1" applyAlignment="1">
      <alignment horizontal="center" vertical="center"/>
    </xf>
    <xf numFmtId="0" fontId="23" fillId="0" borderId="14" xfId="0" applyFont="1" applyBorder="1" applyAlignment="1">
      <alignment horizontal="center" vertical="center"/>
    </xf>
    <xf numFmtId="0" fontId="23" fillId="0" borderId="111" xfId="0" applyFont="1" applyFill="1" applyBorder="1" applyAlignment="1">
      <alignment horizontal="center" vertical="center"/>
    </xf>
    <xf numFmtId="0" fontId="23" fillId="0" borderId="46" xfId="0" applyFont="1" applyFill="1" applyBorder="1" applyAlignment="1">
      <alignment horizontal="center" vertical="center"/>
    </xf>
    <xf numFmtId="0" fontId="23" fillId="0" borderId="14" xfId="0" applyFont="1" applyFill="1" applyBorder="1" applyAlignment="1">
      <alignment horizontal="center" vertical="center"/>
    </xf>
    <xf numFmtId="0" fontId="0" fillId="0" borderId="0" xfId="0" applyAlignment="1">
      <alignment horizontal="center"/>
    </xf>
    <xf numFmtId="0" fontId="23" fillId="0" borderId="68" xfId="0" applyFont="1" applyFill="1" applyBorder="1" applyAlignment="1" applyProtection="1">
      <alignment horizontal="center"/>
      <protection hidden="1"/>
    </xf>
    <xf numFmtId="0" fontId="0" fillId="0" borderId="65" xfId="0" applyFill="1" applyBorder="1" applyAlignment="1" applyProtection="1">
      <alignment horizontal="center" vertical="center"/>
      <protection hidden="1"/>
    </xf>
    <xf numFmtId="0" fontId="0" fillId="0" borderId="66" xfId="0" applyFill="1" applyBorder="1" applyAlignment="1" applyProtection="1">
      <alignment horizontal="center" vertical="center"/>
      <protection hidden="1"/>
    </xf>
    <xf numFmtId="0" fontId="77" fillId="0" borderId="0" xfId="0" applyFont="1" applyBorder="1" applyAlignment="1" applyProtection="1">
      <alignment horizontal="center"/>
    </xf>
    <xf numFmtId="0" fontId="63" fillId="0" borderId="0" xfId="0" applyFont="1" applyAlignment="1" applyProtection="1">
      <alignment horizontal="left" vertical="center"/>
    </xf>
    <xf numFmtId="0" fontId="40" fillId="28" borderId="47" xfId="45" applyFill="1" applyBorder="1" applyAlignment="1" applyProtection="1">
      <alignment horizontal="center"/>
      <protection locked="0"/>
    </xf>
    <xf numFmtId="0" fontId="40" fillId="28" borderId="48" xfId="45" applyFill="1" applyBorder="1" applyAlignment="1" applyProtection="1">
      <alignment horizontal="center"/>
      <protection locked="0"/>
    </xf>
    <xf numFmtId="0" fontId="40" fillId="28" borderId="49" xfId="45" applyFill="1" applyBorder="1" applyAlignment="1" applyProtection="1">
      <alignment horizontal="center"/>
      <protection locked="0"/>
    </xf>
    <xf numFmtId="0" fontId="66" fillId="0" borderId="0" xfId="0" applyFont="1" applyAlignment="1" applyProtection="1">
      <alignment horizontal="left" vertical="center"/>
    </xf>
    <xf numFmtId="0" fontId="32" fillId="0" borderId="0" xfId="0" applyFont="1" applyBorder="1" applyAlignment="1" applyProtection="1">
      <alignment horizontal="center"/>
    </xf>
    <xf numFmtId="0" fontId="32" fillId="0" borderId="0" xfId="0" applyFont="1" applyAlignment="1" applyProtection="1">
      <alignment horizontal="center"/>
    </xf>
    <xf numFmtId="0" fontId="63" fillId="0" borderId="0" xfId="0" applyFont="1" applyAlignment="1" applyProtection="1">
      <alignment horizontal="left" vertical="center"/>
      <protection hidden="1"/>
    </xf>
    <xf numFmtId="0" fontId="23" fillId="0" borderId="0" xfId="0" applyFont="1" applyFill="1" applyBorder="1" applyAlignment="1" applyProtection="1">
      <alignment horizontal="center" vertical="center"/>
      <protection hidden="1"/>
    </xf>
    <xf numFmtId="0" fontId="142" fillId="0" borderId="0" xfId="0" applyFont="1" applyAlignment="1" applyProtection="1">
      <alignment horizontal="left"/>
      <protection hidden="1"/>
    </xf>
    <xf numFmtId="0" fontId="23" fillId="0" borderId="0" xfId="0" applyFont="1" applyAlignment="1" applyProtection="1">
      <alignment horizontal="center" vertical="center"/>
      <protection hidden="1"/>
    </xf>
    <xf numFmtId="0" fontId="23" fillId="0" borderId="80" xfId="0" applyFont="1" applyBorder="1" applyAlignment="1" applyProtection="1">
      <alignment horizontal="center" vertical="center"/>
      <protection hidden="1"/>
    </xf>
    <xf numFmtId="0" fontId="0" fillId="0" borderId="90" xfId="0" applyFill="1" applyBorder="1" applyAlignment="1" applyProtection="1">
      <alignment horizontal="center"/>
      <protection hidden="1"/>
    </xf>
    <xf numFmtId="0" fontId="60"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175" fontId="26" fillId="0" borderId="65" xfId="0" applyNumberFormat="1" applyFont="1" applyFill="1" applyBorder="1" applyAlignment="1" applyProtection="1">
      <alignment horizontal="center" vertical="center"/>
    </xf>
    <xf numFmtId="175" fontId="26" fillId="0" borderId="96" xfId="0" applyNumberFormat="1" applyFont="1" applyFill="1" applyBorder="1" applyAlignment="1" applyProtection="1">
      <alignment horizontal="center" vertical="center"/>
    </xf>
    <xf numFmtId="176" fontId="26" fillId="0" borderId="65" xfId="0" applyNumberFormat="1" applyFont="1" applyFill="1" applyBorder="1" applyAlignment="1" applyProtection="1">
      <alignment horizontal="center" vertical="center"/>
    </xf>
    <xf numFmtId="176" fontId="26" fillId="0" borderId="96" xfId="0" applyNumberFormat="1" applyFont="1" applyFill="1" applyBorder="1" applyAlignment="1" applyProtection="1">
      <alignment horizontal="center" vertical="center"/>
    </xf>
    <xf numFmtId="0" fontId="25" fillId="0" borderId="65" xfId="0" applyFont="1" applyBorder="1" applyAlignment="1" applyProtection="1">
      <alignment horizontal="center" vertical="center"/>
      <protection hidden="1"/>
    </xf>
    <xf numFmtId="0" fontId="25" fillId="0" borderId="69" xfId="0" applyFont="1" applyBorder="1" applyAlignment="1" applyProtection="1">
      <alignment horizontal="center" vertical="center"/>
      <protection hidden="1"/>
    </xf>
    <xf numFmtId="0" fontId="74" fillId="0" borderId="16" xfId="0" applyFont="1" applyBorder="1" applyAlignment="1" applyProtection="1">
      <alignment horizontal="center"/>
      <protection hidden="1"/>
    </xf>
    <xf numFmtId="0" fontId="0" fillId="0" borderId="0" xfId="0" applyFont="1" applyAlignment="1" applyProtection="1">
      <alignment horizontal="center" wrapText="1"/>
      <protection hidden="1"/>
    </xf>
    <xf numFmtId="0" fontId="0" fillId="0" borderId="30" xfId="0" applyFont="1" applyBorder="1" applyAlignment="1" applyProtection="1">
      <alignment horizontal="center" wrapText="1"/>
      <protection hidden="1"/>
    </xf>
    <xf numFmtId="0" fontId="0" fillId="0" borderId="0" xfId="0" applyFont="1" applyFill="1" applyAlignment="1" applyProtection="1">
      <alignment horizontal="center" wrapText="1"/>
      <protection hidden="1"/>
    </xf>
    <xf numFmtId="0" fontId="0" fillId="0" borderId="30" xfId="0" applyFont="1" applyFill="1" applyBorder="1" applyAlignment="1" applyProtection="1">
      <alignment horizontal="center" wrapText="1"/>
      <protection hidden="1"/>
    </xf>
    <xf numFmtId="0" fontId="0" fillId="0" borderId="93" xfId="0" applyBorder="1" applyAlignment="1">
      <alignment horizontal="center" vertical="center" wrapText="1"/>
    </xf>
    <xf numFmtId="0" fontId="0" fillId="0" borderId="95" xfId="0" applyBorder="1" applyAlignment="1">
      <alignment horizontal="center" vertical="center" wrapText="1"/>
    </xf>
    <xf numFmtId="0" fontId="0" fillId="0" borderId="0" xfId="0" applyFont="1" applyFill="1" applyBorder="1" applyAlignment="1">
      <alignment horizontal="left" vertical="center"/>
    </xf>
    <xf numFmtId="0" fontId="23" fillId="0" borderId="25" xfId="0" applyFont="1" applyBorder="1" applyAlignment="1">
      <alignment horizontal="center"/>
    </xf>
    <xf numFmtId="0" fontId="0" fillId="0" borderId="26" xfId="0" applyBorder="1" applyAlignment="1">
      <alignment horizontal="center"/>
    </xf>
    <xf numFmtId="0" fontId="0" fillId="0" borderId="10" xfId="0" applyBorder="1" applyAlignment="1">
      <alignment horizontal="center"/>
    </xf>
    <xf numFmtId="0" fontId="0" fillId="0" borderId="16" xfId="0" applyBorder="1" applyAlignment="1">
      <alignment horizontal="center"/>
    </xf>
    <xf numFmtId="0" fontId="0" fillId="0" borderId="57" xfId="0" applyBorder="1" applyAlignment="1">
      <alignment horizontal="center"/>
    </xf>
    <xf numFmtId="0" fontId="0" fillId="0" borderId="56" xfId="0" applyBorder="1" applyAlignment="1">
      <alignment horizontal="center"/>
    </xf>
    <xf numFmtId="0" fontId="0" fillId="0" borderId="25" xfId="0" applyBorder="1" applyAlignment="1">
      <alignment horizontal="center"/>
    </xf>
    <xf numFmtId="0" fontId="46" fillId="0" borderId="0" xfId="0" applyFont="1" applyAlignment="1">
      <alignment horizontal="center" vertical="center" wrapText="1"/>
    </xf>
    <xf numFmtId="0" fontId="0" fillId="0" borderId="0" xfId="0" applyAlignment="1">
      <alignment horizontal="center" vertical="center" wrapText="1"/>
    </xf>
    <xf numFmtId="0" fontId="71" fillId="0" borderId="0" xfId="0" applyFont="1" applyAlignment="1">
      <alignment horizontal="center" wrapText="1"/>
    </xf>
    <xf numFmtId="0" fontId="23" fillId="0" borderId="16" xfId="0" applyFont="1" applyBorder="1" applyAlignment="1">
      <alignment horizontal="center"/>
    </xf>
    <xf numFmtId="0" fontId="0" fillId="25" borderId="111" xfId="0" applyFill="1" applyBorder="1" applyAlignment="1">
      <alignment horizontal="center" vertical="center"/>
    </xf>
    <xf numFmtId="0" fontId="0" fillId="25" borderId="14" xfId="0" applyFill="1" applyBorder="1" applyAlignment="1">
      <alignment horizontal="center" vertical="center"/>
    </xf>
    <xf numFmtId="0" fontId="0" fillId="0" borderId="0" xfId="0" applyAlignment="1">
      <alignment horizontal="left"/>
    </xf>
    <xf numFmtId="0" fontId="23" fillId="0" borderId="0" xfId="0" applyFont="1" applyAlignment="1" applyProtection="1">
      <alignment horizontal="center"/>
      <protection hidden="1"/>
    </xf>
    <xf numFmtId="0" fontId="71" fillId="25" borderId="0" xfId="0" applyFont="1" applyFill="1" applyBorder="1" applyAlignment="1">
      <alignment horizontal="center" vertical="center" wrapText="1"/>
    </xf>
    <xf numFmtId="0" fontId="71" fillId="0" borderId="0" xfId="0" applyFont="1" applyFill="1" applyBorder="1" applyAlignment="1">
      <alignment horizontal="center" vertical="center" wrapText="1"/>
    </xf>
    <xf numFmtId="0" fontId="0" fillId="0" borderId="101"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93" xfId="0" applyFont="1" applyBorder="1" applyAlignment="1" applyProtection="1">
      <alignment horizontal="center" vertical="center" wrapText="1"/>
      <protection hidden="1"/>
    </xf>
    <xf numFmtId="0" fontId="0" fillId="28" borderId="25" xfId="0" applyFill="1" applyBorder="1" applyAlignment="1">
      <alignment horizontal="center" vertical="center"/>
    </xf>
    <xf numFmtId="0" fontId="0" fillId="28" borderId="26" xfId="0" applyFill="1" applyBorder="1" applyAlignment="1">
      <alignment horizontal="center" vertical="center"/>
    </xf>
    <xf numFmtId="0" fontId="0" fillId="28" borderId="10" xfId="0" applyFill="1" applyBorder="1" applyAlignment="1">
      <alignment horizontal="center" vertical="center"/>
    </xf>
    <xf numFmtId="0" fontId="34" fillId="0" borderId="0" xfId="0" applyFont="1" applyAlignment="1" applyProtection="1">
      <alignment horizontal="center" vertical="center"/>
      <protection hidden="1"/>
    </xf>
    <xf numFmtId="0" fontId="34" fillId="0" borderId="80" xfId="0" applyFont="1" applyBorder="1" applyAlignment="1" applyProtection="1">
      <alignment horizontal="center" vertical="center"/>
      <protection hidden="1"/>
    </xf>
    <xf numFmtId="0" fontId="0" fillId="0" borderId="55" xfId="0" applyBorder="1" applyAlignment="1" applyProtection="1">
      <alignment horizontal="center"/>
      <protection hidden="1"/>
    </xf>
    <xf numFmtId="0" fontId="0" fillId="0" borderId="93" xfId="0" applyBorder="1" applyAlignment="1" applyProtection="1">
      <alignment horizontal="center"/>
      <protection hidden="1"/>
    </xf>
    <xf numFmtId="0" fontId="0" fillId="0" borderId="95" xfId="0" applyBorder="1" applyAlignment="1" applyProtection="1">
      <alignment horizontal="center"/>
      <protection hidden="1"/>
    </xf>
    <xf numFmtId="0" fontId="0" fillId="0" borderId="68" xfId="0" applyBorder="1" applyAlignment="1" applyProtection="1">
      <alignment horizontal="center"/>
      <protection hidden="1"/>
    </xf>
    <xf numFmtId="0" fontId="0" fillId="0" borderId="65" xfId="0" applyBorder="1" applyAlignment="1" applyProtection="1">
      <alignment horizontal="center"/>
      <protection hidden="1"/>
    </xf>
    <xf numFmtId="0" fontId="0" fillId="0" borderId="90" xfId="0" applyBorder="1" applyAlignment="1" applyProtection="1">
      <alignment horizontal="center" vertical="center" wrapText="1"/>
      <protection hidden="1"/>
    </xf>
    <xf numFmtId="0" fontId="0" fillId="0" borderId="91"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45" xfId="0" applyBorder="1" applyAlignment="1" applyProtection="1">
      <alignment horizontal="center" vertical="center" wrapText="1"/>
      <protection hidden="1"/>
    </xf>
    <xf numFmtId="0" fontId="23" fillId="0" borderId="93" xfId="0" applyFont="1" applyBorder="1" applyAlignment="1" applyProtection="1">
      <alignment horizontal="center"/>
      <protection hidden="1"/>
    </xf>
    <xf numFmtId="0" fontId="23" fillId="0" borderId="99" xfId="0" applyFont="1" applyBorder="1" applyAlignment="1" applyProtection="1">
      <alignment horizontal="center"/>
      <protection hidden="1"/>
    </xf>
    <xf numFmtId="0" fontId="23" fillId="0" borderId="96" xfId="0" applyFont="1" applyBorder="1" applyAlignment="1" applyProtection="1">
      <alignment horizontal="center"/>
      <protection hidden="1"/>
    </xf>
    <xf numFmtId="0" fontId="0" fillId="0" borderId="93" xfId="0" applyBorder="1" applyAlignment="1" applyProtection="1">
      <alignment horizontal="center" vertical="center" wrapText="1"/>
      <protection hidden="1"/>
    </xf>
    <xf numFmtId="0" fontId="0" fillId="0" borderId="95" xfId="0" applyBorder="1" applyAlignment="1" applyProtection="1">
      <alignment horizontal="center" vertical="center" wrapText="1"/>
      <protection hidden="1"/>
    </xf>
    <xf numFmtId="0" fontId="0" fillId="0" borderId="93" xfId="0" applyFill="1" applyBorder="1" applyAlignment="1" applyProtection="1">
      <alignment horizontal="center" vertical="center" wrapText="1"/>
      <protection hidden="1"/>
    </xf>
    <xf numFmtId="0" fontId="133" fillId="0" borderId="93" xfId="0" applyFont="1" applyBorder="1" applyAlignment="1" applyProtection="1">
      <alignment horizontal="center" vertical="center"/>
      <protection hidden="1"/>
    </xf>
    <xf numFmtId="173" fontId="0" fillId="0" borderId="88" xfId="0" applyNumberFormat="1" applyFill="1" applyBorder="1" applyAlignment="1" applyProtection="1">
      <alignment horizontal="center"/>
      <protection hidden="1"/>
    </xf>
    <xf numFmtId="173" fontId="0" fillId="0" borderId="28" xfId="0" applyNumberFormat="1" applyFill="1" applyBorder="1" applyAlignment="1" applyProtection="1">
      <alignment horizontal="center"/>
      <protection hidden="1"/>
    </xf>
    <xf numFmtId="179" fontId="26" fillId="0" borderId="31" xfId="0" applyNumberFormat="1" applyFont="1" applyFill="1" applyBorder="1" applyAlignment="1" applyProtection="1">
      <alignment horizontal="center"/>
      <protection hidden="1"/>
    </xf>
    <xf numFmtId="179" fontId="26" fillId="0" borderId="28" xfId="0" applyNumberFormat="1" applyFont="1" applyFill="1" applyBorder="1" applyAlignment="1" applyProtection="1">
      <alignment horizontal="center"/>
      <protection hidden="1"/>
    </xf>
    <xf numFmtId="0" fontId="0" fillId="0" borderId="0" xfId="0" applyFont="1" applyFill="1" applyBorder="1" applyAlignment="1" applyProtection="1">
      <alignment horizontal="center" wrapText="1"/>
      <protection hidden="1"/>
    </xf>
    <xf numFmtId="0" fontId="0" fillId="0" borderId="0" xfId="0" applyFont="1" applyFill="1" applyAlignment="1" applyProtection="1">
      <alignment horizontal="center" vertical="center" wrapText="1"/>
      <protection hidden="1"/>
    </xf>
    <xf numFmtId="180" fontId="26" fillId="0" borderId="31" xfId="0" applyNumberFormat="1" applyFont="1" applyBorder="1" applyAlignment="1" applyProtection="1">
      <alignment horizontal="center"/>
      <protection hidden="1"/>
    </xf>
    <xf numFmtId="180" fontId="26" fillId="0" borderId="28" xfId="0" applyNumberFormat="1" applyFont="1" applyBorder="1" applyAlignment="1" applyProtection="1">
      <alignment horizontal="center"/>
      <protection hidden="1"/>
    </xf>
    <xf numFmtId="0" fontId="134" fillId="0" borderId="25" xfId="0" applyFont="1" applyBorder="1" applyAlignment="1" applyProtection="1">
      <alignment horizontal="center"/>
      <protection hidden="1"/>
    </xf>
    <xf numFmtId="0" fontId="134" fillId="0" borderId="26" xfId="0" applyFont="1" applyBorder="1" applyAlignment="1" applyProtection="1">
      <alignment horizontal="center"/>
      <protection hidden="1"/>
    </xf>
    <xf numFmtId="0" fontId="134" fillId="0" borderId="10" xfId="0" applyFont="1" applyBorder="1" applyAlignment="1" applyProtection="1">
      <alignment horizontal="center"/>
      <protection hidden="1"/>
    </xf>
    <xf numFmtId="0" fontId="26" fillId="0" borderId="35" xfId="0" applyFont="1" applyFill="1" applyBorder="1" applyAlignment="1" applyProtection="1">
      <alignment horizontal="center" vertical="center"/>
      <protection hidden="1"/>
    </xf>
    <xf numFmtId="0" fontId="26" fillId="0" borderId="32" xfId="0" applyFont="1" applyFill="1" applyBorder="1" applyAlignment="1" applyProtection="1">
      <alignment horizontal="center" vertical="center"/>
      <protection hidden="1"/>
    </xf>
    <xf numFmtId="0" fontId="0" fillId="0" borderId="0" xfId="0" applyFont="1" applyBorder="1" applyAlignment="1" applyProtection="1">
      <alignment horizontal="center" wrapText="1"/>
      <protection hidden="1"/>
    </xf>
    <xf numFmtId="0" fontId="0" fillId="31" borderId="93" xfId="0" applyFill="1" applyBorder="1" applyAlignment="1" applyProtection="1">
      <alignment horizontal="center"/>
      <protection hidden="1"/>
    </xf>
    <xf numFmtId="0" fontId="137" fillId="0" borderId="93" xfId="30" applyFont="1" applyFill="1" applyBorder="1" applyAlignment="1" applyProtection="1">
      <alignment horizontal="center" vertical="center" wrapText="1"/>
      <protection hidden="1"/>
    </xf>
    <xf numFmtId="0" fontId="56" fillId="25" borderId="25" xfId="0" applyFont="1" applyFill="1" applyBorder="1" applyAlignment="1">
      <alignment horizontal="center"/>
    </xf>
    <xf numFmtId="0" fontId="56" fillId="25" borderId="26" xfId="0" applyFont="1" applyFill="1" applyBorder="1" applyAlignment="1">
      <alignment horizontal="center"/>
    </xf>
    <xf numFmtId="0" fontId="56" fillId="25" borderId="10" xfId="0" applyFont="1" applyFill="1" applyBorder="1" applyAlignment="1">
      <alignment horizontal="center"/>
    </xf>
    <xf numFmtId="0" fontId="24" fillId="25" borderId="25" xfId="0" applyFont="1" applyFill="1" applyBorder="1" applyAlignment="1">
      <alignment horizontal="center"/>
    </xf>
    <xf numFmtId="0" fontId="24" fillId="25" borderId="26" xfId="0" applyFont="1" applyFill="1" applyBorder="1" applyAlignment="1">
      <alignment horizontal="center"/>
    </xf>
    <xf numFmtId="0" fontId="24" fillId="25" borderId="10" xfId="0" applyFont="1" applyFill="1" applyBorder="1" applyAlignment="1">
      <alignment horizontal="center"/>
    </xf>
    <xf numFmtId="0" fontId="63" fillId="0" borderId="0" xfId="0" applyFont="1" applyBorder="1" applyAlignment="1">
      <alignment horizontal="center" vertical="center" wrapText="1"/>
    </xf>
    <xf numFmtId="0" fontId="28" fillId="24" borderId="0" xfId="0" applyFont="1" applyFill="1" applyBorder="1" applyAlignment="1" applyProtection="1">
      <alignment horizontal="center" vertical="center" wrapText="1"/>
      <protection hidden="1"/>
    </xf>
    <xf numFmtId="1" fontId="31" fillId="26" borderId="0" xfId="0" applyNumberFormat="1" applyFont="1" applyFill="1" applyBorder="1" applyAlignment="1" applyProtection="1">
      <alignment horizontal="center"/>
      <protection hidden="1"/>
    </xf>
    <xf numFmtId="0" fontId="34" fillId="30" borderId="62" xfId="0" applyFont="1" applyFill="1" applyBorder="1" applyAlignment="1" applyProtection="1">
      <alignment horizontal="center" vertical="center"/>
      <protection hidden="1"/>
    </xf>
    <xf numFmtId="0" fontId="34" fillId="30" borderId="0" xfId="0" applyFont="1" applyFill="1" applyAlignment="1" applyProtection="1">
      <alignment horizontal="center" vertical="center"/>
      <protection hidden="1"/>
    </xf>
    <xf numFmtId="2" fontId="26" fillId="27" borderId="88" xfId="0" applyNumberFormat="1" applyFont="1" applyFill="1" applyBorder="1" applyAlignment="1" applyProtection="1">
      <alignment horizontal="center" vertical="center"/>
      <protection hidden="1"/>
    </xf>
    <xf numFmtId="2" fontId="26" fillId="27" borderId="28" xfId="0" applyNumberFormat="1" applyFont="1" applyFill="1" applyBorder="1" applyAlignment="1" applyProtection="1">
      <alignment horizontal="center" vertical="center"/>
      <protection hidden="1"/>
    </xf>
    <xf numFmtId="0" fontId="0" fillId="25" borderId="0" xfId="0" applyFill="1" applyBorder="1" applyAlignment="1">
      <alignment horizontal="center"/>
    </xf>
    <xf numFmtId="0" fontId="28" fillId="24" borderId="13" xfId="0" applyFont="1" applyFill="1" applyBorder="1" applyAlignment="1" applyProtection="1">
      <alignment horizontal="center" vertical="center"/>
      <protection hidden="1"/>
    </xf>
    <xf numFmtId="0" fontId="28" fillId="24" borderId="16" xfId="0" applyFont="1" applyFill="1" applyBorder="1" applyAlignment="1" applyProtection="1">
      <alignment horizontal="center" vertical="center"/>
      <protection hidden="1"/>
    </xf>
    <xf numFmtId="0" fontId="32" fillId="0" borderId="16" xfId="0" applyFont="1" applyFill="1" applyBorder="1" applyAlignment="1">
      <alignment horizontal="center"/>
    </xf>
    <xf numFmtId="0" fontId="28" fillId="24" borderId="51" xfId="0" applyFont="1" applyFill="1" applyBorder="1" applyAlignment="1" applyProtection="1">
      <alignment horizontal="center" vertical="center"/>
      <protection hidden="1"/>
    </xf>
    <xf numFmtId="0" fontId="0" fillId="0" borderId="44" xfId="0" applyBorder="1" applyAlignment="1">
      <alignment horizontal="center" vertical="center" textRotation="90"/>
    </xf>
    <xf numFmtId="0" fontId="0" fillId="0" borderId="46" xfId="0" applyBorder="1" applyAlignment="1">
      <alignment horizontal="center" vertical="center" textRotation="90"/>
    </xf>
    <xf numFmtId="0" fontId="0" fillId="0" borderId="14" xfId="0" applyBorder="1" applyAlignment="1">
      <alignment horizontal="center" vertical="center" textRotation="90"/>
    </xf>
    <xf numFmtId="0" fontId="0" fillId="0" borderId="43" xfId="0" applyBorder="1" applyAlignment="1">
      <alignment horizontal="center" vertical="center"/>
    </xf>
    <xf numFmtId="49" fontId="60" fillId="0" borderId="43" xfId="0" applyNumberFormat="1" applyFont="1" applyBorder="1" applyAlignment="1">
      <alignment horizontal="center" vertical="center" textRotation="30"/>
    </xf>
    <xf numFmtId="0" fontId="0" fillId="0" borderId="38" xfId="0" applyBorder="1" applyAlignment="1">
      <alignment horizontal="center" vertical="center"/>
    </xf>
    <xf numFmtId="0" fontId="0" fillId="0" borderId="13" xfId="0" applyBorder="1" applyAlignment="1">
      <alignment horizontal="center" vertical="center"/>
    </xf>
    <xf numFmtId="0" fontId="0" fillId="0" borderId="40"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45" xfId="0" applyBorder="1" applyAlignment="1">
      <alignment horizontal="center" vertical="center"/>
    </xf>
    <xf numFmtId="0" fontId="47" fillId="0" borderId="43" xfId="0" applyFont="1" applyBorder="1" applyAlignment="1">
      <alignment horizontal="center" vertical="center"/>
    </xf>
    <xf numFmtId="0" fontId="0" fillId="0" borderId="51" xfId="0" applyBorder="1" applyAlignment="1">
      <alignment horizontal="center" vertical="center"/>
    </xf>
    <xf numFmtId="0" fontId="0" fillId="0" borderId="50" xfId="0" applyBorder="1" applyAlignment="1">
      <alignment horizontal="center" vertical="center"/>
    </xf>
    <xf numFmtId="14" fontId="139" fillId="29" borderId="0" xfId="0" applyNumberFormat="1" applyFont="1" applyFill="1" applyAlignment="1">
      <alignment horizontal="center"/>
    </xf>
    <xf numFmtId="185" fontId="0" fillId="0" borderId="0" xfId="0" applyNumberFormat="1" applyAlignment="1">
      <alignment horizontal="center" vertical="center"/>
    </xf>
    <xf numFmtId="0" fontId="0" fillId="0" borderId="115" xfId="0" applyBorder="1"/>
    <xf numFmtId="0" fontId="0" fillId="0" borderId="116" xfId="0" applyBorder="1"/>
    <xf numFmtId="0" fontId="0" fillId="0" borderId="46" xfId="0" applyBorder="1"/>
    <xf numFmtId="0" fontId="0" fillId="0" borderId="14" xfId="0" applyBorder="1"/>
    <xf numFmtId="0" fontId="0" fillId="0" borderId="111" xfId="0" applyBorder="1"/>
    <xf numFmtId="0" fontId="0" fillId="0" borderId="117" xfId="0" applyBorder="1"/>
    <xf numFmtId="0" fontId="140" fillId="0" borderId="0" xfId="0" applyFont="1"/>
    <xf numFmtId="0" fontId="142" fillId="0" borderId="0" xfId="0" quotePrefix="1" applyFont="1"/>
    <xf numFmtId="0" fontId="142" fillId="0" borderId="0" xfId="0" applyFont="1"/>
    <xf numFmtId="0" fontId="23" fillId="0" borderId="93" xfId="0" applyFont="1" applyBorder="1" applyAlignment="1" applyProtection="1">
      <alignment horizontal="center" vertical="center"/>
      <protection hidden="1"/>
    </xf>
    <xf numFmtId="0" fontId="72" fillId="0" borderId="93" xfId="0" applyFont="1" applyBorder="1" applyAlignment="1" applyProtection="1">
      <alignment horizontal="center" vertical="center"/>
      <protection hidden="1"/>
    </xf>
    <xf numFmtId="0" fontId="143" fillId="0" borderId="93" xfId="0" applyFont="1" applyBorder="1" applyAlignment="1" applyProtection="1">
      <alignment horizontal="center"/>
      <protection hidden="1"/>
    </xf>
    <xf numFmtId="0" fontId="0" fillId="0" borderId="93" xfId="0" applyBorder="1" applyProtection="1">
      <protection hidden="1"/>
    </xf>
    <xf numFmtId="167" fontId="0" fillId="0" borderId="93" xfId="0" applyNumberFormat="1" applyBorder="1" applyAlignment="1" applyProtection="1">
      <alignment horizontal="center" vertical="center"/>
      <protection hidden="1"/>
    </xf>
    <xf numFmtId="0" fontId="0" fillId="0" borderId="82" xfId="0"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0" borderId="84" xfId="0" applyBorder="1" applyAlignment="1" applyProtection="1">
      <alignment horizontal="center" vertical="center"/>
      <protection locked="0"/>
    </xf>
    <xf numFmtId="0" fontId="0" fillId="0" borderId="82" xfId="0" applyBorder="1" applyAlignment="1" applyProtection="1">
      <alignment horizontal="center" vertical="center" wrapText="1"/>
      <protection locked="0"/>
    </xf>
    <xf numFmtId="0" fontId="0" fillId="0" borderId="83" xfId="0" applyBorder="1" applyAlignment="1" applyProtection="1">
      <alignment horizontal="center" vertical="center" wrapText="1"/>
      <protection locked="0"/>
    </xf>
    <xf numFmtId="0" fontId="0" fillId="0" borderId="84" xfId="0" applyBorder="1" applyAlignment="1" applyProtection="1">
      <alignment horizontal="center" vertical="center" wrapText="1"/>
      <protection locked="0"/>
    </xf>
    <xf numFmtId="0" fontId="145" fillId="0" borderId="118" xfId="0" applyFont="1" applyBorder="1" applyAlignment="1" applyProtection="1">
      <alignment horizontal="center" vertical="center"/>
      <protection hidden="1"/>
    </xf>
    <xf numFmtId="2" fontId="0" fillId="0" borderId="93" xfId="0" applyNumberFormat="1" applyBorder="1" applyAlignment="1">
      <alignment horizontal="center" vertical="center"/>
    </xf>
    <xf numFmtId="0" fontId="0" fillId="28" borderId="0" xfId="0" applyFill="1" applyAlignment="1">
      <alignment horizontal="center"/>
    </xf>
    <xf numFmtId="0" fontId="0" fillId="28" borderId="0" xfId="0" applyFill="1" applyAlignment="1">
      <alignment horizontal="center" vertical="center"/>
    </xf>
    <xf numFmtId="0" fontId="140" fillId="0" borderId="0" xfId="0" applyFont="1" applyProtection="1"/>
    <xf numFmtId="0" fontId="23" fillId="0" borderId="118" xfId="0" applyFont="1" applyBorder="1" applyAlignment="1" applyProtection="1">
      <alignment horizontal="center" vertical="center"/>
      <protection hidden="1"/>
    </xf>
    <xf numFmtId="0" fontId="0" fillId="0" borderId="93" xfId="0" applyBorder="1" applyAlignment="1" applyProtection="1">
      <alignment horizontal="center" vertical="center"/>
      <protection hidden="1"/>
    </xf>
    <xf numFmtId="0" fontId="146" fillId="0" borderId="93" xfId="0" applyFont="1" applyBorder="1" applyAlignment="1" applyProtection="1">
      <alignment horizontal="center" vertical="center"/>
      <protection hidden="1"/>
    </xf>
    <xf numFmtId="0" fontId="0" fillId="25" borderId="44" xfId="0" applyFill="1" applyBorder="1" applyAlignment="1" applyProtection="1">
      <alignment horizontal="center" vertical="center"/>
      <protection hidden="1"/>
    </xf>
    <xf numFmtId="0" fontId="34" fillId="25" borderId="44" xfId="0" applyFont="1" applyFill="1" applyBorder="1" applyAlignment="1" applyProtection="1">
      <alignment horizontal="center" vertical="center"/>
      <protection hidden="1"/>
    </xf>
    <xf numFmtId="185" fontId="0" fillId="0" borderId="93" xfId="0" applyNumberFormat="1" applyBorder="1" applyAlignment="1" applyProtection="1">
      <alignment horizontal="center" vertical="center"/>
      <protection hidden="1"/>
    </xf>
    <xf numFmtId="185" fontId="23" fillId="0" borderId="93" xfId="0" applyNumberFormat="1" applyFont="1" applyBorder="1" applyAlignment="1" applyProtection="1">
      <alignment horizontal="center" vertical="center"/>
      <protection hidden="1"/>
    </xf>
    <xf numFmtId="185" fontId="0" fillId="0" borderId="0" xfId="0" applyNumberFormat="1" applyAlignment="1" applyProtection="1">
      <alignment horizontal="center" vertical="center"/>
      <protection hidden="1"/>
    </xf>
  </cellXfs>
  <cellStyles count="46">
    <cellStyle name="20% - Colore 1 2" xfId="1"/>
    <cellStyle name="20% - Colore 2 2" xfId="2"/>
    <cellStyle name="20% - Colore 3 2" xfId="3"/>
    <cellStyle name="20% - Colore 4 2" xfId="4"/>
    <cellStyle name="20% - Colore 5 2" xfId="5"/>
    <cellStyle name="20% - Colore 6 2" xfId="6"/>
    <cellStyle name="40% - Colore 1 2" xfId="7"/>
    <cellStyle name="40% - Colore 2 2" xfId="8"/>
    <cellStyle name="40% - Colore 3 2" xfId="9"/>
    <cellStyle name="40% - Colore 4 2" xfId="10"/>
    <cellStyle name="40% - Colore 5 2" xfId="11"/>
    <cellStyle name="40% - Colore 6 2" xfId="12"/>
    <cellStyle name="60% - Colore 1 2" xfId="13"/>
    <cellStyle name="60% - Colore 2 2" xfId="14"/>
    <cellStyle name="60% - Colore 3 2" xfId="15"/>
    <cellStyle name="60% - Colore 4 2" xfId="16"/>
    <cellStyle name="60% - Colore 5 2" xfId="17"/>
    <cellStyle name="60% - Colore 6 2" xfId="18"/>
    <cellStyle name="Calcolo 2" xfId="19"/>
    <cellStyle name="Cella collegata 2" xfId="20"/>
    <cellStyle name="Cella da controllare 2" xfId="21"/>
    <cellStyle name="Collegamento ipertestuale" xfId="45" builtinId="8"/>
    <cellStyle name="Colore 1 2" xfId="22"/>
    <cellStyle name="Colore 2 2" xfId="23"/>
    <cellStyle name="Colore 3 2" xfId="24"/>
    <cellStyle name="Colore 4 2" xfId="25"/>
    <cellStyle name="Colore 5 2" xfId="26"/>
    <cellStyle name="Colore 6 2" xfId="27"/>
    <cellStyle name="Input 2" xfId="28"/>
    <cellStyle name="Neutrale 2" xfId="29"/>
    <cellStyle name="Normale" xfId="0" builtinId="0"/>
    <cellStyle name="Normale 2" xfId="30"/>
    <cellStyle name="Normale 3" xfId="31"/>
    <cellStyle name="Normale 4" xfId="32"/>
    <cellStyle name="Nota 2" xfId="33"/>
    <cellStyle name="Output 2" xfId="34"/>
    <cellStyle name="Testo avviso 2" xfId="35"/>
    <cellStyle name="Testo descrittivo 2" xfId="36"/>
    <cellStyle name="Titolo 1 2" xfId="37"/>
    <cellStyle name="Titolo 2 2" xfId="38"/>
    <cellStyle name="Titolo 3 2" xfId="39"/>
    <cellStyle name="Titolo 4 2" xfId="40"/>
    <cellStyle name="Titolo 5" xfId="41"/>
    <cellStyle name="Totale 2" xfId="42"/>
    <cellStyle name="Valore non valido 2" xfId="43"/>
    <cellStyle name="Valore valido 2" xfId="44"/>
  </cellStyles>
  <dxfs count="2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font>
    </dxf>
    <dxf>
      <font>
        <color theme="0"/>
      </font>
    </dxf>
    <dxf>
      <font>
        <color theme="0"/>
      </font>
    </dxf>
    <dxf>
      <font>
        <color theme="0"/>
      </font>
    </dxf>
    <dxf>
      <font>
        <color rgb="FF9C6500"/>
      </font>
      <fill>
        <patternFill>
          <bgColor rgb="FFFFEB9C"/>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auto="1"/>
        </left>
        <right style="thin">
          <color auto="1"/>
        </right>
        <top style="thin">
          <color auto="1"/>
        </top>
        <bottom style="thin">
          <color auto="1"/>
        </bottom>
      </border>
    </dxf>
    <dxf>
      <font>
        <color theme="0"/>
      </font>
    </dxf>
    <dxf>
      <font>
        <color theme="0"/>
      </font>
    </dxf>
    <dxf>
      <font>
        <color theme="0"/>
      </font>
    </dxf>
    <dxf>
      <font>
        <color theme="0"/>
      </font>
    </dxf>
    <dxf>
      <font>
        <color theme="0"/>
      </font>
    </dxf>
    <dxf>
      <font>
        <color theme="0"/>
      </font>
    </dxf>
    <dxf>
      <font>
        <color theme="0"/>
      </font>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usernames" Target="revisions/userNames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PIANTA</a:t>
            </a:r>
            <a:r>
              <a:rPr lang="it-IT" baseline="0"/>
              <a:t> PIANO TERRA</a:t>
            </a:r>
            <a:endParaRPr lang="it-IT"/>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1</c:v>
          </c:tx>
          <c:spPr>
            <a:ln w="19050" cap="rnd">
              <a:solidFill>
                <a:schemeClr val="bg1">
                  <a:lumMod val="50000"/>
                </a:schemeClr>
              </a:solidFill>
              <a:round/>
            </a:ln>
            <a:effectLst/>
          </c:spPr>
          <c:marker>
            <c:symbol val="none"/>
          </c:marker>
          <c:xVal>
            <c:numRef>
              <c:f>'grafico piano terra'!$C$4:$C$8</c:f>
              <c:numCache>
                <c:formatCode>General</c:formatCode>
                <c:ptCount val="5"/>
                <c:pt idx="0" formatCode="0.00">
                  <c:v>3.3</c:v>
                </c:pt>
                <c:pt idx="1">
                  <c:v>0</c:v>
                </c:pt>
                <c:pt idx="2">
                  <c:v>0</c:v>
                </c:pt>
                <c:pt idx="3">
                  <c:v>3.3</c:v>
                </c:pt>
                <c:pt idx="4">
                  <c:v>3.3</c:v>
                </c:pt>
              </c:numCache>
            </c:numRef>
          </c:xVal>
          <c:yVal>
            <c:numRef>
              <c:f>'grafico piano terra'!$D$4:$D$8</c:f>
              <c:numCache>
                <c:formatCode>General</c:formatCode>
                <c:ptCount val="5"/>
                <c:pt idx="0" formatCode="0.00">
                  <c:v>6.55</c:v>
                </c:pt>
                <c:pt idx="1">
                  <c:v>6.55</c:v>
                </c:pt>
                <c:pt idx="2" formatCode="0.00">
                  <c:v>6.1499999999999995</c:v>
                </c:pt>
                <c:pt idx="3">
                  <c:v>6.1499999999999995</c:v>
                </c:pt>
                <c:pt idx="4">
                  <c:v>6.55</c:v>
                </c:pt>
              </c:numCache>
            </c:numRef>
          </c:yVal>
          <c:smooth val="0"/>
        </c:ser>
        <c:ser>
          <c:idx val="1"/>
          <c:order val="1"/>
          <c:tx>
            <c:v>2</c:v>
          </c:tx>
          <c:spPr>
            <a:ln w="19050" cap="rnd">
              <a:solidFill>
                <a:schemeClr val="bg1">
                  <a:lumMod val="50000"/>
                </a:schemeClr>
              </a:solidFill>
              <a:round/>
            </a:ln>
            <a:effectLst/>
          </c:spPr>
          <c:marker>
            <c:symbol val="none"/>
          </c:marker>
          <c:xVal>
            <c:numRef>
              <c:f>'grafico piano terra'!$C$10:$C$14</c:f>
              <c:numCache>
                <c:formatCode>General</c:formatCode>
                <c:ptCount val="5"/>
                <c:pt idx="0" formatCode="0.00">
                  <c:v>4.24</c:v>
                </c:pt>
                <c:pt idx="1">
                  <c:v>3.25</c:v>
                </c:pt>
                <c:pt idx="2">
                  <c:v>3.25</c:v>
                </c:pt>
                <c:pt idx="3">
                  <c:v>4.24</c:v>
                </c:pt>
                <c:pt idx="4">
                  <c:v>4.24</c:v>
                </c:pt>
              </c:numCache>
            </c:numRef>
          </c:xVal>
          <c:yVal>
            <c:numRef>
              <c:f>'grafico piano terra'!$D$10:$D$14</c:f>
              <c:numCache>
                <c:formatCode>General</c:formatCode>
                <c:ptCount val="5"/>
                <c:pt idx="0" formatCode="0.00">
                  <c:v>7.45</c:v>
                </c:pt>
                <c:pt idx="1">
                  <c:v>7.45</c:v>
                </c:pt>
                <c:pt idx="2" formatCode="0.00">
                  <c:v>7.05</c:v>
                </c:pt>
                <c:pt idx="3">
                  <c:v>7.05</c:v>
                </c:pt>
                <c:pt idx="4">
                  <c:v>7.45</c:v>
                </c:pt>
              </c:numCache>
            </c:numRef>
          </c:yVal>
          <c:smooth val="0"/>
        </c:ser>
        <c:ser>
          <c:idx val="2"/>
          <c:order val="2"/>
          <c:tx>
            <c:v>3</c:v>
          </c:tx>
          <c:spPr>
            <a:ln w="19050" cap="rnd">
              <a:solidFill>
                <a:schemeClr val="bg1">
                  <a:lumMod val="50000"/>
                </a:schemeClr>
              </a:solidFill>
              <a:round/>
            </a:ln>
            <a:effectLst/>
          </c:spPr>
          <c:marker>
            <c:symbol val="none"/>
          </c:marker>
          <c:xVal>
            <c:numRef>
              <c:f>'grafico piano terra'!$C$16:$C$20</c:f>
              <c:numCache>
                <c:formatCode>General</c:formatCode>
                <c:ptCount val="5"/>
                <c:pt idx="0" formatCode="0.00">
                  <c:v>7.0500000000000007</c:v>
                </c:pt>
                <c:pt idx="1">
                  <c:v>5.16</c:v>
                </c:pt>
                <c:pt idx="2">
                  <c:v>5.16</c:v>
                </c:pt>
                <c:pt idx="3">
                  <c:v>7.0500000000000007</c:v>
                </c:pt>
                <c:pt idx="4">
                  <c:v>7.0500000000000007</c:v>
                </c:pt>
              </c:numCache>
            </c:numRef>
          </c:xVal>
          <c:yVal>
            <c:numRef>
              <c:f>'grafico piano terra'!$D$16:$D$20</c:f>
              <c:numCache>
                <c:formatCode>General</c:formatCode>
                <c:ptCount val="5"/>
                <c:pt idx="0" formatCode="0.00">
                  <c:v>7.45</c:v>
                </c:pt>
                <c:pt idx="1">
                  <c:v>7.45</c:v>
                </c:pt>
                <c:pt idx="2" formatCode="0.00">
                  <c:v>7.05</c:v>
                </c:pt>
                <c:pt idx="3">
                  <c:v>7.05</c:v>
                </c:pt>
                <c:pt idx="4">
                  <c:v>7.45</c:v>
                </c:pt>
              </c:numCache>
            </c:numRef>
          </c:yVal>
          <c:smooth val="0"/>
        </c:ser>
        <c:ser>
          <c:idx val="3"/>
          <c:order val="3"/>
          <c:tx>
            <c:v>4</c:v>
          </c:tx>
          <c:spPr>
            <a:ln w="19050" cap="rnd">
              <a:solidFill>
                <a:schemeClr val="bg1">
                  <a:lumMod val="50000"/>
                </a:schemeClr>
              </a:solidFill>
              <a:round/>
            </a:ln>
            <a:effectLst/>
          </c:spPr>
          <c:marker>
            <c:symbol val="none"/>
          </c:marker>
          <c:xVal>
            <c:numRef>
              <c:f>'grafico piano terra'!$C$22:$C$26</c:f>
              <c:numCache>
                <c:formatCode>General</c:formatCode>
                <c:ptCount val="5"/>
                <c:pt idx="0" formatCode="0.00">
                  <c:v>10.15</c:v>
                </c:pt>
                <c:pt idx="1">
                  <c:v>8.4700000000000006</c:v>
                </c:pt>
                <c:pt idx="2">
                  <c:v>8.4700000000000006</c:v>
                </c:pt>
                <c:pt idx="3">
                  <c:v>10.15</c:v>
                </c:pt>
                <c:pt idx="4">
                  <c:v>10.15</c:v>
                </c:pt>
              </c:numCache>
            </c:numRef>
          </c:xVal>
          <c:yVal>
            <c:numRef>
              <c:f>'grafico piano terra'!$D$22:$D$26</c:f>
              <c:numCache>
                <c:formatCode>General</c:formatCode>
                <c:ptCount val="5"/>
                <c:pt idx="0" formatCode="0.00">
                  <c:v>7.45</c:v>
                </c:pt>
                <c:pt idx="1">
                  <c:v>7.45</c:v>
                </c:pt>
                <c:pt idx="2" formatCode="0.00">
                  <c:v>7.05</c:v>
                </c:pt>
                <c:pt idx="3">
                  <c:v>7.05</c:v>
                </c:pt>
                <c:pt idx="4">
                  <c:v>7.45</c:v>
                </c:pt>
              </c:numCache>
            </c:numRef>
          </c:yVal>
          <c:smooth val="0"/>
        </c:ser>
        <c:ser>
          <c:idx val="4"/>
          <c:order val="4"/>
          <c:tx>
            <c:v>5</c:v>
          </c:tx>
          <c:spPr>
            <a:ln w="19050" cap="rnd">
              <a:solidFill>
                <a:schemeClr val="bg1">
                  <a:lumMod val="50000"/>
                </a:schemeClr>
              </a:solidFill>
              <a:round/>
            </a:ln>
            <a:effectLst/>
          </c:spPr>
          <c:marker>
            <c:symbol val="none"/>
          </c:marker>
          <c:xVal>
            <c:numRef>
              <c:f>'grafico piano terra'!$C$27:$C$31</c:f>
              <c:numCache>
                <c:formatCode>General</c:formatCode>
                <c:ptCount val="5"/>
                <c:pt idx="0" formatCode="0.00">
                  <c:v>10.15</c:v>
                </c:pt>
                <c:pt idx="1">
                  <c:v>8.7099999999999991</c:v>
                </c:pt>
                <c:pt idx="2">
                  <c:v>8.7099999999999991</c:v>
                </c:pt>
                <c:pt idx="3">
                  <c:v>10.15</c:v>
                </c:pt>
                <c:pt idx="4">
                  <c:v>10.15</c:v>
                </c:pt>
              </c:numCache>
            </c:numRef>
          </c:xVal>
          <c:yVal>
            <c:numRef>
              <c:f>'grafico piano terra'!$D$27:$D$31</c:f>
              <c:numCache>
                <c:formatCode>General</c:formatCode>
                <c:ptCount val="5"/>
                <c:pt idx="0" formatCode="0.00">
                  <c:v>3.45</c:v>
                </c:pt>
                <c:pt idx="1">
                  <c:v>3.45</c:v>
                </c:pt>
                <c:pt idx="2" formatCode="0.00">
                  <c:v>3.05</c:v>
                </c:pt>
                <c:pt idx="3">
                  <c:v>3.05</c:v>
                </c:pt>
                <c:pt idx="4">
                  <c:v>3.45</c:v>
                </c:pt>
              </c:numCache>
            </c:numRef>
          </c:yVal>
          <c:smooth val="0"/>
        </c:ser>
        <c:ser>
          <c:idx val="5"/>
          <c:order val="5"/>
          <c:tx>
            <c:v>6</c:v>
          </c:tx>
          <c:spPr>
            <a:ln w="19050" cap="rnd">
              <a:solidFill>
                <a:schemeClr val="bg1">
                  <a:lumMod val="50000"/>
                </a:schemeClr>
              </a:solidFill>
              <a:round/>
            </a:ln>
            <a:effectLst/>
          </c:spPr>
          <c:marker>
            <c:symbol val="none"/>
          </c:marker>
          <c:xVal>
            <c:numRef>
              <c:f>'grafico piano terra'!$C$32:$C$36</c:f>
              <c:numCache>
                <c:formatCode>General</c:formatCode>
                <c:ptCount val="5"/>
                <c:pt idx="0" formatCode="0.00">
                  <c:v>7.29</c:v>
                </c:pt>
                <c:pt idx="1">
                  <c:v>6.1499999999999995</c:v>
                </c:pt>
                <c:pt idx="2">
                  <c:v>6.1499999999999995</c:v>
                </c:pt>
                <c:pt idx="3">
                  <c:v>7.29</c:v>
                </c:pt>
                <c:pt idx="4">
                  <c:v>7.29</c:v>
                </c:pt>
              </c:numCache>
            </c:numRef>
          </c:xVal>
          <c:yVal>
            <c:numRef>
              <c:f>'grafico piano terra'!$D$32:$D$36</c:f>
              <c:numCache>
                <c:formatCode>General</c:formatCode>
                <c:ptCount val="5"/>
                <c:pt idx="0" formatCode="0.00">
                  <c:v>3.45</c:v>
                </c:pt>
                <c:pt idx="1">
                  <c:v>3.45</c:v>
                </c:pt>
                <c:pt idx="2" formatCode="0.00">
                  <c:v>3.05</c:v>
                </c:pt>
                <c:pt idx="3">
                  <c:v>3.05</c:v>
                </c:pt>
                <c:pt idx="4">
                  <c:v>3.45</c:v>
                </c:pt>
              </c:numCache>
            </c:numRef>
          </c:yVal>
          <c:smooth val="0"/>
        </c:ser>
        <c:ser>
          <c:idx val="6"/>
          <c:order val="6"/>
          <c:tx>
            <c:v>7</c:v>
          </c:tx>
          <c:spPr>
            <a:ln w="19050" cap="rnd">
              <a:solidFill>
                <a:schemeClr val="bg1">
                  <a:lumMod val="50000"/>
                </a:schemeClr>
              </a:solidFill>
              <a:round/>
            </a:ln>
            <a:effectLst/>
          </c:spPr>
          <c:marker>
            <c:symbol val="none"/>
          </c:marker>
          <c:xVal>
            <c:numRef>
              <c:f>'grafico piano terra'!$C$37:$C$41</c:f>
              <c:numCache>
                <c:formatCode>General</c:formatCode>
                <c:ptCount val="5"/>
                <c:pt idx="0" formatCode="0.00">
                  <c:v>6.15</c:v>
                </c:pt>
                <c:pt idx="1">
                  <c:v>5.0600000000000005</c:v>
                </c:pt>
                <c:pt idx="2">
                  <c:v>5.0600000000000005</c:v>
                </c:pt>
                <c:pt idx="3">
                  <c:v>6.15</c:v>
                </c:pt>
                <c:pt idx="4">
                  <c:v>6.15</c:v>
                </c:pt>
              </c:numCache>
            </c:numRef>
          </c:xVal>
          <c:yVal>
            <c:numRef>
              <c:f>'grafico piano terra'!$D$37:$D$41</c:f>
              <c:numCache>
                <c:formatCode>General</c:formatCode>
                <c:ptCount val="5"/>
                <c:pt idx="0" formatCode="0.00">
                  <c:v>-1.8499999999999999</c:v>
                </c:pt>
                <c:pt idx="1">
                  <c:v>-1.8499999999999999</c:v>
                </c:pt>
                <c:pt idx="2" formatCode="0.00">
                  <c:v>-2.25</c:v>
                </c:pt>
                <c:pt idx="3">
                  <c:v>-2.25</c:v>
                </c:pt>
                <c:pt idx="4">
                  <c:v>-1.8499999999999999</c:v>
                </c:pt>
              </c:numCache>
            </c:numRef>
          </c:yVal>
          <c:smooth val="0"/>
        </c:ser>
        <c:ser>
          <c:idx val="7"/>
          <c:order val="7"/>
          <c:tx>
            <c:v>8</c:v>
          </c:tx>
          <c:spPr>
            <a:ln w="19050" cap="rnd">
              <a:solidFill>
                <a:schemeClr val="bg1">
                  <a:lumMod val="50000"/>
                </a:schemeClr>
              </a:solidFill>
              <a:round/>
            </a:ln>
            <a:effectLst/>
          </c:spPr>
          <c:marker>
            <c:symbol val="none"/>
          </c:marker>
          <c:xVal>
            <c:numRef>
              <c:f>'grafico piano terra'!$C$42:$C$46</c:f>
              <c:numCache>
                <c:formatCode>General</c:formatCode>
                <c:ptCount val="5"/>
                <c:pt idx="0" formatCode="0.00">
                  <c:v>4.34</c:v>
                </c:pt>
                <c:pt idx="1">
                  <c:v>3.25</c:v>
                </c:pt>
                <c:pt idx="2">
                  <c:v>3.25</c:v>
                </c:pt>
                <c:pt idx="3">
                  <c:v>4.34</c:v>
                </c:pt>
                <c:pt idx="4">
                  <c:v>4.34</c:v>
                </c:pt>
              </c:numCache>
            </c:numRef>
          </c:xVal>
          <c:yVal>
            <c:numRef>
              <c:f>'grafico piano terra'!$D$42:$D$46</c:f>
              <c:numCache>
                <c:formatCode>General</c:formatCode>
                <c:ptCount val="5"/>
                <c:pt idx="0" formatCode="0.00">
                  <c:v>-1.8499999999999999</c:v>
                </c:pt>
                <c:pt idx="1">
                  <c:v>-1.8499999999999999</c:v>
                </c:pt>
                <c:pt idx="2" formatCode="0.00">
                  <c:v>-2.25</c:v>
                </c:pt>
                <c:pt idx="3">
                  <c:v>-2.25</c:v>
                </c:pt>
                <c:pt idx="4">
                  <c:v>-1.8499999999999999</c:v>
                </c:pt>
              </c:numCache>
            </c:numRef>
          </c:yVal>
          <c:smooth val="0"/>
        </c:ser>
        <c:ser>
          <c:idx val="8"/>
          <c:order val="8"/>
          <c:tx>
            <c:v>9</c:v>
          </c:tx>
          <c:spPr>
            <a:ln w="19050" cap="rnd">
              <a:solidFill>
                <a:schemeClr val="bg1">
                  <a:lumMod val="50000"/>
                </a:schemeClr>
              </a:solidFill>
              <a:round/>
            </a:ln>
            <a:effectLst/>
          </c:spPr>
          <c:marker>
            <c:symbol val="none"/>
          </c:marker>
          <c:xVal>
            <c:numRef>
              <c:f>'grafico piano terra'!$C$47:$C$51</c:f>
              <c:numCache>
                <c:formatCode>General</c:formatCode>
                <c:ptCount val="5"/>
                <c:pt idx="0" formatCode="0.00">
                  <c:v>3.25</c:v>
                </c:pt>
                <c:pt idx="1">
                  <c:v>2.46</c:v>
                </c:pt>
                <c:pt idx="2">
                  <c:v>2.46</c:v>
                </c:pt>
                <c:pt idx="3">
                  <c:v>3.25</c:v>
                </c:pt>
                <c:pt idx="4">
                  <c:v>3.25</c:v>
                </c:pt>
              </c:numCache>
            </c:numRef>
          </c:xVal>
          <c:yVal>
            <c:numRef>
              <c:f>'grafico piano terra'!$D$47:$D$51</c:f>
              <c:numCache>
                <c:formatCode>General</c:formatCode>
                <c:ptCount val="5"/>
                <c:pt idx="0" formatCode="0.00">
                  <c:v>0.25</c:v>
                </c:pt>
                <c:pt idx="1">
                  <c:v>0.25</c:v>
                </c:pt>
                <c:pt idx="2" formatCode="0.00">
                  <c:v>-0.15000000000000002</c:v>
                </c:pt>
                <c:pt idx="3">
                  <c:v>-0.15000000000000002</c:v>
                </c:pt>
                <c:pt idx="4">
                  <c:v>0.25</c:v>
                </c:pt>
              </c:numCache>
            </c:numRef>
          </c:yVal>
          <c:smooth val="0"/>
        </c:ser>
        <c:ser>
          <c:idx val="9"/>
          <c:order val="9"/>
          <c:tx>
            <c:v>10</c:v>
          </c:tx>
          <c:spPr>
            <a:ln w="19050" cap="rnd">
              <a:solidFill>
                <a:schemeClr val="bg1">
                  <a:lumMod val="50000"/>
                </a:schemeClr>
              </a:solidFill>
              <a:round/>
            </a:ln>
            <a:effectLst/>
          </c:spPr>
          <c:marker>
            <c:symbol val="none"/>
          </c:marker>
          <c:xVal>
            <c:numRef>
              <c:f>'grafico piano terra'!$C$52:$C$56</c:f>
              <c:numCache>
                <c:formatCode>General</c:formatCode>
                <c:ptCount val="5"/>
                <c:pt idx="0" formatCode="0.00">
                  <c:v>1.04</c:v>
                </c:pt>
                <c:pt idx="1">
                  <c:v>5.0000000000000044E-2</c:v>
                </c:pt>
                <c:pt idx="2">
                  <c:v>5.0000000000000044E-2</c:v>
                </c:pt>
                <c:pt idx="3">
                  <c:v>1.04</c:v>
                </c:pt>
                <c:pt idx="4">
                  <c:v>1.04</c:v>
                </c:pt>
              </c:numCache>
            </c:numRef>
          </c:xVal>
          <c:yVal>
            <c:numRef>
              <c:f>'grafico piano terra'!$D$52:$D$56</c:f>
              <c:numCache>
                <c:formatCode>General</c:formatCode>
                <c:ptCount val="5"/>
                <c:pt idx="0" formatCode="0.00">
                  <c:v>0.25</c:v>
                </c:pt>
                <c:pt idx="1">
                  <c:v>0.25</c:v>
                </c:pt>
                <c:pt idx="2" formatCode="0.00">
                  <c:v>-0.15000000000000002</c:v>
                </c:pt>
                <c:pt idx="3">
                  <c:v>-0.15000000000000002</c:v>
                </c:pt>
                <c:pt idx="4">
                  <c:v>0.25</c:v>
                </c:pt>
              </c:numCache>
            </c:numRef>
          </c:yVal>
          <c:smooth val="0"/>
        </c:ser>
        <c:ser>
          <c:idx val="10"/>
          <c:order val="10"/>
          <c:tx>
            <c:v>11</c:v>
          </c:tx>
          <c:spPr>
            <a:ln w="19050" cap="rnd">
              <a:solidFill>
                <a:schemeClr val="bg1">
                  <a:lumMod val="50000"/>
                </a:schemeClr>
              </a:solidFill>
              <a:round/>
            </a:ln>
            <a:effectLst/>
          </c:spPr>
          <c:marker>
            <c:symbol val="none"/>
          </c:marker>
          <c:xVal>
            <c:numRef>
              <c:f>'grafico piano terra'!$C$57:$C$61</c:f>
              <c:numCache>
                <c:formatCode>0.00</c:formatCode>
                <c:ptCount val="5"/>
                <c:pt idx="0">
                  <c:v>0.25</c:v>
                </c:pt>
                <c:pt idx="1">
                  <c:v>-0.15000000000000002</c:v>
                </c:pt>
                <c:pt idx="2" formatCode="General">
                  <c:v>-0.15000000000000002</c:v>
                </c:pt>
                <c:pt idx="3" formatCode="General">
                  <c:v>0.25</c:v>
                </c:pt>
                <c:pt idx="4" formatCode="General">
                  <c:v>0.25</c:v>
                </c:pt>
              </c:numCache>
            </c:numRef>
          </c:xVal>
          <c:yVal>
            <c:numRef>
              <c:f>'grafico piano terra'!$D$57:$D$61</c:f>
              <c:numCache>
                <c:formatCode>General</c:formatCode>
                <c:ptCount val="5"/>
                <c:pt idx="0" formatCode="0.00">
                  <c:v>6.35</c:v>
                </c:pt>
                <c:pt idx="1">
                  <c:v>6.35</c:v>
                </c:pt>
                <c:pt idx="2" formatCode="0.00">
                  <c:v>5.0000000000000266E-2</c:v>
                </c:pt>
                <c:pt idx="3">
                  <c:v>5.0000000000000266E-2</c:v>
                </c:pt>
                <c:pt idx="4">
                  <c:v>6.35</c:v>
                </c:pt>
              </c:numCache>
            </c:numRef>
          </c:yVal>
          <c:smooth val="0"/>
        </c:ser>
        <c:ser>
          <c:idx val="11"/>
          <c:order val="11"/>
          <c:tx>
            <c:v>12</c:v>
          </c:tx>
          <c:spPr>
            <a:ln w="19050" cap="rnd">
              <a:solidFill>
                <a:schemeClr val="bg1">
                  <a:lumMod val="50000"/>
                </a:schemeClr>
              </a:solidFill>
              <a:round/>
            </a:ln>
            <a:effectLst/>
          </c:spPr>
          <c:marker>
            <c:symbol val="none"/>
          </c:marker>
          <c:xVal>
            <c:numRef>
              <c:f>'grafico piano terra'!$C$62:$C$66</c:f>
              <c:numCache>
                <c:formatCode>General</c:formatCode>
                <c:ptCount val="5"/>
                <c:pt idx="0">
                  <c:v>3.45</c:v>
                </c:pt>
                <c:pt idx="1">
                  <c:v>3.05</c:v>
                </c:pt>
                <c:pt idx="2">
                  <c:v>3.05</c:v>
                </c:pt>
                <c:pt idx="3">
                  <c:v>3.45</c:v>
                </c:pt>
                <c:pt idx="4">
                  <c:v>3.45</c:v>
                </c:pt>
              </c:numCache>
            </c:numRef>
          </c:xVal>
          <c:yVal>
            <c:numRef>
              <c:f>'grafico piano terra'!$D$62:$D$66</c:f>
              <c:numCache>
                <c:formatCode>General</c:formatCode>
                <c:ptCount val="5"/>
                <c:pt idx="0" formatCode="0.00">
                  <c:v>7.25</c:v>
                </c:pt>
                <c:pt idx="1">
                  <c:v>7.25</c:v>
                </c:pt>
                <c:pt idx="2" formatCode="0.00">
                  <c:v>4.3499999999999996</c:v>
                </c:pt>
                <c:pt idx="3">
                  <c:v>4.3499999999999996</c:v>
                </c:pt>
                <c:pt idx="4">
                  <c:v>7.25</c:v>
                </c:pt>
              </c:numCache>
            </c:numRef>
          </c:yVal>
          <c:smooth val="0"/>
        </c:ser>
        <c:ser>
          <c:idx val="12"/>
          <c:order val="12"/>
          <c:tx>
            <c:v>13</c:v>
          </c:tx>
          <c:spPr>
            <a:ln w="19050" cap="rnd">
              <a:solidFill>
                <a:schemeClr val="bg1">
                  <a:lumMod val="50000"/>
                </a:schemeClr>
              </a:solidFill>
              <a:round/>
            </a:ln>
            <a:effectLst/>
          </c:spPr>
          <c:marker>
            <c:symbol val="none"/>
          </c:marker>
          <c:xVal>
            <c:numRef>
              <c:f>'grafico piano terra'!$C$67:$C$71</c:f>
              <c:numCache>
                <c:formatCode>General</c:formatCode>
                <c:ptCount val="5"/>
                <c:pt idx="0">
                  <c:v>3.45</c:v>
                </c:pt>
                <c:pt idx="1">
                  <c:v>3.05</c:v>
                </c:pt>
                <c:pt idx="2">
                  <c:v>3.05</c:v>
                </c:pt>
                <c:pt idx="3">
                  <c:v>3.45</c:v>
                </c:pt>
                <c:pt idx="4">
                  <c:v>3.45</c:v>
                </c:pt>
              </c:numCache>
            </c:numRef>
          </c:xVal>
          <c:yVal>
            <c:numRef>
              <c:f>'grafico piano terra'!$D$67:$D$71</c:f>
              <c:numCache>
                <c:formatCode>General</c:formatCode>
                <c:ptCount val="5"/>
                <c:pt idx="0" formatCode="0.00">
                  <c:v>2.0499999999999998</c:v>
                </c:pt>
                <c:pt idx="1">
                  <c:v>2.0499999999999998</c:v>
                </c:pt>
                <c:pt idx="2" formatCode="0.00">
                  <c:v>-2.0499999999999998</c:v>
                </c:pt>
                <c:pt idx="3">
                  <c:v>-2.0499999999999998</c:v>
                </c:pt>
                <c:pt idx="4">
                  <c:v>2.0499999999999998</c:v>
                </c:pt>
              </c:numCache>
            </c:numRef>
          </c:yVal>
          <c:smooth val="0"/>
        </c:ser>
        <c:ser>
          <c:idx val="13"/>
          <c:order val="13"/>
          <c:tx>
            <c:v>14</c:v>
          </c:tx>
          <c:spPr>
            <a:ln w="19050" cap="rnd">
              <a:solidFill>
                <a:schemeClr val="bg1">
                  <a:lumMod val="50000"/>
                </a:schemeClr>
              </a:solidFill>
              <a:round/>
            </a:ln>
            <a:effectLst/>
          </c:spPr>
          <c:marker>
            <c:symbol val="none"/>
          </c:marker>
          <c:xVal>
            <c:numRef>
              <c:f>'grafico piano terra'!$C$72:$C$76</c:f>
              <c:numCache>
                <c:formatCode>General</c:formatCode>
                <c:ptCount val="5"/>
                <c:pt idx="0">
                  <c:v>6.3500000000000005</c:v>
                </c:pt>
                <c:pt idx="1">
                  <c:v>5.95</c:v>
                </c:pt>
                <c:pt idx="2">
                  <c:v>5.95</c:v>
                </c:pt>
                <c:pt idx="3">
                  <c:v>6.3500000000000005</c:v>
                </c:pt>
                <c:pt idx="4">
                  <c:v>6.3500000000000005</c:v>
                </c:pt>
              </c:numCache>
            </c:numRef>
          </c:xVal>
          <c:yVal>
            <c:numRef>
              <c:f>'grafico piano terra'!$D$72:$D$76</c:f>
              <c:numCache>
                <c:formatCode>General</c:formatCode>
                <c:ptCount val="5"/>
                <c:pt idx="0" formatCode="0.00">
                  <c:v>7.25</c:v>
                </c:pt>
                <c:pt idx="1">
                  <c:v>7.25</c:v>
                </c:pt>
                <c:pt idx="2" formatCode="0.00">
                  <c:v>4.3499999999999996</c:v>
                </c:pt>
                <c:pt idx="3">
                  <c:v>4.3499999999999996</c:v>
                </c:pt>
                <c:pt idx="4">
                  <c:v>7.25</c:v>
                </c:pt>
              </c:numCache>
            </c:numRef>
          </c:yVal>
          <c:smooth val="0"/>
        </c:ser>
        <c:ser>
          <c:idx val="14"/>
          <c:order val="14"/>
          <c:tx>
            <c:v>15</c:v>
          </c:tx>
          <c:spPr>
            <a:ln w="19050" cap="rnd">
              <a:solidFill>
                <a:schemeClr val="bg1">
                  <a:lumMod val="50000"/>
                </a:schemeClr>
              </a:solidFill>
              <a:round/>
            </a:ln>
            <a:effectLst/>
          </c:spPr>
          <c:marker>
            <c:symbol val="none"/>
          </c:marker>
          <c:xVal>
            <c:numRef>
              <c:f>'grafico piano terra'!$C$77:$C$81</c:f>
              <c:numCache>
                <c:formatCode>General</c:formatCode>
                <c:ptCount val="5"/>
                <c:pt idx="0">
                  <c:v>6.3500000000000005</c:v>
                </c:pt>
                <c:pt idx="1">
                  <c:v>5.95</c:v>
                </c:pt>
                <c:pt idx="2">
                  <c:v>5.95</c:v>
                </c:pt>
                <c:pt idx="3">
                  <c:v>6.3500000000000005</c:v>
                </c:pt>
                <c:pt idx="4">
                  <c:v>6.3500000000000005</c:v>
                </c:pt>
              </c:numCache>
            </c:numRef>
          </c:xVal>
          <c:yVal>
            <c:numRef>
              <c:f>'grafico piano terra'!$D$77:$D$81</c:f>
              <c:numCache>
                <c:formatCode>General</c:formatCode>
                <c:ptCount val="5"/>
                <c:pt idx="0" formatCode="0.00">
                  <c:v>3.25</c:v>
                </c:pt>
                <c:pt idx="1">
                  <c:v>3.25</c:v>
                </c:pt>
                <c:pt idx="2" formatCode="0.00">
                  <c:v>-2.0499999999999998</c:v>
                </c:pt>
                <c:pt idx="3">
                  <c:v>-2.0499999999999998</c:v>
                </c:pt>
                <c:pt idx="4">
                  <c:v>3.25</c:v>
                </c:pt>
              </c:numCache>
            </c:numRef>
          </c:yVal>
          <c:smooth val="0"/>
        </c:ser>
        <c:ser>
          <c:idx val="15"/>
          <c:order val="15"/>
          <c:tx>
            <c:v>16</c:v>
          </c:tx>
          <c:spPr>
            <a:ln w="19050" cap="rnd">
              <a:solidFill>
                <a:schemeClr val="bg1">
                  <a:lumMod val="50000"/>
                </a:schemeClr>
              </a:solidFill>
              <a:round/>
            </a:ln>
            <a:effectLst/>
          </c:spPr>
          <c:marker>
            <c:symbol val="none"/>
          </c:marker>
          <c:xVal>
            <c:numRef>
              <c:f>'grafico piano terra'!$C$82:$C$86</c:f>
              <c:numCache>
                <c:formatCode>General</c:formatCode>
                <c:ptCount val="5"/>
                <c:pt idx="0">
                  <c:v>10.35</c:v>
                </c:pt>
                <c:pt idx="1">
                  <c:v>9.9500000000000011</c:v>
                </c:pt>
                <c:pt idx="2">
                  <c:v>9.9500000000000011</c:v>
                </c:pt>
                <c:pt idx="3">
                  <c:v>10.35</c:v>
                </c:pt>
                <c:pt idx="4">
                  <c:v>10.35</c:v>
                </c:pt>
              </c:numCache>
            </c:numRef>
          </c:xVal>
          <c:yVal>
            <c:numRef>
              <c:f>'grafico piano terra'!$D$82:$D$86</c:f>
              <c:numCache>
                <c:formatCode>General</c:formatCode>
                <c:ptCount val="5"/>
                <c:pt idx="0" formatCode="0.00">
                  <c:v>7.25</c:v>
                </c:pt>
                <c:pt idx="1">
                  <c:v>7.25</c:v>
                </c:pt>
                <c:pt idx="2" formatCode="0.00">
                  <c:v>3.25</c:v>
                </c:pt>
                <c:pt idx="3">
                  <c:v>3.25</c:v>
                </c:pt>
                <c:pt idx="4">
                  <c:v>7.25</c:v>
                </c:pt>
              </c:numCache>
            </c:numRef>
          </c:yVal>
          <c:smooth val="0"/>
        </c:ser>
        <c:ser>
          <c:idx val="16"/>
          <c:order val="16"/>
          <c:tx>
            <c:v>17</c:v>
          </c:tx>
          <c:spPr>
            <a:ln w="19050" cap="rnd">
              <a:solidFill>
                <a:schemeClr val="bg1">
                  <a:lumMod val="50000"/>
                </a:schemeClr>
              </a:solidFill>
              <a:round/>
            </a:ln>
            <a:effectLst/>
          </c:spPr>
          <c:marker>
            <c:symbol val="none"/>
          </c:marker>
          <c:xVal>
            <c:numRef>
              <c:f>'grafico piano terra'!$C$87:$C$91</c:f>
              <c:numCache>
                <c:formatCode>General</c:formatCode>
                <c:ptCount val="5"/>
                <c:pt idx="0">
                  <c:v>0</c:v>
                </c:pt>
                <c:pt idx="1">
                  <c:v>0</c:v>
                </c:pt>
                <c:pt idx="2">
                  <c:v>0</c:v>
                </c:pt>
                <c:pt idx="3">
                  <c:v>0</c:v>
                </c:pt>
                <c:pt idx="4">
                  <c:v>0</c:v>
                </c:pt>
              </c:numCache>
            </c:numRef>
          </c:xVal>
          <c:yVal>
            <c:numRef>
              <c:f>'grafico piano terra'!$D$87:$D$91</c:f>
              <c:numCache>
                <c:formatCode>General</c:formatCode>
                <c:ptCount val="5"/>
                <c:pt idx="0" formatCode="0.00">
                  <c:v>0</c:v>
                </c:pt>
                <c:pt idx="1">
                  <c:v>0</c:v>
                </c:pt>
                <c:pt idx="2" formatCode="0.00">
                  <c:v>0</c:v>
                </c:pt>
                <c:pt idx="3">
                  <c:v>0</c:v>
                </c:pt>
                <c:pt idx="4">
                  <c:v>0</c:v>
                </c:pt>
              </c:numCache>
            </c:numRef>
          </c:yVal>
          <c:smooth val="0"/>
        </c:ser>
        <c:ser>
          <c:idx val="17"/>
          <c:order val="17"/>
          <c:tx>
            <c:v>18</c:v>
          </c:tx>
          <c:spPr>
            <a:ln w="19050" cap="rnd">
              <a:solidFill>
                <a:schemeClr val="bg1">
                  <a:lumMod val="50000"/>
                </a:schemeClr>
              </a:solidFill>
              <a:round/>
            </a:ln>
            <a:effectLst/>
          </c:spPr>
          <c:marker>
            <c:symbol val="none"/>
          </c:marker>
          <c:xVal>
            <c:numRef>
              <c:f>'grafico piano terra'!$C$92:$C$96</c:f>
              <c:numCache>
                <c:formatCode>General</c:formatCode>
                <c:ptCount val="5"/>
                <c:pt idx="0">
                  <c:v>0</c:v>
                </c:pt>
                <c:pt idx="1">
                  <c:v>0</c:v>
                </c:pt>
                <c:pt idx="2">
                  <c:v>0</c:v>
                </c:pt>
                <c:pt idx="3">
                  <c:v>0</c:v>
                </c:pt>
                <c:pt idx="4">
                  <c:v>0</c:v>
                </c:pt>
              </c:numCache>
            </c:numRef>
          </c:xVal>
          <c:yVal>
            <c:numRef>
              <c:f>'grafico piano terra'!$D$92:$D$96</c:f>
              <c:numCache>
                <c:formatCode>General</c:formatCode>
                <c:ptCount val="5"/>
                <c:pt idx="0" formatCode="0.00">
                  <c:v>0</c:v>
                </c:pt>
                <c:pt idx="1">
                  <c:v>0</c:v>
                </c:pt>
                <c:pt idx="2" formatCode="0.00">
                  <c:v>0</c:v>
                </c:pt>
                <c:pt idx="3">
                  <c:v>0</c:v>
                </c:pt>
                <c:pt idx="4">
                  <c:v>0</c:v>
                </c:pt>
              </c:numCache>
            </c:numRef>
          </c:yVal>
          <c:smooth val="0"/>
        </c:ser>
        <c:ser>
          <c:idx val="18"/>
          <c:order val="18"/>
          <c:tx>
            <c:v>19</c:v>
          </c:tx>
          <c:spPr>
            <a:ln w="19050" cap="rnd">
              <a:solidFill>
                <a:schemeClr val="bg1">
                  <a:lumMod val="50000"/>
                </a:schemeClr>
              </a:solidFill>
              <a:round/>
            </a:ln>
            <a:effectLst/>
          </c:spPr>
          <c:marker>
            <c:symbol val="none"/>
          </c:marker>
          <c:xVal>
            <c:numRef>
              <c:f>'grafico piano terra'!$C$97:$C$101</c:f>
              <c:numCache>
                <c:formatCode>General</c:formatCode>
                <c:ptCount val="5"/>
                <c:pt idx="0">
                  <c:v>0</c:v>
                </c:pt>
                <c:pt idx="1">
                  <c:v>0</c:v>
                </c:pt>
                <c:pt idx="2">
                  <c:v>0</c:v>
                </c:pt>
                <c:pt idx="3">
                  <c:v>0</c:v>
                </c:pt>
                <c:pt idx="4">
                  <c:v>0</c:v>
                </c:pt>
              </c:numCache>
            </c:numRef>
          </c:xVal>
          <c:yVal>
            <c:numRef>
              <c:f>'grafico piano terra'!$D$97:$D$101</c:f>
              <c:numCache>
                <c:formatCode>General</c:formatCode>
                <c:ptCount val="5"/>
                <c:pt idx="0" formatCode="0.00">
                  <c:v>0</c:v>
                </c:pt>
                <c:pt idx="1">
                  <c:v>0</c:v>
                </c:pt>
                <c:pt idx="2" formatCode="0.00">
                  <c:v>0</c:v>
                </c:pt>
                <c:pt idx="3">
                  <c:v>0</c:v>
                </c:pt>
                <c:pt idx="4">
                  <c:v>0</c:v>
                </c:pt>
              </c:numCache>
            </c:numRef>
          </c:yVal>
          <c:smooth val="0"/>
        </c:ser>
        <c:ser>
          <c:idx val="19"/>
          <c:order val="19"/>
          <c:tx>
            <c:v>20</c:v>
          </c:tx>
          <c:spPr>
            <a:ln w="19050" cap="rnd">
              <a:solidFill>
                <a:schemeClr val="bg1">
                  <a:lumMod val="50000"/>
                </a:schemeClr>
              </a:solidFill>
              <a:round/>
            </a:ln>
            <a:effectLst/>
          </c:spPr>
          <c:marker>
            <c:symbol val="none"/>
          </c:marker>
          <c:xVal>
            <c:numRef>
              <c:f>'grafico piano terra'!$C$102:$C$106</c:f>
              <c:numCache>
                <c:formatCode>General</c:formatCode>
                <c:ptCount val="5"/>
                <c:pt idx="0">
                  <c:v>0</c:v>
                </c:pt>
                <c:pt idx="1">
                  <c:v>0</c:v>
                </c:pt>
                <c:pt idx="2">
                  <c:v>0</c:v>
                </c:pt>
                <c:pt idx="3">
                  <c:v>0</c:v>
                </c:pt>
                <c:pt idx="4">
                  <c:v>0</c:v>
                </c:pt>
              </c:numCache>
            </c:numRef>
          </c:xVal>
          <c:yVal>
            <c:numRef>
              <c:f>'grafico piano terra'!$D$102:$D$106</c:f>
              <c:numCache>
                <c:formatCode>General</c:formatCode>
                <c:ptCount val="5"/>
                <c:pt idx="0" formatCode="0.00">
                  <c:v>0</c:v>
                </c:pt>
                <c:pt idx="1">
                  <c:v>0</c:v>
                </c:pt>
                <c:pt idx="2" formatCode="0.00">
                  <c:v>0</c:v>
                </c:pt>
                <c:pt idx="3">
                  <c:v>0</c:v>
                </c:pt>
                <c:pt idx="4">
                  <c:v>0</c:v>
                </c:pt>
              </c:numCache>
            </c:numRef>
          </c:yVal>
          <c:smooth val="0"/>
        </c:ser>
        <c:ser>
          <c:idx val="20"/>
          <c:order val="20"/>
          <c:tx>
            <c:v>21</c:v>
          </c:tx>
          <c:spPr>
            <a:ln w="19050" cap="rnd">
              <a:solidFill>
                <a:schemeClr val="bg1">
                  <a:lumMod val="50000"/>
                </a:schemeClr>
              </a:solidFill>
              <a:round/>
            </a:ln>
            <a:effectLst/>
          </c:spPr>
          <c:marker>
            <c:symbol val="none"/>
          </c:marker>
          <c:xVal>
            <c:numRef>
              <c:f>'grafico piano terra'!$C$107:$C$111</c:f>
              <c:numCache>
                <c:formatCode>General</c:formatCode>
                <c:ptCount val="5"/>
                <c:pt idx="0">
                  <c:v>0</c:v>
                </c:pt>
                <c:pt idx="1">
                  <c:v>0</c:v>
                </c:pt>
                <c:pt idx="2">
                  <c:v>0</c:v>
                </c:pt>
                <c:pt idx="3">
                  <c:v>0</c:v>
                </c:pt>
                <c:pt idx="4">
                  <c:v>0</c:v>
                </c:pt>
              </c:numCache>
            </c:numRef>
          </c:xVal>
          <c:yVal>
            <c:numRef>
              <c:f>'grafico piano terra'!$D$107:$D$111</c:f>
              <c:numCache>
                <c:formatCode>General</c:formatCode>
                <c:ptCount val="5"/>
                <c:pt idx="0" formatCode="0.00">
                  <c:v>0</c:v>
                </c:pt>
                <c:pt idx="1">
                  <c:v>0</c:v>
                </c:pt>
                <c:pt idx="2" formatCode="0.00">
                  <c:v>0</c:v>
                </c:pt>
                <c:pt idx="3">
                  <c:v>0</c:v>
                </c:pt>
                <c:pt idx="4">
                  <c:v>0</c:v>
                </c:pt>
              </c:numCache>
            </c:numRef>
          </c:yVal>
          <c:smooth val="0"/>
        </c:ser>
        <c:ser>
          <c:idx val="21"/>
          <c:order val="21"/>
          <c:tx>
            <c:v>22</c:v>
          </c:tx>
          <c:spPr>
            <a:ln w="19050" cap="rnd">
              <a:solidFill>
                <a:schemeClr val="bg1">
                  <a:lumMod val="50000"/>
                </a:schemeClr>
              </a:solidFill>
              <a:round/>
            </a:ln>
            <a:effectLst/>
          </c:spPr>
          <c:marker>
            <c:symbol val="none"/>
          </c:marker>
          <c:xVal>
            <c:numRef>
              <c:f>'grafico piano terra'!$C$112:$C$116</c:f>
              <c:numCache>
                <c:formatCode>General</c:formatCode>
                <c:ptCount val="5"/>
                <c:pt idx="0">
                  <c:v>0</c:v>
                </c:pt>
                <c:pt idx="1">
                  <c:v>0</c:v>
                </c:pt>
                <c:pt idx="2">
                  <c:v>0</c:v>
                </c:pt>
                <c:pt idx="3">
                  <c:v>0</c:v>
                </c:pt>
                <c:pt idx="4">
                  <c:v>0</c:v>
                </c:pt>
              </c:numCache>
            </c:numRef>
          </c:xVal>
          <c:yVal>
            <c:numRef>
              <c:f>'grafico piano terra'!$D$112:$D$116</c:f>
              <c:numCache>
                <c:formatCode>General</c:formatCode>
                <c:ptCount val="5"/>
                <c:pt idx="0" formatCode="0.00">
                  <c:v>0</c:v>
                </c:pt>
                <c:pt idx="1">
                  <c:v>0</c:v>
                </c:pt>
                <c:pt idx="2" formatCode="0.00">
                  <c:v>0</c:v>
                </c:pt>
                <c:pt idx="3">
                  <c:v>0</c:v>
                </c:pt>
                <c:pt idx="4">
                  <c:v>0</c:v>
                </c:pt>
              </c:numCache>
            </c:numRef>
          </c:yVal>
          <c:smooth val="0"/>
        </c:ser>
        <c:ser>
          <c:idx val="22"/>
          <c:order val="22"/>
          <c:tx>
            <c:v>23</c:v>
          </c:tx>
          <c:spPr>
            <a:ln w="19050" cap="rnd">
              <a:solidFill>
                <a:schemeClr val="bg1">
                  <a:lumMod val="50000"/>
                </a:schemeClr>
              </a:solidFill>
              <a:round/>
            </a:ln>
            <a:effectLst/>
          </c:spPr>
          <c:marker>
            <c:symbol val="none"/>
          </c:marker>
          <c:xVal>
            <c:numRef>
              <c:f>'grafico piano terra'!$C$117:$C$121</c:f>
              <c:numCache>
                <c:formatCode>General</c:formatCode>
                <c:ptCount val="5"/>
                <c:pt idx="0">
                  <c:v>0</c:v>
                </c:pt>
                <c:pt idx="1">
                  <c:v>0</c:v>
                </c:pt>
                <c:pt idx="2">
                  <c:v>0</c:v>
                </c:pt>
                <c:pt idx="3">
                  <c:v>0</c:v>
                </c:pt>
                <c:pt idx="4">
                  <c:v>0</c:v>
                </c:pt>
              </c:numCache>
            </c:numRef>
          </c:xVal>
          <c:yVal>
            <c:numRef>
              <c:f>'grafico piano terra'!$D$117:$D$121</c:f>
              <c:numCache>
                <c:formatCode>General</c:formatCode>
                <c:ptCount val="5"/>
                <c:pt idx="0" formatCode="0.00">
                  <c:v>0</c:v>
                </c:pt>
                <c:pt idx="1">
                  <c:v>0</c:v>
                </c:pt>
                <c:pt idx="2" formatCode="0.00">
                  <c:v>0</c:v>
                </c:pt>
                <c:pt idx="3">
                  <c:v>0</c:v>
                </c:pt>
                <c:pt idx="4">
                  <c:v>0</c:v>
                </c:pt>
              </c:numCache>
            </c:numRef>
          </c:yVal>
          <c:smooth val="0"/>
        </c:ser>
        <c:ser>
          <c:idx val="23"/>
          <c:order val="23"/>
          <c:tx>
            <c:v>24</c:v>
          </c:tx>
          <c:spPr>
            <a:ln w="19050" cap="rnd">
              <a:solidFill>
                <a:schemeClr val="bg1">
                  <a:lumMod val="50000"/>
                </a:schemeClr>
              </a:solidFill>
              <a:round/>
            </a:ln>
            <a:effectLst/>
          </c:spPr>
          <c:marker>
            <c:symbol val="none"/>
          </c:marker>
          <c:xVal>
            <c:numRef>
              <c:f>'grafico piano terra'!$C$122:$C$126</c:f>
              <c:numCache>
                <c:formatCode>General</c:formatCode>
                <c:ptCount val="5"/>
                <c:pt idx="0">
                  <c:v>0</c:v>
                </c:pt>
                <c:pt idx="1">
                  <c:v>0</c:v>
                </c:pt>
                <c:pt idx="2">
                  <c:v>0</c:v>
                </c:pt>
                <c:pt idx="3">
                  <c:v>0</c:v>
                </c:pt>
                <c:pt idx="4">
                  <c:v>0</c:v>
                </c:pt>
              </c:numCache>
            </c:numRef>
          </c:xVal>
          <c:yVal>
            <c:numRef>
              <c:f>'grafico piano terra'!$D$122:$D$126</c:f>
              <c:numCache>
                <c:formatCode>General</c:formatCode>
                <c:ptCount val="5"/>
                <c:pt idx="0" formatCode="0.00">
                  <c:v>0</c:v>
                </c:pt>
                <c:pt idx="1">
                  <c:v>0</c:v>
                </c:pt>
                <c:pt idx="2" formatCode="0.00">
                  <c:v>0</c:v>
                </c:pt>
                <c:pt idx="3">
                  <c:v>0</c:v>
                </c:pt>
                <c:pt idx="4">
                  <c:v>0</c:v>
                </c:pt>
              </c:numCache>
            </c:numRef>
          </c:yVal>
          <c:smooth val="0"/>
        </c:ser>
        <c:ser>
          <c:idx val="24"/>
          <c:order val="24"/>
          <c:tx>
            <c:v>25</c:v>
          </c:tx>
          <c:spPr>
            <a:ln w="19050" cap="rnd">
              <a:solidFill>
                <a:schemeClr val="bg1">
                  <a:lumMod val="50000"/>
                </a:schemeClr>
              </a:solidFill>
              <a:round/>
            </a:ln>
            <a:effectLst/>
          </c:spPr>
          <c:marker>
            <c:symbol val="none"/>
          </c:marker>
          <c:xVal>
            <c:numRef>
              <c:f>'grafico piano terra'!$C$127:$C$131</c:f>
              <c:numCache>
                <c:formatCode>General</c:formatCode>
                <c:ptCount val="5"/>
                <c:pt idx="0">
                  <c:v>0</c:v>
                </c:pt>
                <c:pt idx="1">
                  <c:v>0</c:v>
                </c:pt>
                <c:pt idx="2">
                  <c:v>0</c:v>
                </c:pt>
                <c:pt idx="3">
                  <c:v>0</c:v>
                </c:pt>
                <c:pt idx="4">
                  <c:v>0</c:v>
                </c:pt>
              </c:numCache>
            </c:numRef>
          </c:xVal>
          <c:yVal>
            <c:numRef>
              <c:f>'grafico piano terra'!$D$127:$D$131</c:f>
              <c:numCache>
                <c:formatCode>General</c:formatCode>
                <c:ptCount val="5"/>
                <c:pt idx="0" formatCode="0.00">
                  <c:v>0</c:v>
                </c:pt>
                <c:pt idx="1">
                  <c:v>0</c:v>
                </c:pt>
                <c:pt idx="2" formatCode="0.00">
                  <c:v>0</c:v>
                </c:pt>
                <c:pt idx="3">
                  <c:v>0</c:v>
                </c:pt>
                <c:pt idx="4">
                  <c:v>0</c:v>
                </c:pt>
              </c:numCache>
            </c:numRef>
          </c:yVal>
          <c:smooth val="0"/>
        </c:ser>
        <c:ser>
          <c:idx val="25"/>
          <c:order val="25"/>
          <c:tx>
            <c:v>26</c:v>
          </c:tx>
          <c:spPr>
            <a:ln w="19050" cap="rnd">
              <a:solidFill>
                <a:schemeClr val="bg1">
                  <a:lumMod val="50000"/>
                </a:schemeClr>
              </a:solidFill>
              <a:round/>
            </a:ln>
            <a:effectLst/>
          </c:spPr>
          <c:marker>
            <c:symbol val="none"/>
          </c:marker>
          <c:xVal>
            <c:numRef>
              <c:f>'grafico piano terra'!$C$132:$C$136</c:f>
              <c:numCache>
                <c:formatCode>General</c:formatCode>
                <c:ptCount val="5"/>
                <c:pt idx="0">
                  <c:v>0</c:v>
                </c:pt>
                <c:pt idx="1">
                  <c:v>0</c:v>
                </c:pt>
                <c:pt idx="2">
                  <c:v>0</c:v>
                </c:pt>
                <c:pt idx="3">
                  <c:v>0</c:v>
                </c:pt>
                <c:pt idx="4">
                  <c:v>0</c:v>
                </c:pt>
              </c:numCache>
            </c:numRef>
          </c:xVal>
          <c:yVal>
            <c:numRef>
              <c:f>'grafico piano terra'!$D$132:$D$136</c:f>
              <c:numCache>
                <c:formatCode>General</c:formatCode>
                <c:ptCount val="5"/>
                <c:pt idx="0" formatCode="0.00">
                  <c:v>0</c:v>
                </c:pt>
                <c:pt idx="1">
                  <c:v>0</c:v>
                </c:pt>
                <c:pt idx="2" formatCode="0.00">
                  <c:v>0</c:v>
                </c:pt>
                <c:pt idx="3">
                  <c:v>0</c:v>
                </c:pt>
                <c:pt idx="4">
                  <c:v>0</c:v>
                </c:pt>
              </c:numCache>
            </c:numRef>
          </c:yVal>
          <c:smooth val="0"/>
        </c:ser>
        <c:ser>
          <c:idx val="26"/>
          <c:order val="26"/>
          <c:tx>
            <c:v>27</c:v>
          </c:tx>
          <c:spPr>
            <a:ln w="19050" cap="rnd">
              <a:solidFill>
                <a:schemeClr val="bg1">
                  <a:lumMod val="50000"/>
                </a:schemeClr>
              </a:solidFill>
              <a:round/>
            </a:ln>
            <a:effectLst/>
          </c:spPr>
          <c:marker>
            <c:symbol val="none"/>
          </c:marker>
          <c:xVal>
            <c:numRef>
              <c:f>'grafico piano terra'!$C$137:$C$141</c:f>
              <c:numCache>
                <c:formatCode>General</c:formatCode>
                <c:ptCount val="5"/>
                <c:pt idx="0">
                  <c:v>0</c:v>
                </c:pt>
                <c:pt idx="1">
                  <c:v>0</c:v>
                </c:pt>
                <c:pt idx="2">
                  <c:v>0</c:v>
                </c:pt>
                <c:pt idx="3">
                  <c:v>0</c:v>
                </c:pt>
                <c:pt idx="4">
                  <c:v>0</c:v>
                </c:pt>
              </c:numCache>
            </c:numRef>
          </c:xVal>
          <c:yVal>
            <c:numRef>
              <c:f>'grafico piano terra'!$D$137:$D$141</c:f>
              <c:numCache>
                <c:formatCode>General</c:formatCode>
                <c:ptCount val="5"/>
                <c:pt idx="0" formatCode="0.00">
                  <c:v>0</c:v>
                </c:pt>
                <c:pt idx="1">
                  <c:v>0</c:v>
                </c:pt>
                <c:pt idx="2" formatCode="0.00">
                  <c:v>0</c:v>
                </c:pt>
                <c:pt idx="3">
                  <c:v>0</c:v>
                </c:pt>
                <c:pt idx="4">
                  <c:v>0</c:v>
                </c:pt>
              </c:numCache>
            </c:numRef>
          </c:yVal>
          <c:smooth val="0"/>
        </c:ser>
        <c:ser>
          <c:idx val="27"/>
          <c:order val="27"/>
          <c:tx>
            <c:v>28</c:v>
          </c:tx>
          <c:spPr>
            <a:ln w="19050" cap="rnd">
              <a:solidFill>
                <a:schemeClr val="bg1">
                  <a:lumMod val="50000"/>
                </a:schemeClr>
              </a:solidFill>
              <a:round/>
            </a:ln>
            <a:effectLst/>
          </c:spPr>
          <c:marker>
            <c:symbol val="none"/>
          </c:marker>
          <c:xVal>
            <c:numRef>
              <c:f>'grafico piano terra'!$C$142:$C$146</c:f>
              <c:numCache>
                <c:formatCode>General</c:formatCode>
                <c:ptCount val="5"/>
                <c:pt idx="0">
                  <c:v>0</c:v>
                </c:pt>
                <c:pt idx="1">
                  <c:v>0</c:v>
                </c:pt>
                <c:pt idx="2">
                  <c:v>0</c:v>
                </c:pt>
                <c:pt idx="3">
                  <c:v>0</c:v>
                </c:pt>
                <c:pt idx="4">
                  <c:v>0</c:v>
                </c:pt>
              </c:numCache>
            </c:numRef>
          </c:xVal>
          <c:yVal>
            <c:numRef>
              <c:f>'grafico piano terra'!$D$142:$D$146</c:f>
              <c:numCache>
                <c:formatCode>General</c:formatCode>
                <c:ptCount val="5"/>
                <c:pt idx="0" formatCode="0.00">
                  <c:v>0</c:v>
                </c:pt>
                <c:pt idx="1">
                  <c:v>0</c:v>
                </c:pt>
                <c:pt idx="2" formatCode="0.00">
                  <c:v>0</c:v>
                </c:pt>
                <c:pt idx="3">
                  <c:v>0</c:v>
                </c:pt>
                <c:pt idx="4">
                  <c:v>0</c:v>
                </c:pt>
              </c:numCache>
            </c:numRef>
          </c:yVal>
          <c:smooth val="0"/>
        </c:ser>
        <c:ser>
          <c:idx val="28"/>
          <c:order val="28"/>
          <c:tx>
            <c:v>29</c:v>
          </c:tx>
          <c:spPr>
            <a:ln w="19050" cap="rnd">
              <a:solidFill>
                <a:schemeClr val="bg1">
                  <a:lumMod val="50000"/>
                </a:schemeClr>
              </a:solidFill>
              <a:round/>
            </a:ln>
            <a:effectLst/>
          </c:spPr>
          <c:marker>
            <c:symbol val="none"/>
          </c:marker>
          <c:xVal>
            <c:numRef>
              <c:f>'grafico piano terra'!$C$147:$C$151</c:f>
              <c:numCache>
                <c:formatCode>General</c:formatCode>
                <c:ptCount val="5"/>
                <c:pt idx="0">
                  <c:v>0</c:v>
                </c:pt>
                <c:pt idx="1">
                  <c:v>0</c:v>
                </c:pt>
                <c:pt idx="2">
                  <c:v>0</c:v>
                </c:pt>
                <c:pt idx="3">
                  <c:v>0</c:v>
                </c:pt>
                <c:pt idx="4">
                  <c:v>0</c:v>
                </c:pt>
              </c:numCache>
            </c:numRef>
          </c:xVal>
          <c:yVal>
            <c:numRef>
              <c:f>'grafico piano terra'!$D$147:$D$151</c:f>
              <c:numCache>
                <c:formatCode>General</c:formatCode>
                <c:ptCount val="5"/>
                <c:pt idx="0" formatCode="0.00">
                  <c:v>0</c:v>
                </c:pt>
                <c:pt idx="1">
                  <c:v>0</c:v>
                </c:pt>
                <c:pt idx="2" formatCode="0.00">
                  <c:v>0</c:v>
                </c:pt>
                <c:pt idx="3">
                  <c:v>0</c:v>
                </c:pt>
                <c:pt idx="4">
                  <c:v>0</c:v>
                </c:pt>
              </c:numCache>
            </c:numRef>
          </c:yVal>
          <c:smooth val="0"/>
        </c:ser>
        <c:ser>
          <c:idx val="29"/>
          <c:order val="29"/>
          <c:tx>
            <c:v>30</c:v>
          </c:tx>
          <c:spPr>
            <a:ln w="19050" cap="rnd">
              <a:solidFill>
                <a:schemeClr val="bg1">
                  <a:lumMod val="50000"/>
                </a:schemeClr>
              </a:solidFill>
              <a:round/>
            </a:ln>
            <a:effectLst/>
          </c:spPr>
          <c:marker>
            <c:symbol val="none"/>
          </c:marker>
          <c:xVal>
            <c:numRef>
              <c:f>'grafico piano terra'!$C$152:$C$156</c:f>
              <c:numCache>
                <c:formatCode>General</c:formatCode>
                <c:ptCount val="5"/>
                <c:pt idx="0">
                  <c:v>0</c:v>
                </c:pt>
                <c:pt idx="1">
                  <c:v>0</c:v>
                </c:pt>
                <c:pt idx="2">
                  <c:v>0</c:v>
                </c:pt>
                <c:pt idx="3">
                  <c:v>0</c:v>
                </c:pt>
                <c:pt idx="4">
                  <c:v>0</c:v>
                </c:pt>
              </c:numCache>
            </c:numRef>
          </c:xVal>
          <c:yVal>
            <c:numRef>
              <c:f>'grafico piano terra'!$D$152:$D$156</c:f>
              <c:numCache>
                <c:formatCode>General</c:formatCode>
                <c:ptCount val="5"/>
                <c:pt idx="0" formatCode="0.00">
                  <c:v>0</c:v>
                </c:pt>
                <c:pt idx="1">
                  <c:v>0</c:v>
                </c:pt>
                <c:pt idx="2" formatCode="0.00">
                  <c:v>0</c:v>
                </c:pt>
                <c:pt idx="3">
                  <c:v>0</c:v>
                </c:pt>
                <c:pt idx="4">
                  <c:v>0</c:v>
                </c:pt>
              </c:numCache>
            </c:numRef>
          </c:yVal>
          <c:smooth val="0"/>
        </c:ser>
        <c:ser>
          <c:idx val="30"/>
          <c:order val="30"/>
          <c:tx>
            <c:v>31</c:v>
          </c:tx>
          <c:spPr>
            <a:ln w="19050" cap="rnd">
              <a:solidFill>
                <a:schemeClr val="bg1">
                  <a:lumMod val="50000"/>
                </a:schemeClr>
              </a:solidFill>
              <a:round/>
            </a:ln>
            <a:effectLst/>
          </c:spPr>
          <c:marker>
            <c:symbol val="none"/>
          </c:marker>
          <c:xVal>
            <c:numRef>
              <c:f>'grafico piano terra'!$C$157:$C$161</c:f>
              <c:numCache>
                <c:formatCode>General</c:formatCode>
                <c:ptCount val="5"/>
                <c:pt idx="0">
                  <c:v>0</c:v>
                </c:pt>
                <c:pt idx="1">
                  <c:v>0</c:v>
                </c:pt>
                <c:pt idx="2">
                  <c:v>0</c:v>
                </c:pt>
                <c:pt idx="3">
                  <c:v>0</c:v>
                </c:pt>
                <c:pt idx="4">
                  <c:v>0</c:v>
                </c:pt>
              </c:numCache>
            </c:numRef>
          </c:xVal>
          <c:yVal>
            <c:numRef>
              <c:f>'grafico piano terra'!$D$157:$D$161</c:f>
              <c:numCache>
                <c:formatCode>General</c:formatCode>
                <c:ptCount val="5"/>
                <c:pt idx="0" formatCode="0.00">
                  <c:v>0</c:v>
                </c:pt>
                <c:pt idx="1">
                  <c:v>0</c:v>
                </c:pt>
                <c:pt idx="2" formatCode="0.00">
                  <c:v>0</c:v>
                </c:pt>
                <c:pt idx="3">
                  <c:v>0</c:v>
                </c:pt>
                <c:pt idx="4">
                  <c:v>0</c:v>
                </c:pt>
              </c:numCache>
            </c:numRef>
          </c:yVal>
          <c:smooth val="0"/>
        </c:ser>
        <c:ser>
          <c:idx val="31"/>
          <c:order val="31"/>
          <c:tx>
            <c:v>32</c:v>
          </c:tx>
          <c:spPr>
            <a:ln w="19050" cap="rnd">
              <a:solidFill>
                <a:schemeClr val="bg1">
                  <a:lumMod val="50000"/>
                </a:schemeClr>
              </a:solidFill>
              <a:round/>
            </a:ln>
            <a:effectLst/>
          </c:spPr>
          <c:marker>
            <c:symbol val="none"/>
          </c:marker>
          <c:xVal>
            <c:numRef>
              <c:f>'grafico piano terra'!$C$162:$C$166</c:f>
              <c:numCache>
                <c:formatCode>General</c:formatCode>
                <c:ptCount val="5"/>
                <c:pt idx="0">
                  <c:v>0</c:v>
                </c:pt>
                <c:pt idx="1">
                  <c:v>0</c:v>
                </c:pt>
                <c:pt idx="2">
                  <c:v>0</c:v>
                </c:pt>
                <c:pt idx="3">
                  <c:v>0</c:v>
                </c:pt>
                <c:pt idx="4">
                  <c:v>0</c:v>
                </c:pt>
              </c:numCache>
            </c:numRef>
          </c:xVal>
          <c:yVal>
            <c:numRef>
              <c:f>'grafico piano terra'!$D$162:$D$166</c:f>
              <c:numCache>
                <c:formatCode>General</c:formatCode>
                <c:ptCount val="5"/>
                <c:pt idx="0" formatCode="0.00">
                  <c:v>0</c:v>
                </c:pt>
                <c:pt idx="1">
                  <c:v>0</c:v>
                </c:pt>
                <c:pt idx="2" formatCode="0.00">
                  <c:v>0</c:v>
                </c:pt>
                <c:pt idx="3">
                  <c:v>0</c:v>
                </c:pt>
                <c:pt idx="4">
                  <c:v>0</c:v>
                </c:pt>
              </c:numCache>
            </c:numRef>
          </c:yVal>
          <c:smooth val="0"/>
        </c:ser>
        <c:ser>
          <c:idx val="32"/>
          <c:order val="32"/>
          <c:tx>
            <c:v>33</c:v>
          </c:tx>
          <c:spPr>
            <a:ln w="19050" cap="rnd">
              <a:solidFill>
                <a:schemeClr val="bg1">
                  <a:lumMod val="50000"/>
                </a:schemeClr>
              </a:solidFill>
              <a:round/>
            </a:ln>
            <a:effectLst/>
          </c:spPr>
          <c:marker>
            <c:symbol val="none"/>
          </c:marker>
          <c:xVal>
            <c:numRef>
              <c:f>'grafico piano terra'!$C$167:$C$171</c:f>
              <c:numCache>
                <c:formatCode>General</c:formatCode>
                <c:ptCount val="5"/>
                <c:pt idx="0">
                  <c:v>0</c:v>
                </c:pt>
                <c:pt idx="1">
                  <c:v>0</c:v>
                </c:pt>
                <c:pt idx="2">
                  <c:v>0</c:v>
                </c:pt>
                <c:pt idx="3">
                  <c:v>0</c:v>
                </c:pt>
                <c:pt idx="4">
                  <c:v>0</c:v>
                </c:pt>
              </c:numCache>
            </c:numRef>
          </c:xVal>
          <c:yVal>
            <c:numRef>
              <c:f>'grafico piano terra'!$D$167:$D$171</c:f>
              <c:numCache>
                <c:formatCode>General</c:formatCode>
                <c:ptCount val="5"/>
                <c:pt idx="0" formatCode="0.00">
                  <c:v>0</c:v>
                </c:pt>
                <c:pt idx="1">
                  <c:v>0</c:v>
                </c:pt>
                <c:pt idx="2" formatCode="0.00">
                  <c:v>0</c:v>
                </c:pt>
                <c:pt idx="3">
                  <c:v>0</c:v>
                </c:pt>
                <c:pt idx="4">
                  <c:v>0</c:v>
                </c:pt>
              </c:numCache>
            </c:numRef>
          </c:yVal>
          <c:smooth val="0"/>
        </c:ser>
        <c:ser>
          <c:idx val="33"/>
          <c:order val="33"/>
          <c:tx>
            <c:v>34</c:v>
          </c:tx>
          <c:spPr>
            <a:ln w="19050" cap="rnd">
              <a:solidFill>
                <a:schemeClr val="bg1">
                  <a:lumMod val="50000"/>
                </a:schemeClr>
              </a:solidFill>
              <a:round/>
            </a:ln>
            <a:effectLst/>
          </c:spPr>
          <c:marker>
            <c:symbol val="none"/>
          </c:marker>
          <c:xVal>
            <c:numRef>
              <c:f>'grafico piano terra'!$C$172:$C$176</c:f>
              <c:numCache>
                <c:formatCode>General</c:formatCode>
                <c:ptCount val="5"/>
                <c:pt idx="0">
                  <c:v>0</c:v>
                </c:pt>
                <c:pt idx="1">
                  <c:v>0</c:v>
                </c:pt>
                <c:pt idx="2">
                  <c:v>0</c:v>
                </c:pt>
                <c:pt idx="3">
                  <c:v>0</c:v>
                </c:pt>
                <c:pt idx="4">
                  <c:v>0</c:v>
                </c:pt>
              </c:numCache>
            </c:numRef>
          </c:xVal>
          <c:yVal>
            <c:numRef>
              <c:f>'grafico piano terra'!$D$172:$D$176</c:f>
              <c:numCache>
                <c:formatCode>General</c:formatCode>
                <c:ptCount val="5"/>
                <c:pt idx="0" formatCode="0.00">
                  <c:v>0</c:v>
                </c:pt>
                <c:pt idx="1">
                  <c:v>0</c:v>
                </c:pt>
                <c:pt idx="2" formatCode="0.00">
                  <c:v>0</c:v>
                </c:pt>
                <c:pt idx="3">
                  <c:v>0</c:v>
                </c:pt>
                <c:pt idx="4">
                  <c:v>0</c:v>
                </c:pt>
              </c:numCache>
            </c:numRef>
          </c:yVal>
          <c:smooth val="0"/>
        </c:ser>
        <c:ser>
          <c:idx val="34"/>
          <c:order val="34"/>
          <c:tx>
            <c:v>35</c:v>
          </c:tx>
          <c:spPr>
            <a:ln w="19050" cap="rnd">
              <a:solidFill>
                <a:schemeClr val="bg1">
                  <a:lumMod val="50000"/>
                </a:schemeClr>
              </a:solidFill>
              <a:round/>
            </a:ln>
            <a:effectLst/>
          </c:spPr>
          <c:marker>
            <c:symbol val="none"/>
          </c:marker>
          <c:xVal>
            <c:numRef>
              <c:f>'grafico piano terra'!$C$177:$C$181</c:f>
              <c:numCache>
                <c:formatCode>General</c:formatCode>
                <c:ptCount val="5"/>
                <c:pt idx="0">
                  <c:v>0</c:v>
                </c:pt>
                <c:pt idx="1">
                  <c:v>0</c:v>
                </c:pt>
                <c:pt idx="2">
                  <c:v>0</c:v>
                </c:pt>
                <c:pt idx="3">
                  <c:v>0</c:v>
                </c:pt>
                <c:pt idx="4">
                  <c:v>0</c:v>
                </c:pt>
              </c:numCache>
            </c:numRef>
          </c:xVal>
          <c:yVal>
            <c:numRef>
              <c:f>'grafico piano terra'!$D$177:$D$181</c:f>
              <c:numCache>
                <c:formatCode>General</c:formatCode>
                <c:ptCount val="5"/>
                <c:pt idx="0" formatCode="0.00">
                  <c:v>0</c:v>
                </c:pt>
                <c:pt idx="1">
                  <c:v>0</c:v>
                </c:pt>
                <c:pt idx="2" formatCode="0.00">
                  <c:v>0</c:v>
                </c:pt>
                <c:pt idx="3">
                  <c:v>0</c:v>
                </c:pt>
                <c:pt idx="4">
                  <c:v>0</c:v>
                </c:pt>
              </c:numCache>
            </c:numRef>
          </c:yVal>
          <c:smooth val="0"/>
        </c:ser>
        <c:ser>
          <c:idx val="35"/>
          <c:order val="35"/>
          <c:tx>
            <c:v>36</c:v>
          </c:tx>
          <c:spPr>
            <a:ln w="19050" cap="rnd">
              <a:solidFill>
                <a:schemeClr val="bg1">
                  <a:lumMod val="50000"/>
                </a:schemeClr>
              </a:solidFill>
              <a:round/>
            </a:ln>
            <a:effectLst/>
          </c:spPr>
          <c:marker>
            <c:symbol val="none"/>
          </c:marker>
          <c:xVal>
            <c:numRef>
              <c:f>'grafico piano terra'!$C$182:$C$186</c:f>
              <c:numCache>
                <c:formatCode>General</c:formatCode>
                <c:ptCount val="5"/>
                <c:pt idx="0">
                  <c:v>0</c:v>
                </c:pt>
                <c:pt idx="1">
                  <c:v>0</c:v>
                </c:pt>
                <c:pt idx="2">
                  <c:v>0</c:v>
                </c:pt>
                <c:pt idx="3">
                  <c:v>0</c:v>
                </c:pt>
                <c:pt idx="4">
                  <c:v>0</c:v>
                </c:pt>
              </c:numCache>
            </c:numRef>
          </c:xVal>
          <c:yVal>
            <c:numRef>
              <c:f>'grafico piano terra'!$D$182:$D$186</c:f>
              <c:numCache>
                <c:formatCode>General</c:formatCode>
                <c:ptCount val="5"/>
                <c:pt idx="0" formatCode="0.00">
                  <c:v>0</c:v>
                </c:pt>
                <c:pt idx="1">
                  <c:v>0</c:v>
                </c:pt>
                <c:pt idx="2" formatCode="0.00">
                  <c:v>0</c:v>
                </c:pt>
                <c:pt idx="3">
                  <c:v>0</c:v>
                </c:pt>
                <c:pt idx="4">
                  <c:v>0</c:v>
                </c:pt>
              </c:numCache>
            </c:numRef>
          </c:yVal>
          <c:smooth val="0"/>
        </c:ser>
        <c:ser>
          <c:idx val="36"/>
          <c:order val="36"/>
          <c:tx>
            <c:v>37</c:v>
          </c:tx>
          <c:spPr>
            <a:ln w="19050" cap="rnd">
              <a:solidFill>
                <a:schemeClr val="bg1">
                  <a:lumMod val="50000"/>
                </a:schemeClr>
              </a:solidFill>
              <a:round/>
            </a:ln>
            <a:effectLst/>
          </c:spPr>
          <c:marker>
            <c:symbol val="none"/>
          </c:marker>
          <c:xVal>
            <c:numRef>
              <c:f>'grafico piano terra'!$C$187:$C$191</c:f>
              <c:numCache>
                <c:formatCode>General</c:formatCode>
                <c:ptCount val="5"/>
                <c:pt idx="0">
                  <c:v>0</c:v>
                </c:pt>
                <c:pt idx="1">
                  <c:v>0</c:v>
                </c:pt>
                <c:pt idx="2">
                  <c:v>0</c:v>
                </c:pt>
                <c:pt idx="3">
                  <c:v>0</c:v>
                </c:pt>
                <c:pt idx="4">
                  <c:v>0</c:v>
                </c:pt>
              </c:numCache>
            </c:numRef>
          </c:xVal>
          <c:yVal>
            <c:numRef>
              <c:f>'grafico piano terra'!$D$187:$D$191</c:f>
              <c:numCache>
                <c:formatCode>General</c:formatCode>
                <c:ptCount val="5"/>
                <c:pt idx="0" formatCode="0.00">
                  <c:v>0</c:v>
                </c:pt>
                <c:pt idx="1">
                  <c:v>0</c:v>
                </c:pt>
                <c:pt idx="2" formatCode="0.00">
                  <c:v>0</c:v>
                </c:pt>
                <c:pt idx="3">
                  <c:v>0</c:v>
                </c:pt>
                <c:pt idx="4">
                  <c:v>0</c:v>
                </c:pt>
              </c:numCache>
            </c:numRef>
          </c:yVal>
          <c:smooth val="0"/>
        </c:ser>
        <c:ser>
          <c:idx val="37"/>
          <c:order val="37"/>
          <c:tx>
            <c:v>38</c:v>
          </c:tx>
          <c:spPr>
            <a:ln w="19050" cap="rnd">
              <a:solidFill>
                <a:schemeClr val="bg1">
                  <a:lumMod val="50000"/>
                </a:schemeClr>
              </a:solidFill>
              <a:round/>
            </a:ln>
            <a:effectLst/>
          </c:spPr>
          <c:marker>
            <c:symbol val="none"/>
          </c:marker>
          <c:xVal>
            <c:numRef>
              <c:f>'grafico piano terra'!$C$192:$C$196</c:f>
              <c:numCache>
                <c:formatCode>General</c:formatCode>
                <c:ptCount val="5"/>
                <c:pt idx="0">
                  <c:v>0</c:v>
                </c:pt>
                <c:pt idx="1">
                  <c:v>0</c:v>
                </c:pt>
                <c:pt idx="2">
                  <c:v>0</c:v>
                </c:pt>
                <c:pt idx="3">
                  <c:v>0</c:v>
                </c:pt>
                <c:pt idx="4">
                  <c:v>0</c:v>
                </c:pt>
              </c:numCache>
            </c:numRef>
          </c:xVal>
          <c:yVal>
            <c:numRef>
              <c:f>'grafico piano terra'!$D$192:$D$196</c:f>
              <c:numCache>
                <c:formatCode>General</c:formatCode>
                <c:ptCount val="5"/>
                <c:pt idx="0" formatCode="0.00">
                  <c:v>0</c:v>
                </c:pt>
                <c:pt idx="1">
                  <c:v>0</c:v>
                </c:pt>
                <c:pt idx="2" formatCode="0.00">
                  <c:v>0</c:v>
                </c:pt>
                <c:pt idx="3">
                  <c:v>0</c:v>
                </c:pt>
                <c:pt idx="4">
                  <c:v>0</c:v>
                </c:pt>
              </c:numCache>
            </c:numRef>
          </c:yVal>
          <c:smooth val="0"/>
        </c:ser>
        <c:ser>
          <c:idx val="38"/>
          <c:order val="38"/>
          <c:tx>
            <c:v>39</c:v>
          </c:tx>
          <c:spPr>
            <a:ln w="19050" cap="rnd">
              <a:solidFill>
                <a:schemeClr val="bg1">
                  <a:lumMod val="50000"/>
                </a:schemeClr>
              </a:solidFill>
              <a:round/>
            </a:ln>
            <a:effectLst/>
          </c:spPr>
          <c:marker>
            <c:symbol val="none"/>
          </c:marker>
          <c:xVal>
            <c:numRef>
              <c:f>'grafico piano terra'!$C$197:$C$201</c:f>
              <c:numCache>
                <c:formatCode>General</c:formatCode>
                <c:ptCount val="5"/>
                <c:pt idx="0">
                  <c:v>0</c:v>
                </c:pt>
                <c:pt idx="1">
                  <c:v>0</c:v>
                </c:pt>
                <c:pt idx="2">
                  <c:v>0</c:v>
                </c:pt>
                <c:pt idx="3">
                  <c:v>0</c:v>
                </c:pt>
                <c:pt idx="4">
                  <c:v>0</c:v>
                </c:pt>
              </c:numCache>
            </c:numRef>
          </c:xVal>
          <c:yVal>
            <c:numRef>
              <c:f>'grafico piano terra'!$D$197:$D$201</c:f>
              <c:numCache>
                <c:formatCode>General</c:formatCode>
                <c:ptCount val="5"/>
                <c:pt idx="0" formatCode="0.00">
                  <c:v>0</c:v>
                </c:pt>
                <c:pt idx="1">
                  <c:v>0</c:v>
                </c:pt>
                <c:pt idx="2" formatCode="0.00">
                  <c:v>0</c:v>
                </c:pt>
                <c:pt idx="3">
                  <c:v>0</c:v>
                </c:pt>
                <c:pt idx="4">
                  <c:v>0</c:v>
                </c:pt>
              </c:numCache>
            </c:numRef>
          </c:yVal>
          <c:smooth val="0"/>
        </c:ser>
        <c:ser>
          <c:idx val="39"/>
          <c:order val="39"/>
          <c:tx>
            <c:v>40</c:v>
          </c:tx>
          <c:spPr>
            <a:ln w="19050" cap="rnd">
              <a:solidFill>
                <a:schemeClr val="bg1">
                  <a:lumMod val="50000"/>
                </a:schemeClr>
              </a:solidFill>
              <a:round/>
            </a:ln>
            <a:effectLst/>
          </c:spPr>
          <c:marker>
            <c:symbol val="none"/>
          </c:marker>
          <c:xVal>
            <c:numRef>
              <c:f>'grafico piano terra'!$C$202:$C$206</c:f>
              <c:numCache>
                <c:formatCode>General</c:formatCode>
                <c:ptCount val="5"/>
                <c:pt idx="0">
                  <c:v>0</c:v>
                </c:pt>
                <c:pt idx="1">
                  <c:v>0</c:v>
                </c:pt>
                <c:pt idx="2">
                  <c:v>0</c:v>
                </c:pt>
                <c:pt idx="3">
                  <c:v>0</c:v>
                </c:pt>
                <c:pt idx="4">
                  <c:v>0</c:v>
                </c:pt>
              </c:numCache>
            </c:numRef>
          </c:xVal>
          <c:yVal>
            <c:numRef>
              <c:f>'grafico piano terra'!$D$202:$D$206</c:f>
              <c:numCache>
                <c:formatCode>General</c:formatCode>
                <c:ptCount val="5"/>
                <c:pt idx="0" formatCode="0.00">
                  <c:v>0</c:v>
                </c:pt>
                <c:pt idx="1">
                  <c:v>0</c:v>
                </c:pt>
                <c:pt idx="2" formatCode="0.00">
                  <c:v>0</c:v>
                </c:pt>
                <c:pt idx="3">
                  <c:v>0</c:v>
                </c:pt>
                <c:pt idx="4">
                  <c:v>0</c:v>
                </c:pt>
              </c:numCache>
            </c:numRef>
          </c:yVal>
          <c:smooth val="0"/>
        </c:ser>
        <c:dLbls>
          <c:showLegendKey val="0"/>
          <c:showVal val="0"/>
          <c:showCatName val="0"/>
          <c:showSerName val="0"/>
          <c:showPercent val="0"/>
          <c:showBubbleSize val="0"/>
        </c:dLbls>
        <c:axId val="-420055440"/>
        <c:axId val="-420053808"/>
      </c:scatterChart>
      <c:scatterChart>
        <c:scatterStyle val="smoothMarker"/>
        <c:varyColors val="0"/>
        <c:ser>
          <c:idx val="40"/>
          <c:order val="40"/>
          <c:tx>
            <c:v>CM</c:v>
          </c:tx>
          <c:spPr>
            <a:ln w="19050"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xVal>
            <c:numRef>
              <c:f>'grafico piano terra'!$L$15</c:f>
              <c:numCache>
                <c:formatCode>0.00</c:formatCode>
                <c:ptCount val="1"/>
                <c:pt idx="0">
                  <c:v>4.5035784977102686</c:v>
                </c:pt>
              </c:numCache>
            </c:numRef>
          </c:xVal>
          <c:yVal>
            <c:numRef>
              <c:f>'grafico piano terra'!$L$16</c:f>
              <c:numCache>
                <c:formatCode>0.00</c:formatCode>
                <c:ptCount val="1"/>
                <c:pt idx="0">
                  <c:v>3.5061909876746635</c:v>
                </c:pt>
              </c:numCache>
            </c:numRef>
          </c:yVal>
          <c:smooth val="1"/>
        </c:ser>
        <c:ser>
          <c:idx val="41"/>
          <c:order val="41"/>
          <c:tx>
            <c:v>CR</c:v>
          </c:tx>
          <c:spPr>
            <a:ln w="19050"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xVal>
            <c:numRef>
              <c:f>'grafico piano terra'!$O$15</c:f>
              <c:numCache>
                <c:formatCode>0.00</c:formatCode>
                <c:ptCount val="1"/>
                <c:pt idx="0">
                  <c:v>4.3850356329943541</c:v>
                </c:pt>
              </c:numCache>
            </c:numRef>
          </c:xVal>
          <c:yVal>
            <c:numRef>
              <c:f>'grafico piano terra'!$O$16</c:f>
              <c:numCache>
                <c:formatCode>0.00</c:formatCode>
                <c:ptCount val="1"/>
                <c:pt idx="0">
                  <c:v>5.0204763494930891</c:v>
                </c:pt>
              </c:numCache>
            </c:numRef>
          </c:yVal>
          <c:smooth val="1"/>
        </c:ser>
        <c:ser>
          <c:idx val="42"/>
          <c:order val="42"/>
          <c:tx>
            <c:v>CM</c:v>
          </c:tx>
          <c:spPr>
            <a:ln w="19050"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dLbls>
            <c:dLbl>
              <c:idx val="0"/>
              <c:layout>
                <c:manualLayout>
                  <c:x val="1.8808779286528204E-3"/>
                  <c:y val="3.4090915191645525E-2"/>
                </c:manualLayout>
              </c:layout>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'grafico piano terra'!$L$4</c:f>
              <c:numCache>
                <c:formatCode>0.00</c:formatCode>
                <c:ptCount val="1"/>
                <c:pt idx="0">
                  <c:v>4.5035784977102686</c:v>
                </c:pt>
              </c:numCache>
            </c:numRef>
          </c:xVal>
          <c:yVal>
            <c:numRef>
              <c:f>'grafico piano terra'!$L$5</c:f>
              <c:numCache>
                <c:formatCode>0.00</c:formatCode>
                <c:ptCount val="1"/>
                <c:pt idx="0">
                  <c:v>3.5061909876746635</c:v>
                </c:pt>
              </c:numCache>
            </c:numRef>
          </c:yVal>
          <c:smooth val="1"/>
        </c:ser>
        <c:ser>
          <c:idx val="43"/>
          <c:order val="43"/>
          <c:tx>
            <c:v>CR</c:v>
          </c:tx>
          <c:spPr>
            <a:ln w="19050"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dLbls>
            <c:dLbl>
              <c:idx val="0"/>
              <c:layout>
                <c:manualLayout>
                  <c:x val="7.5235117146112132E-3"/>
                  <c:y val="-4.0909098229974711E-2"/>
                </c:manualLayout>
              </c:layout>
              <c:tx>
                <c:rich>
                  <a:bodyPr/>
                  <a:lstStyle/>
                  <a:p>
                    <a:r>
                      <a:rPr lang="en-US" baseline="0"/>
                      <a:t> </a:t>
                    </a:r>
                    <a:fld id="{A875FA38-81BC-4E72-B4C4-3BDD983A00E5}" type="SERIESNAME">
                      <a:rPr lang="en-US" baseline="0"/>
                      <a:pPr/>
                      <a:t>[NOME SERIE]</a:t>
                    </a:fld>
                    <a:endParaRPr lang="en-US" baseline="0"/>
                  </a:p>
                </c:rich>
              </c:tx>
              <c:showLegendKey val="0"/>
              <c:showVal val="1"/>
              <c:showCatName val="1"/>
              <c:showSerName val="1"/>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'grafico piano terra'!$O$4</c:f>
              <c:numCache>
                <c:formatCode>0.00</c:formatCode>
                <c:ptCount val="1"/>
                <c:pt idx="0">
                  <c:v>4.3850356329943541</c:v>
                </c:pt>
              </c:numCache>
            </c:numRef>
          </c:xVal>
          <c:yVal>
            <c:numRef>
              <c:f>'grafico piano terra'!$O$5</c:f>
              <c:numCache>
                <c:formatCode>0.00</c:formatCode>
                <c:ptCount val="1"/>
                <c:pt idx="0">
                  <c:v>5.0204763494930891</c:v>
                </c:pt>
              </c:numCache>
            </c:numRef>
          </c:yVal>
          <c:smooth val="1"/>
        </c:ser>
        <c:dLbls>
          <c:showLegendKey val="0"/>
          <c:showVal val="0"/>
          <c:showCatName val="0"/>
          <c:showSerName val="0"/>
          <c:showPercent val="0"/>
          <c:showBubbleSize val="0"/>
        </c:dLbls>
        <c:axId val="-420055440"/>
        <c:axId val="-420053808"/>
      </c:scatterChart>
      <c:valAx>
        <c:axId val="-42005544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20053808"/>
        <c:crosses val="autoZero"/>
        <c:crossBetween val="midCat"/>
      </c:valAx>
      <c:valAx>
        <c:axId val="-4200538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20055440"/>
        <c:crosses val="autoZero"/>
        <c:crossBetween val="midCat"/>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PIANTA</a:t>
            </a:r>
            <a:r>
              <a:rPr lang="it-IT" baseline="0"/>
              <a:t> PIANO PRIMO</a:t>
            </a:r>
            <a:endParaRPr lang="it-IT"/>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1</c:v>
          </c:tx>
          <c:spPr>
            <a:ln w="19050" cap="rnd">
              <a:solidFill>
                <a:schemeClr val="bg1">
                  <a:lumMod val="50000"/>
                </a:schemeClr>
              </a:solidFill>
              <a:round/>
            </a:ln>
            <a:effectLst/>
          </c:spPr>
          <c:marker>
            <c:symbol val="none"/>
          </c:marker>
          <c:xVal>
            <c:numRef>
              <c:f>'grafici piano primo'!$C$4:$C$8</c:f>
              <c:numCache>
                <c:formatCode>General</c:formatCode>
                <c:ptCount val="5"/>
                <c:pt idx="0" formatCode="0.00">
                  <c:v>1</c:v>
                </c:pt>
                <c:pt idx="1">
                  <c:v>0</c:v>
                </c:pt>
                <c:pt idx="2">
                  <c:v>0</c:v>
                </c:pt>
                <c:pt idx="3">
                  <c:v>1</c:v>
                </c:pt>
                <c:pt idx="4">
                  <c:v>1</c:v>
                </c:pt>
              </c:numCache>
            </c:numRef>
          </c:xVal>
          <c:yVal>
            <c:numRef>
              <c:f>'grafici piano primo'!$D$4:$D$8</c:f>
              <c:numCache>
                <c:formatCode>General</c:formatCode>
                <c:ptCount val="5"/>
                <c:pt idx="0" formatCode="0.00">
                  <c:v>6.6000000000000005</c:v>
                </c:pt>
                <c:pt idx="1">
                  <c:v>6.6000000000000005</c:v>
                </c:pt>
                <c:pt idx="2" formatCode="0.00">
                  <c:v>6.2</c:v>
                </c:pt>
                <c:pt idx="3">
                  <c:v>6.2</c:v>
                </c:pt>
                <c:pt idx="4">
                  <c:v>6.6000000000000005</c:v>
                </c:pt>
              </c:numCache>
            </c:numRef>
          </c:yVal>
          <c:smooth val="0"/>
        </c:ser>
        <c:ser>
          <c:idx val="1"/>
          <c:order val="1"/>
          <c:tx>
            <c:v>2</c:v>
          </c:tx>
          <c:spPr>
            <a:ln w="19050" cap="rnd">
              <a:solidFill>
                <a:schemeClr val="bg1">
                  <a:lumMod val="50000"/>
                </a:schemeClr>
              </a:solidFill>
              <a:round/>
            </a:ln>
            <a:effectLst/>
          </c:spPr>
          <c:marker>
            <c:symbol val="none"/>
          </c:marker>
          <c:xVal>
            <c:numRef>
              <c:f>'grafici piano primo'!$C$10:$C$14</c:f>
              <c:numCache>
                <c:formatCode>General</c:formatCode>
                <c:ptCount val="5"/>
                <c:pt idx="0" formatCode="0.00">
                  <c:v>3.25</c:v>
                </c:pt>
                <c:pt idx="1">
                  <c:v>1.87</c:v>
                </c:pt>
                <c:pt idx="2">
                  <c:v>1.87</c:v>
                </c:pt>
                <c:pt idx="3">
                  <c:v>3.25</c:v>
                </c:pt>
                <c:pt idx="4">
                  <c:v>3.25</c:v>
                </c:pt>
              </c:numCache>
            </c:numRef>
          </c:xVal>
          <c:yVal>
            <c:numRef>
              <c:f>'grafici piano primo'!$D$10:$D$14</c:f>
              <c:numCache>
                <c:formatCode>General</c:formatCode>
                <c:ptCount val="5"/>
                <c:pt idx="0" formatCode="0.00">
                  <c:v>6.6000000000000005</c:v>
                </c:pt>
                <c:pt idx="1">
                  <c:v>6.6000000000000005</c:v>
                </c:pt>
                <c:pt idx="2" formatCode="0.00">
                  <c:v>6.2</c:v>
                </c:pt>
                <c:pt idx="3">
                  <c:v>6.2</c:v>
                </c:pt>
                <c:pt idx="4">
                  <c:v>6.6000000000000005</c:v>
                </c:pt>
              </c:numCache>
            </c:numRef>
          </c:yVal>
          <c:smooth val="0"/>
        </c:ser>
        <c:ser>
          <c:idx val="2"/>
          <c:order val="2"/>
          <c:tx>
            <c:v>3</c:v>
          </c:tx>
          <c:spPr>
            <a:ln w="19050" cap="rnd">
              <a:solidFill>
                <a:schemeClr val="bg1">
                  <a:lumMod val="50000"/>
                </a:schemeClr>
              </a:solidFill>
              <a:round/>
            </a:ln>
            <a:effectLst/>
          </c:spPr>
          <c:marker>
            <c:symbol val="none"/>
          </c:marker>
          <c:xVal>
            <c:numRef>
              <c:f>'grafici piano primo'!$C$16:$C$20</c:f>
              <c:numCache>
                <c:formatCode>General</c:formatCode>
                <c:ptCount val="5"/>
                <c:pt idx="0" formatCode="0.00">
                  <c:v>4.2399999999999993</c:v>
                </c:pt>
                <c:pt idx="1">
                  <c:v>3.3</c:v>
                </c:pt>
                <c:pt idx="2">
                  <c:v>3.3</c:v>
                </c:pt>
                <c:pt idx="3">
                  <c:v>4.2399999999999993</c:v>
                </c:pt>
                <c:pt idx="4">
                  <c:v>4.2399999999999993</c:v>
                </c:pt>
              </c:numCache>
            </c:numRef>
          </c:xVal>
          <c:yVal>
            <c:numRef>
              <c:f>'grafici piano primo'!$D$16:$D$20</c:f>
              <c:numCache>
                <c:formatCode>General</c:formatCode>
                <c:ptCount val="5"/>
                <c:pt idx="0" formatCode="0.00">
                  <c:v>7.5</c:v>
                </c:pt>
                <c:pt idx="1">
                  <c:v>7.5</c:v>
                </c:pt>
                <c:pt idx="2" formatCode="0.00">
                  <c:v>7.1</c:v>
                </c:pt>
                <c:pt idx="3">
                  <c:v>7.1</c:v>
                </c:pt>
                <c:pt idx="4">
                  <c:v>7.5</c:v>
                </c:pt>
              </c:numCache>
            </c:numRef>
          </c:yVal>
          <c:smooth val="0"/>
        </c:ser>
        <c:ser>
          <c:idx val="3"/>
          <c:order val="3"/>
          <c:tx>
            <c:v>4</c:v>
          </c:tx>
          <c:spPr>
            <a:ln w="19050" cap="rnd">
              <a:solidFill>
                <a:schemeClr val="bg1">
                  <a:lumMod val="50000"/>
                </a:schemeClr>
              </a:solidFill>
              <a:round/>
            </a:ln>
            <a:effectLst/>
          </c:spPr>
          <c:marker>
            <c:symbol val="none"/>
          </c:marker>
          <c:xVal>
            <c:numRef>
              <c:f>'grafici piano primo'!$C$22:$C$26</c:f>
              <c:numCache>
                <c:formatCode>General</c:formatCode>
                <c:ptCount val="5"/>
                <c:pt idx="0" formatCode="0.00">
                  <c:v>7.0500000000000007</c:v>
                </c:pt>
                <c:pt idx="1">
                  <c:v>5.16</c:v>
                </c:pt>
                <c:pt idx="2">
                  <c:v>5.16</c:v>
                </c:pt>
                <c:pt idx="3">
                  <c:v>7.0500000000000007</c:v>
                </c:pt>
                <c:pt idx="4">
                  <c:v>7.0500000000000007</c:v>
                </c:pt>
              </c:numCache>
            </c:numRef>
          </c:xVal>
          <c:yVal>
            <c:numRef>
              <c:f>'grafici piano primo'!$D$22:$D$26</c:f>
              <c:numCache>
                <c:formatCode>General</c:formatCode>
                <c:ptCount val="5"/>
                <c:pt idx="0" formatCode="0.00">
                  <c:v>7.5</c:v>
                </c:pt>
                <c:pt idx="1">
                  <c:v>7.5</c:v>
                </c:pt>
                <c:pt idx="2" formatCode="0.00">
                  <c:v>7.1</c:v>
                </c:pt>
                <c:pt idx="3">
                  <c:v>7.1</c:v>
                </c:pt>
                <c:pt idx="4">
                  <c:v>7.5</c:v>
                </c:pt>
              </c:numCache>
            </c:numRef>
          </c:yVal>
          <c:smooth val="0"/>
        </c:ser>
        <c:ser>
          <c:idx val="4"/>
          <c:order val="4"/>
          <c:tx>
            <c:v>5</c:v>
          </c:tx>
          <c:spPr>
            <a:ln w="19050" cap="rnd">
              <a:solidFill>
                <a:schemeClr val="bg1">
                  <a:lumMod val="50000"/>
                </a:schemeClr>
              </a:solidFill>
              <a:round/>
            </a:ln>
            <a:effectLst/>
          </c:spPr>
          <c:marker>
            <c:symbol val="none"/>
          </c:marker>
          <c:xVal>
            <c:numRef>
              <c:f>'grafici piano primo'!$C$27:$C$31</c:f>
              <c:numCache>
                <c:formatCode>General</c:formatCode>
                <c:ptCount val="5"/>
                <c:pt idx="0" formatCode="0.00">
                  <c:v>10.200000000000001</c:v>
                </c:pt>
                <c:pt idx="1">
                  <c:v>8.4700000000000006</c:v>
                </c:pt>
                <c:pt idx="2">
                  <c:v>8.4700000000000006</c:v>
                </c:pt>
                <c:pt idx="3">
                  <c:v>10.200000000000001</c:v>
                </c:pt>
                <c:pt idx="4">
                  <c:v>10.200000000000001</c:v>
                </c:pt>
              </c:numCache>
            </c:numRef>
          </c:xVal>
          <c:yVal>
            <c:numRef>
              <c:f>'grafici piano primo'!$D$27:$D$31</c:f>
              <c:numCache>
                <c:formatCode>General</c:formatCode>
                <c:ptCount val="5"/>
                <c:pt idx="0" formatCode="0.00">
                  <c:v>7.5</c:v>
                </c:pt>
                <c:pt idx="1">
                  <c:v>7.5</c:v>
                </c:pt>
                <c:pt idx="2" formatCode="0.00">
                  <c:v>7.1</c:v>
                </c:pt>
                <c:pt idx="3">
                  <c:v>7.1</c:v>
                </c:pt>
                <c:pt idx="4">
                  <c:v>7.5</c:v>
                </c:pt>
              </c:numCache>
            </c:numRef>
          </c:yVal>
          <c:smooth val="0"/>
        </c:ser>
        <c:ser>
          <c:idx val="5"/>
          <c:order val="5"/>
          <c:tx>
            <c:v>6</c:v>
          </c:tx>
          <c:spPr>
            <a:ln w="19050" cap="rnd">
              <a:solidFill>
                <a:schemeClr val="bg1">
                  <a:lumMod val="50000"/>
                </a:schemeClr>
              </a:solidFill>
              <a:round/>
            </a:ln>
            <a:effectLst/>
          </c:spPr>
          <c:marker>
            <c:symbol val="none"/>
          </c:marker>
          <c:xVal>
            <c:numRef>
              <c:f>'grafici piano primo'!$C$32:$C$36</c:f>
              <c:numCache>
                <c:formatCode>General</c:formatCode>
                <c:ptCount val="5"/>
                <c:pt idx="0" formatCode="0.00">
                  <c:v>10.199999999999999</c:v>
                </c:pt>
                <c:pt idx="1">
                  <c:v>8.7100000000000009</c:v>
                </c:pt>
                <c:pt idx="2">
                  <c:v>8.7100000000000009</c:v>
                </c:pt>
                <c:pt idx="3">
                  <c:v>10.199999999999999</c:v>
                </c:pt>
                <c:pt idx="4">
                  <c:v>10.199999999999999</c:v>
                </c:pt>
              </c:numCache>
            </c:numRef>
          </c:xVal>
          <c:yVal>
            <c:numRef>
              <c:f>'grafici piano primo'!$D$32:$D$36</c:f>
              <c:numCache>
                <c:formatCode>General</c:formatCode>
                <c:ptCount val="5"/>
                <c:pt idx="0" formatCode="0.00">
                  <c:v>3.4000000000000004</c:v>
                </c:pt>
                <c:pt idx="1">
                  <c:v>3.4000000000000004</c:v>
                </c:pt>
                <c:pt idx="2" formatCode="0.00">
                  <c:v>3</c:v>
                </c:pt>
                <c:pt idx="3">
                  <c:v>3</c:v>
                </c:pt>
                <c:pt idx="4">
                  <c:v>3.4000000000000004</c:v>
                </c:pt>
              </c:numCache>
            </c:numRef>
          </c:yVal>
          <c:smooth val="0"/>
        </c:ser>
        <c:ser>
          <c:idx val="6"/>
          <c:order val="6"/>
          <c:tx>
            <c:v>7</c:v>
          </c:tx>
          <c:spPr>
            <a:ln w="19050" cap="rnd">
              <a:solidFill>
                <a:schemeClr val="bg1">
                  <a:lumMod val="50000"/>
                </a:schemeClr>
              </a:solidFill>
              <a:round/>
            </a:ln>
            <a:effectLst/>
          </c:spPr>
          <c:marker>
            <c:symbol val="none"/>
          </c:marker>
          <c:xVal>
            <c:numRef>
              <c:f>'grafici piano primo'!$C$37:$C$41</c:f>
              <c:numCache>
                <c:formatCode>General</c:formatCode>
                <c:ptCount val="5"/>
                <c:pt idx="0" formatCode="0.00">
                  <c:v>7.8500000000000005</c:v>
                </c:pt>
                <c:pt idx="1">
                  <c:v>6.05</c:v>
                </c:pt>
                <c:pt idx="2">
                  <c:v>6.05</c:v>
                </c:pt>
                <c:pt idx="3">
                  <c:v>7.8500000000000005</c:v>
                </c:pt>
                <c:pt idx="4">
                  <c:v>7.8500000000000005</c:v>
                </c:pt>
              </c:numCache>
            </c:numRef>
          </c:xVal>
          <c:yVal>
            <c:numRef>
              <c:f>'grafici piano primo'!$D$37:$D$41</c:f>
              <c:numCache>
                <c:formatCode>General</c:formatCode>
                <c:ptCount val="5"/>
                <c:pt idx="0" formatCode="0.00">
                  <c:v>3.4000000000000004</c:v>
                </c:pt>
                <c:pt idx="1">
                  <c:v>3.4000000000000004</c:v>
                </c:pt>
                <c:pt idx="2" formatCode="0.00">
                  <c:v>3</c:v>
                </c:pt>
                <c:pt idx="3">
                  <c:v>3</c:v>
                </c:pt>
                <c:pt idx="4">
                  <c:v>3.4000000000000004</c:v>
                </c:pt>
              </c:numCache>
            </c:numRef>
          </c:yVal>
          <c:smooth val="0"/>
        </c:ser>
        <c:ser>
          <c:idx val="7"/>
          <c:order val="7"/>
          <c:tx>
            <c:v>8</c:v>
          </c:tx>
          <c:spPr>
            <a:ln w="19050" cap="rnd">
              <a:solidFill>
                <a:schemeClr val="bg1">
                  <a:lumMod val="50000"/>
                </a:schemeClr>
              </a:solidFill>
              <a:round/>
            </a:ln>
            <a:effectLst/>
          </c:spPr>
          <c:marker>
            <c:symbol val="none"/>
          </c:marker>
          <c:xVal>
            <c:numRef>
              <c:f>'grafici piano primo'!$C$42:$C$46</c:f>
              <c:numCache>
                <c:formatCode>General</c:formatCode>
                <c:ptCount val="5"/>
                <c:pt idx="0" formatCode="0.00">
                  <c:v>6.1</c:v>
                </c:pt>
                <c:pt idx="1">
                  <c:v>5.0600000000000005</c:v>
                </c:pt>
                <c:pt idx="2">
                  <c:v>5.0600000000000005</c:v>
                </c:pt>
                <c:pt idx="3">
                  <c:v>6.1</c:v>
                </c:pt>
                <c:pt idx="4">
                  <c:v>6.1</c:v>
                </c:pt>
              </c:numCache>
            </c:numRef>
          </c:xVal>
          <c:yVal>
            <c:numRef>
              <c:f>'grafici piano primo'!$D$42:$D$46</c:f>
              <c:numCache>
                <c:formatCode>General</c:formatCode>
                <c:ptCount val="5"/>
                <c:pt idx="0" formatCode="0.00">
                  <c:v>-1.9000000000000001</c:v>
                </c:pt>
                <c:pt idx="1">
                  <c:v>-1.9000000000000001</c:v>
                </c:pt>
                <c:pt idx="2" formatCode="0.00">
                  <c:v>-2.3000000000000003</c:v>
                </c:pt>
                <c:pt idx="3">
                  <c:v>-2.3000000000000003</c:v>
                </c:pt>
                <c:pt idx="4">
                  <c:v>-1.9000000000000001</c:v>
                </c:pt>
              </c:numCache>
            </c:numRef>
          </c:yVal>
          <c:smooth val="0"/>
        </c:ser>
        <c:ser>
          <c:idx val="8"/>
          <c:order val="8"/>
          <c:tx>
            <c:v>9</c:v>
          </c:tx>
          <c:spPr>
            <a:ln w="19050" cap="rnd">
              <a:solidFill>
                <a:schemeClr val="bg1">
                  <a:lumMod val="50000"/>
                </a:schemeClr>
              </a:solidFill>
              <a:round/>
            </a:ln>
            <a:effectLst/>
          </c:spPr>
          <c:marker>
            <c:symbol val="none"/>
          </c:marker>
          <c:xVal>
            <c:numRef>
              <c:f>'grafici piano primo'!$C$47:$C$51</c:f>
              <c:numCache>
                <c:formatCode>General</c:formatCode>
                <c:ptCount val="5"/>
                <c:pt idx="0" formatCode="0.00">
                  <c:v>4.34</c:v>
                </c:pt>
                <c:pt idx="1">
                  <c:v>3.3</c:v>
                </c:pt>
                <c:pt idx="2">
                  <c:v>3.3</c:v>
                </c:pt>
                <c:pt idx="3">
                  <c:v>4.34</c:v>
                </c:pt>
                <c:pt idx="4">
                  <c:v>4.34</c:v>
                </c:pt>
              </c:numCache>
            </c:numRef>
          </c:xVal>
          <c:yVal>
            <c:numRef>
              <c:f>'grafici piano primo'!$D$47:$D$51</c:f>
              <c:numCache>
                <c:formatCode>General</c:formatCode>
                <c:ptCount val="5"/>
                <c:pt idx="0" formatCode="0.00">
                  <c:v>-1.9000000000000001</c:v>
                </c:pt>
                <c:pt idx="1">
                  <c:v>-1.9000000000000001</c:v>
                </c:pt>
                <c:pt idx="2" formatCode="0.00">
                  <c:v>-2.3000000000000003</c:v>
                </c:pt>
                <c:pt idx="3">
                  <c:v>-2.3000000000000003</c:v>
                </c:pt>
                <c:pt idx="4">
                  <c:v>-1.9000000000000001</c:v>
                </c:pt>
              </c:numCache>
            </c:numRef>
          </c:yVal>
          <c:smooth val="0"/>
        </c:ser>
        <c:ser>
          <c:idx val="9"/>
          <c:order val="9"/>
          <c:tx>
            <c:v>10</c:v>
          </c:tx>
          <c:spPr>
            <a:ln w="19050" cap="rnd">
              <a:solidFill>
                <a:schemeClr val="bg1">
                  <a:lumMod val="50000"/>
                </a:schemeClr>
              </a:solidFill>
              <a:round/>
            </a:ln>
            <a:effectLst/>
          </c:spPr>
          <c:marker>
            <c:symbol val="none"/>
          </c:marker>
          <c:xVal>
            <c:numRef>
              <c:f>'grafici piano primo'!$C$52:$C$56</c:f>
              <c:numCache>
                <c:formatCode>General</c:formatCode>
                <c:ptCount val="5"/>
                <c:pt idx="0" formatCode="0.00">
                  <c:v>3.3</c:v>
                </c:pt>
                <c:pt idx="1">
                  <c:v>2.46</c:v>
                </c:pt>
                <c:pt idx="2">
                  <c:v>2.46</c:v>
                </c:pt>
                <c:pt idx="3">
                  <c:v>3.3</c:v>
                </c:pt>
                <c:pt idx="4">
                  <c:v>3.3</c:v>
                </c:pt>
              </c:numCache>
            </c:numRef>
          </c:xVal>
          <c:yVal>
            <c:numRef>
              <c:f>'grafici piano primo'!$D$52:$D$56</c:f>
              <c:numCache>
                <c:formatCode>General</c:formatCode>
                <c:ptCount val="5"/>
                <c:pt idx="0" formatCode="0.00">
                  <c:v>0.2</c:v>
                </c:pt>
                <c:pt idx="1">
                  <c:v>0.2</c:v>
                </c:pt>
                <c:pt idx="2" formatCode="0.00">
                  <c:v>-0.2</c:v>
                </c:pt>
                <c:pt idx="3">
                  <c:v>-0.2</c:v>
                </c:pt>
                <c:pt idx="4">
                  <c:v>0.2</c:v>
                </c:pt>
              </c:numCache>
            </c:numRef>
          </c:yVal>
          <c:smooth val="0"/>
        </c:ser>
        <c:ser>
          <c:idx val="10"/>
          <c:order val="10"/>
          <c:tx>
            <c:v>11</c:v>
          </c:tx>
          <c:spPr>
            <a:ln w="19050" cap="rnd">
              <a:solidFill>
                <a:schemeClr val="bg1">
                  <a:lumMod val="50000"/>
                </a:schemeClr>
              </a:solidFill>
              <a:round/>
            </a:ln>
            <a:effectLst/>
          </c:spPr>
          <c:marker>
            <c:symbol val="none"/>
          </c:marker>
          <c:xVal>
            <c:numRef>
              <c:f>'grafici piano primo'!$C$57:$C$61</c:f>
              <c:numCache>
                <c:formatCode>0.00</c:formatCode>
                <c:ptCount val="5"/>
                <c:pt idx="0">
                  <c:v>1.5</c:v>
                </c:pt>
                <c:pt idx="1">
                  <c:v>0</c:v>
                </c:pt>
                <c:pt idx="2" formatCode="General">
                  <c:v>0</c:v>
                </c:pt>
                <c:pt idx="3" formatCode="General">
                  <c:v>1.5</c:v>
                </c:pt>
                <c:pt idx="4" formatCode="General">
                  <c:v>1.5</c:v>
                </c:pt>
              </c:numCache>
            </c:numRef>
          </c:xVal>
          <c:yVal>
            <c:numRef>
              <c:f>'grafici piano primo'!$D$57:$D$61</c:f>
              <c:numCache>
                <c:formatCode>General</c:formatCode>
                <c:ptCount val="5"/>
                <c:pt idx="0" formatCode="0.00">
                  <c:v>0.2</c:v>
                </c:pt>
                <c:pt idx="1">
                  <c:v>0.2</c:v>
                </c:pt>
                <c:pt idx="2" formatCode="0.00">
                  <c:v>-0.2</c:v>
                </c:pt>
                <c:pt idx="3">
                  <c:v>-0.2</c:v>
                </c:pt>
                <c:pt idx="4">
                  <c:v>0.2</c:v>
                </c:pt>
              </c:numCache>
            </c:numRef>
          </c:yVal>
          <c:smooth val="0"/>
        </c:ser>
        <c:ser>
          <c:idx val="11"/>
          <c:order val="11"/>
          <c:tx>
            <c:v>12</c:v>
          </c:tx>
          <c:spPr>
            <a:ln w="19050" cap="rnd">
              <a:solidFill>
                <a:schemeClr val="bg1">
                  <a:lumMod val="50000"/>
                </a:schemeClr>
              </a:solidFill>
              <a:round/>
            </a:ln>
            <a:effectLst/>
          </c:spPr>
          <c:marker>
            <c:symbol val="none"/>
          </c:marker>
          <c:xVal>
            <c:numRef>
              <c:f>'grafici piano primo'!$C$62:$C$66</c:f>
              <c:numCache>
                <c:formatCode>General</c:formatCode>
                <c:ptCount val="5"/>
                <c:pt idx="0">
                  <c:v>0.2</c:v>
                </c:pt>
                <c:pt idx="1">
                  <c:v>-0.2</c:v>
                </c:pt>
                <c:pt idx="2">
                  <c:v>-0.2</c:v>
                </c:pt>
                <c:pt idx="3">
                  <c:v>0.2</c:v>
                </c:pt>
                <c:pt idx="4">
                  <c:v>0.2</c:v>
                </c:pt>
              </c:numCache>
            </c:numRef>
          </c:xVal>
          <c:yVal>
            <c:numRef>
              <c:f>'grafici piano primo'!$D$62:$D$66</c:f>
              <c:numCache>
                <c:formatCode>General</c:formatCode>
                <c:ptCount val="5"/>
                <c:pt idx="0" formatCode="0.00">
                  <c:v>6.4</c:v>
                </c:pt>
                <c:pt idx="1">
                  <c:v>6.4</c:v>
                </c:pt>
                <c:pt idx="2" formatCode="0.00">
                  <c:v>0</c:v>
                </c:pt>
                <c:pt idx="3">
                  <c:v>0</c:v>
                </c:pt>
                <c:pt idx="4">
                  <c:v>6.4</c:v>
                </c:pt>
              </c:numCache>
            </c:numRef>
          </c:yVal>
          <c:smooth val="0"/>
        </c:ser>
        <c:ser>
          <c:idx val="12"/>
          <c:order val="12"/>
          <c:tx>
            <c:v>13</c:v>
          </c:tx>
          <c:spPr>
            <a:ln w="19050" cap="rnd">
              <a:solidFill>
                <a:schemeClr val="bg1">
                  <a:lumMod val="50000"/>
                </a:schemeClr>
              </a:solidFill>
              <a:round/>
            </a:ln>
            <a:effectLst/>
          </c:spPr>
          <c:marker>
            <c:symbol val="none"/>
          </c:marker>
          <c:xVal>
            <c:numRef>
              <c:f>'grafici piano primo'!$C$67:$C$71</c:f>
              <c:numCache>
                <c:formatCode>General</c:formatCode>
                <c:ptCount val="5"/>
                <c:pt idx="0">
                  <c:v>3.5</c:v>
                </c:pt>
                <c:pt idx="1">
                  <c:v>3.0999999999999996</c:v>
                </c:pt>
                <c:pt idx="2">
                  <c:v>3.0999999999999996</c:v>
                </c:pt>
                <c:pt idx="3">
                  <c:v>3.5</c:v>
                </c:pt>
                <c:pt idx="4">
                  <c:v>3.5</c:v>
                </c:pt>
              </c:numCache>
            </c:numRef>
          </c:xVal>
          <c:yVal>
            <c:numRef>
              <c:f>'grafici piano primo'!$D$67:$D$71</c:f>
              <c:numCache>
                <c:formatCode>General</c:formatCode>
                <c:ptCount val="5"/>
                <c:pt idx="0" formatCode="0.00">
                  <c:v>7.3000000000000007</c:v>
                </c:pt>
                <c:pt idx="1">
                  <c:v>7.3000000000000007</c:v>
                </c:pt>
                <c:pt idx="2" formatCode="0.00">
                  <c:v>4.3499999999999996</c:v>
                </c:pt>
                <c:pt idx="3">
                  <c:v>4.3499999999999996</c:v>
                </c:pt>
                <c:pt idx="4">
                  <c:v>7.3000000000000007</c:v>
                </c:pt>
              </c:numCache>
            </c:numRef>
          </c:yVal>
          <c:smooth val="0"/>
        </c:ser>
        <c:ser>
          <c:idx val="13"/>
          <c:order val="13"/>
          <c:tx>
            <c:v>14</c:v>
          </c:tx>
          <c:spPr>
            <a:ln w="19050" cap="rnd">
              <a:solidFill>
                <a:schemeClr val="bg1">
                  <a:lumMod val="50000"/>
                </a:schemeClr>
              </a:solidFill>
              <a:round/>
            </a:ln>
            <a:effectLst/>
          </c:spPr>
          <c:marker>
            <c:symbol val="none"/>
          </c:marker>
          <c:xVal>
            <c:numRef>
              <c:f>'grafici piano primo'!$C$72:$C$76</c:f>
              <c:numCache>
                <c:formatCode>General</c:formatCode>
                <c:ptCount val="5"/>
                <c:pt idx="0">
                  <c:v>3.5</c:v>
                </c:pt>
                <c:pt idx="1">
                  <c:v>3.0999999999999996</c:v>
                </c:pt>
                <c:pt idx="2">
                  <c:v>3.0999999999999996</c:v>
                </c:pt>
                <c:pt idx="3">
                  <c:v>3.5</c:v>
                </c:pt>
                <c:pt idx="4">
                  <c:v>3.5</c:v>
                </c:pt>
              </c:numCache>
            </c:numRef>
          </c:xVal>
          <c:yVal>
            <c:numRef>
              <c:f>'grafici piano primo'!$D$72:$D$76</c:f>
              <c:numCache>
                <c:formatCode>General</c:formatCode>
                <c:ptCount val="5"/>
                <c:pt idx="0" formatCode="0.00">
                  <c:v>2.0500000000000003</c:v>
                </c:pt>
                <c:pt idx="1">
                  <c:v>2.0500000000000003</c:v>
                </c:pt>
                <c:pt idx="2" formatCode="0.00">
                  <c:v>-2.1</c:v>
                </c:pt>
                <c:pt idx="3">
                  <c:v>-2.1</c:v>
                </c:pt>
                <c:pt idx="4">
                  <c:v>2.0500000000000003</c:v>
                </c:pt>
              </c:numCache>
            </c:numRef>
          </c:yVal>
          <c:smooth val="0"/>
        </c:ser>
        <c:ser>
          <c:idx val="14"/>
          <c:order val="14"/>
          <c:tx>
            <c:v>15</c:v>
          </c:tx>
          <c:spPr>
            <a:ln w="19050" cap="rnd">
              <a:solidFill>
                <a:schemeClr val="bg1">
                  <a:lumMod val="50000"/>
                </a:schemeClr>
              </a:solidFill>
              <a:round/>
            </a:ln>
            <a:effectLst/>
          </c:spPr>
          <c:marker>
            <c:symbol val="none"/>
          </c:marker>
          <c:xVal>
            <c:numRef>
              <c:f>'grafici piano primo'!$C$77:$C$81</c:f>
              <c:numCache>
                <c:formatCode>General</c:formatCode>
                <c:ptCount val="5"/>
                <c:pt idx="0">
                  <c:v>6.3</c:v>
                </c:pt>
                <c:pt idx="1">
                  <c:v>5.8999999999999995</c:v>
                </c:pt>
                <c:pt idx="2">
                  <c:v>5.8999999999999995</c:v>
                </c:pt>
                <c:pt idx="3">
                  <c:v>6.3</c:v>
                </c:pt>
                <c:pt idx="4">
                  <c:v>6.3</c:v>
                </c:pt>
              </c:numCache>
            </c:numRef>
          </c:xVal>
          <c:yVal>
            <c:numRef>
              <c:f>'grafici piano primo'!$D$77:$D$81</c:f>
              <c:numCache>
                <c:formatCode>General</c:formatCode>
                <c:ptCount val="5"/>
                <c:pt idx="0" formatCode="0.00">
                  <c:v>7.2999999999999989</c:v>
                </c:pt>
                <c:pt idx="1">
                  <c:v>7.2999999999999989</c:v>
                </c:pt>
                <c:pt idx="2" formatCode="0.00">
                  <c:v>4.3499999999999996</c:v>
                </c:pt>
                <c:pt idx="3">
                  <c:v>4.3499999999999996</c:v>
                </c:pt>
                <c:pt idx="4">
                  <c:v>7.2999999999999989</c:v>
                </c:pt>
              </c:numCache>
            </c:numRef>
          </c:yVal>
          <c:smooth val="0"/>
        </c:ser>
        <c:ser>
          <c:idx val="15"/>
          <c:order val="15"/>
          <c:tx>
            <c:v>16</c:v>
          </c:tx>
          <c:spPr>
            <a:ln w="19050" cap="rnd">
              <a:solidFill>
                <a:schemeClr val="bg1">
                  <a:lumMod val="50000"/>
                </a:schemeClr>
              </a:solidFill>
              <a:round/>
            </a:ln>
            <a:effectLst/>
          </c:spPr>
          <c:marker>
            <c:symbol val="none"/>
          </c:marker>
          <c:xVal>
            <c:numRef>
              <c:f>'grafici piano primo'!$C$82:$C$86</c:f>
              <c:numCache>
                <c:formatCode>General</c:formatCode>
                <c:ptCount val="5"/>
                <c:pt idx="0">
                  <c:v>6.3</c:v>
                </c:pt>
                <c:pt idx="1">
                  <c:v>5.8999999999999995</c:v>
                </c:pt>
                <c:pt idx="2">
                  <c:v>5.8999999999999995</c:v>
                </c:pt>
                <c:pt idx="3">
                  <c:v>6.3</c:v>
                </c:pt>
                <c:pt idx="4">
                  <c:v>6.3</c:v>
                </c:pt>
              </c:numCache>
            </c:numRef>
          </c:xVal>
          <c:yVal>
            <c:numRef>
              <c:f>'grafici piano primo'!$D$82:$D$86</c:f>
              <c:numCache>
                <c:formatCode>General</c:formatCode>
                <c:ptCount val="5"/>
                <c:pt idx="0" formatCode="0.00">
                  <c:v>3.2</c:v>
                </c:pt>
                <c:pt idx="1">
                  <c:v>3.2</c:v>
                </c:pt>
                <c:pt idx="2" formatCode="0.00">
                  <c:v>-2.0999999999999996</c:v>
                </c:pt>
                <c:pt idx="3">
                  <c:v>-2.0999999999999996</c:v>
                </c:pt>
                <c:pt idx="4">
                  <c:v>3.2</c:v>
                </c:pt>
              </c:numCache>
            </c:numRef>
          </c:yVal>
          <c:smooth val="0"/>
        </c:ser>
        <c:ser>
          <c:idx val="16"/>
          <c:order val="16"/>
          <c:tx>
            <c:v>17</c:v>
          </c:tx>
          <c:spPr>
            <a:ln w="19050" cap="rnd">
              <a:solidFill>
                <a:schemeClr val="bg1">
                  <a:lumMod val="50000"/>
                </a:schemeClr>
              </a:solidFill>
              <a:round/>
            </a:ln>
            <a:effectLst/>
          </c:spPr>
          <c:marker>
            <c:symbol val="none"/>
          </c:marker>
          <c:xVal>
            <c:numRef>
              <c:f>'grafici piano primo'!$C$87:$C$91</c:f>
              <c:numCache>
                <c:formatCode>General</c:formatCode>
                <c:ptCount val="5"/>
                <c:pt idx="0">
                  <c:v>10.399999999999999</c:v>
                </c:pt>
                <c:pt idx="1">
                  <c:v>10</c:v>
                </c:pt>
                <c:pt idx="2">
                  <c:v>10</c:v>
                </c:pt>
                <c:pt idx="3">
                  <c:v>10.399999999999999</c:v>
                </c:pt>
                <c:pt idx="4">
                  <c:v>10.399999999999999</c:v>
                </c:pt>
              </c:numCache>
            </c:numRef>
          </c:xVal>
          <c:yVal>
            <c:numRef>
              <c:f>'grafici piano primo'!$D$87:$D$91</c:f>
              <c:numCache>
                <c:formatCode>General</c:formatCode>
                <c:ptCount val="5"/>
                <c:pt idx="0" formatCode="0.00">
                  <c:v>7.3</c:v>
                </c:pt>
                <c:pt idx="1">
                  <c:v>7.3</c:v>
                </c:pt>
                <c:pt idx="2" formatCode="0.00">
                  <c:v>3.2</c:v>
                </c:pt>
                <c:pt idx="3">
                  <c:v>3.2</c:v>
                </c:pt>
                <c:pt idx="4">
                  <c:v>7.3</c:v>
                </c:pt>
              </c:numCache>
            </c:numRef>
          </c:yVal>
          <c:smooth val="0"/>
        </c:ser>
        <c:ser>
          <c:idx val="17"/>
          <c:order val="17"/>
          <c:tx>
            <c:v>18</c:v>
          </c:tx>
          <c:spPr>
            <a:ln w="19050" cap="rnd">
              <a:solidFill>
                <a:schemeClr val="bg1">
                  <a:lumMod val="50000"/>
                </a:schemeClr>
              </a:solidFill>
              <a:round/>
            </a:ln>
            <a:effectLst/>
          </c:spPr>
          <c:marker>
            <c:symbol val="none"/>
          </c:marker>
          <c:xVal>
            <c:numRef>
              <c:f>'grafici piano primo'!$C$92:$C$96</c:f>
              <c:numCache>
                <c:formatCode>General</c:formatCode>
                <c:ptCount val="5"/>
                <c:pt idx="0">
                  <c:v>0</c:v>
                </c:pt>
                <c:pt idx="1">
                  <c:v>0</c:v>
                </c:pt>
                <c:pt idx="2">
                  <c:v>0</c:v>
                </c:pt>
                <c:pt idx="3">
                  <c:v>0</c:v>
                </c:pt>
                <c:pt idx="4">
                  <c:v>0</c:v>
                </c:pt>
              </c:numCache>
            </c:numRef>
          </c:xVal>
          <c:yVal>
            <c:numRef>
              <c:f>'grafici piano primo'!$D$92:$D$96</c:f>
              <c:numCache>
                <c:formatCode>General</c:formatCode>
                <c:ptCount val="5"/>
                <c:pt idx="0" formatCode="0.00">
                  <c:v>0</c:v>
                </c:pt>
                <c:pt idx="1">
                  <c:v>0</c:v>
                </c:pt>
                <c:pt idx="2" formatCode="0.00">
                  <c:v>0</c:v>
                </c:pt>
                <c:pt idx="3">
                  <c:v>0</c:v>
                </c:pt>
                <c:pt idx="4">
                  <c:v>0</c:v>
                </c:pt>
              </c:numCache>
            </c:numRef>
          </c:yVal>
          <c:smooth val="0"/>
        </c:ser>
        <c:ser>
          <c:idx val="18"/>
          <c:order val="18"/>
          <c:tx>
            <c:v>19</c:v>
          </c:tx>
          <c:spPr>
            <a:ln w="19050" cap="rnd">
              <a:solidFill>
                <a:schemeClr val="bg1">
                  <a:lumMod val="50000"/>
                </a:schemeClr>
              </a:solidFill>
              <a:round/>
            </a:ln>
            <a:effectLst/>
          </c:spPr>
          <c:marker>
            <c:symbol val="none"/>
          </c:marker>
          <c:xVal>
            <c:numRef>
              <c:f>'grafici piano primo'!$C$97:$C$101</c:f>
              <c:numCache>
                <c:formatCode>General</c:formatCode>
                <c:ptCount val="5"/>
                <c:pt idx="0">
                  <c:v>0</c:v>
                </c:pt>
                <c:pt idx="1">
                  <c:v>0</c:v>
                </c:pt>
                <c:pt idx="2">
                  <c:v>0</c:v>
                </c:pt>
                <c:pt idx="3">
                  <c:v>0</c:v>
                </c:pt>
                <c:pt idx="4">
                  <c:v>0</c:v>
                </c:pt>
              </c:numCache>
            </c:numRef>
          </c:xVal>
          <c:yVal>
            <c:numRef>
              <c:f>'grafici piano primo'!$D$97:$D$101</c:f>
              <c:numCache>
                <c:formatCode>General</c:formatCode>
                <c:ptCount val="5"/>
                <c:pt idx="0" formatCode="0.00">
                  <c:v>0</c:v>
                </c:pt>
                <c:pt idx="1">
                  <c:v>0</c:v>
                </c:pt>
                <c:pt idx="2" formatCode="0.00">
                  <c:v>0</c:v>
                </c:pt>
                <c:pt idx="3">
                  <c:v>0</c:v>
                </c:pt>
                <c:pt idx="4">
                  <c:v>0</c:v>
                </c:pt>
              </c:numCache>
            </c:numRef>
          </c:yVal>
          <c:smooth val="0"/>
        </c:ser>
        <c:ser>
          <c:idx val="19"/>
          <c:order val="19"/>
          <c:tx>
            <c:v>20</c:v>
          </c:tx>
          <c:spPr>
            <a:ln w="19050" cap="rnd">
              <a:solidFill>
                <a:schemeClr val="bg1">
                  <a:lumMod val="50000"/>
                </a:schemeClr>
              </a:solidFill>
              <a:round/>
            </a:ln>
            <a:effectLst/>
          </c:spPr>
          <c:marker>
            <c:symbol val="none"/>
          </c:marker>
          <c:xVal>
            <c:numRef>
              <c:f>'grafici piano primo'!$C$102:$C$106</c:f>
              <c:numCache>
                <c:formatCode>General</c:formatCode>
                <c:ptCount val="5"/>
                <c:pt idx="0">
                  <c:v>0</c:v>
                </c:pt>
                <c:pt idx="1">
                  <c:v>0</c:v>
                </c:pt>
                <c:pt idx="2">
                  <c:v>0</c:v>
                </c:pt>
                <c:pt idx="3">
                  <c:v>0</c:v>
                </c:pt>
                <c:pt idx="4">
                  <c:v>0</c:v>
                </c:pt>
              </c:numCache>
            </c:numRef>
          </c:xVal>
          <c:yVal>
            <c:numRef>
              <c:f>'grafici piano primo'!$D$102:$D$106</c:f>
              <c:numCache>
                <c:formatCode>General</c:formatCode>
                <c:ptCount val="5"/>
                <c:pt idx="0" formatCode="0.00">
                  <c:v>0</c:v>
                </c:pt>
                <c:pt idx="1">
                  <c:v>0</c:v>
                </c:pt>
                <c:pt idx="2" formatCode="0.00">
                  <c:v>0</c:v>
                </c:pt>
                <c:pt idx="3">
                  <c:v>0</c:v>
                </c:pt>
                <c:pt idx="4">
                  <c:v>0</c:v>
                </c:pt>
              </c:numCache>
            </c:numRef>
          </c:yVal>
          <c:smooth val="0"/>
        </c:ser>
        <c:ser>
          <c:idx val="20"/>
          <c:order val="20"/>
          <c:tx>
            <c:v>21</c:v>
          </c:tx>
          <c:spPr>
            <a:ln w="19050" cap="rnd">
              <a:solidFill>
                <a:schemeClr val="bg1">
                  <a:lumMod val="50000"/>
                </a:schemeClr>
              </a:solidFill>
              <a:round/>
            </a:ln>
            <a:effectLst/>
          </c:spPr>
          <c:marker>
            <c:symbol val="none"/>
          </c:marker>
          <c:xVal>
            <c:numRef>
              <c:f>'grafici piano primo'!$C$107:$C$111</c:f>
              <c:numCache>
                <c:formatCode>General</c:formatCode>
                <c:ptCount val="5"/>
                <c:pt idx="0">
                  <c:v>0</c:v>
                </c:pt>
                <c:pt idx="1">
                  <c:v>0</c:v>
                </c:pt>
                <c:pt idx="2">
                  <c:v>0</c:v>
                </c:pt>
                <c:pt idx="3">
                  <c:v>0</c:v>
                </c:pt>
                <c:pt idx="4">
                  <c:v>0</c:v>
                </c:pt>
              </c:numCache>
            </c:numRef>
          </c:xVal>
          <c:yVal>
            <c:numRef>
              <c:f>'grafici piano primo'!$D$107:$D$111</c:f>
              <c:numCache>
                <c:formatCode>General</c:formatCode>
                <c:ptCount val="5"/>
                <c:pt idx="0" formatCode="0.00">
                  <c:v>0</c:v>
                </c:pt>
                <c:pt idx="1">
                  <c:v>0</c:v>
                </c:pt>
                <c:pt idx="2" formatCode="0.00">
                  <c:v>0</c:v>
                </c:pt>
                <c:pt idx="3">
                  <c:v>0</c:v>
                </c:pt>
                <c:pt idx="4">
                  <c:v>0</c:v>
                </c:pt>
              </c:numCache>
            </c:numRef>
          </c:yVal>
          <c:smooth val="0"/>
        </c:ser>
        <c:ser>
          <c:idx val="21"/>
          <c:order val="21"/>
          <c:tx>
            <c:v>22</c:v>
          </c:tx>
          <c:spPr>
            <a:ln w="19050" cap="rnd">
              <a:solidFill>
                <a:schemeClr val="bg1">
                  <a:lumMod val="50000"/>
                </a:schemeClr>
              </a:solidFill>
              <a:round/>
            </a:ln>
            <a:effectLst/>
          </c:spPr>
          <c:marker>
            <c:symbol val="none"/>
          </c:marker>
          <c:xVal>
            <c:numRef>
              <c:f>'grafici piano primo'!$C$112:$C$116</c:f>
              <c:numCache>
                <c:formatCode>General</c:formatCode>
                <c:ptCount val="5"/>
                <c:pt idx="0">
                  <c:v>0</c:v>
                </c:pt>
                <c:pt idx="1">
                  <c:v>0</c:v>
                </c:pt>
                <c:pt idx="2">
                  <c:v>0</c:v>
                </c:pt>
                <c:pt idx="3">
                  <c:v>0</c:v>
                </c:pt>
                <c:pt idx="4">
                  <c:v>0</c:v>
                </c:pt>
              </c:numCache>
            </c:numRef>
          </c:xVal>
          <c:yVal>
            <c:numRef>
              <c:f>'grafici piano primo'!$D$112:$D$116</c:f>
              <c:numCache>
                <c:formatCode>General</c:formatCode>
                <c:ptCount val="5"/>
                <c:pt idx="0" formatCode="0.00">
                  <c:v>0</c:v>
                </c:pt>
                <c:pt idx="1">
                  <c:v>0</c:v>
                </c:pt>
                <c:pt idx="2" formatCode="0.00">
                  <c:v>0</c:v>
                </c:pt>
                <c:pt idx="3">
                  <c:v>0</c:v>
                </c:pt>
                <c:pt idx="4">
                  <c:v>0</c:v>
                </c:pt>
              </c:numCache>
            </c:numRef>
          </c:yVal>
          <c:smooth val="0"/>
        </c:ser>
        <c:ser>
          <c:idx val="22"/>
          <c:order val="22"/>
          <c:tx>
            <c:v>23</c:v>
          </c:tx>
          <c:spPr>
            <a:ln w="19050" cap="rnd">
              <a:solidFill>
                <a:schemeClr val="bg1">
                  <a:lumMod val="50000"/>
                </a:schemeClr>
              </a:solidFill>
              <a:round/>
            </a:ln>
            <a:effectLst/>
          </c:spPr>
          <c:marker>
            <c:symbol val="none"/>
          </c:marker>
          <c:xVal>
            <c:numRef>
              <c:f>'grafici piano primo'!$C$117:$C$121</c:f>
              <c:numCache>
                <c:formatCode>General</c:formatCode>
                <c:ptCount val="5"/>
                <c:pt idx="0">
                  <c:v>0</c:v>
                </c:pt>
                <c:pt idx="1">
                  <c:v>0</c:v>
                </c:pt>
                <c:pt idx="2">
                  <c:v>0</c:v>
                </c:pt>
                <c:pt idx="3">
                  <c:v>0</c:v>
                </c:pt>
                <c:pt idx="4">
                  <c:v>0</c:v>
                </c:pt>
              </c:numCache>
            </c:numRef>
          </c:xVal>
          <c:yVal>
            <c:numRef>
              <c:f>'grafici piano primo'!$D$117:$D$121</c:f>
              <c:numCache>
                <c:formatCode>General</c:formatCode>
                <c:ptCount val="5"/>
                <c:pt idx="0" formatCode="0.00">
                  <c:v>0</c:v>
                </c:pt>
                <c:pt idx="1">
                  <c:v>0</c:v>
                </c:pt>
                <c:pt idx="2" formatCode="0.00">
                  <c:v>0</c:v>
                </c:pt>
                <c:pt idx="3">
                  <c:v>0</c:v>
                </c:pt>
                <c:pt idx="4">
                  <c:v>0</c:v>
                </c:pt>
              </c:numCache>
            </c:numRef>
          </c:yVal>
          <c:smooth val="0"/>
        </c:ser>
        <c:ser>
          <c:idx val="23"/>
          <c:order val="23"/>
          <c:tx>
            <c:v>24</c:v>
          </c:tx>
          <c:spPr>
            <a:ln w="19050" cap="rnd">
              <a:solidFill>
                <a:schemeClr val="bg1">
                  <a:lumMod val="50000"/>
                </a:schemeClr>
              </a:solidFill>
              <a:round/>
            </a:ln>
            <a:effectLst/>
          </c:spPr>
          <c:marker>
            <c:symbol val="none"/>
          </c:marker>
          <c:xVal>
            <c:numRef>
              <c:f>'grafici piano primo'!$C$122:$C$126</c:f>
              <c:numCache>
                <c:formatCode>General</c:formatCode>
                <c:ptCount val="5"/>
                <c:pt idx="0">
                  <c:v>0</c:v>
                </c:pt>
                <c:pt idx="1">
                  <c:v>0</c:v>
                </c:pt>
                <c:pt idx="2">
                  <c:v>0</c:v>
                </c:pt>
                <c:pt idx="3">
                  <c:v>0</c:v>
                </c:pt>
                <c:pt idx="4">
                  <c:v>0</c:v>
                </c:pt>
              </c:numCache>
            </c:numRef>
          </c:xVal>
          <c:yVal>
            <c:numRef>
              <c:f>'grafici piano primo'!$D$122:$D$126</c:f>
              <c:numCache>
                <c:formatCode>General</c:formatCode>
                <c:ptCount val="5"/>
                <c:pt idx="0" formatCode="0.00">
                  <c:v>0</c:v>
                </c:pt>
                <c:pt idx="1">
                  <c:v>0</c:v>
                </c:pt>
                <c:pt idx="2" formatCode="0.00">
                  <c:v>0</c:v>
                </c:pt>
                <c:pt idx="3">
                  <c:v>0</c:v>
                </c:pt>
                <c:pt idx="4">
                  <c:v>0</c:v>
                </c:pt>
              </c:numCache>
            </c:numRef>
          </c:yVal>
          <c:smooth val="0"/>
        </c:ser>
        <c:ser>
          <c:idx val="24"/>
          <c:order val="24"/>
          <c:tx>
            <c:v>25</c:v>
          </c:tx>
          <c:spPr>
            <a:ln w="19050" cap="rnd">
              <a:solidFill>
                <a:schemeClr val="bg1">
                  <a:lumMod val="50000"/>
                </a:schemeClr>
              </a:solidFill>
              <a:round/>
            </a:ln>
            <a:effectLst/>
          </c:spPr>
          <c:marker>
            <c:symbol val="none"/>
          </c:marker>
          <c:xVal>
            <c:numRef>
              <c:f>'grafici piano primo'!$C$127:$C$131</c:f>
              <c:numCache>
                <c:formatCode>General</c:formatCode>
                <c:ptCount val="5"/>
                <c:pt idx="0">
                  <c:v>0</c:v>
                </c:pt>
                <c:pt idx="1">
                  <c:v>0</c:v>
                </c:pt>
                <c:pt idx="2">
                  <c:v>0</c:v>
                </c:pt>
                <c:pt idx="3">
                  <c:v>0</c:v>
                </c:pt>
                <c:pt idx="4">
                  <c:v>0</c:v>
                </c:pt>
              </c:numCache>
            </c:numRef>
          </c:xVal>
          <c:yVal>
            <c:numRef>
              <c:f>'grafici piano primo'!$D$127:$D$131</c:f>
              <c:numCache>
                <c:formatCode>General</c:formatCode>
                <c:ptCount val="5"/>
                <c:pt idx="0" formatCode="0.00">
                  <c:v>0</c:v>
                </c:pt>
                <c:pt idx="1">
                  <c:v>0</c:v>
                </c:pt>
                <c:pt idx="2" formatCode="0.00">
                  <c:v>0</c:v>
                </c:pt>
                <c:pt idx="3">
                  <c:v>0</c:v>
                </c:pt>
                <c:pt idx="4">
                  <c:v>0</c:v>
                </c:pt>
              </c:numCache>
            </c:numRef>
          </c:yVal>
          <c:smooth val="0"/>
        </c:ser>
        <c:ser>
          <c:idx val="25"/>
          <c:order val="25"/>
          <c:tx>
            <c:v>26</c:v>
          </c:tx>
          <c:spPr>
            <a:ln w="19050" cap="rnd">
              <a:solidFill>
                <a:schemeClr val="bg1">
                  <a:lumMod val="50000"/>
                </a:schemeClr>
              </a:solidFill>
              <a:round/>
            </a:ln>
            <a:effectLst/>
          </c:spPr>
          <c:marker>
            <c:symbol val="none"/>
          </c:marker>
          <c:xVal>
            <c:numRef>
              <c:f>'grafici piano primo'!$C$132:$C$136</c:f>
              <c:numCache>
                <c:formatCode>General</c:formatCode>
                <c:ptCount val="5"/>
                <c:pt idx="0">
                  <c:v>0</c:v>
                </c:pt>
                <c:pt idx="1">
                  <c:v>0</c:v>
                </c:pt>
                <c:pt idx="2">
                  <c:v>0</c:v>
                </c:pt>
                <c:pt idx="3">
                  <c:v>0</c:v>
                </c:pt>
                <c:pt idx="4">
                  <c:v>0</c:v>
                </c:pt>
              </c:numCache>
            </c:numRef>
          </c:xVal>
          <c:yVal>
            <c:numRef>
              <c:f>'grafici piano primo'!$D$132:$D$136</c:f>
              <c:numCache>
                <c:formatCode>General</c:formatCode>
                <c:ptCount val="5"/>
                <c:pt idx="0" formatCode="0.00">
                  <c:v>0</c:v>
                </c:pt>
                <c:pt idx="1">
                  <c:v>0</c:v>
                </c:pt>
                <c:pt idx="2" formatCode="0.00">
                  <c:v>0</c:v>
                </c:pt>
                <c:pt idx="3">
                  <c:v>0</c:v>
                </c:pt>
                <c:pt idx="4">
                  <c:v>0</c:v>
                </c:pt>
              </c:numCache>
            </c:numRef>
          </c:yVal>
          <c:smooth val="0"/>
        </c:ser>
        <c:ser>
          <c:idx val="26"/>
          <c:order val="26"/>
          <c:tx>
            <c:v>27</c:v>
          </c:tx>
          <c:spPr>
            <a:ln w="19050" cap="rnd">
              <a:solidFill>
                <a:schemeClr val="bg1">
                  <a:lumMod val="50000"/>
                </a:schemeClr>
              </a:solidFill>
              <a:round/>
            </a:ln>
            <a:effectLst/>
          </c:spPr>
          <c:marker>
            <c:symbol val="none"/>
          </c:marker>
          <c:xVal>
            <c:numRef>
              <c:f>'grafici piano primo'!$C$137:$C$141</c:f>
              <c:numCache>
                <c:formatCode>General</c:formatCode>
                <c:ptCount val="5"/>
                <c:pt idx="0">
                  <c:v>0</c:v>
                </c:pt>
                <c:pt idx="1">
                  <c:v>0</c:v>
                </c:pt>
                <c:pt idx="2">
                  <c:v>0</c:v>
                </c:pt>
                <c:pt idx="3">
                  <c:v>0</c:v>
                </c:pt>
                <c:pt idx="4">
                  <c:v>0</c:v>
                </c:pt>
              </c:numCache>
            </c:numRef>
          </c:xVal>
          <c:yVal>
            <c:numRef>
              <c:f>'grafici piano primo'!$D$137:$D$141</c:f>
              <c:numCache>
                <c:formatCode>General</c:formatCode>
                <c:ptCount val="5"/>
                <c:pt idx="0" formatCode="0.00">
                  <c:v>0</c:v>
                </c:pt>
                <c:pt idx="1">
                  <c:v>0</c:v>
                </c:pt>
                <c:pt idx="2" formatCode="0.00">
                  <c:v>0</c:v>
                </c:pt>
                <c:pt idx="3">
                  <c:v>0</c:v>
                </c:pt>
                <c:pt idx="4">
                  <c:v>0</c:v>
                </c:pt>
              </c:numCache>
            </c:numRef>
          </c:yVal>
          <c:smooth val="0"/>
        </c:ser>
        <c:ser>
          <c:idx val="27"/>
          <c:order val="27"/>
          <c:tx>
            <c:v>28</c:v>
          </c:tx>
          <c:spPr>
            <a:ln w="19050" cap="rnd">
              <a:solidFill>
                <a:schemeClr val="bg1">
                  <a:lumMod val="50000"/>
                </a:schemeClr>
              </a:solidFill>
              <a:round/>
            </a:ln>
            <a:effectLst/>
          </c:spPr>
          <c:marker>
            <c:symbol val="none"/>
          </c:marker>
          <c:xVal>
            <c:numRef>
              <c:f>'grafici piano primo'!$C$142:$C$146</c:f>
              <c:numCache>
                <c:formatCode>General</c:formatCode>
                <c:ptCount val="5"/>
                <c:pt idx="0">
                  <c:v>0</c:v>
                </c:pt>
                <c:pt idx="1">
                  <c:v>0</c:v>
                </c:pt>
                <c:pt idx="2">
                  <c:v>0</c:v>
                </c:pt>
                <c:pt idx="3">
                  <c:v>0</c:v>
                </c:pt>
                <c:pt idx="4">
                  <c:v>0</c:v>
                </c:pt>
              </c:numCache>
            </c:numRef>
          </c:xVal>
          <c:yVal>
            <c:numRef>
              <c:f>'grafici piano primo'!$D$142:$D$146</c:f>
              <c:numCache>
                <c:formatCode>General</c:formatCode>
                <c:ptCount val="5"/>
                <c:pt idx="0" formatCode="0.00">
                  <c:v>0</c:v>
                </c:pt>
                <c:pt idx="1">
                  <c:v>0</c:v>
                </c:pt>
                <c:pt idx="2" formatCode="0.00">
                  <c:v>0</c:v>
                </c:pt>
                <c:pt idx="3">
                  <c:v>0</c:v>
                </c:pt>
                <c:pt idx="4">
                  <c:v>0</c:v>
                </c:pt>
              </c:numCache>
            </c:numRef>
          </c:yVal>
          <c:smooth val="0"/>
        </c:ser>
        <c:ser>
          <c:idx val="28"/>
          <c:order val="28"/>
          <c:tx>
            <c:v>29</c:v>
          </c:tx>
          <c:spPr>
            <a:ln w="19050" cap="rnd">
              <a:solidFill>
                <a:schemeClr val="bg1">
                  <a:lumMod val="50000"/>
                </a:schemeClr>
              </a:solidFill>
              <a:round/>
            </a:ln>
            <a:effectLst/>
          </c:spPr>
          <c:marker>
            <c:symbol val="none"/>
          </c:marker>
          <c:xVal>
            <c:numRef>
              <c:f>'grafici piano primo'!$C$147:$C$151</c:f>
              <c:numCache>
                <c:formatCode>General</c:formatCode>
                <c:ptCount val="5"/>
                <c:pt idx="0">
                  <c:v>0</c:v>
                </c:pt>
                <c:pt idx="1">
                  <c:v>0</c:v>
                </c:pt>
                <c:pt idx="2">
                  <c:v>0</c:v>
                </c:pt>
                <c:pt idx="3">
                  <c:v>0</c:v>
                </c:pt>
                <c:pt idx="4">
                  <c:v>0</c:v>
                </c:pt>
              </c:numCache>
            </c:numRef>
          </c:xVal>
          <c:yVal>
            <c:numRef>
              <c:f>'grafici piano primo'!$D$147:$D$151</c:f>
              <c:numCache>
                <c:formatCode>General</c:formatCode>
                <c:ptCount val="5"/>
                <c:pt idx="0" formatCode="0.00">
                  <c:v>0</c:v>
                </c:pt>
                <c:pt idx="1">
                  <c:v>0</c:v>
                </c:pt>
                <c:pt idx="2" formatCode="0.00">
                  <c:v>0</c:v>
                </c:pt>
                <c:pt idx="3">
                  <c:v>0</c:v>
                </c:pt>
                <c:pt idx="4">
                  <c:v>0</c:v>
                </c:pt>
              </c:numCache>
            </c:numRef>
          </c:yVal>
          <c:smooth val="0"/>
        </c:ser>
        <c:ser>
          <c:idx val="29"/>
          <c:order val="29"/>
          <c:tx>
            <c:v>30</c:v>
          </c:tx>
          <c:spPr>
            <a:ln w="19050" cap="rnd">
              <a:solidFill>
                <a:schemeClr val="bg1">
                  <a:lumMod val="50000"/>
                </a:schemeClr>
              </a:solidFill>
              <a:round/>
            </a:ln>
            <a:effectLst/>
          </c:spPr>
          <c:marker>
            <c:symbol val="none"/>
          </c:marker>
          <c:xVal>
            <c:numRef>
              <c:f>'grafici piano primo'!$C$152:$C$156</c:f>
              <c:numCache>
                <c:formatCode>General</c:formatCode>
                <c:ptCount val="5"/>
                <c:pt idx="0">
                  <c:v>0</c:v>
                </c:pt>
                <c:pt idx="1">
                  <c:v>0</c:v>
                </c:pt>
                <c:pt idx="2">
                  <c:v>0</c:v>
                </c:pt>
                <c:pt idx="3">
                  <c:v>0</c:v>
                </c:pt>
                <c:pt idx="4">
                  <c:v>0</c:v>
                </c:pt>
              </c:numCache>
            </c:numRef>
          </c:xVal>
          <c:yVal>
            <c:numRef>
              <c:f>'grafici piano primo'!$D$152:$D$156</c:f>
              <c:numCache>
                <c:formatCode>General</c:formatCode>
                <c:ptCount val="5"/>
                <c:pt idx="0" formatCode="0.00">
                  <c:v>0</c:v>
                </c:pt>
                <c:pt idx="1">
                  <c:v>0</c:v>
                </c:pt>
                <c:pt idx="2" formatCode="0.00">
                  <c:v>0</c:v>
                </c:pt>
                <c:pt idx="3">
                  <c:v>0</c:v>
                </c:pt>
                <c:pt idx="4">
                  <c:v>0</c:v>
                </c:pt>
              </c:numCache>
            </c:numRef>
          </c:yVal>
          <c:smooth val="0"/>
        </c:ser>
        <c:ser>
          <c:idx val="30"/>
          <c:order val="30"/>
          <c:tx>
            <c:v>31</c:v>
          </c:tx>
          <c:spPr>
            <a:ln w="19050" cap="rnd">
              <a:solidFill>
                <a:schemeClr val="bg1">
                  <a:lumMod val="50000"/>
                </a:schemeClr>
              </a:solidFill>
              <a:round/>
            </a:ln>
            <a:effectLst/>
          </c:spPr>
          <c:marker>
            <c:symbol val="none"/>
          </c:marker>
          <c:xVal>
            <c:numRef>
              <c:f>'grafici piano primo'!$C$157:$C$161</c:f>
              <c:numCache>
                <c:formatCode>General</c:formatCode>
                <c:ptCount val="5"/>
                <c:pt idx="0">
                  <c:v>0</c:v>
                </c:pt>
                <c:pt idx="1">
                  <c:v>0</c:v>
                </c:pt>
                <c:pt idx="2">
                  <c:v>0</c:v>
                </c:pt>
                <c:pt idx="3">
                  <c:v>0</c:v>
                </c:pt>
                <c:pt idx="4">
                  <c:v>0</c:v>
                </c:pt>
              </c:numCache>
            </c:numRef>
          </c:xVal>
          <c:yVal>
            <c:numRef>
              <c:f>'grafici piano primo'!$D$157:$D$161</c:f>
              <c:numCache>
                <c:formatCode>General</c:formatCode>
                <c:ptCount val="5"/>
                <c:pt idx="0" formatCode="0.00">
                  <c:v>0</c:v>
                </c:pt>
                <c:pt idx="1">
                  <c:v>0</c:v>
                </c:pt>
                <c:pt idx="2" formatCode="0.00">
                  <c:v>0</c:v>
                </c:pt>
                <c:pt idx="3">
                  <c:v>0</c:v>
                </c:pt>
                <c:pt idx="4">
                  <c:v>0</c:v>
                </c:pt>
              </c:numCache>
            </c:numRef>
          </c:yVal>
          <c:smooth val="0"/>
        </c:ser>
        <c:ser>
          <c:idx val="31"/>
          <c:order val="31"/>
          <c:tx>
            <c:v>32</c:v>
          </c:tx>
          <c:spPr>
            <a:ln w="19050" cap="rnd">
              <a:solidFill>
                <a:schemeClr val="bg1">
                  <a:lumMod val="50000"/>
                </a:schemeClr>
              </a:solidFill>
              <a:round/>
            </a:ln>
            <a:effectLst/>
          </c:spPr>
          <c:marker>
            <c:symbol val="none"/>
          </c:marker>
          <c:xVal>
            <c:numRef>
              <c:f>'grafici piano primo'!$C$162:$C$166</c:f>
              <c:numCache>
                <c:formatCode>General</c:formatCode>
                <c:ptCount val="5"/>
                <c:pt idx="0">
                  <c:v>0</c:v>
                </c:pt>
                <c:pt idx="1">
                  <c:v>0</c:v>
                </c:pt>
                <c:pt idx="2">
                  <c:v>0</c:v>
                </c:pt>
                <c:pt idx="3">
                  <c:v>0</c:v>
                </c:pt>
                <c:pt idx="4">
                  <c:v>0</c:v>
                </c:pt>
              </c:numCache>
            </c:numRef>
          </c:xVal>
          <c:yVal>
            <c:numRef>
              <c:f>'grafici piano primo'!$D$162:$D$166</c:f>
              <c:numCache>
                <c:formatCode>General</c:formatCode>
                <c:ptCount val="5"/>
                <c:pt idx="0" formatCode="0.00">
                  <c:v>0</c:v>
                </c:pt>
                <c:pt idx="1">
                  <c:v>0</c:v>
                </c:pt>
                <c:pt idx="2" formatCode="0.00">
                  <c:v>0</c:v>
                </c:pt>
                <c:pt idx="3">
                  <c:v>0</c:v>
                </c:pt>
                <c:pt idx="4">
                  <c:v>0</c:v>
                </c:pt>
              </c:numCache>
            </c:numRef>
          </c:yVal>
          <c:smooth val="0"/>
        </c:ser>
        <c:ser>
          <c:idx val="32"/>
          <c:order val="32"/>
          <c:tx>
            <c:v>33</c:v>
          </c:tx>
          <c:spPr>
            <a:ln w="19050" cap="rnd">
              <a:solidFill>
                <a:schemeClr val="bg1">
                  <a:lumMod val="50000"/>
                </a:schemeClr>
              </a:solidFill>
              <a:round/>
            </a:ln>
            <a:effectLst/>
          </c:spPr>
          <c:marker>
            <c:symbol val="none"/>
          </c:marker>
          <c:xVal>
            <c:numRef>
              <c:f>'grafici piano primo'!$C$167:$C$171</c:f>
              <c:numCache>
                <c:formatCode>General</c:formatCode>
                <c:ptCount val="5"/>
                <c:pt idx="0">
                  <c:v>0</c:v>
                </c:pt>
                <c:pt idx="1">
                  <c:v>0</c:v>
                </c:pt>
                <c:pt idx="2">
                  <c:v>0</c:v>
                </c:pt>
                <c:pt idx="3">
                  <c:v>0</c:v>
                </c:pt>
                <c:pt idx="4">
                  <c:v>0</c:v>
                </c:pt>
              </c:numCache>
            </c:numRef>
          </c:xVal>
          <c:yVal>
            <c:numRef>
              <c:f>'grafici piano primo'!$D$167:$D$171</c:f>
              <c:numCache>
                <c:formatCode>General</c:formatCode>
                <c:ptCount val="5"/>
                <c:pt idx="0" formatCode="0.00">
                  <c:v>0</c:v>
                </c:pt>
                <c:pt idx="1">
                  <c:v>0</c:v>
                </c:pt>
                <c:pt idx="2" formatCode="0.00">
                  <c:v>0</c:v>
                </c:pt>
                <c:pt idx="3">
                  <c:v>0</c:v>
                </c:pt>
                <c:pt idx="4">
                  <c:v>0</c:v>
                </c:pt>
              </c:numCache>
            </c:numRef>
          </c:yVal>
          <c:smooth val="0"/>
        </c:ser>
        <c:ser>
          <c:idx val="33"/>
          <c:order val="33"/>
          <c:tx>
            <c:v>34</c:v>
          </c:tx>
          <c:spPr>
            <a:ln w="19050" cap="rnd">
              <a:solidFill>
                <a:schemeClr val="bg1">
                  <a:lumMod val="50000"/>
                </a:schemeClr>
              </a:solidFill>
              <a:round/>
            </a:ln>
            <a:effectLst/>
          </c:spPr>
          <c:marker>
            <c:symbol val="none"/>
          </c:marker>
          <c:xVal>
            <c:numRef>
              <c:f>'grafici piano primo'!$C$172:$C$176</c:f>
              <c:numCache>
                <c:formatCode>General</c:formatCode>
                <c:ptCount val="5"/>
                <c:pt idx="0">
                  <c:v>0</c:v>
                </c:pt>
                <c:pt idx="1">
                  <c:v>0</c:v>
                </c:pt>
                <c:pt idx="2">
                  <c:v>0</c:v>
                </c:pt>
                <c:pt idx="3">
                  <c:v>0</c:v>
                </c:pt>
                <c:pt idx="4">
                  <c:v>0</c:v>
                </c:pt>
              </c:numCache>
            </c:numRef>
          </c:xVal>
          <c:yVal>
            <c:numRef>
              <c:f>'grafici piano primo'!$D$172:$D$176</c:f>
              <c:numCache>
                <c:formatCode>General</c:formatCode>
                <c:ptCount val="5"/>
                <c:pt idx="0" formatCode="0.00">
                  <c:v>0</c:v>
                </c:pt>
                <c:pt idx="1">
                  <c:v>0</c:v>
                </c:pt>
                <c:pt idx="2" formatCode="0.00">
                  <c:v>0</c:v>
                </c:pt>
                <c:pt idx="3">
                  <c:v>0</c:v>
                </c:pt>
                <c:pt idx="4">
                  <c:v>0</c:v>
                </c:pt>
              </c:numCache>
            </c:numRef>
          </c:yVal>
          <c:smooth val="0"/>
        </c:ser>
        <c:ser>
          <c:idx val="34"/>
          <c:order val="34"/>
          <c:tx>
            <c:v>35</c:v>
          </c:tx>
          <c:spPr>
            <a:ln w="19050" cap="rnd">
              <a:solidFill>
                <a:schemeClr val="bg1">
                  <a:lumMod val="50000"/>
                </a:schemeClr>
              </a:solidFill>
              <a:round/>
            </a:ln>
            <a:effectLst/>
          </c:spPr>
          <c:marker>
            <c:symbol val="none"/>
          </c:marker>
          <c:xVal>
            <c:numRef>
              <c:f>'grafici piano primo'!$C$177:$C$181</c:f>
              <c:numCache>
                <c:formatCode>General</c:formatCode>
                <c:ptCount val="5"/>
                <c:pt idx="0">
                  <c:v>0</c:v>
                </c:pt>
                <c:pt idx="1">
                  <c:v>0</c:v>
                </c:pt>
                <c:pt idx="2">
                  <c:v>0</c:v>
                </c:pt>
                <c:pt idx="3">
                  <c:v>0</c:v>
                </c:pt>
                <c:pt idx="4">
                  <c:v>0</c:v>
                </c:pt>
              </c:numCache>
            </c:numRef>
          </c:xVal>
          <c:yVal>
            <c:numRef>
              <c:f>'grafici piano primo'!$D$177:$D$181</c:f>
              <c:numCache>
                <c:formatCode>General</c:formatCode>
                <c:ptCount val="5"/>
                <c:pt idx="0" formatCode="0.00">
                  <c:v>0</c:v>
                </c:pt>
                <c:pt idx="1">
                  <c:v>0</c:v>
                </c:pt>
                <c:pt idx="2" formatCode="0.00">
                  <c:v>0</c:v>
                </c:pt>
                <c:pt idx="3">
                  <c:v>0</c:v>
                </c:pt>
                <c:pt idx="4">
                  <c:v>0</c:v>
                </c:pt>
              </c:numCache>
            </c:numRef>
          </c:yVal>
          <c:smooth val="0"/>
        </c:ser>
        <c:ser>
          <c:idx val="35"/>
          <c:order val="35"/>
          <c:tx>
            <c:v>36</c:v>
          </c:tx>
          <c:spPr>
            <a:ln w="19050" cap="rnd">
              <a:solidFill>
                <a:schemeClr val="bg1">
                  <a:lumMod val="50000"/>
                </a:schemeClr>
              </a:solidFill>
              <a:round/>
            </a:ln>
            <a:effectLst/>
          </c:spPr>
          <c:marker>
            <c:symbol val="none"/>
          </c:marker>
          <c:xVal>
            <c:numRef>
              <c:f>'grafici piano primo'!$C$182:$C$186</c:f>
              <c:numCache>
                <c:formatCode>General</c:formatCode>
                <c:ptCount val="5"/>
                <c:pt idx="0">
                  <c:v>0</c:v>
                </c:pt>
                <c:pt idx="1">
                  <c:v>0</c:v>
                </c:pt>
                <c:pt idx="2">
                  <c:v>0</c:v>
                </c:pt>
                <c:pt idx="3">
                  <c:v>0</c:v>
                </c:pt>
                <c:pt idx="4">
                  <c:v>0</c:v>
                </c:pt>
              </c:numCache>
            </c:numRef>
          </c:xVal>
          <c:yVal>
            <c:numRef>
              <c:f>'grafici piano primo'!$D$182:$D$186</c:f>
              <c:numCache>
                <c:formatCode>General</c:formatCode>
                <c:ptCount val="5"/>
                <c:pt idx="0" formatCode="0.00">
                  <c:v>0</c:v>
                </c:pt>
                <c:pt idx="1">
                  <c:v>0</c:v>
                </c:pt>
                <c:pt idx="2" formatCode="0.00">
                  <c:v>0</c:v>
                </c:pt>
                <c:pt idx="3">
                  <c:v>0</c:v>
                </c:pt>
                <c:pt idx="4">
                  <c:v>0</c:v>
                </c:pt>
              </c:numCache>
            </c:numRef>
          </c:yVal>
          <c:smooth val="0"/>
        </c:ser>
        <c:ser>
          <c:idx val="36"/>
          <c:order val="36"/>
          <c:tx>
            <c:v>37</c:v>
          </c:tx>
          <c:spPr>
            <a:ln w="19050" cap="rnd">
              <a:solidFill>
                <a:schemeClr val="bg1">
                  <a:lumMod val="50000"/>
                </a:schemeClr>
              </a:solidFill>
              <a:round/>
            </a:ln>
            <a:effectLst/>
          </c:spPr>
          <c:marker>
            <c:symbol val="none"/>
          </c:marker>
          <c:xVal>
            <c:numRef>
              <c:f>'grafici piano primo'!$C$187:$C$191</c:f>
              <c:numCache>
                <c:formatCode>General</c:formatCode>
                <c:ptCount val="5"/>
                <c:pt idx="0">
                  <c:v>0</c:v>
                </c:pt>
                <c:pt idx="1">
                  <c:v>0</c:v>
                </c:pt>
                <c:pt idx="2">
                  <c:v>0</c:v>
                </c:pt>
                <c:pt idx="3">
                  <c:v>0</c:v>
                </c:pt>
                <c:pt idx="4">
                  <c:v>0</c:v>
                </c:pt>
              </c:numCache>
            </c:numRef>
          </c:xVal>
          <c:yVal>
            <c:numRef>
              <c:f>'grafici piano primo'!$D$187:$D$191</c:f>
              <c:numCache>
                <c:formatCode>General</c:formatCode>
                <c:ptCount val="5"/>
                <c:pt idx="0" formatCode="0.00">
                  <c:v>0</c:v>
                </c:pt>
                <c:pt idx="1">
                  <c:v>0</c:v>
                </c:pt>
                <c:pt idx="2" formatCode="0.00">
                  <c:v>0</c:v>
                </c:pt>
                <c:pt idx="3">
                  <c:v>0</c:v>
                </c:pt>
                <c:pt idx="4">
                  <c:v>0</c:v>
                </c:pt>
              </c:numCache>
            </c:numRef>
          </c:yVal>
          <c:smooth val="0"/>
        </c:ser>
        <c:ser>
          <c:idx val="37"/>
          <c:order val="37"/>
          <c:tx>
            <c:v>38</c:v>
          </c:tx>
          <c:spPr>
            <a:ln w="19050" cap="rnd">
              <a:solidFill>
                <a:schemeClr val="bg1">
                  <a:lumMod val="50000"/>
                </a:schemeClr>
              </a:solidFill>
              <a:round/>
            </a:ln>
            <a:effectLst/>
          </c:spPr>
          <c:marker>
            <c:symbol val="none"/>
          </c:marker>
          <c:xVal>
            <c:numRef>
              <c:f>'grafici piano primo'!$C$192:$C$196</c:f>
              <c:numCache>
                <c:formatCode>General</c:formatCode>
                <c:ptCount val="5"/>
                <c:pt idx="0">
                  <c:v>0</c:v>
                </c:pt>
                <c:pt idx="1">
                  <c:v>0</c:v>
                </c:pt>
                <c:pt idx="2">
                  <c:v>0</c:v>
                </c:pt>
                <c:pt idx="3">
                  <c:v>0</c:v>
                </c:pt>
                <c:pt idx="4">
                  <c:v>0</c:v>
                </c:pt>
              </c:numCache>
            </c:numRef>
          </c:xVal>
          <c:yVal>
            <c:numRef>
              <c:f>'grafici piano primo'!$D$192:$D$196</c:f>
              <c:numCache>
                <c:formatCode>General</c:formatCode>
                <c:ptCount val="5"/>
                <c:pt idx="0" formatCode="0.00">
                  <c:v>0</c:v>
                </c:pt>
                <c:pt idx="1">
                  <c:v>0</c:v>
                </c:pt>
                <c:pt idx="2" formatCode="0.00">
                  <c:v>0</c:v>
                </c:pt>
                <c:pt idx="3">
                  <c:v>0</c:v>
                </c:pt>
                <c:pt idx="4">
                  <c:v>0</c:v>
                </c:pt>
              </c:numCache>
            </c:numRef>
          </c:yVal>
          <c:smooth val="0"/>
        </c:ser>
        <c:ser>
          <c:idx val="38"/>
          <c:order val="38"/>
          <c:tx>
            <c:v>39</c:v>
          </c:tx>
          <c:spPr>
            <a:ln w="19050" cap="rnd">
              <a:solidFill>
                <a:schemeClr val="bg1">
                  <a:lumMod val="50000"/>
                </a:schemeClr>
              </a:solidFill>
              <a:round/>
            </a:ln>
            <a:effectLst/>
          </c:spPr>
          <c:marker>
            <c:symbol val="none"/>
          </c:marker>
          <c:xVal>
            <c:numRef>
              <c:f>'grafici piano primo'!$C$197:$C$201</c:f>
              <c:numCache>
                <c:formatCode>General</c:formatCode>
                <c:ptCount val="5"/>
                <c:pt idx="0">
                  <c:v>0</c:v>
                </c:pt>
                <c:pt idx="1">
                  <c:v>0</c:v>
                </c:pt>
                <c:pt idx="2">
                  <c:v>0</c:v>
                </c:pt>
                <c:pt idx="3">
                  <c:v>0</c:v>
                </c:pt>
                <c:pt idx="4">
                  <c:v>0</c:v>
                </c:pt>
              </c:numCache>
            </c:numRef>
          </c:xVal>
          <c:yVal>
            <c:numRef>
              <c:f>'grafici piano primo'!$D$197:$D$201</c:f>
              <c:numCache>
                <c:formatCode>General</c:formatCode>
                <c:ptCount val="5"/>
                <c:pt idx="0" formatCode="0.00">
                  <c:v>0</c:v>
                </c:pt>
                <c:pt idx="1">
                  <c:v>0</c:v>
                </c:pt>
                <c:pt idx="2" formatCode="0.00">
                  <c:v>0</c:v>
                </c:pt>
                <c:pt idx="3">
                  <c:v>0</c:v>
                </c:pt>
                <c:pt idx="4">
                  <c:v>0</c:v>
                </c:pt>
              </c:numCache>
            </c:numRef>
          </c:yVal>
          <c:smooth val="0"/>
        </c:ser>
        <c:ser>
          <c:idx val="39"/>
          <c:order val="39"/>
          <c:tx>
            <c:v>40</c:v>
          </c:tx>
          <c:spPr>
            <a:ln w="19050" cap="rnd">
              <a:solidFill>
                <a:schemeClr val="bg1">
                  <a:lumMod val="50000"/>
                </a:schemeClr>
              </a:solidFill>
              <a:round/>
            </a:ln>
            <a:effectLst/>
          </c:spPr>
          <c:marker>
            <c:symbol val="none"/>
          </c:marker>
          <c:xVal>
            <c:numRef>
              <c:f>'grafici piano primo'!$C$202:$C$206</c:f>
              <c:numCache>
                <c:formatCode>General</c:formatCode>
                <c:ptCount val="5"/>
                <c:pt idx="0">
                  <c:v>0</c:v>
                </c:pt>
                <c:pt idx="1">
                  <c:v>0</c:v>
                </c:pt>
                <c:pt idx="2">
                  <c:v>0</c:v>
                </c:pt>
                <c:pt idx="3">
                  <c:v>0</c:v>
                </c:pt>
                <c:pt idx="4">
                  <c:v>0</c:v>
                </c:pt>
              </c:numCache>
            </c:numRef>
          </c:xVal>
          <c:yVal>
            <c:numRef>
              <c:f>'grafici piano primo'!$D$202:$D$206</c:f>
              <c:numCache>
                <c:formatCode>General</c:formatCode>
                <c:ptCount val="5"/>
                <c:pt idx="0" formatCode="0.00">
                  <c:v>0</c:v>
                </c:pt>
                <c:pt idx="1">
                  <c:v>0</c:v>
                </c:pt>
                <c:pt idx="2" formatCode="0.00">
                  <c:v>0</c:v>
                </c:pt>
                <c:pt idx="3">
                  <c:v>0</c:v>
                </c:pt>
                <c:pt idx="4">
                  <c:v>0</c:v>
                </c:pt>
              </c:numCache>
            </c:numRef>
          </c:yVal>
          <c:smooth val="0"/>
        </c:ser>
        <c:dLbls>
          <c:showLegendKey val="0"/>
          <c:showVal val="0"/>
          <c:showCatName val="0"/>
          <c:showSerName val="0"/>
          <c:showPercent val="0"/>
          <c:showBubbleSize val="0"/>
        </c:dLbls>
        <c:axId val="-420059792"/>
        <c:axId val="-420054896"/>
      </c:scatterChart>
      <c:scatterChart>
        <c:scatterStyle val="smoothMarker"/>
        <c:varyColors val="0"/>
        <c:ser>
          <c:idx val="40"/>
          <c:order val="40"/>
          <c:tx>
            <c:v>CM</c:v>
          </c:tx>
          <c:spPr>
            <a:ln w="19050"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xVal>
            <c:numRef>
              <c:f>'grafico piano terra'!$L$9</c:f>
              <c:numCache>
                <c:formatCode>0.00</c:formatCode>
                <c:ptCount val="1"/>
                <c:pt idx="0">
                  <c:v>4.7583224410546512</c:v>
                </c:pt>
              </c:numCache>
            </c:numRef>
          </c:xVal>
          <c:yVal>
            <c:numRef>
              <c:f>'grafico piano terra'!$L$10</c:f>
              <c:numCache>
                <c:formatCode>0.00</c:formatCode>
                <c:ptCount val="1"/>
                <c:pt idx="0">
                  <c:v>3.3445070385428139</c:v>
                </c:pt>
              </c:numCache>
            </c:numRef>
          </c:yVal>
          <c:smooth val="1"/>
        </c:ser>
        <c:ser>
          <c:idx val="41"/>
          <c:order val="41"/>
          <c:tx>
            <c:v>CR</c:v>
          </c:tx>
          <c:spPr>
            <a:ln w="19050"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xVal>
            <c:numRef>
              <c:f>'grafico piano terra'!$O$9</c:f>
              <c:numCache>
                <c:formatCode>0.00</c:formatCode>
                <c:ptCount val="1"/>
                <c:pt idx="0">
                  <c:v>4.3834556534596736</c:v>
                </c:pt>
              </c:numCache>
            </c:numRef>
          </c:xVal>
          <c:yVal>
            <c:numRef>
              <c:f>'grafico piano terra'!$O$10</c:f>
              <c:numCache>
                <c:formatCode>0.00</c:formatCode>
                <c:ptCount val="1"/>
                <c:pt idx="0">
                  <c:v>4.1620029681413637</c:v>
                </c:pt>
              </c:numCache>
            </c:numRef>
          </c:yVal>
          <c:smooth val="1"/>
        </c:ser>
        <c:ser>
          <c:idx val="42"/>
          <c:order val="42"/>
          <c:tx>
            <c:v>CM</c:v>
          </c:tx>
          <c:spPr>
            <a:ln w="19050"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dLbls>
            <c:dLbl>
              <c:idx val="0"/>
              <c:layout>
                <c:manualLayout>
                  <c:x val="9.8039215686273797E-3"/>
                  <c:y val="0"/>
                </c:manualLayout>
              </c:layout>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'grafico piano terra'!$L$20</c:f>
              <c:numCache>
                <c:formatCode>0.00</c:formatCode>
                <c:ptCount val="1"/>
                <c:pt idx="0">
                  <c:v>4.7583224410546512</c:v>
                </c:pt>
              </c:numCache>
            </c:numRef>
          </c:xVal>
          <c:yVal>
            <c:numRef>
              <c:f>'grafico piano terra'!$L$21</c:f>
              <c:numCache>
                <c:formatCode>0.00</c:formatCode>
                <c:ptCount val="1"/>
                <c:pt idx="0">
                  <c:v>3.3445070385428139</c:v>
                </c:pt>
              </c:numCache>
            </c:numRef>
          </c:yVal>
          <c:smooth val="1"/>
        </c:ser>
        <c:ser>
          <c:idx val="43"/>
          <c:order val="43"/>
          <c:tx>
            <c:v>CR</c:v>
          </c:tx>
          <c:spPr>
            <a:ln w="19050"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dLbls>
            <c:dLbl>
              <c:idx val="0"/>
              <c:layout>
                <c:manualLayout>
                  <c:x val="1.9607843137254902E-2"/>
                  <c:y val="-2.9568796150313569E-2"/>
                </c:manualLayout>
              </c:layout>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'grafico piano terra'!$O$20</c:f>
              <c:numCache>
                <c:formatCode>0.00</c:formatCode>
                <c:ptCount val="1"/>
                <c:pt idx="0">
                  <c:v>4.3834556534596736</c:v>
                </c:pt>
              </c:numCache>
            </c:numRef>
          </c:xVal>
          <c:yVal>
            <c:numRef>
              <c:f>'grafico piano terra'!$O$21</c:f>
              <c:numCache>
                <c:formatCode>0.00</c:formatCode>
                <c:ptCount val="1"/>
                <c:pt idx="0">
                  <c:v>4.1620029681413637</c:v>
                </c:pt>
              </c:numCache>
            </c:numRef>
          </c:yVal>
          <c:smooth val="1"/>
        </c:ser>
        <c:dLbls>
          <c:showLegendKey val="0"/>
          <c:showVal val="0"/>
          <c:showCatName val="0"/>
          <c:showSerName val="0"/>
          <c:showPercent val="0"/>
          <c:showBubbleSize val="0"/>
        </c:dLbls>
        <c:axId val="-420059792"/>
        <c:axId val="-420054896"/>
      </c:scatterChart>
      <c:valAx>
        <c:axId val="-42005979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20054896"/>
        <c:crosses val="autoZero"/>
        <c:crossBetween val="midCat"/>
      </c:valAx>
      <c:valAx>
        <c:axId val="-4200548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20059792"/>
        <c:crosses val="autoZero"/>
        <c:crossBetween val="midCat"/>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it-IT" sz="1050" b="1"/>
              <a:t>Coefficiente di esposizione </a:t>
            </a:r>
          </a:p>
        </c:rich>
      </c:tx>
      <c:layout>
        <c:manualLayout>
          <c:xMode val="edge"/>
          <c:yMode val="edge"/>
          <c:x val="0.35773040428192204"/>
          <c:y val="3.5860306250564952E-2"/>
        </c:manualLayout>
      </c:layout>
      <c:overlay val="0"/>
      <c:spPr>
        <a:noFill/>
        <a:ln>
          <a:noFill/>
        </a:ln>
        <a:effectLst/>
      </c:spPr>
    </c:title>
    <c:autoTitleDeleted val="0"/>
    <c:plotArea>
      <c:layout>
        <c:manualLayout>
          <c:layoutTarget val="inner"/>
          <c:xMode val="edge"/>
          <c:yMode val="edge"/>
          <c:x val="0.14373017719596909"/>
          <c:y val="0.15817260796031687"/>
          <c:w val="0.8088497977410678"/>
          <c:h val="0.69564775348723851"/>
        </c:manualLayout>
      </c:layout>
      <c:scatterChart>
        <c:scatterStyle val="smoothMarker"/>
        <c:varyColors val="0"/>
        <c:ser>
          <c:idx val="0"/>
          <c:order val="0"/>
          <c:spPr>
            <a:ln w="19050" cap="rnd">
              <a:solidFill>
                <a:schemeClr val="tx1">
                  <a:lumMod val="65000"/>
                  <a:lumOff val="35000"/>
                </a:schemeClr>
              </a:solidFill>
              <a:round/>
            </a:ln>
            <a:effectLst/>
          </c:spPr>
          <c:marker>
            <c:symbol val="none"/>
          </c:marker>
          <c:xVal>
            <c:numRef>
              <c:f>'dati nascosti vento'!$P$108:$P$208</c:f>
              <c:numCache>
                <c:formatCode>0.0</c:formatCode>
                <c:ptCount val="101"/>
                <c:pt idx="0">
                  <c:v>0</c:v>
                </c:pt>
                <c:pt idx="1">
                  <c:v>9.1428571428571428E-2</c:v>
                </c:pt>
                <c:pt idx="2">
                  <c:v>0.18285714285714286</c:v>
                </c:pt>
                <c:pt idx="3">
                  <c:v>0.2742857142857143</c:v>
                </c:pt>
                <c:pt idx="4">
                  <c:v>0.36571428571428571</c:v>
                </c:pt>
                <c:pt idx="5">
                  <c:v>0.45714285714285713</c:v>
                </c:pt>
                <c:pt idx="6">
                  <c:v>0.5485714285714286</c:v>
                </c:pt>
                <c:pt idx="7">
                  <c:v>0.64</c:v>
                </c:pt>
                <c:pt idx="8">
                  <c:v>0.73142857142857143</c:v>
                </c:pt>
                <c:pt idx="9">
                  <c:v>0.82285714285714284</c:v>
                </c:pt>
                <c:pt idx="10">
                  <c:v>0.91428571428571426</c:v>
                </c:pt>
                <c:pt idx="11">
                  <c:v>1.0057142857142858</c:v>
                </c:pt>
                <c:pt idx="12">
                  <c:v>1.0971428571428572</c:v>
                </c:pt>
                <c:pt idx="13">
                  <c:v>1.1885714285714286</c:v>
                </c:pt>
                <c:pt idx="14">
                  <c:v>1.28</c:v>
                </c:pt>
                <c:pt idx="15">
                  <c:v>1.3714285714285714</c:v>
                </c:pt>
                <c:pt idx="16">
                  <c:v>1.4628571428571429</c:v>
                </c:pt>
                <c:pt idx="17">
                  <c:v>1.5542857142857143</c:v>
                </c:pt>
                <c:pt idx="18">
                  <c:v>1.6457142857142857</c:v>
                </c:pt>
                <c:pt idx="19">
                  <c:v>1.7371428571428571</c:v>
                </c:pt>
                <c:pt idx="20">
                  <c:v>1.8285714285714285</c:v>
                </c:pt>
                <c:pt idx="21">
                  <c:v>1.92</c:v>
                </c:pt>
                <c:pt idx="22">
                  <c:v>2.0114285714285716</c:v>
                </c:pt>
                <c:pt idx="23">
                  <c:v>2.1028571428571428</c:v>
                </c:pt>
                <c:pt idx="24">
                  <c:v>2.1942857142857144</c:v>
                </c:pt>
                <c:pt idx="25">
                  <c:v>2.2857142857142856</c:v>
                </c:pt>
                <c:pt idx="26">
                  <c:v>2.3771428571428572</c:v>
                </c:pt>
                <c:pt idx="27">
                  <c:v>2.4685714285714284</c:v>
                </c:pt>
                <c:pt idx="28">
                  <c:v>2.56</c:v>
                </c:pt>
                <c:pt idx="29">
                  <c:v>2.6514285714285712</c:v>
                </c:pt>
                <c:pt idx="30">
                  <c:v>2.7428571428571429</c:v>
                </c:pt>
                <c:pt idx="31">
                  <c:v>2.8342857142857141</c:v>
                </c:pt>
                <c:pt idx="32">
                  <c:v>2.9257142857142857</c:v>
                </c:pt>
                <c:pt idx="33">
                  <c:v>3.0171428571428573</c:v>
                </c:pt>
                <c:pt idx="34">
                  <c:v>3.1085714285714285</c:v>
                </c:pt>
                <c:pt idx="35">
                  <c:v>3.2</c:v>
                </c:pt>
                <c:pt idx="36">
                  <c:v>3.2914285714285714</c:v>
                </c:pt>
                <c:pt idx="37">
                  <c:v>3.382857142857143</c:v>
                </c:pt>
                <c:pt idx="38">
                  <c:v>3.4742857142857142</c:v>
                </c:pt>
                <c:pt idx="39">
                  <c:v>3.5657142857142858</c:v>
                </c:pt>
                <c:pt idx="40">
                  <c:v>3.657142857142857</c:v>
                </c:pt>
                <c:pt idx="41">
                  <c:v>3.7485714285714287</c:v>
                </c:pt>
                <c:pt idx="42">
                  <c:v>3.84</c:v>
                </c:pt>
                <c:pt idx="43">
                  <c:v>3.9314285714285715</c:v>
                </c:pt>
                <c:pt idx="44">
                  <c:v>4.0228571428571431</c:v>
                </c:pt>
                <c:pt idx="45">
                  <c:v>4.1142857142857139</c:v>
                </c:pt>
                <c:pt idx="46">
                  <c:v>4.2057142857142855</c:v>
                </c:pt>
                <c:pt idx="47">
                  <c:v>4.2971428571428572</c:v>
                </c:pt>
                <c:pt idx="48">
                  <c:v>4.3885714285714288</c:v>
                </c:pt>
                <c:pt idx="49">
                  <c:v>4.4800000000000004</c:v>
                </c:pt>
                <c:pt idx="50">
                  <c:v>4.5714285714285712</c:v>
                </c:pt>
                <c:pt idx="51">
                  <c:v>4.6628571428571428</c:v>
                </c:pt>
                <c:pt idx="52">
                  <c:v>4.7542857142857144</c:v>
                </c:pt>
                <c:pt idx="53">
                  <c:v>4.8457142857142861</c:v>
                </c:pt>
                <c:pt idx="54">
                  <c:v>4.9371428571428568</c:v>
                </c:pt>
                <c:pt idx="55">
                  <c:v>5.0285714285714285</c:v>
                </c:pt>
                <c:pt idx="56">
                  <c:v>5.12</c:v>
                </c:pt>
                <c:pt idx="57">
                  <c:v>5.2114285714285717</c:v>
                </c:pt>
                <c:pt idx="58">
                  <c:v>5.3028571428571425</c:v>
                </c:pt>
                <c:pt idx="59">
                  <c:v>5.3942857142857141</c:v>
                </c:pt>
                <c:pt idx="60">
                  <c:v>5.4857142857142858</c:v>
                </c:pt>
                <c:pt idx="61">
                  <c:v>5.5771428571428574</c:v>
                </c:pt>
                <c:pt idx="62">
                  <c:v>5.6685714285714282</c:v>
                </c:pt>
                <c:pt idx="63">
                  <c:v>5.76</c:v>
                </c:pt>
                <c:pt idx="64">
                  <c:v>5.8514285714285714</c:v>
                </c:pt>
                <c:pt idx="65">
                  <c:v>5.9428571428571431</c:v>
                </c:pt>
                <c:pt idx="66">
                  <c:v>6.0342857142857147</c:v>
                </c:pt>
                <c:pt idx="67">
                  <c:v>6.1257142857142854</c:v>
                </c:pt>
                <c:pt idx="68">
                  <c:v>6.2171428571428571</c:v>
                </c:pt>
                <c:pt idx="69">
                  <c:v>6.3085714285714287</c:v>
                </c:pt>
                <c:pt idx="70">
                  <c:v>6.4</c:v>
                </c:pt>
                <c:pt idx="71">
                  <c:v>6.6033333333333335</c:v>
                </c:pt>
                <c:pt idx="72">
                  <c:v>6.8066666666666666</c:v>
                </c:pt>
                <c:pt idx="73">
                  <c:v>7.01</c:v>
                </c:pt>
                <c:pt idx="74">
                  <c:v>7.2133333333333338</c:v>
                </c:pt>
                <c:pt idx="75">
                  <c:v>7.416666666666667</c:v>
                </c:pt>
                <c:pt idx="76">
                  <c:v>7.62</c:v>
                </c:pt>
                <c:pt idx="77">
                  <c:v>7.8233333333333333</c:v>
                </c:pt>
                <c:pt idx="78">
                  <c:v>8.0266666666666673</c:v>
                </c:pt>
                <c:pt idx="79">
                  <c:v>8.23</c:v>
                </c:pt>
                <c:pt idx="80">
                  <c:v>8.4333333333333336</c:v>
                </c:pt>
                <c:pt idx="81">
                  <c:v>8.6366666666666667</c:v>
                </c:pt>
                <c:pt idx="82">
                  <c:v>8.84</c:v>
                </c:pt>
                <c:pt idx="83">
                  <c:v>9.043333333333333</c:v>
                </c:pt>
                <c:pt idx="84">
                  <c:v>9.2466666666666661</c:v>
                </c:pt>
                <c:pt idx="85">
                  <c:v>9.4499999999999993</c:v>
                </c:pt>
                <c:pt idx="86">
                  <c:v>9.6533333333333324</c:v>
                </c:pt>
                <c:pt idx="87">
                  <c:v>9.8566666666666656</c:v>
                </c:pt>
                <c:pt idx="88">
                  <c:v>10.06</c:v>
                </c:pt>
                <c:pt idx="89">
                  <c:v>10.263333333333334</c:v>
                </c:pt>
                <c:pt idx="90">
                  <c:v>10.466666666666667</c:v>
                </c:pt>
                <c:pt idx="91">
                  <c:v>10.67</c:v>
                </c:pt>
                <c:pt idx="92">
                  <c:v>10.873333333333333</c:v>
                </c:pt>
                <c:pt idx="93">
                  <c:v>11.076666666666666</c:v>
                </c:pt>
                <c:pt idx="94">
                  <c:v>11.28</c:v>
                </c:pt>
                <c:pt idx="95">
                  <c:v>11.483333333333334</c:v>
                </c:pt>
                <c:pt idx="96">
                  <c:v>11.686666666666667</c:v>
                </c:pt>
                <c:pt idx="97">
                  <c:v>11.89</c:v>
                </c:pt>
                <c:pt idx="98">
                  <c:v>12.093333333333334</c:v>
                </c:pt>
                <c:pt idx="99">
                  <c:v>12.296666666666667</c:v>
                </c:pt>
                <c:pt idx="100">
                  <c:v>12.5</c:v>
                </c:pt>
              </c:numCache>
            </c:numRef>
          </c:xVal>
          <c:yVal>
            <c:numRef>
              <c:f>'dati nascosti vento'!$Q$108:$Q$208</c:f>
              <c:numCache>
                <c:formatCode>0.000</c:formatCode>
                <c:ptCount val="101"/>
                <c:pt idx="0">
                  <c:v>1.8005360136964756</c:v>
                </c:pt>
                <c:pt idx="1">
                  <c:v>1.8005360136964756</c:v>
                </c:pt>
                <c:pt idx="2">
                  <c:v>1.8005360136964756</c:v>
                </c:pt>
                <c:pt idx="3">
                  <c:v>1.8005360136964756</c:v>
                </c:pt>
                <c:pt idx="4">
                  <c:v>1.8005360136964756</c:v>
                </c:pt>
                <c:pt idx="5">
                  <c:v>1.8005360136964756</c:v>
                </c:pt>
                <c:pt idx="6">
                  <c:v>1.8005360136964756</c:v>
                </c:pt>
                <c:pt idx="7">
                  <c:v>1.8005360136964756</c:v>
                </c:pt>
                <c:pt idx="8">
                  <c:v>1.8005360136964756</c:v>
                </c:pt>
                <c:pt idx="9">
                  <c:v>1.8005360136964756</c:v>
                </c:pt>
                <c:pt idx="10">
                  <c:v>1.8005360136964756</c:v>
                </c:pt>
                <c:pt idx="11">
                  <c:v>1.8005360136964756</c:v>
                </c:pt>
                <c:pt idx="12">
                  <c:v>1.8005360136964756</c:v>
                </c:pt>
                <c:pt idx="13">
                  <c:v>1.8005360136964756</c:v>
                </c:pt>
                <c:pt idx="14">
                  <c:v>1.8005360136964756</c:v>
                </c:pt>
                <c:pt idx="15">
                  <c:v>1.8005360136964756</c:v>
                </c:pt>
                <c:pt idx="16">
                  <c:v>1.8005360136964756</c:v>
                </c:pt>
                <c:pt idx="17">
                  <c:v>1.8005360136964756</c:v>
                </c:pt>
                <c:pt idx="18">
                  <c:v>1.8005360136964756</c:v>
                </c:pt>
                <c:pt idx="19">
                  <c:v>1.8005360136964756</c:v>
                </c:pt>
                <c:pt idx="20">
                  <c:v>1.8005360136964756</c:v>
                </c:pt>
                <c:pt idx="21">
                  <c:v>1.8005360136964756</c:v>
                </c:pt>
                <c:pt idx="22">
                  <c:v>1.8005360136964756</c:v>
                </c:pt>
                <c:pt idx="23">
                  <c:v>1.8005360136964756</c:v>
                </c:pt>
                <c:pt idx="24">
                  <c:v>1.8005360136964756</c:v>
                </c:pt>
                <c:pt idx="25">
                  <c:v>1.8005360136964756</c:v>
                </c:pt>
                <c:pt idx="26">
                  <c:v>1.8005360136964756</c:v>
                </c:pt>
                <c:pt idx="27">
                  <c:v>1.8005360136964756</c:v>
                </c:pt>
                <c:pt idx="28">
                  <c:v>1.8005360136964756</c:v>
                </c:pt>
                <c:pt idx="29">
                  <c:v>1.8005360136964756</c:v>
                </c:pt>
                <c:pt idx="30">
                  <c:v>1.8005360136964756</c:v>
                </c:pt>
                <c:pt idx="31">
                  <c:v>1.8005360136964756</c:v>
                </c:pt>
                <c:pt idx="32">
                  <c:v>1.8005360136964756</c:v>
                </c:pt>
                <c:pt idx="33">
                  <c:v>1.8005360136964756</c:v>
                </c:pt>
                <c:pt idx="34">
                  <c:v>1.8005360136964756</c:v>
                </c:pt>
                <c:pt idx="35">
                  <c:v>1.8005360136964756</c:v>
                </c:pt>
                <c:pt idx="36">
                  <c:v>1.8005360136964756</c:v>
                </c:pt>
                <c:pt idx="37">
                  <c:v>1.8005360136964756</c:v>
                </c:pt>
                <c:pt idx="38">
                  <c:v>1.8005360136964756</c:v>
                </c:pt>
                <c:pt idx="39">
                  <c:v>1.8005360136964756</c:v>
                </c:pt>
                <c:pt idx="40">
                  <c:v>1.8005360136964756</c:v>
                </c:pt>
                <c:pt idx="41">
                  <c:v>1.8005360136964756</c:v>
                </c:pt>
                <c:pt idx="42">
                  <c:v>1.8005360136964756</c:v>
                </c:pt>
                <c:pt idx="43">
                  <c:v>1.8005360136964756</c:v>
                </c:pt>
                <c:pt idx="44">
                  <c:v>1.8037798288637814</c:v>
                </c:pt>
                <c:pt idx="45">
                  <c:v>1.8165962107012492</c:v>
                </c:pt>
                <c:pt idx="46">
                  <c:v>1.829166160624341</c:v>
                </c:pt>
                <c:pt idx="47">
                  <c:v>1.8414995286868292</c:v>
                </c:pt>
                <c:pt idx="48">
                  <c:v>1.8536055740088955</c:v>
                </c:pt>
                <c:pt idx="49">
                  <c:v>1.8654930116081534</c:v>
                </c:pt>
                <c:pt idx="50">
                  <c:v>1.8771700546524626</c:v>
                </c:pt>
                <c:pt idx="51">
                  <c:v>1.8886444526635815</c:v>
                </c:pt>
                <c:pt idx="52">
                  <c:v>1.8999235261305309</c:v>
                </c:pt>
                <c:pt idx="53">
                  <c:v>1.911014197931785</c:v>
                </c:pt>
                <c:pt idx="54">
                  <c:v>1.9219230219144519</c:v>
                </c:pt>
                <c:pt idx="55">
                  <c:v>1.9326562089349331</c:v>
                </c:pt>
                <c:pt idx="56">
                  <c:v>1.9432196506280559</c:v>
                </c:pt>
                <c:pt idx="57">
                  <c:v>1.9536189411393896</c:v>
                </c:pt>
                <c:pt idx="58">
                  <c:v>1.9638593970275333</c:v>
                </c:pt>
                <c:pt idx="59">
                  <c:v>1.9739460755190297</c:v>
                </c:pt>
                <c:pt idx="60">
                  <c:v>1.9838837912775471</c:v>
                </c:pt>
                <c:pt idx="61">
                  <c:v>1.9936771318307271</c:v>
                </c:pt>
                <c:pt idx="62">
                  <c:v>2.0033304717821552</c:v>
                </c:pt>
                <c:pt idx="63">
                  <c:v>2.0128479859219524</c:v>
                </c:pt>
                <c:pt idx="64">
                  <c:v>2.0222336613372915</c:v>
                </c:pt>
                <c:pt idx="65">
                  <c:v>2.0314913086133815</c:v>
                </c:pt>
                <c:pt idx="66">
                  <c:v>2.0406245722060268</c:v>
                </c:pt>
                <c:pt idx="67">
                  <c:v>2.0496369400585155</c:v>
                </c:pt>
                <c:pt idx="68">
                  <c:v>2.0585317525282418</c:v>
                </c:pt>
                <c:pt idx="69">
                  <c:v>2.0673122106819091</c:v>
                </c:pt>
                <c:pt idx="70">
                  <c:v>2.0759813840123935</c:v>
                </c:pt>
                <c:pt idx="71">
                  <c:v>2.094876995393951</c:v>
                </c:pt>
                <c:pt idx="72">
                  <c:v>2.1132669433302276</c:v>
                </c:pt>
                <c:pt idx="73">
                  <c:v>2.1311790445156116</c:v>
                </c:pt>
                <c:pt idx="74">
                  <c:v>2.1486388393120981</c:v>
                </c:pt>
                <c:pt idx="75">
                  <c:v>2.1656698358589832</c:v>
                </c:pt>
                <c:pt idx="76">
                  <c:v>2.1822937221289198</c:v>
                </c:pt>
                <c:pt idx="77">
                  <c:v>2.1985305508709407</c:v>
                </c:pt>
                <c:pt idx="78">
                  <c:v>2.2143989015124759</c:v>
                </c:pt>
                <c:pt idx="79">
                  <c:v>2.2299160223943373</c:v>
                </c:pt>
                <c:pt idx="80">
                  <c:v>2.2450979561484607</c:v>
                </c:pt>
                <c:pt idx="81">
                  <c:v>2.2599596505694333</c:v>
                </c:pt>
                <c:pt idx="82">
                  <c:v>2.2745150569559751</c:v>
                </c:pt>
                <c:pt idx="83">
                  <c:v>2.2887772175905581</c:v>
                </c:pt>
                <c:pt idx="84">
                  <c:v>2.3027583437711758</c:v>
                </c:pt>
                <c:pt idx="85">
                  <c:v>2.3164698855984804</c:v>
                </c:pt>
                <c:pt idx="86">
                  <c:v>2.3299225945459616</c:v>
                </c:pt>
                <c:pt idx="87">
                  <c:v>2.3431265796940313</c:v>
                </c:pt>
                <c:pt idx="88">
                  <c:v>2.3560913583856102</c:v>
                </c:pt>
                <c:pt idx="89">
                  <c:v>2.3688259019568836</c:v>
                </c:pt>
                <c:pt idx="90">
                  <c:v>2.3813386771090377</c:v>
                </c:pt>
                <c:pt idx="91">
                  <c:v>2.393637683412126</c:v>
                </c:pt>
                <c:pt idx="92">
                  <c:v>2.4057304873686989</c:v>
                </c:pt>
                <c:pt idx="93">
                  <c:v>2.4176242534104961</c:v>
                </c:pt>
                <c:pt idx="94">
                  <c:v>2.4293257721549679</c:v>
                </c:pt>
                <c:pt idx="95">
                  <c:v>2.4408414862083538</c:v>
                </c:pt>
                <c:pt idx="96">
                  <c:v>2.4521775137675799</c:v>
                </c:pt>
                <c:pt idx="97">
                  <c:v>2.4633396702433559</c:v>
                </c:pt>
                <c:pt idx="98">
                  <c:v>2.4743334881010588</c:v>
                </c:pt>
                <c:pt idx="99">
                  <c:v>2.4851642350934577</c:v>
                </c:pt>
                <c:pt idx="100">
                  <c:v>2.495836931039825</c:v>
                </c:pt>
              </c:numCache>
            </c:numRef>
          </c:yVal>
          <c:smooth val="1"/>
        </c:ser>
        <c:dLbls>
          <c:showLegendKey val="0"/>
          <c:showVal val="0"/>
          <c:showCatName val="0"/>
          <c:showSerName val="0"/>
          <c:showPercent val="0"/>
          <c:showBubbleSize val="0"/>
        </c:dLbls>
        <c:axId val="-420061968"/>
        <c:axId val="-420054352"/>
      </c:scatterChart>
      <c:valAx>
        <c:axId val="-4200619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Quota</a:t>
                </a:r>
                <a:r>
                  <a:rPr lang="it-IT" baseline="0"/>
                  <a:t> del fabbricato [m]</a:t>
                </a:r>
                <a:endParaRPr lang="it-IT"/>
              </a:p>
            </c:rich>
          </c:tx>
          <c:overlay val="0"/>
          <c:spPr>
            <a:noFill/>
            <a:ln>
              <a:noFill/>
            </a:ln>
            <a:effectLst/>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20054352"/>
        <c:crosses val="autoZero"/>
        <c:crossBetween val="midCat"/>
      </c:valAx>
      <c:valAx>
        <c:axId val="-420054352"/>
        <c:scaling>
          <c:orientation val="minMax"/>
          <c:min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sz="1800"/>
                  <a:t>c</a:t>
                </a:r>
                <a:r>
                  <a:rPr lang="it-IT" sz="1050"/>
                  <a:t>e</a:t>
                </a:r>
                <a:endParaRPr lang="it-IT" sz="1800"/>
              </a:p>
            </c:rich>
          </c:tx>
          <c:overlay val="0"/>
          <c:spPr>
            <a:noFill/>
            <a:ln>
              <a:noFill/>
            </a:ln>
            <a:effectLst/>
          </c:sp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200619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000000000000222" l="0.70000000000000062" r="0.70000000000000062" t="0.750000000000002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it-IT" sz="1100"/>
              <a:t>Pressione del vento (riferita all</a:t>
            </a:r>
            <a:r>
              <a:rPr lang="it-IT" sz="1100" baseline="0"/>
              <a:t>a parete sopravento)</a:t>
            </a:r>
            <a:endParaRPr lang="it-IT" sz="1100"/>
          </a:p>
        </c:rich>
      </c:tx>
      <c:layout>
        <c:manualLayout>
          <c:xMode val="edge"/>
          <c:yMode val="edge"/>
          <c:x val="0.16553649975943974"/>
          <c:y val="2.8971191913615676E-2"/>
        </c:manualLayout>
      </c:layout>
      <c:overlay val="0"/>
    </c:title>
    <c:autoTitleDeleted val="0"/>
    <c:plotArea>
      <c:layout/>
      <c:scatterChart>
        <c:scatterStyle val="smoothMarker"/>
        <c:varyColors val="0"/>
        <c:ser>
          <c:idx val="1"/>
          <c:order val="0"/>
          <c:spPr>
            <a:ln>
              <a:solidFill>
                <a:srgbClr val="FF0000"/>
              </a:solidFill>
            </a:ln>
          </c:spPr>
          <c:marker>
            <c:symbol val="none"/>
          </c:marker>
          <c:xVal>
            <c:numRef>
              <c:f>'dati nascosti vento'!$R$108:$R$178</c:f>
              <c:numCache>
                <c:formatCode>0.00</c:formatCode>
                <c:ptCount val="71"/>
                <c:pt idx="0">
                  <c:v>0.83624427191469863</c:v>
                </c:pt>
                <c:pt idx="1">
                  <c:v>0.83624427191469863</c:v>
                </c:pt>
                <c:pt idx="2">
                  <c:v>0.83624427191469863</c:v>
                </c:pt>
                <c:pt idx="3">
                  <c:v>0.83624427191469863</c:v>
                </c:pt>
                <c:pt idx="4">
                  <c:v>0.83624427191469863</c:v>
                </c:pt>
                <c:pt idx="5">
                  <c:v>0.83624427191469863</c:v>
                </c:pt>
                <c:pt idx="6">
                  <c:v>0.83624427191469863</c:v>
                </c:pt>
                <c:pt idx="7">
                  <c:v>0.83624427191469863</c:v>
                </c:pt>
                <c:pt idx="8">
                  <c:v>0.83624427191469863</c:v>
                </c:pt>
                <c:pt idx="9">
                  <c:v>0.83624427191469863</c:v>
                </c:pt>
                <c:pt idx="10">
                  <c:v>0.83624427191469863</c:v>
                </c:pt>
                <c:pt idx="11">
                  <c:v>0.83624427191469863</c:v>
                </c:pt>
                <c:pt idx="12">
                  <c:v>0.83624427191469863</c:v>
                </c:pt>
                <c:pt idx="13">
                  <c:v>0.83624427191469863</c:v>
                </c:pt>
                <c:pt idx="14">
                  <c:v>0.83624427191469863</c:v>
                </c:pt>
                <c:pt idx="15">
                  <c:v>0.83624427191469863</c:v>
                </c:pt>
                <c:pt idx="16">
                  <c:v>0.83624427191469863</c:v>
                </c:pt>
                <c:pt idx="17">
                  <c:v>0.83624427191469863</c:v>
                </c:pt>
                <c:pt idx="18">
                  <c:v>0.83624427191469863</c:v>
                </c:pt>
                <c:pt idx="19">
                  <c:v>0.83624427191469863</c:v>
                </c:pt>
                <c:pt idx="20">
                  <c:v>0.83624427191469863</c:v>
                </c:pt>
                <c:pt idx="21">
                  <c:v>0.83624427191469863</c:v>
                </c:pt>
                <c:pt idx="22">
                  <c:v>0.83624427191469863</c:v>
                </c:pt>
                <c:pt idx="23">
                  <c:v>0.83624427191469863</c:v>
                </c:pt>
                <c:pt idx="24">
                  <c:v>0.83624427191469863</c:v>
                </c:pt>
                <c:pt idx="25">
                  <c:v>0.83624427191469863</c:v>
                </c:pt>
                <c:pt idx="26">
                  <c:v>0.83624427191469863</c:v>
                </c:pt>
                <c:pt idx="27">
                  <c:v>0.83624427191469863</c:v>
                </c:pt>
                <c:pt idx="28">
                  <c:v>0.83624427191469863</c:v>
                </c:pt>
                <c:pt idx="29">
                  <c:v>0.83624427191469863</c:v>
                </c:pt>
                <c:pt idx="30">
                  <c:v>0.83624427191469863</c:v>
                </c:pt>
                <c:pt idx="31">
                  <c:v>0.83624427191469863</c:v>
                </c:pt>
                <c:pt idx="32">
                  <c:v>0.83624427191469863</c:v>
                </c:pt>
                <c:pt idx="33">
                  <c:v>0.83624427191469863</c:v>
                </c:pt>
                <c:pt idx="34">
                  <c:v>0.83624427191469863</c:v>
                </c:pt>
                <c:pt idx="35">
                  <c:v>0.83624427191469863</c:v>
                </c:pt>
                <c:pt idx="36">
                  <c:v>0.83624427191469863</c:v>
                </c:pt>
                <c:pt idx="37">
                  <c:v>0.83624427191469863</c:v>
                </c:pt>
                <c:pt idx="38">
                  <c:v>0.83624427191469863</c:v>
                </c:pt>
                <c:pt idx="39">
                  <c:v>0.83624427191469863</c:v>
                </c:pt>
                <c:pt idx="40">
                  <c:v>0.83624427191469863</c:v>
                </c:pt>
                <c:pt idx="41">
                  <c:v>0.83624427191469863</c:v>
                </c:pt>
                <c:pt idx="42">
                  <c:v>0.83624427191469863</c:v>
                </c:pt>
                <c:pt idx="43">
                  <c:v>0.83624427191469863</c:v>
                </c:pt>
                <c:pt idx="44">
                  <c:v>0.83775083542255113</c:v>
                </c:pt>
                <c:pt idx="45">
                  <c:v>0.84370329947588096</c:v>
                </c:pt>
                <c:pt idx="46">
                  <c:v>0.84954131023572144</c:v>
                </c:pt>
                <c:pt idx="47">
                  <c:v>0.85526944247924008</c:v>
                </c:pt>
                <c:pt idx="48">
                  <c:v>0.86089199652931658</c:v>
                </c:pt>
                <c:pt idx="49">
                  <c:v>0.86641302000482845</c:v>
                </c:pt>
                <c:pt idx="50">
                  <c:v>0.8718363274446268</c:v>
                </c:pt>
                <c:pt idx="51">
                  <c:v>0.87716551805091092</c:v>
                </c:pt>
                <c:pt idx="52">
                  <c:v>0.88240399176512319</c:v>
                </c:pt>
                <c:pt idx="53">
                  <c:v>0.88755496386172905</c:v>
                </c:pt>
                <c:pt idx="54">
                  <c:v>0.892621478221585</c:v>
                </c:pt>
                <c:pt idx="55">
                  <c:v>0.89760641942630992</c:v>
                </c:pt>
                <c:pt idx="56">
                  <c:v>0.90251252379766511</c:v>
                </c:pt>
                <c:pt idx="57">
                  <c:v>0.9073423894909517</c:v>
                </c:pt>
                <c:pt idx="58">
                  <c:v>0.91209848573846553</c:v>
                </c:pt>
                <c:pt idx="59">
                  <c:v>0.9167831613278431</c:v>
                </c:pt>
                <c:pt idx="60">
                  <c:v>0.92139865239037155</c:v>
                </c:pt>
                <c:pt idx="61">
                  <c:v>0.92594708956586214</c:v>
                </c:pt>
                <c:pt idx="62">
                  <c:v>0.93043050460328436</c:v>
                </c:pt>
                <c:pt idx="63">
                  <c:v>0.93485083644987321</c:v>
                </c:pt>
                <c:pt idx="64">
                  <c:v>0.93920993687575949</c:v>
                </c:pt>
                <c:pt idx="65">
                  <c:v>0.9435095756761761</c:v>
                </c:pt>
                <c:pt idx="66">
                  <c:v>0.94775144548890866</c:v>
                </c:pt>
                <c:pt idx="67">
                  <c:v>0.95193716626078007</c:v>
                </c:pt>
                <c:pt idx="68">
                  <c:v>0.95606828939354838</c:v>
                </c:pt>
                <c:pt idx="69">
                  <c:v>0.96014630159654601</c:v>
                </c:pt>
                <c:pt idx="70">
                  <c:v>0.96417262847071394</c:v>
                </c:pt>
              </c:numCache>
            </c:numRef>
          </c:xVal>
          <c:yVal>
            <c:numRef>
              <c:f>'dati nascosti vento'!$P$108:$P$178</c:f>
              <c:numCache>
                <c:formatCode>0.0</c:formatCode>
                <c:ptCount val="71"/>
                <c:pt idx="0">
                  <c:v>0</c:v>
                </c:pt>
                <c:pt idx="1">
                  <c:v>9.1428571428571428E-2</c:v>
                </c:pt>
                <c:pt idx="2">
                  <c:v>0.18285714285714286</c:v>
                </c:pt>
                <c:pt idx="3">
                  <c:v>0.2742857142857143</c:v>
                </c:pt>
                <c:pt idx="4">
                  <c:v>0.36571428571428571</c:v>
                </c:pt>
                <c:pt idx="5">
                  <c:v>0.45714285714285713</c:v>
                </c:pt>
                <c:pt idx="6">
                  <c:v>0.5485714285714286</c:v>
                </c:pt>
                <c:pt idx="7">
                  <c:v>0.64</c:v>
                </c:pt>
                <c:pt idx="8">
                  <c:v>0.73142857142857143</c:v>
                </c:pt>
                <c:pt idx="9">
                  <c:v>0.82285714285714284</c:v>
                </c:pt>
                <c:pt idx="10">
                  <c:v>0.91428571428571426</c:v>
                </c:pt>
                <c:pt idx="11">
                  <c:v>1.0057142857142858</c:v>
                </c:pt>
                <c:pt idx="12">
                  <c:v>1.0971428571428572</c:v>
                </c:pt>
                <c:pt idx="13">
                  <c:v>1.1885714285714286</c:v>
                </c:pt>
                <c:pt idx="14">
                  <c:v>1.28</c:v>
                </c:pt>
                <c:pt idx="15">
                  <c:v>1.3714285714285714</c:v>
                </c:pt>
                <c:pt idx="16">
                  <c:v>1.4628571428571429</c:v>
                </c:pt>
                <c:pt idx="17">
                  <c:v>1.5542857142857143</c:v>
                </c:pt>
                <c:pt idx="18">
                  <c:v>1.6457142857142857</c:v>
                </c:pt>
                <c:pt idx="19">
                  <c:v>1.7371428571428571</c:v>
                </c:pt>
                <c:pt idx="20">
                  <c:v>1.8285714285714285</c:v>
                </c:pt>
                <c:pt idx="21">
                  <c:v>1.92</c:v>
                </c:pt>
                <c:pt idx="22">
                  <c:v>2.0114285714285716</c:v>
                </c:pt>
                <c:pt idx="23">
                  <c:v>2.1028571428571428</c:v>
                </c:pt>
                <c:pt idx="24">
                  <c:v>2.1942857142857144</c:v>
                </c:pt>
                <c:pt idx="25">
                  <c:v>2.2857142857142856</c:v>
                </c:pt>
                <c:pt idx="26">
                  <c:v>2.3771428571428572</c:v>
                </c:pt>
                <c:pt idx="27">
                  <c:v>2.4685714285714284</c:v>
                </c:pt>
                <c:pt idx="28">
                  <c:v>2.56</c:v>
                </c:pt>
                <c:pt idx="29">
                  <c:v>2.6514285714285712</c:v>
                </c:pt>
                <c:pt idx="30">
                  <c:v>2.7428571428571429</c:v>
                </c:pt>
                <c:pt idx="31">
                  <c:v>2.8342857142857141</c:v>
                </c:pt>
                <c:pt idx="32">
                  <c:v>2.9257142857142857</c:v>
                </c:pt>
                <c:pt idx="33">
                  <c:v>3.0171428571428573</c:v>
                </c:pt>
                <c:pt idx="34">
                  <c:v>3.1085714285714285</c:v>
                </c:pt>
                <c:pt idx="35">
                  <c:v>3.2</c:v>
                </c:pt>
                <c:pt idx="36">
                  <c:v>3.2914285714285714</c:v>
                </c:pt>
                <c:pt idx="37">
                  <c:v>3.382857142857143</c:v>
                </c:pt>
                <c:pt idx="38">
                  <c:v>3.4742857142857142</c:v>
                </c:pt>
                <c:pt idx="39">
                  <c:v>3.5657142857142858</c:v>
                </c:pt>
                <c:pt idx="40">
                  <c:v>3.657142857142857</c:v>
                </c:pt>
                <c:pt idx="41">
                  <c:v>3.7485714285714287</c:v>
                </c:pt>
                <c:pt idx="42">
                  <c:v>3.84</c:v>
                </c:pt>
                <c:pt idx="43">
                  <c:v>3.9314285714285715</c:v>
                </c:pt>
                <c:pt idx="44">
                  <c:v>4.0228571428571431</c:v>
                </c:pt>
                <c:pt idx="45">
                  <c:v>4.1142857142857139</c:v>
                </c:pt>
                <c:pt idx="46">
                  <c:v>4.2057142857142855</c:v>
                </c:pt>
                <c:pt idx="47">
                  <c:v>4.2971428571428572</c:v>
                </c:pt>
                <c:pt idx="48">
                  <c:v>4.3885714285714288</c:v>
                </c:pt>
                <c:pt idx="49">
                  <c:v>4.4800000000000004</c:v>
                </c:pt>
                <c:pt idx="50">
                  <c:v>4.5714285714285712</c:v>
                </c:pt>
                <c:pt idx="51">
                  <c:v>4.6628571428571428</c:v>
                </c:pt>
                <c:pt idx="52">
                  <c:v>4.7542857142857144</c:v>
                </c:pt>
                <c:pt idx="53">
                  <c:v>4.8457142857142861</c:v>
                </c:pt>
                <c:pt idx="54">
                  <c:v>4.9371428571428568</c:v>
                </c:pt>
                <c:pt idx="55">
                  <c:v>5.0285714285714285</c:v>
                </c:pt>
                <c:pt idx="56">
                  <c:v>5.12</c:v>
                </c:pt>
                <c:pt idx="57">
                  <c:v>5.2114285714285717</c:v>
                </c:pt>
                <c:pt idx="58">
                  <c:v>5.3028571428571425</c:v>
                </c:pt>
                <c:pt idx="59">
                  <c:v>5.3942857142857141</c:v>
                </c:pt>
                <c:pt idx="60">
                  <c:v>5.4857142857142858</c:v>
                </c:pt>
                <c:pt idx="61">
                  <c:v>5.5771428571428574</c:v>
                </c:pt>
                <c:pt idx="62">
                  <c:v>5.6685714285714282</c:v>
                </c:pt>
                <c:pt idx="63">
                  <c:v>5.76</c:v>
                </c:pt>
                <c:pt idx="64">
                  <c:v>5.8514285714285714</c:v>
                </c:pt>
                <c:pt idx="65">
                  <c:v>5.9428571428571431</c:v>
                </c:pt>
                <c:pt idx="66">
                  <c:v>6.0342857142857147</c:v>
                </c:pt>
                <c:pt idx="67">
                  <c:v>6.1257142857142854</c:v>
                </c:pt>
                <c:pt idx="68">
                  <c:v>6.2171428571428571</c:v>
                </c:pt>
                <c:pt idx="69">
                  <c:v>6.3085714285714287</c:v>
                </c:pt>
                <c:pt idx="70">
                  <c:v>6.4</c:v>
                </c:pt>
              </c:numCache>
            </c:numRef>
          </c:yVal>
          <c:smooth val="1"/>
        </c:ser>
        <c:dLbls>
          <c:showLegendKey val="0"/>
          <c:showVal val="0"/>
          <c:showCatName val="0"/>
          <c:showSerName val="0"/>
          <c:showPercent val="0"/>
          <c:showBubbleSize val="0"/>
        </c:dLbls>
        <c:axId val="-420065776"/>
        <c:axId val="-420065232"/>
      </c:scatterChart>
      <c:valAx>
        <c:axId val="-420065776"/>
        <c:scaling>
          <c:orientation val="minMax"/>
        </c:scaling>
        <c:delete val="0"/>
        <c:axPos val="b"/>
        <c:title>
          <c:tx>
            <c:rich>
              <a:bodyPr/>
              <a:lstStyle/>
              <a:p>
                <a:pPr>
                  <a:defRPr/>
                </a:pPr>
                <a:r>
                  <a:rPr lang="it-IT"/>
                  <a:t>Pressione del vento [kN/m²]</a:t>
                </a:r>
              </a:p>
            </c:rich>
          </c:tx>
          <c:overlay val="0"/>
        </c:title>
        <c:numFmt formatCode="0.00" sourceLinked="1"/>
        <c:majorTickMark val="out"/>
        <c:minorTickMark val="none"/>
        <c:tickLblPos val="nextTo"/>
        <c:crossAx val="-420065232"/>
        <c:crosses val="autoZero"/>
        <c:crossBetween val="midCat"/>
      </c:valAx>
      <c:valAx>
        <c:axId val="-420065232"/>
        <c:scaling>
          <c:orientation val="minMax"/>
        </c:scaling>
        <c:delete val="0"/>
        <c:axPos val="l"/>
        <c:majorGridlines/>
        <c:title>
          <c:tx>
            <c:rich>
              <a:bodyPr/>
              <a:lstStyle/>
              <a:p>
                <a:pPr>
                  <a:defRPr/>
                </a:pPr>
                <a:r>
                  <a:rPr lang="it-IT"/>
                  <a:t>Quota del fabbricato [m]</a:t>
                </a:r>
              </a:p>
            </c:rich>
          </c:tx>
          <c:overlay val="0"/>
        </c:title>
        <c:numFmt formatCode="0.0" sourceLinked="1"/>
        <c:majorTickMark val="out"/>
        <c:minorTickMark val="none"/>
        <c:tickLblPos val="nextTo"/>
        <c:crossAx val="-420065776"/>
        <c:crosses val="autoZero"/>
        <c:crossBetween val="midCat"/>
      </c:valAx>
      <c:spPr>
        <a:noFill/>
      </c:spPr>
    </c:plotArea>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it-IT" sz="1100"/>
              <a:t>Pressione del vento (riferita all</a:t>
            </a:r>
            <a:r>
              <a:rPr lang="it-IT" sz="1100" baseline="0"/>
              <a:t>a parete sottovento)</a:t>
            </a:r>
            <a:endParaRPr lang="it-IT" sz="1100"/>
          </a:p>
        </c:rich>
      </c:tx>
      <c:layout>
        <c:manualLayout>
          <c:xMode val="edge"/>
          <c:yMode val="edge"/>
          <c:x val="0.16553649975943979"/>
          <c:y val="2.8971191913615676E-2"/>
        </c:manualLayout>
      </c:layout>
      <c:overlay val="0"/>
    </c:title>
    <c:autoTitleDeleted val="0"/>
    <c:plotArea>
      <c:layout/>
      <c:scatterChart>
        <c:scatterStyle val="smoothMarker"/>
        <c:varyColors val="0"/>
        <c:ser>
          <c:idx val="1"/>
          <c:order val="0"/>
          <c:spPr>
            <a:ln>
              <a:solidFill>
                <a:srgbClr val="0070C0"/>
              </a:solidFill>
            </a:ln>
          </c:spPr>
          <c:marker>
            <c:symbol val="none"/>
          </c:marker>
          <c:xVal>
            <c:numRef>
              <c:f>'dati nascosti vento'!$S$108:$S$179</c:f>
              <c:numCache>
                <c:formatCode>0.00</c:formatCode>
                <c:ptCount val="72"/>
                <c:pt idx="0">
                  <c:v>0.5519212194637011</c:v>
                </c:pt>
                <c:pt idx="1">
                  <c:v>0.5519212194637011</c:v>
                </c:pt>
                <c:pt idx="2">
                  <c:v>0.5519212194637011</c:v>
                </c:pt>
                <c:pt idx="3">
                  <c:v>0.5519212194637011</c:v>
                </c:pt>
                <c:pt idx="4">
                  <c:v>0.5519212194637011</c:v>
                </c:pt>
                <c:pt idx="5">
                  <c:v>0.5519212194637011</c:v>
                </c:pt>
                <c:pt idx="6">
                  <c:v>0.5519212194637011</c:v>
                </c:pt>
                <c:pt idx="7">
                  <c:v>0.5519212194637011</c:v>
                </c:pt>
                <c:pt idx="8">
                  <c:v>0.5519212194637011</c:v>
                </c:pt>
                <c:pt idx="9">
                  <c:v>0.5519212194637011</c:v>
                </c:pt>
                <c:pt idx="10">
                  <c:v>0.5519212194637011</c:v>
                </c:pt>
                <c:pt idx="11">
                  <c:v>0.5519212194637011</c:v>
                </c:pt>
                <c:pt idx="12">
                  <c:v>0.5519212194637011</c:v>
                </c:pt>
                <c:pt idx="13">
                  <c:v>0.5519212194637011</c:v>
                </c:pt>
                <c:pt idx="14">
                  <c:v>0.5519212194637011</c:v>
                </c:pt>
                <c:pt idx="15">
                  <c:v>0.5519212194637011</c:v>
                </c:pt>
                <c:pt idx="16">
                  <c:v>0.5519212194637011</c:v>
                </c:pt>
                <c:pt idx="17">
                  <c:v>0.5519212194637011</c:v>
                </c:pt>
                <c:pt idx="18">
                  <c:v>0.5519212194637011</c:v>
                </c:pt>
                <c:pt idx="19">
                  <c:v>0.5519212194637011</c:v>
                </c:pt>
                <c:pt idx="20">
                  <c:v>0.5519212194637011</c:v>
                </c:pt>
                <c:pt idx="21">
                  <c:v>0.5519212194637011</c:v>
                </c:pt>
                <c:pt idx="22">
                  <c:v>0.5519212194637011</c:v>
                </c:pt>
                <c:pt idx="23">
                  <c:v>0.5519212194637011</c:v>
                </c:pt>
                <c:pt idx="24">
                  <c:v>0.5519212194637011</c:v>
                </c:pt>
                <c:pt idx="25">
                  <c:v>0.5519212194637011</c:v>
                </c:pt>
                <c:pt idx="26">
                  <c:v>0.5519212194637011</c:v>
                </c:pt>
                <c:pt idx="27">
                  <c:v>0.5519212194637011</c:v>
                </c:pt>
                <c:pt idx="28">
                  <c:v>0.5519212194637011</c:v>
                </c:pt>
                <c:pt idx="29">
                  <c:v>0.5519212194637011</c:v>
                </c:pt>
                <c:pt idx="30">
                  <c:v>0.5519212194637011</c:v>
                </c:pt>
                <c:pt idx="31">
                  <c:v>0.5519212194637011</c:v>
                </c:pt>
                <c:pt idx="32">
                  <c:v>0.5519212194637011</c:v>
                </c:pt>
                <c:pt idx="33">
                  <c:v>0.5519212194637011</c:v>
                </c:pt>
                <c:pt idx="34">
                  <c:v>0.5519212194637011</c:v>
                </c:pt>
                <c:pt idx="35">
                  <c:v>0.5519212194637011</c:v>
                </c:pt>
                <c:pt idx="36">
                  <c:v>0.5519212194637011</c:v>
                </c:pt>
                <c:pt idx="37">
                  <c:v>0.5519212194637011</c:v>
                </c:pt>
                <c:pt idx="38">
                  <c:v>0.5519212194637011</c:v>
                </c:pt>
                <c:pt idx="39">
                  <c:v>0.5519212194637011</c:v>
                </c:pt>
                <c:pt idx="40">
                  <c:v>0.5519212194637011</c:v>
                </c:pt>
                <c:pt idx="41">
                  <c:v>0.5519212194637011</c:v>
                </c:pt>
                <c:pt idx="42">
                  <c:v>0.5519212194637011</c:v>
                </c:pt>
                <c:pt idx="43">
                  <c:v>0.5519212194637011</c:v>
                </c:pt>
                <c:pt idx="44">
                  <c:v>0.55291555137888371</c:v>
                </c:pt>
                <c:pt idx="45">
                  <c:v>0.55684417765408134</c:v>
                </c:pt>
                <c:pt idx="46">
                  <c:v>0.56069726475557602</c:v>
                </c:pt>
                <c:pt idx="47">
                  <c:v>0.56447783203629842</c:v>
                </c:pt>
                <c:pt idx="48">
                  <c:v>0.56818871770934876</c:v>
                </c:pt>
                <c:pt idx="49">
                  <c:v>0.5718325932031868</c:v>
                </c:pt>
                <c:pt idx="50">
                  <c:v>0.57541197611345363</c:v>
                </c:pt>
                <c:pt idx="51">
                  <c:v>0.57892924191360107</c:v>
                </c:pt>
                <c:pt idx="52">
                  <c:v>0.5823866345649813</c:v>
                </c:pt>
                <c:pt idx="53">
                  <c:v>0.58578627614874124</c:v>
                </c:pt>
                <c:pt idx="54">
                  <c:v>0.58913017562624603</c:v>
                </c:pt>
                <c:pt idx="55">
                  <c:v>0.59242023682136447</c:v>
                </c:pt>
                <c:pt idx="56">
                  <c:v>0.59565826570645886</c:v>
                </c:pt>
                <c:pt idx="57">
                  <c:v>0.59884597706402798</c:v>
                </c:pt>
                <c:pt idx="58">
                  <c:v>0.60198500058738713</c:v>
                </c:pt>
                <c:pt idx="59">
                  <c:v>0.60507688647637636</c:v>
                </c:pt>
                <c:pt idx="60">
                  <c:v>0.60812311057764523</c:v>
                </c:pt>
                <c:pt idx="61">
                  <c:v>0.61112507911346892</c:v>
                </c:pt>
                <c:pt idx="62">
                  <c:v>0.61408413303816756</c:v>
                </c:pt>
                <c:pt idx="63">
                  <c:v>0.6170015520569162</c:v>
                </c:pt>
                <c:pt idx="64">
                  <c:v>0.61987855833800121</c:v>
                </c:pt>
                <c:pt idx="65">
                  <c:v>0.62271631994627619</c:v>
                </c:pt>
                <c:pt idx="66">
                  <c:v>0.62551595402267957</c:v>
                </c:pt>
                <c:pt idx="67">
                  <c:v>0.62827852973211473</c:v>
                </c:pt>
                <c:pt idx="68">
                  <c:v>0.6310050709997419</c:v>
                </c:pt>
                <c:pt idx="69">
                  <c:v>0.63369655905372035</c:v>
                </c:pt>
                <c:pt idx="70">
                  <c:v>0.63635393479067115</c:v>
                </c:pt>
                <c:pt idx="71">
                  <c:v>0.64214603714068796</c:v>
                </c:pt>
              </c:numCache>
            </c:numRef>
          </c:xVal>
          <c:yVal>
            <c:numRef>
              <c:f>'dati nascosti vento'!$P$108:$P$178</c:f>
              <c:numCache>
                <c:formatCode>0.0</c:formatCode>
                <c:ptCount val="71"/>
                <c:pt idx="0">
                  <c:v>0</c:v>
                </c:pt>
                <c:pt idx="1">
                  <c:v>9.1428571428571428E-2</c:v>
                </c:pt>
                <c:pt idx="2">
                  <c:v>0.18285714285714286</c:v>
                </c:pt>
                <c:pt idx="3">
                  <c:v>0.2742857142857143</c:v>
                </c:pt>
                <c:pt idx="4">
                  <c:v>0.36571428571428571</c:v>
                </c:pt>
                <c:pt idx="5">
                  <c:v>0.45714285714285713</c:v>
                </c:pt>
                <c:pt idx="6">
                  <c:v>0.5485714285714286</c:v>
                </c:pt>
                <c:pt idx="7">
                  <c:v>0.64</c:v>
                </c:pt>
                <c:pt idx="8">
                  <c:v>0.73142857142857143</c:v>
                </c:pt>
                <c:pt idx="9">
                  <c:v>0.82285714285714284</c:v>
                </c:pt>
                <c:pt idx="10">
                  <c:v>0.91428571428571426</c:v>
                </c:pt>
                <c:pt idx="11">
                  <c:v>1.0057142857142858</c:v>
                </c:pt>
                <c:pt idx="12">
                  <c:v>1.0971428571428572</c:v>
                </c:pt>
                <c:pt idx="13">
                  <c:v>1.1885714285714286</c:v>
                </c:pt>
                <c:pt idx="14">
                  <c:v>1.28</c:v>
                </c:pt>
                <c:pt idx="15">
                  <c:v>1.3714285714285714</c:v>
                </c:pt>
                <c:pt idx="16">
                  <c:v>1.4628571428571429</c:v>
                </c:pt>
                <c:pt idx="17">
                  <c:v>1.5542857142857143</c:v>
                </c:pt>
                <c:pt idx="18">
                  <c:v>1.6457142857142857</c:v>
                </c:pt>
                <c:pt idx="19">
                  <c:v>1.7371428571428571</c:v>
                </c:pt>
                <c:pt idx="20">
                  <c:v>1.8285714285714285</c:v>
                </c:pt>
                <c:pt idx="21">
                  <c:v>1.92</c:v>
                </c:pt>
                <c:pt idx="22">
                  <c:v>2.0114285714285716</c:v>
                </c:pt>
                <c:pt idx="23">
                  <c:v>2.1028571428571428</c:v>
                </c:pt>
                <c:pt idx="24">
                  <c:v>2.1942857142857144</c:v>
                </c:pt>
                <c:pt idx="25">
                  <c:v>2.2857142857142856</c:v>
                </c:pt>
                <c:pt idx="26">
                  <c:v>2.3771428571428572</c:v>
                </c:pt>
                <c:pt idx="27">
                  <c:v>2.4685714285714284</c:v>
                </c:pt>
                <c:pt idx="28">
                  <c:v>2.56</c:v>
                </c:pt>
                <c:pt idx="29">
                  <c:v>2.6514285714285712</c:v>
                </c:pt>
                <c:pt idx="30">
                  <c:v>2.7428571428571429</c:v>
                </c:pt>
                <c:pt idx="31">
                  <c:v>2.8342857142857141</c:v>
                </c:pt>
                <c:pt idx="32">
                  <c:v>2.9257142857142857</c:v>
                </c:pt>
                <c:pt idx="33">
                  <c:v>3.0171428571428573</c:v>
                </c:pt>
                <c:pt idx="34">
                  <c:v>3.1085714285714285</c:v>
                </c:pt>
                <c:pt idx="35">
                  <c:v>3.2</c:v>
                </c:pt>
                <c:pt idx="36">
                  <c:v>3.2914285714285714</c:v>
                </c:pt>
                <c:pt idx="37">
                  <c:v>3.382857142857143</c:v>
                </c:pt>
                <c:pt idx="38">
                  <c:v>3.4742857142857142</c:v>
                </c:pt>
                <c:pt idx="39">
                  <c:v>3.5657142857142858</c:v>
                </c:pt>
                <c:pt idx="40">
                  <c:v>3.657142857142857</c:v>
                </c:pt>
                <c:pt idx="41">
                  <c:v>3.7485714285714287</c:v>
                </c:pt>
                <c:pt idx="42">
                  <c:v>3.84</c:v>
                </c:pt>
                <c:pt idx="43">
                  <c:v>3.9314285714285715</c:v>
                </c:pt>
                <c:pt idx="44">
                  <c:v>4.0228571428571431</c:v>
                </c:pt>
                <c:pt idx="45">
                  <c:v>4.1142857142857139</c:v>
                </c:pt>
                <c:pt idx="46">
                  <c:v>4.2057142857142855</c:v>
                </c:pt>
                <c:pt idx="47">
                  <c:v>4.2971428571428572</c:v>
                </c:pt>
                <c:pt idx="48">
                  <c:v>4.3885714285714288</c:v>
                </c:pt>
                <c:pt idx="49">
                  <c:v>4.4800000000000004</c:v>
                </c:pt>
                <c:pt idx="50">
                  <c:v>4.5714285714285712</c:v>
                </c:pt>
                <c:pt idx="51">
                  <c:v>4.6628571428571428</c:v>
                </c:pt>
                <c:pt idx="52">
                  <c:v>4.7542857142857144</c:v>
                </c:pt>
                <c:pt idx="53">
                  <c:v>4.8457142857142861</c:v>
                </c:pt>
                <c:pt idx="54">
                  <c:v>4.9371428571428568</c:v>
                </c:pt>
                <c:pt idx="55">
                  <c:v>5.0285714285714285</c:v>
                </c:pt>
                <c:pt idx="56">
                  <c:v>5.12</c:v>
                </c:pt>
                <c:pt idx="57">
                  <c:v>5.2114285714285717</c:v>
                </c:pt>
                <c:pt idx="58">
                  <c:v>5.3028571428571425</c:v>
                </c:pt>
                <c:pt idx="59">
                  <c:v>5.3942857142857141</c:v>
                </c:pt>
                <c:pt idx="60">
                  <c:v>5.4857142857142858</c:v>
                </c:pt>
                <c:pt idx="61">
                  <c:v>5.5771428571428574</c:v>
                </c:pt>
                <c:pt idx="62">
                  <c:v>5.6685714285714282</c:v>
                </c:pt>
                <c:pt idx="63">
                  <c:v>5.76</c:v>
                </c:pt>
                <c:pt idx="64">
                  <c:v>5.8514285714285714</c:v>
                </c:pt>
                <c:pt idx="65">
                  <c:v>5.9428571428571431</c:v>
                </c:pt>
                <c:pt idx="66">
                  <c:v>6.0342857142857147</c:v>
                </c:pt>
                <c:pt idx="67">
                  <c:v>6.1257142857142854</c:v>
                </c:pt>
                <c:pt idx="68">
                  <c:v>6.2171428571428571</c:v>
                </c:pt>
                <c:pt idx="69">
                  <c:v>6.3085714285714287</c:v>
                </c:pt>
                <c:pt idx="70">
                  <c:v>6.4</c:v>
                </c:pt>
              </c:numCache>
            </c:numRef>
          </c:yVal>
          <c:smooth val="1"/>
        </c:ser>
        <c:dLbls>
          <c:showLegendKey val="0"/>
          <c:showVal val="0"/>
          <c:showCatName val="0"/>
          <c:showSerName val="0"/>
          <c:showPercent val="0"/>
          <c:showBubbleSize val="0"/>
        </c:dLbls>
        <c:axId val="-420063056"/>
        <c:axId val="-420061424"/>
      </c:scatterChart>
      <c:valAx>
        <c:axId val="-420063056"/>
        <c:scaling>
          <c:orientation val="minMax"/>
        </c:scaling>
        <c:delete val="0"/>
        <c:axPos val="b"/>
        <c:title>
          <c:tx>
            <c:rich>
              <a:bodyPr/>
              <a:lstStyle/>
              <a:p>
                <a:pPr>
                  <a:defRPr/>
                </a:pPr>
                <a:r>
                  <a:rPr lang="it-IT"/>
                  <a:t>Pressione del vento [kN/m²]</a:t>
                </a:r>
              </a:p>
            </c:rich>
          </c:tx>
          <c:overlay val="0"/>
        </c:title>
        <c:numFmt formatCode="0.00" sourceLinked="1"/>
        <c:majorTickMark val="out"/>
        <c:minorTickMark val="none"/>
        <c:tickLblPos val="nextTo"/>
        <c:crossAx val="-420061424"/>
        <c:crosses val="autoZero"/>
        <c:crossBetween val="midCat"/>
      </c:valAx>
      <c:valAx>
        <c:axId val="-420061424"/>
        <c:scaling>
          <c:orientation val="minMax"/>
        </c:scaling>
        <c:delete val="0"/>
        <c:axPos val="l"/>
        <c:majorGridlines/>
        <c:title>
          <c:tx>
            <c:rich>
              <a:bodyPr/>
              <a:lstStyle/>
              <a:p>
                <a:pPr>
                  <a:defRPr/>
                </a:pPr>
                <a:r>
                  <a:rPr lang="it-IT"/>
                  <a:t>Quota del fabbricato [m]</a:t>
                </a:r>
              </a:p>
            </c:rich>
          </c:tx>
          <c:overlay val="0"/>
        </c:title>
        <c:numFmt formatCode="0.0" sourceLinked="1"/>
        <c:majorTickMark val="out"/>
        <c:minorTickMark val="none"/>
        <c:tickLblPos val="nextTo"/>
        <c:crossAx val="-420063056"/>
        <c:crosses val="autoZero"/>
        <c:crossBetween val="midCat"/>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xVal>
            <c:numRef>
              <c:f>'dati nascosti vento'!$H$4:$H$102</c:f>
              <c:numCache>
                <c:formatCode>General</c:formatCode>
                <c:ptCount val="99"/>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pt idx="19">
                  <c:v>105</c:v>
                </c:pt>
                <c:pt idx="20">
                  <c:v>110</c:v>
                </c:pt>
                <c:pt idx="21">
                  <c:v>115</c:v>
                </c:pt>
                <c:pt idx="22">
                  <c:v>120</c:v>
                </c:pt>
                <c:pt idx="23">
                  <c:v>125</c:v>
                </c:pt>
                <c:pt idx="24">
                  <c:v>130</c:v>
                </c:pt>
                <c:pt idx="25">
                  <c:v>135</c:v>
                </c:pt>
                <c:pt idx="26">
                  <c:v>140</c:v>
                </c:pt>
                <c:pt idx="27">
                  <c:v>145</c:v>
                </c:pt>
                <c:pt idx="28">
                  <c:v>150</c:v>
                </c:pt>
                <c:pt idx="29">
                  <c:v>155</c:v>
                </c:pt>
                <c:pt idx="30">
                  <c:v>160</c:v>
                </c:pt>
                <c:pt idx="31">
                  <c:v>165</c:v>
                </c:pt>
                <c:pt idx="32">
                  <c:v>170</c:v>
                </c:pt>
                <c:pt idx="33">
                  <c:v>175</c:v>
                </c:pt>
                <c:pt idx="34">
                  <c:v>180</c:v>
                </c:pt>
                <c:pt idx="35">
                  <c:v>185</c:v>
                </c:pt>
                <c:pt idx="36">
                  <c:v>190</c:v>
                </c:pt>
                <c:pt idx="37">
                  <c:v>195</c:v>
                </c:pt>
                <c:pt idx="38">
                  <c:v>200</c:v>
                </c:pt>
                <c:pt idx="39">
                  <c:v>205</c:v>
                </c:pt>
                <c:pt idx="40">
                  <c:v>210</c:v>
                </c:pt>
                <c:pt idx="41">
                  <c:v>215</c:v>
                </c:pt>
                <c:pt idx="42">
                  <c:v>220</c:v>
                </c:pt>
                <c:pt idx="43">
                  <c:v>225</c:v>
                </c:pt>
                <c:pt idx="44">
                  <c:v>230</c:v>
                </c:pt>
                <c:pt idx="45">
                  <c:v>235</c:v>
                </c:pt>
                <c:pt idx="46">
                  <c:v>240</c:v>
                </c:pt>
                <c:pt idx="47">
                  <c:v>245</c:v>
                </c:pt>
                <c:pt idx="48">
                  <c:v>250</c:v>
                </c:pt>
                <c:pt idx="49">
                  <c:v>255</c:v>
                </c:pt>
                <c:pt idx="50">
                  <c:v>260</c:v>
                </c:pt>
                <c:pt idx="51">
                  <c:v>265</c:v>
                </c:pt>
                <c:pt idx="52">
                  <c:v>270</c:v>
                </c:pt>
                <c:pt idx="53">
                  <c:v>275</c:v>
                </c:pt>
                <c:pt idx="54">
                  <c:v>280</c:v>
                </c:pt>
                <c:pt idx="55">
                  <c:v>285</c:v>
                </c:pt>
                <c:pt idx="56">
                  <c:v>290</c:v>
                </c:pt>
                <c:pt idx="57">
                  <c:v>295</c:v>
                </c:pt>
                <c:pt idx="58">
                  <c:v>300</c:v>
                </c:pt>
                <c:pt idx="59">
                  <c:v>305</c:v>
                </c:pt>
                <c:pt idx="60">
                  <c:v>310</c:v>
                </c:pt>
                <c:pt idx="61">
                  <c:v>315</c:v>
                </c:pt>
                <c:pt idx="62">
                  <c:v>320</c:v>
                </c:pt>
                <c:pt idx="63">
                  <c:v>325</c:v>
                </c:pt>
                <c:pt idx="64">
                  <c:v>330</c:v>
                </c:pt>
                <c:pt idx="65">
                  <c:v>335</c:v>
                </c:pt>
                <c:pt idx="66">
                  <c:v>340</c:v>
                </c:pt>
                <c:pt idx="67">
                  <c:v>345</c:v>
                </c:pt>
                <c:pt idx="68">
                  <c:v>350</c:v>
                </c:pt>
                <c:pt idx="69">
                  <c:v>355</c:v>
                </c:pt>
                <c:pt idx="70">
                  <c:v>360</c:v>
                </c:pt>
                <c:pt idx="71">
                  <c:v>365</c:v>
                </c:pt>
                <c:pt idx="72">
                  <c:v>370</c:v>
                </c:pt>
                <c:pt idx="73">
                  <c:v>375</c:v>
                </c:pt>
                <c:pt idx="74">
                  <c:v>380</c:v>
                </c:pt>
                <c:pt idx="75">
                  <c:v>385</c:v>
                </c:pt>
                <c:pt idx="76">
                  <c:v>390</c:v>
                </c:pt>
                <c:pt idx="77">
                  <c:v>395</c:v>
                </c:pt>
                <c:pt idx="78">
                  <c:v>400</c:v>
                </c:pt>
                <c:pt idx="79">
                  <c:v>405</c:v>
                </c:pt>
                <c:pt idx="80">
                  <c:v>410</c:v>
                </c:pt>
                <c:pt idx="81">
                  <c:v>415</c:v>
                </c:pt>
                <c:pt idx="82">
                  <c:v>420</c:v>
                </c:pt>
                <c:pt idx="83">
                  <c:v>425</c:v>
                </c:pt>
                <c:pt idx="84">
                  <c:v>430</c:v>
                </c:pt>
                <c:pt idx="85">
                  <c:v>435</c:v>
                </c:pt>
                <c:pt idx="86">
                  <c:v>440</c:v>
                </c:pt>
                <c:pt idx="87">
                  <c:v>445</c:v>
                </c:pt>
                <c:pt idx="88">
                  <c:v>450</c:v>
                </c:pt>
                <c:pt idx="89">
                  <c:v>455</c:v>
                </c:pt>
                <c:pt idx="90">
                  <c:v>460</c:v>
                </c:pt>
                <c:pt idx="91">
                  <c:v>465</c:v>
                </c:pt>
                <c:pt idx="92">
                  <c:v>470</c:v>
                </c:pt>
                <c:pt idx="93">
                  <c:v>475</c:v>
                </c:pt>
                <c:pt idx="94">
                  <c:v>480</c:v>
                </c:pt>
                <c:pt idx="95">
                  <c:v>485</c:v>
                </c:pt>
                <c:pt idx="96">
                  <c:v>490</c:v>
                </c:pt>
                <c:pt idx="97">
                  <c:v>495</c:v>
                </c:pt>
                <c:pt idx="98">
                  <c:v>500</c:v>
                </c:pt>
              </c:numCache>
            </c:numRef>
          </c:xVal>
          <c:yVal>
            <c:numRef>
              <c:f>'dati nascosti vento'!$I$4:$I$102</c:f>
              <c:numCache>
                <c:formatCode>0.000</c:formatCode>
                <c:ptCount val="99"/>
                <c:pt idx="0">
                  <c:v>0.90314247177433216</c:v>
                </c:pt>
                <c:pt idx="1">
                  <c:v>0.92913783169900976</c:v>
                </c:pt>
                <c:pt idx="2">
                  <c:v>0.94691444466606578</c:v>
                </c:pt>
                <c:pt idx="3">
                  <c:v>0.96038279056457787</c:v>
                </c:pt>
                <c:pt idx="4">
                  <c:v>0.97120189997686168</c:v>
                </c:pt>
                <c:pt idx="5">
                  <c:v>0.98022958879064337</c:v>
                </c:pt>
                <c:pt idx="6">
                  <c:v>0.98796650576820921</c:v>
                </c:pt>
                <c:pt idx="7">
                  <c:v>0.99473001325592336</c:v>
                </c:pt>
                <c:pt idx="8">
                  <c:v>1.0007337802921321</c:v>
                </c:pt>
                <c:pt idx="9">
                  <c:v>1.0061284324193829</c:v>
                </c:pt>
                <c:pt idx="10">
                  <c:v>1.01102407832996</c:v>
                </c:pt>
                <c:pt idx="11">
                  <c:v>1.0155036110958284</c:v>
                </c:pt>
                <c:pt idx="12">
                  <c:v>1.0196309718360603</c:v>
                </c:pt>
                <c:pt idx="13">
                  <c:v>1.0234565024757023</c:v>
                </c:pt>
                <c:pt idx="14">
                  <c:v>1.0270205361062441</c:v>
                </c:pt>
                <c:pt idx="15">
                  <c:v>1.0303558776542665</c:v>
                </c:pt>
                <c:pt idx="16">
                  <c:v>1.0334895620918512</c:v>
                </c:pt>
                <c:pt idx="17">
                  <c:v>1.0364441285307389</c:v>
                </c:pt>
                <c:pt idx="18">
                  <c:v>1.0392385616461532</c:v>
                </c:pt>
                <c:pt idx="19">
                  <c:v>1.0418889993793494</c:v>
                </c:pt>
                <c:pt idx="20">
                  <c:v>1.0444092731774344</c:v>
                </c:pt>
                <c:pt idx="21">
                  <c:v>1.0468113261192826</c:v>
                </c:pt>
                <c:pt idx="22">
                  <c:v>1.049105540578835</c:v>
                </c:pt>
                <c:pt idx="23">
                  <c:v>1.0513009979097823</c:v>
                </c:pt>
                <c:pt idx="24">
                  <c:v>1.0534056863805785</c:v>
                </c:pt>
                <c:pt idx="25">
                  <c:v>1.0554266692452625</c:v>
                </c:pt>
                <c:pt idx="26">
                  <c:v>1.0573702217709586</c:v>
                </c:pt>
                <c:pt idx="27">
                  <c:v>1.0592419438487357</c:v>
                </c:pt>
                <c:pt idx="28">
                  <c:v>1.0610468532223396</c:v>
                </c:pt>
                <c:pt idx="29">
                  <c:v>1.0627894631995203</c:v>
                </c:pt>
                <c:pt idx="30">
                  <c:v>1.0644738478413656</c:v>
                </c:pt>
                <c:pt idx="31">
                  <c:v>1.0661036969721076</c:v>
                </c:pt>
                <c:pt idx="32">
                  <c:v>1.0676823628565562</c:v>
                </c:pt>
                <c:pt idx="33">
                  <c:v>1.0692129000131074</c:v>
                </c:pt>
                <c:pt idx="34">
                  <c:v>1.070698099337472</c:v>
                </c:pt>
                <c:pt idx="35">
                  <c:v>1.0721405174842671</c:v>
                </c:pt>
                <c:pt idx="36">
                  <c:v>1.0735425022748137</c:v>
                </c:pt>
                <c:pt idx="37">
                  <c:v>1.074906214758208</c:v>
                </c:pt>
                <c:pt idx="38">
                  <c:v>1.0762336484403332</c:v>
                </c:pt>
                <c:pt idx="39">
                  <c:v>1.0775266461055821</c:v>
                </c:pt>
                <c:pt idx="40">
                  <c:v>1.0787869145835749</c:v>
                </c:pt>
                <c:pt idx="41">
                  <c:v>1.0800160377545249</c:v>
                </c:pt>
                <c:pt idx="42">
                  <c:v>1.0812154880391427</c:v>
                </c:pt>
                <c:pt idx="43">
                  <c:v>1.082386636579844</c:v>
                </c:pt>
                <c:pt idx="44">
                  <c:v>1.0835307622879164</c:v>
                </c:pt>
                <c:pt idx="45">
                  <c:v>1.0846490599046814</c:v>
                </c:pt>
                <c:pt idx="46">
                  <c:v>1.085742647202695</c:v>
                </c:pt>
                <c:pt idx="47">
                  <c:v>1.086812571434594</c:v>
                </c:pt>
                <c:pt idx="48">
                  <c:v>1.0878598151218681</c:v>
                </c:pt>
                <c:pt idx="49">
                  <c:v>1.0888853012628652</c:v>
                </c:pt>
                <c:pt idx="50">
                  <c:v>1.0898898980284994</c:v>
                </c:pt>
                <c:pt idx="51">
                  <c:v>1.0908744230048619</c:v>
                </c:pt>
                <c:pt idx="52">
                  <c:v>1.0918396470341369</c:v>
                </c:pt>
                <c:pt idx="53">
                  <c:v>1.0927862976985416</c:v>
                </c:pt>
                <c:pt idx="54">
                  <c:v>1.0937150624863372</c:v>
                </c:pt>
                <c:pt idx="55">
                  <c:v>1.0946265916740203</c:v>
                </c:pt>
                <c:pt idx="56">
                  <c:v>1.095521500954681</c:v>
                </c:pt>
                <c:pt idx="57">
                  <c:v>1.0964003738388195</c:v>
                </c:pt>
                <c:pt idx="58">
                  <c:v>1.0972637638508393</c:v>
                </c:pt>
                <c:pt idx="59">
                  <c:v>1.0981121965417078</c:v>
                </c:pt>
                <c:pt idx="60">
                  <c:v>1.0989461713358977</c:v>
                </c:pt>
                <c:pt idx="61">
                  <c:v>1.0997661632287137</c:v>
                </c:pt>
                <c:pt idx="62">
                  <c:v>1.1005726243482847</c:v>
                </c:pt>
                <c:pt idx="63">
                  <c:v>1.1013659853949533</c:v>
                </c:pt>
                <c:pt idx="64">
                  <c:v>1.1021466569694025</c:v>
                </c:pt>
                <c:pt idx="65">
                  <c:v>1.1029150307996933</c:v>
                </c:pt>
                <c:pt idx="66">
                  <c:v>1.1036714808762682</c:v>
                </c:pt>
                <c:pt idx="67">
                  <c:v>1.1044163645030824</c:v>
                </c:pt>
                <c:pt idx="68">
                  <c:v>1.1051500232721798</c:v>
                </c:pt>
                <c:pt idx="69">
                  <c:v>1.105872783968306</c:v>
                </c:pt>
                <c:pt idx="70">
                  <c:v>1.1065849594094628</c:v>
                </c:pt>
                <c:pt idx="71">
                  <c:v>1.1072868492288062</c:v>
                </c:pt>
                <c:pt idx="72">
                  <c:v>1.1079787406026906</c:v>
                </c:pt>
                <c:pt idx="73">
                  <c:v>1.1086609089292538</c:v>
                </c:pt>
                <c:pt idx="74">
                  <c:v>1.1093336184615306</c:v>
                </c:pt>
                <c:pt idx="75">
                  <c:v>1.1099971228986598</c:v>
                </c:pt>
                <c:pt idx="76">
                  <c:v>1.1106516659385122</c:v>
                </c:pt>
                <c:pt idx="77">
                  <c:v>1.1112974817946781</c:v>
                </c:pt>
                <c:pt idx="78">
                  <c:v>1.1119347956805583</c:v>
                </c:pt>
                <c:pt idx="79">
                  <c:v>1.1125638242630134</c:v>
                </c:pt>
                <c:pt idx="80">
                  <c:v>1.1131847760878655</c:v>
                </c:pt>
                <c:pt idx="81">
                  <c:v>1.1137978519792913</c:v>
                </c:pt>
                <c:pt idx="82">
                  <c:v>1.1144032454150117</c:v>
                </c:pt>
                <c:pt idx="83">
                  <c:v>1.1150011428790321</c:v>
                </c:pt>
                <c:pt idx="84">
                  <c:v>1.1155917241934883</c:v>
                </c:pt>
                <c:pt idx="85">
                  <c:v>1.1161751628311067</c:v>
                </c:pt>
                <c:pt idx="86">
                  <c:v>1.1167516262095742</c:v>
                </c:pt>
                <c:pt idx="87">
                  <c:v>1.1173212759691014</c:v>
                </c:pt>
                <c:pt idx="88">
                  <c:v>1.1178842682342789</c:v>
                </c:pt>
                <c:pt idx="89">
                  <c:v>1.1184407538613177</c:v>
                </c:pt>
                <c:pt idx="90">
                  <c:v>1.118990878671597</c:v>
                </c:pt>
                <c:pt idx="91">
                  <c:v>1.1195347836724561</c:v>
                </c:pt>
                <c:pt idx="92">
                  <c:v>1.1200726052660412</c:v>
                </c:pt>
                <c:pt idx="93">
                  <c:v>1.120604475446954</c:v>
                </c:pt>
                <c:pt idx="94">
                  <c:v>1.1211305219894632</c:v>
                </c:pt>
                <c:pt idx="95">
                  <c:v>1.1216508686248758</c:v>
                </c:pt>
                <c:pt idx="96">
                  <c:v>1.1221656352097182</c:v>
                </c:pt>
                <c:pt idx="97">
                  <c:v>1.1226749378852849</c:v>
                </c:pt>
                <c:pt idx="98">
                  <c:v>1.1231788892290664</c:v>
                </c:pt>
              </c:numCache>
            </c:numRef>
          </c:yVal>
          <c:smooth val="0"/>
        </c:ser>
        <c:dLbls>
          <c:showLegendKey val="0"/>
          <c:showVal val="0"/>
          <c:showCatName val="0"/>
          <c:showSerName val="0"/>
          <c:showPercent val="0"/>
          <c:showBubbleSize val="0"/>
        </c:dLbls>
        <c:axId val="-420067952"/>
        <c:axId val="-420067408"/>
      </c:scatterChart>
      <c:valAx>
        <c:axId val="-420067952"/>
        <c:scaling>
          <c:logBase val="10"/>
          <c:orientation val="minMax"/>
          <c:max val="500"/>
          <c:min val="10"/>
        </c:scaling>
        <c:delete val="0"/>
        <c:axPos val="b"/>
        <c:numFmt formatCode="General" sourceLinked="1"/>
        <c:majorTickMark val="out"/>
        <c:minorTickMark val="none"/>
        <c:tickLblPos val="nextTo"/>
        <c:crossAx val="-420067408"/>
        <c:crosses val="autoZero"/>
        <c:crossBetween val="midCat"/>
      </c:valAx>
      <c:valAx>
        <c:axId val="-420067408"/>
        <c:scaling>
          <c:orientation val="minMax"/>
          <c:max val="1.5"/>
          <c:min val="0.5"/>
        </c:scaling>
        <c:delete val="0"/>
        <c:axPos val="l"/>
        <c:majorGridlines/>
        <c:numFmt formatCode="0.000" sourceLinked="1"/>
        <c:majorTickMark val="out"/>
        <c:minorTickMark val="none"/>
        <c:tickLblPos val="nextTo"/>
        <c:crossAx val="-420067952"/>
        <c:crosses val="autoZero"/>
        <c:crossBetween val="midCat"/>
        <c:majorUnit val="0.25"/>
        <c:minorUnit val="2.0000000000000011E-2"/>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Spettro di risposta elastico in</a:t>
            </a:r>
            <a:r>
              <a:rPr lang="it-IT" baseline="0"/>
              <a:t> accelerazione delle componenti orizzontali e </a:t>
            </a:r>
            <a:r>
              <a:rPr lang="it-IT" sz="1400" b="0" i="0" u="none" strike="noStrike" baseline="0">
                <a:effectLst/>
              </a:rPr>
              <a:t>Spettro di progetto elastico in accelerazione delle componenti orizzontali </a:t>
            </a:r>
            <a:endParaRPr lang="it-IT"/>
          </a:p>
        </c:rich>
      </c:tx>
      <c:layout/>
      <c:overlay val="0"/>
      <c:spPr>
        <a:noFill/>
        <a:ln>
          <a:noFill/>
        </a:ln>
        <a:effectLst/>
      </c:spPr>
    </c:title>
    <c:autoTitleDeleted val="0"/>
    <c:plotArea>
      <c:layout>
        <c:manualLayout>
          <c:layoutTarget val="inner"/>
          <c:xMode val="edge"/>
          <c:yMode val="edge"/>
          <c:x val="0.13217259206235585"/>
          <c:y val="0.18076033464566929"/>
          <c:w val="0.70892770221904089"/>
          <c:h val="0.71461142552493451"/>
        </c:manualLayout>
      </c:layout>
      <c:scatterChart>
        <c:scatterStyle val="smoothMarker"/>
        <c:varyColors val="0"/>
        <c:ser>
          <c:idx val="0"/>
          <c:order val="0"/>
          <c:tx>
            <c:v>SPETTRO ELASTICO</c:v>
          </c:tx>
          <c:spPr>
            <a:ln w="19050" cap="rnd">
              <a:solidFill>
                <a:schemeClr val="accent1"/>
              </a:solidFill>
              <a:round/>
            </a:ln>
            <a:effectLst/>
          </c:spPr>
          <c:marker>
            <c:symbol val="none"/>
          </c:marker>
          <c:xVal>
            <c:numRef>
              <c:f>'SPETTRO DI PROGETTO ORIZZONTALE'!$B$11:$B$511</c:f>
              <c:numCache>
                <c:formatCode>0.00</c:formatCode>
                <c:ptCount val="5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2.0100000000000011</c:v>
                </c:pt>
                <c:pt idx="202">
                  <c:v>2.0200000000000009</c:v>
                </c:pt>
                <c:pt idx="203">
                  <c:v>2.0300000000000007</c:v>
                </c:pt>
                <c:pt idx="204">
                  <c:v>2.0400000000000005</c:v>
                </c:pt>
                <c:pt idx="205">
                  <c:v>2.0500000000000003</c:v>
                </c:pt>
                <c:pt idx="206">
                  <c:v>2.06</c:v>
                </c:pt>
                <c:pt idx="207">
                  <c:v>2.0699999999999998</c:v>
                </c:pt>
                <c:pt idx="208">
                  <c:v>2.0799999999999996</c:v>
                </c:pt>
                <c:pt idx="209">
                  <c:v>2.0899999999999994</c:v>
                </c:pt>
                <c:pt idx="210">
                  <c:v>2.0999999999999992</c:v>
                </c:pt>
                <c:pt idx="211">
                  <c:v>2.109999999999999</c:v>
                </c:pt>
                <c:pt idx="212">
                  <c:v>2.1199999999999988</c:v>
                </c:pt>
                <c:pt idx="213">
                  <c:v>2.1299999999999986</c:v>
                </c:pt>
                <c:pt idx="214">
                  <c:v>2.1399999999999983</c:v>
                </c:pt>
                <c:pt idx="215">
                  <c:v>2.1499999999999981</c:v>
                </c:pt>
                <c:pt idx="216">
                  <c:v>2.1599999999999979</c:v>
                </c:pt>
                <c:pt idx="217">
                  <c:v>2.1699999999999977</c:v>
                </c:pt>
                <c:pt idx="218">
                  <c:v>2.1799999999999975</c:v>
                </c:pt>
                <c:pt idx="219">
                  <c:v>2.1899999999999973</c:v>
                </c:pt>
                <c:pt idx="220">
                  <c:v>2.1999999999999971</c:v>
                </c:pt>
                <c:pt idx="221">
                  <c:v>2.2099999999999969</c:v>
                </c:pt>
                <c:pt idx="222">
                  <c:v>2.2199999999999966</c:v>
                </c:pt>
                <c:pt idx="223">
                  <c:v>2.2299999999999964</c:v>
                </c:pt>
                <c:pt idx="224">
                  <c:v>2.2399999999999962</c:v>
                </c:pt>
                <c:pt idx="225">
                  <c:v>2.249999999999996</c:v>
                </c:pt>
                <c:pt idx="226">
                  <c:v>2.2599999999999958</c:v>
                </c:pt>
                <c:pt idx="227">
                  <c:v>2.2699999999999956</c:v>
                </c:pt>
                <c:pt idx="228">
                  <c:v>2.2799999999999954</c:v>
                </c:pt>
                <c:pt idx="229">
                  <c:v>2.2899999999999952</c:v>
                </c:pt>
                <c:pt idx="230">
                  <c:v>2.2999999999999949</c:v>
                </c:pt>
                <c:pt idx="231">
                  <c:v>2.3099999999999947</c:v>
                </c:pt>
                <c:pt idx="232">
                  <c:v>2.3199999999999945</c:v>
                </c:pt>
                <c:pt idx="233">
                  <c:v>2.3299999999999943</c:v>
                </c:pt>
                <c:pt idx="234">
                  <c:v>2.3399999999999941</c:v>
                </c:pt>
                <c:pt idx="235">
                  <c:v>2.3499999999999939</c:v>
                </c:pt>
                <c:pt idx="236">
                  <c:v>2.3599999999999937</c:v>
                </c:pt>
                <c:pt idx="237">
                  <c:v>2.3699999999999934</c:v>
                </c:pt>
                <c:pt idx="238">
                  <c:v>2.3799999999999932</c:v>
                </c:pt>
                <c:pt idx="239">
                  <c:v>2.389999999999993</c:v>
                </c:pt>
                <c:pt idx="240">
                  <c:v>2.3999999999999928</c:v>
                </c:pt>
                <c:pt idx="241">
                  <c:v>2.4099999999999926</c:v>
                </c:pt>
                <c:pt idx="242">
                  <c:v>2.4199999999999924</c:v>
                </c:pt>
                <c:pt idx="243">
                  <c:v>2.4299999999999922</c:v>
                </c:pt>
                <c:pt idx="244">
                  <c:v>2.439999999999992</c:v>
                </c:pt>
                <c:pt idx="245">
                  <c:v>2.4499999999999917</c:v>
                </c:pt>
                <c:pt idx="246">
                  <c:v>2.4599999999999915</c:v>
                </c:pt>
                <c:pt idx="247">
                  <c:v>2.4699999999999913</c:v>
                </c:pt>
                <c:pt idx="248">
                  <c:v>2.4799999999999911</c:v>
                </c:pt>
                <c:pt idx="249">
                  <c:v>2.4899999999999909</c:v>
                </c:pt>
                <c:pt idx="250">
                  <c:v>2.4999999999999907</c:v>
                </c:pt>
                <c:pt idx="251">
                  <c:v>2.5099999999999905</c:v>
                </c:pt>
                <c:pt idx="252">
                  <c:v>2.5199999999999902</c:v>
                </c:pt>
                <c:pt idx="253">
                  <c:v>2.52999999999999</c:v>
                </c:pt>
                <c:pt idx="254">
                  <c:v>2.5399999999999898</c:v>
                </c:pt>
                <c:pt idx="255">
                  <c:v>2.5499999999999896</c:v>
                </c:pt>
                <c:pt idx="256">
                  <c:v>2.5599999999999894</c:v>
                </c:pt>
                <c:pt idx="257">
                  <c:v>2.5699999999999892</c:v>
                </c:pt>
                <c:pt idx="258">
                  <c:v>2.579999999999989</c:v>
                </c:pt>
                <c:pt idx="259">
                  <c:v>2.5899999999999888</c:v>
                </c:pt>
                <c:pt idx="260">
                  <c:v>2.5999999999999885</c:v>
                </c:pt>
                <c:pt idx="261">
                  <c:v>2.6099999999999883</c:v>
                </c:pt>
                <c:pt idx="262">
                  <c:v>2.6199999999999881</c:v>
                </c:pt>
                <c:pt idx="263">
                  <c:v>2.6299999999999879</c:v>
                </c:pt>
                <c:pt idx="264">
                  <c:v>2.6399999999999877</c:v>
                </c:pt>
                <c:pt idx="265">
                  <c:v>2.6499999999999875</c:v>
                </c:pt>
                <c:pt idx="266">
                  <c:v>2.6599999999999873</c:v>
                </c:pt>
                <c:pt idx="267">
                  <c:v>2.6699999999999871</c:v>
                </c:pt>
                <c:pt idx="268">
                  <c:v>2.6799999999999868</c:v>
                </c:pt>
                <c:pt idx="269">
                  <c:v>2.6899999999999866</c:v>
                </c:pt>
                <c:pt idx="270">
                  <c:v>2.6999999999999864</c:v>
                </c:pt>
                <c:pt idx="271">
                  <c:v>2.7099999999999862</c:v>
                </c:pt>
                <c:pt idx="272">
                  <c:v>2.719999999999986</c:v>
                </c:pt>
                <c:pt idx="273">
                  <c:v>2.7299999999999858</c:v>
                </c:pt>
                <c:pt idx="274">
                  <c:v>2.7399999999999856</c:v>
                </c:pt>
                <c:pt idx="275">
                  <c:v>2.7499999999999853</c:v>
                </c:pt>
                <c:pt idx="276">
                  <c:v>2.7599999999999851</c:v>
                </c:pt>
                <c:pt idx="277">
                  <c:v>2.7699999999999849</c:v>
                </c:pt>
                <c:pt idx="278">
                  <c:v>2.7799999999999847</c:v>
                </c:pt>
                <c:pt idx="279">
                  <c:v>2.7899999999999845</c:v>
                </c:pt>
                <c:pt idx="280">
                  <c:v>2.7999999999999843</c:v>
                </c:pt>
                <c:pt idx="281">
                  <c:v>2.8099999999999841</c:v>
                </c:pt>
                <c:pt idx="282">
                  <c:v>2.8199999999999839</c:v>
                </c:pt>
                <c:pt idx="283">
                  <c:v>2.8299999999999836</c:v>
                </c:pt>
                <c:pt idx="284">
                  <c:v>2.8399999999999834</c:v>
                </c:pt>
                <c:pt idx="285">
                  <c:v>2.8499999999999832</c:v>
                </c:pt>
                <c:pt idx="286">
                  <c:v>2.859999999999983</c:v>
                </c:pt>
                <c:pt idx="287">
                  <c:v>2.8699999999999828</c:v>
                </c:pt>
                <c:pt idx="288">
                  <c:v>2.8799999999999826</c:v>
                </c:pt>
                <c:pt idx="289">
                  <c:v>2.8899999999999824</c:v>
                </c:pt>
                <c:pt idx="290">
                  <c:v>2.8999999999999821</c:v>
                </c:pt>
                <c:pt idx="291">
                  <c:v>2.9099999999999819</c:v>
                </c:pt>
                <c:pt idx="292">
                  <c:v>2.9199999999999817</c:v>
                </c:pt>
                <c:pt idx="293">
                  <c:v>2.9299999999999815</c:v>
                </c:pt>
                <c:pt idx="294">
                  <c:v>2.9399999999999813</c:v>
                </c:pt>
                <c:pt idx="295">
                  <c:v>2.9499999999999811</c:v>
                </c:pt>
                <c:pt idx="296">
                  <c:v>2.9599999999999809</c:v>
                </c:pt>
                <c:pt idx="297">
                  <c:v>2.9699999999999807</c:v>
                </c:pt>
                <c:pt idx="298">
                  <c:v>2.9799999999999804</c:v>
                </c:pt>
                <c:pt idx="299">
                  <c:v>2.9899999999999802</c:v>
                </c:pt>
                <c:pt idx="300">
                  <c:v>2.99999999999998</c:v>
                </c:pt>
                <c:pt idx="301">
                  <c:v>3.0099999999999798</c:v>
                </c:pt>
                <c:pt idx="302">
                  <c:v>3.0199999999999796</c:v>
                </c:pt>
                <c:pt idx="303">
                  <c:v>3.0299999999999794</c:v>
                </c:pt>
                <c:pt idx="304">
                  <c:v>3.0399999999999792</c:v>
                </c:pt>
                <c:pt idx="305">
                  <c:v>3.049999999999979</c:v>
                </c:pt>
                <c:pt idx="306">
                  <c:v>3.0599999999999787</c:v>
                </c:pt>
                <c:pt idx="307">
                  <c:v>3.0699999999999785</c:v>
                </c:pt>
                <c:pt idx="308">
                  <c:v>3.0799999999999783</c:v>
                </c:pt>
                <c:pt idx="309">
                  <c:v>3.0899999999999781</c:v>
                </c:pt>
                <c:pt idx="310">
                  <c:v>3.0999999999999779</c:v>
                </c:pt>
                <c:pt idx="311">
                  <c:v>3.1099999999999777</c:v>
                </c:pt>
                <c:pt idx="312">
                  <c:v>3.1199999999999775</c:v>
                </c:pt>
                <c:pt idx="313">
                  <c:v>3.1299999999999772</c:v>
                </c:pt>
                <c:pt idx="314">
                  <c:v>3.139999999999977</c:v>
                </c:pt>
                <c:pt idx="315">
                  <c:v>3.1499999999999768</c:v>
                </c:pt>
                <c:pt idx="316">
                  <c:v>3.1599999999999766</c:v>
                </c:pt>
                <c:pt idx="317">
                  <c:v>3.1699999999999764</c:v>
                </c:pt>
                <c:pt idx="318">
                  <c:v>3.1799999999999762</c:v>
                </c:pt>
                <c:pt idx="319">
                  <c:v>3.189999999999976</c:v>
                </c:pt>
                <c:pt idx="320">
                  <c:v>3.1999999999999758</c:v>
                </c:pt>
                <c:pt idx="321">
                  <c:v>3.2099999999999755</c:v>
                </c:pt>
                <c:pt idx="322">
                  <c:v>3.2199999999999753</c:v>
                </c:pt>
                <c:pt idx="323">
                  <c:v>3.2299999999999751</c:v>
                </c:pt>
                <c:pt idx="324">
                  <c:v>3.2399999999999749</c:v>
                </c:pt>
                <c:pt idx="325">
                  <c:v>3.2499999999999747</c:v>
                </c:pt>
                <c:pt idx="326">
                  <c:v>3.2599999999999745</c:v>
                </c:pt>
                <c:pt idx="327">
                  <c:v>3.2699999999999743</c:v>
                </c:pt>
                <c:pt idx="328">
                  <c:v>3.279999999999974</c:v>
                </c:pt>
                <c:pt idx="329">
                  <c:v>3.2899999999999738</c:v>
                </c:pt>
                <c:pt idx="330">
                  <c:v>3.2999999999999736</c:v>
                </c:pt>
                <c:pt idx="331">
                  <c:v>3.3099999999999734</c:v>
                </c:pt>
                <c:pt idx="332">
                  <c:v>3.3199999999999732</c:v>
                </c:pt>
                <c:pt idx="333">
                  <c:v>3.329999999999973</c:v>
                </c:pt>
                <c:pt idx="334">
                  <c:v>3.3399999999999728</c:v>
                </c:pt>
                <c:pt idx="335">
                  <c:v>3.3499999999999726</c:v>
                </c:pt>
                <c:pt idx="336">
                  <c:v>3.3599999999999723</c:v>
                </c:pt>
                <c:pt idx="337">
                  <c:v>3.3699999999999721</c:v>
                </c:pt>
                <c:pt idx="338">
                  <c:v>3.3799999999999719</c:v>
                </c:pt>
                <c:pt idx="339">
                  <c:v>3.3899999999999717</c:v>
                </c:pt>
                <c:pt idx="340">
                  <c:v>3.3999999999999715</c:v>
                </c:pt>
                <c:pt idx="341">
                  <c:v>3.4099999999999713</c:v>
                </c:pt>
                <c:pt idx="342">
                  <c:v>3.4199999999999711</c:v>
                </c:pt>
                <c:pt idx="343">
                  <c:v>3.4299999999999708</c:v>
                </c:pt>
                <c:pt idx="344">
                  <c:v>3.4399999999999706</c:v>
                </c:pt>
                <c:pt idx="345">
                  <c:v>3.4499999999999704</c:v>
                </c:pt>
                <c:pt idx="346">
                  <c:v>3.4599999999999702</c:v>
                </c:pt>
                <c:pt idx="347">
                  <c:v>3.46999999999997</c:v>
                </c:pt>
                <c:pt idx="348">
                  <c:v>3.4799999999999698</c:v>
                </c:pt>
                <c:pt idx="349">
                  <c:v>3.4899999999999696</c:v>
                </c:pt>
                <c:pt idx="350">
                  <c:v>3.4999999999999694</c:v>
                </c:pt>
                <c:pt idx="351">
                  <c:v>3.5099999999999691</c:v>
                </c:pt>
                <c:pt idx="352">
                  <c:v>3.5199999999999689</c:v>
                </c:pt>
                <c:pt idx="353">
                  <c:v>3.5299999999999687</c:v>
                </c:pt>
                <c:pt idx="354">
                  <c:v>3.5399999999999685</c:v>
                </c:pt>
                <c:pt idx="355">
                  <c:v>3.5499999999999683</c:v>
                </c:pt>
                <c:pt idx="356">
                  <c:v>3.5599999999999681</c:v>
                </c:pt>
                <c:pt idx="357">
                  <c:v>3.5699999999999679</c:v>
                </c:pt>
                <c:pt idx="358">
                  <c:v>3.5799999999999677</c:v>
                </c:pt>
                <c:pt idx="359">
                  <c:v>3.5899999999999674</c:v>
                </c:pt>
                <c:pt idx="360">
                  <c:v>3.5999999999999672</c:v>
                </c:pt>
                <c:pt idx="361">
                  <c:v>3.609999999999967</c:v>
                </c:pt>
                <c:pt idx="362">
                  <c:v>3.6199999999999668</c:v>
                </c:pt>
                <c:pt idx="363">
                  <c:v>3.6299999999999666</c:v>
                </c:pt>
                <c:pt idx="364">
                  <c:v>3.6399999999999664</c:v>
                </c:pt>
                <c:pt idx="365">
                  <c:v>3.6499999999999662</c:v>
                </c:pt>
                <c:pt idx="366">
                  <c:v>3.6599999999999659</c:v>
                </c:pt>
                <c:pt idx="367">
                  <c:v>3.6699999999999657</c:v>
                </c:pt>
                <c:pt idx="368">
                  <c:v>3.6799999999999655</c:v>
                </c:pt>
                <c:pt idx="369">
                  <c:v>3.6899999999999653</c:v>
                </c:pt>
                <c:pt idx="370">
                  <c:v>3.6999999999999651</c:v>
                </c:pt>
                <c:pt idx="371">
                  <c:v>3.7099999999999649</c:v>
                </c:pt>
                <c:pt idx="372">
                  <c:v>3.7199999999999647</c:v>
                </c:pt>
                <c:pt idx="373">
                  <c:v>3.7299999999999645</c:v>
                </c:pt>
                <c:pt idx="374">
                  <c:v>3.7399999999999642</c:v>
                </c:pt>
                <c:pt idx="375">
                  <c:v>3.749999999999964</c:v>
                </c:pt>
                <c:pt idx="376">
                  <c:v>3.7599999999999638</c:v>
                </c:pt>
                <c:pt idx="377">
                  <c:v>3.7699999999999636</c:v>
                </c:pt>
                <c:pt idx="378">
                  <c:v>3.7799999999999634</c:v>
                </c:pt>
                <c:pt idx="379">
                  <c:v>3.7899999999999632</c:v>
                </c:pt>
                <c:pt idx="380">
                  <c:v>3.799999999999963</c:v>
                </c:pt>
                <c:pt idx="381">
                  <c:v>3.8099999999999627</c:v>
                </c:pt>
                <c:pt idx="382">
                  <c:v>3.8199999999999625</c:v>
                </c:pt>
                <c:pt idx="383">
                  <c:v>3.8299999999999623</c:v>
                </c:pt>
                <c:pt idx="384">
                  <c:v>3.8399999999999621</c:v>
                </c:pt>
                <c:pt idx="385">
                  <c:v>3.8499999999999619</c:v>
                </c:pt>
                <c:pt idx="386">
                  <c:v>3.8599999999999617</c:v>
                </c:pt>
                <c:pt idx="387">
                  <c:v>3.8699999999999615</c:v>
                </c:pt>
                <c:pt idx="388">
                  <c:v>3.8799999999999613</c:v>
                </c:pt>
                <c:pt idx="389">
                  <c:v>3.889999999999961</c:v>
                </c:pt>
                <c:pt idx="390">
                  <c:v>3.8999999999999608</c:v>
                </c:pt>
                <c:pt idx="391">
                  <c:v>3.9099999999999606</c:v>
                </c:pt>
                <c:pt idx="392">
                  <c:v>3.9199999999999604</c:v>
                </c:pt>
                <c:pt idx="393">
                  <c:v>3.9299999999999602</c:v>
                </c:pt>
                <c:pt idx="394">
                  <c:v>3.93999999999996</c:v>
                </c:pt>
                <c:pt idx="395">
                  <c:v>3.9499999999999598</c:v>
                </c:pt>
                <c:pt idx="396">
                  <c:v>3.9599999999999596</c:v>
                </c:pt>
                <c:pt idx="397">
                  <c:v>3.9699999999999593</c:v>
                </c:pt>
                <c:pt idx="398">
                  <c:v>3.9799999999999591</c:v>
                </c:pt>
                <c:pt idx="399">
                  <c:v>3.9899999999999589</c:v>
                </c:pt>
                <c:pt idx="400">
                  <c:v>3.9999999999999587</c:v>
                </c:pt>
                <c:pt idx="401">
                  <c:v>4.0099999999999589</c:v>
                </c:pt>
                <c:pt idx="402">
                  <c:v>4.0199999999999587</c:v>
                </c:pt>
                <c:pt idx="403">
                  <c:v>4.0299999999999585</c:v>
                </c:pt>
                <c:pt idx="404">
                  <c:v>4.0399999999999583</c:v>
                </c:pt>
                <c:pt idx="405">
                  <c:v>4.0499999999999581</c:v>
                </c:pt>
                <c:pt idx="406">
                  <c:v>4.0599999999999579</c:v>
                </c:pt>
                <c:pt idx="407">
                  <c:v>4.0699999999999577</c:v>
                </c:pt>
                <c:pt idx="408">
                  <c:v>4.0799999999999574</c:v>
                </c:pt>
                <c:pt idx="409">
                  <c:v>4.0899999999999572</c:v>
                </c:pt>
                <c:pt idx="410">
                  <c:v>4.099999999999957</c:v>
                </c:pt>
                <c:pt idx="411">
                  <c:v>4.1099999999999568</c:v>
                </c:pt>
                <c:pt idx="412">
                  <c:v>4.1199999999999566</c:v>
                </c:pt>
                <c:pt idx="413">
                  <c:v>4.1299999999999564</c:v>
                </c:pt>
                <c:pt idx="414">
                  <c:v>4.1399999999999562</c:v>
                </c:pt>
                <c:pt idx="415">
                  <c:v>4.1499999999999559</c:v>
                </c:pt>
                <c:pt idx="416">
                  <c:v>4.1599999999999557</c:v>
                </c:pt>
                <c:pt idx="417">
                  <c:v>4.1699999999999555</c:v>
                </c:pt>
                <c:pt idx="418">
                  <c:v>4.1799999999999553</c:v>
                </c:pt>
                <c:pt idx="419">
                  <c:v>4.1899999999999551</c:v>
                </c:pt>
                <c:pt idx="420">
                  <c:v>4.1999999999999549</c:v>
                </c:pt>
                <c:pt idx="421">
                  <c:v>4.2099999999999547</c:v>
                </c:pt>
                <c:pt idx="422">
                  <c:v>4.2199999999999545</c:v>
                </c:pt>
                <c:pt idx="423">
                  <c:v>4.2299999999999542</c:v>
                </c:pt>
                <c:pt idx="424">
                  <c:v>4.239999999999954</c:v>
                </c:pt>
                <c:pt idx="425">
                  <c:v>4.2499999999999538</c:v>
                </c:pt>
                <c:pt idx="426">
                  <c:v>4.2599999999999536</c:v>
                </c:pt>
                <c:pt idx="427">
                  <c:v>4.2699999999999534</c:v>
                </c:pt>
                <c:pt idx="428">
                  <c:v>4.2799999999999532</c:v>
                </c:pt>
                <c:pt idx="429">
                  <c:v>4.289999999999953</c:v>
                </c:pt>
                <c:pt idx="430">
                  <c:v>4.2999999999999527</c:v>
                </c:pt>
                <c:pt idx="431">
                  <c:v>4.3099999999999525</c:v>
                </c:pt>
                <c:pt idx="432">
                  <c:v>4.3199999999999523</c:v>
                </c:pt>
                <c:pt idx="433">
                  <c:v>4.3299999999999521</c:v>
                </c:pt>
                <c:pt idx="434">
                  <c:v>4.3399999999999519</c:v>
                </c:pt>
                <c:pt idx="435">
                  <c:v>4.3499999999999517</c:v>
                </c:pt>
                <c:pt idx="436">
                  <c:v>4.3599999999999515</c:v>
                </c:pt>
                <c:pt idx="437">
                  <c:v>4.3699999999999513</c:v>
                </c:pt>
                <c:pt idx="438">
                  <c:v>4.379999999999951</c:v>
                </c:pt>
                <c:pt idx="439">
                  <c:v>4.3899999999999508</c:v>
                </c:pt>
                <c:pt idx="440">
                  <c:v>4.3999999999999506</c:v>
                </c:pt>
                <c:pt idx="441">
                  <c:v>4.4099999999999504</c:v>
                </c:pt>
                <c:pt idx="442">
                  <c:v>4.4199999999999502</c:v>
                </c:pt>
                <c:pt idx="443">
                  <c:v>4.42999999999995</c:v>
                </c:pt>
                <c:pt idx="444">
                  <c:v>4.4399999999999498</c:v>
                </c:pt>
                <c:pt idx="445">
                  <c:v>4.4499999999999496</c:v>
                </c:pt>
                <c:pt idx="446">
                  <c:v>4.4599999999999493</c:v>
                </c:pt>
                <c:pt idx="447">
                  <c:v>4.4699999999999491</c:v>
                </c:pt>
                <c:pt idx="448">
                  <c:v>4.4799999999999489</c:v>
                </c:pt>
                <c:pt idx="449">
                  <c:v>4.4899999999999487</c:v>
                </c:pt>
                <c:pt idx="450">
                  <c:v>4.4999999999999485</c:v>
                </c:pt>
                <c:pt idx="451">
                  <c:v>4.5099999999999483</c:v>
                </c:pt>
                <c:pt idx="452">
                  <c:v>4.5199999999999481</c:v>
                </c:pt>
                <c:pt idx="453">
                  <c:v>4.5299999999999478</c:v>
                </c:pt>
                <c:pt idx="454">
                  <c:v>4.5399999999999476</c:v>
                </c:pt>
                <c:pt idx="455">
                  <c:v>4.5499999999999474</c:v>
                </c:pt>
                <c:pt idx="456">
                  <c:v>4.5599999999999472</c:v>
                </c:pt>
                <c:pt idx="457">
                  <c:v>4.569999999999947</c:v>
                </c:pt>
                <c:pt idx="458">
                  <c:v>4.5799999999999468</c:v>
                </c:pt>
                <c:pt idx="459">
                  <c:v>4.5899999999999466</c:v>
                </c:pt>
                <c:pt idx="460">
                  <c:v>4.5999999999999464</c:v>
                </c:pt>
                <c:pt idx="461">
                  <c:v>4.6099999999999461</c:v>
                </c:pt>
                <c:pt idx="462">
                  <c:v>4.6199999999999459</c:v>
                </c:pt>
                <c:pt idx="463">
                  <c:v>4.6299999999999457</c:v>
                </c:pt>
                <c:pt idx="464">
                  <c:v>4.6399999999999455</c:v>
                </c:pt>
                <c:pt idx="465">
                  <c:v>4.6499999999999453</c:v>
                </c:pt>
                <c:pt idx="466">
                  <c:v>4.6599999999999451</c:v>
                </c:pt>
                <c:pt idx="467">
                  <c:v>4.6699999999999449</c:v>
                </c:pt>
                <c:pt idx="468">
                  <c:v>4.6799999999999446</c:v>
                </c:pt>
                <c:pt idx="469">
                  <c:v>4.6899999999999444</c:v>
                </c:pt>
                <c:pt idx="470">
                  <c:v>4.6999999999999442</c:v>
                </c:pt>
                <c:pt idx="471">
                  <c:v>4.709999999999944</c:v>
                </c:pt>
                <c:pt idx="472">
                  <c:v>4.7199999999999438</c:v>
                </c:pt>
                <c:pt idx="473">
                  <c:v>4.7299999999999436</c:v>
                </c:pt>
                <c:pt idx="474">
                  <c:v>4.7399999999999434</c:v>
                </c:pt>
                <c:pt idx="475">
                  <c:v>4.7499999999999432</c:v>
                </c:pt>
                <c:pt idx="476">
                  <c:v>4.7599999999999429</c:v>
                </c:pt>
                <c:pt idx="477">
                  <c:v>4.7699999999999427</c:v>
                </c:pt>
                <c:pt idx="478">
                  <c:v>4.7799999999999425</c:v>
                </c:pt>
                <c:pt idx="479">
                  <c:v>4.7899999999999423</c:v>
                </c:pt>
                <c:pt idx="480">
                  <c:v>4.7999999999999421</c:v>
                </c:pt>
                <c:pt idx="481">
                  <c:v>4.8099999999999419</c:v>
                </c:pt>
                <c:pt idx="482">
                  <c:v>4.8199999999999417</c:v>
                </c:pt>
                <c:pt idx="483">
                  <c:v>4.8299999999999415</c:v>
                </c:pt>
                <c:pt idx="484">
                  <c:v>4.8399999999999412</c:v>
                </c:pt>
                <c:pt idx="485">
                  <c:v>4.849999999999941</c:v>
                </c:pt>
                <c:pt idx="486">
                  <c:v>4.8599999999999408</c:v>
                </c:pt>
                <c:pt idx="487">
                  <c:v>4.8699999999999406</c:v>
                </c:pt>
                <c:pt idx="488">
                  <c:v>4.8799999999999404</c:v>
                </c:pt>
                <c:pt idx="489">
                  <c:v>4.8899999999999402</c:v>
                </c:pt>
                <c:pt idx="490">
                  <c:v>4.89999999999994</c:v>
                </c:pt>
                <c:pt idx="491">
                  <c:v>4.9099999999999397</c:v>
                </c:pt>
                <c:pt idx="492">
                  <c:v>4.9199999999999395</c:v>
                </c:pt>
                <c:pt idx="493">
                  <c:v>4.9299999999999393</c:v>
                </c:pt>
                <c:pt idx="494">
                  <c:v>4.9399999999999391</c:v>
                </c:pt>
                <c:pt idx="495">
                  <c:v>4.9499999999999389</c:v>
                </c:pt>
                <c:pt idx="496">
                  <c:v>4.9599999999999387</c:v>
                </c:pt>
                <c:pt idx="497">
                  <c:v>4.9699999999999385</c:v>
                </c:pt>
                <c:pt idx="498">
                  <c:v>4.9799999999999383</c:v>
                </c:pt>
                <c:pt idx="499">
                  <c:v>4.989999999999938</c:v>
                </c:pt>
                <c:pt idx="500">
                  <c:v>4.9999999999999378</c:v>
                </c:pt>
              </c:numCache>
            </c:numRef>
          </c:xVal>
          <c:yVal>
            <c:numRef>
              <c:f>'SPETTRO DI PROGETTO ORIZZONTALE'!$C$11:$C$511</c:f>
              <c:numCache>
                <c:formatCode>0.000</c:formatCode>
                <c:ptCount val="501"/>
                <c:pt idx="0">
                  <c:v>0.30016825934399999</c:v>
                </c:pt>
                <c:pt idx="1">
                  <c:v>0.3262084480330058</c:v>
                </c:pt>
                <c:pt idx="2">
                  <c:v>0.35224863672201157</c:v>
                </c:pt>
                <c:pt idx="3">
                  <c:v>0.37828882541101727</c:v>
                </c:pt>
                <c:pt idx="4">
                  <c:v>0.40432901410002309</c:v>
                </c:pt>
                <c:pt idx="5">
                  <c:v>0.4303692027890289</c:v>
                </c:pt>
                <c:pt idx="6">
                  <c:v>0.45640939147803478</c:v>
                </c:pt>
                <c:pt idx="7">
                  <c:v>0.48244958016704059</c:v>
                </c:pt>
                <c:pt idx="8">
                  <c:v>0.50848976885604635</c:v>
                </c:pt>
                <c:pt idx="9">
                  <c:v>0.53452995754505217</c:v>
                </c:pt>
                <c:pt idx="10">
                  <c:v>0.56057014623405788</c:v>
                </c:pt>
                <c:pt idx="11">
                  <c:v>0.5866103349230638</c:v>
                </c:pt>
                <c:pt idx="12">
                  <c:v>0.61265052361206951</c:v>
                </c:pt>
                <c:pt idx="13">
                  <c:v>0.63869071230107533</c:v>
                </c:pt>
                <c:pt idx="14">
                  <c:v>0.66473090099008103</c:v>
                </c:pt>
                <c:pt idx="15">
                  <c:v>0.69077108967908696</c:v>
                </c:pt>
                <c:pt idx="16">
                  <c:v>0.7095977650892159</c:v>
                </c:pt>
                <c:pt idx="17">
                  <c:v>0.7095977650892159</c:v>
                </c:pt>
                <c:pt idx="18">
                  <c:v>0.7095977650892159</c:v>
                </c:pt>
                <c:pt idx="19">
                  <c:v>0.7095977650892159</c:v>
                </c:pt>
                <c:pt idx="20">
                  <c:v>0.7095977650892159</c:v>
                </c:pt>
                <c:pt idx="21">
                  <c:v>0.7095977650892159</c:v>
                </c:pt>
                <c:pt idx="22">
                  <c:v>0.7095977650892159</c:v>
                </c:pt>
                <c:pt idx="23">
                  <c:v>0.7095977650892159</c:v>
                </c:pt>
                <c:pt idx="24">
                  <c:v>0.7095977650892159</c:v>
                </c:pt>
                <c:pt idx="25">
                  <c:v>0.7095977650892159</c:v>
                </c:pt>
                <c:pt idx="26">
                  <c:v>0.7095977650892159</c:v>
                </c:pt>
                <c:pt idx="27">
                  <c:v>0.7095977650892159</c:v>
                </c:pt>
                <c:pt idx="28">
                  <c:v>0.7095977650892159</c:v>
                </c:pt>
                <c:pt idx="29">
                  <c:v>0.7095977650892159</c:v>
                </c:pt>
                <c:pt idx="30">
                  <c:v>0.7095977650892159</c:v>
                </c:pt>
                <c:pt idx="31">
                  <c:v>0.7095977650892159</c:v>
                </c:pt>
                <c:pt idx="32">
                  <c:v>0.7095977650892159</c:v>
                </c:pt>
                <c:pt idx="33">
                  <c:v>0.7095977650892159</c:v>
                </c:pt>
                <c:pt idx="34">
                  <c:v>0.7095977650892159</c:v>
                </c:pt>
                <c:pt idx="35">
                  <c:v>0.7095977650892159</c:v>
                </c:pt>
                <c:pt idx="36">
                  <c:v>0.7095977650892159</c:v>
                </c:pt>
                <c:pt idx="37">
                  <c:v>0.7095977650892159</c:v>
                </c:pt>
                <c:pt idx="38">
                  <c:v>0.7095977650892159</c:v>
                </c:pt>
                <c:pt idx="39">
                  <c:v>0.7095977650892159</c:v>
                </c:pt>
                <c:pt idx="40">
                  <c:v>0.7095977650892159</c:v>
                </c:pt>
                <c:pt idx="41">
                  <c:v>0.7095977650892159</c:v>
                </c:pt>
                <c:pt idx="42">
                  <c:v>0.7095977650892159</c:v>
                </c:pt>
                <c:pt idx="43">
                  <c:v>0.7095977650892159</c:v>
                </c:pt>
                <c:pt idx="44">
                  <c:v>0.7095977650892159</c:v>
                </c:pt>
                <c:pt idx="45">
                  <c:v>0.7095977650892159</c:v>
                </c:pt>
                <c:pt idx="46">
                  <c:v>0.7095977650892159</c:v>
                </c:pt>
                <c:pt idx="47">
                  <c:v>0.7095977650892159</c:v>
                </c:pt>
                <c:pt idx="48">
                  <c:v>0.69731220486760903</c:v>
                </c:pt>
                <c:pt idx="49">
                  <c:v>0.68308134354378025</c:v>
                </c:pt>
                <c:pt idx="50">
                  <c:v>0.66941971667290467</c:v>
                </c:pt>
                <c:pt idx="51">
                  <c:v>0.6562938398753968</c:v>
                </c:pt>
                <c:pt idx="52">
                  <c:v>0.64367280449317754</c:v>
                </c:pt>
                <c:pt idx="53">
                  <c:v>0.63152803459707996</c:v>
                </c:pt>
                <c:pt idx="54">
                  <c:v>0.61983307099343032</c:v>
                </c:pt>
                <c:pt idx="55">
                  <c:v>0.60856337879354971</c:v>
                </c:pt>
                <c:pt idx="56">
                  <c:v>0.59769617560080779</c:v>
                </c:pt>
                <c:pt idx="57">
                  <c:v>0.58721027778324975</c:v>
                </c:pt>
                <c:pt idx="58">
                  <c:v>0.57708596264905576</c:v>
                </c:pt>
                <c:pt idx="59">
                  <c:v>0.56730484463805486</c:v>
                </c:pt>
                <c:pt idx="60">
                  <c:v>0.55784976389408725</c:v>
                </c:pt>
                <c:pt idx="61">
                  <c:v>0.54870468579746279</c:v>
                </c:pt>
                <c:pt idx="62">
                  <c:v>0.53985461022008441</c:v>
                </c:pt>
                <c:pt idx="63">
                  <c:v>0.53128548942294018</c:v>
                </c:pt>
                <c:pt idx="64">
                  <c:v>0.52298415365070683</c:v>
                </c:pt>
                <c:pt idx="65">
                  <c:v>0.5149382435945421</c:v>
                </c:pt>
                <c:pt idx="66">
                  <c:v>0.50713614899462478</c:v>
                </c:pt>
                <c:pt idx="67">
                  <c:v>0.49956695274097362</c:v>
                </c:pt>
                <c:pt idx="68">
                  <c:v>0.49222037990654749</c:v>
                </c:pt>
                <c:pt idx="69">
                  <c:v>0.4850867512122497</c:v>
                </c:pt>
                <c:pt idx="70">
                  <c:v>0.47815694048064616</c:v>
                </c:pt>
                <c:pt idx="71">
                  <c:v>0.47142233568514413</c:v>
                </c:pt>
                <c:pt idx="72">
                  <c:v>0.46487480324507258</c:v>
                </c:pt>
                <c:pt idx="73">
                  <c:v>0.45850665525541417</c:v>
                </c:pt>
                <c:pt idx="74">
                  <c:v>0.45231061937358419</c:v>
                </c:pt>
                <c:pt idx="75">
                  <c:v>0.44627981111526971</c:v>
                </c:pt>
                <c:pt idx="76">
                  <c:v>0.44040770833743731</c:v>
                </c:pt>
                <c:pt idx="77">
                  <c:v>0.43468812770967835</c:v>
                </c:pt>
                <c:pt idx="78">
                  <c:v>0.42911520299545175</c:v>
                </c:pt>
                <c:pt idx="79">
                  <c:v>0.42368336498285097</c:v>
                </c:pt>
                <c:pt idx="80">
                  <c:v>0.41838732292056535</c:v>
                </c:pt>
                <c:pt idx="81">
                  <c:v>0.41322204732895351</c:v>
                </c:pt>
                <c:pt idx="82">
                  <c:v>0.40818275406884424</c:v>
                </c:pt>
                <c:pt idx="83">
                  <c:v>0.40326488956199075</c:v>
                </c:pt>
                <c:pt idx="84">
                  <c:v>0.39846411706720514</c:v>
                </c:pt>
                <c:pt idx="85">
                  <c:v>0.39377630392523805</c:v>
                </c:pt>
                <c:pt idx="86">
                  <c:v>0.38919750969354916</c:v>
                </c:pt>
                <c:pt idx="87">
                  <c:v>0.38472397509937045</c:v>
                </c:pt>
                <c:pt idx="88">
                  <c:v>0.38035211174596856</c:v>
                </c:pt>
                <c:pt idx="89">
                  <c:v>0.37607849251286779</c:v>
                </c:pt>
                <c:pt idx="90">
                  <c:v>0.37189984259605813</c:v>
                </c:pt>
                <c:pt idx="91">
                  <c:v>0.36781303113895858</c:v>
                </c:pt>
                <c:pt idx="92">
                  <c:v>0.36381506340918723</c:v>
                </c:pt>
                <c:pt idx="93">
                  <c:v>0.35990307348005618</c:v>
                </c:pt>
                <c:pt idx="94">
                  <c:v>0.35607431737920453</c:v>
                </c:pt>
                <c:pt idx="95">
                  <c:v>0.35232616666994981</c:v>
                </c:pt>
                <c:pt idx="96">
                  <c:v>0.34865610243380452</c:v>
                </c:pt>
                <c:pt idx="97">
                  <c:v>0.34506170962520855</c:v>
                </c:pt>
                <c:pt idx="98">
                  <c:v>0.34154067177189013</c:v>
                </c:pt>
                <c:pt idx="99">
                  <c:v>0.33809076599641646</c:v>
                </c:pt>
                <c:pt idx="100">
                  <c:v>0.33470985833645228</c:v>
                </c:pt>
                <c:pt idx="101">
                  <c:v>0.3313958993430221</c:v>
                </c:pt>
                <c:pt idx="102">
                  <c:v>0.32814691993769829</c:v>
                </c:pt>
                <c:pt idx="103">
                  <c:v>0.32496102751111872</c:v>
                </c:pt>
                <c:pt idx="104">
                  <c:v>0.32183640224658872</c:v>
                </c:pt>
                <c:pt idx="105">
                  <c:v>0.31877129365376411</c:v>
                </c:pt>
                <c:pt idx="106">
                  <c:v>0.31576401729853992</c:v>
                </c:pt>
                <c:pt idx="107">
                  <c:v>0.31281295171631057</c:v>
                </c:pt>
                <c:pt idx="108">
                  <c:v>0.30991653549671505</c:v>
                </c:pt>
                <c:pt idx="109">
                  <c:v>0.30707326452885531</c:v>
                </c:pt>
                <c:pt idx="110">
                  <c:v>0.30428168939677486</c:v>
                </c:pt>
                <c:pt idx="111">
                  <c:v>0.30154041291572276</c:v>
                </c:pt>
                <c:pt idx="112">
                  <c:v>0.29884808780040384</c:v>
                </c:pt>
                <c:pt idx="113">
                  <c:v>0.29620341445703741</c:v>
                </c:pt>
                <c:pt idx="114">
                  <c:v>0.29360513889162482</c:v>
                </c:pt>
                <c:pt idx="115">
                  <c:v>0.2910520507273498</c:v>
                </c:pt>
                <c:pt idx="116">
                  <c:v>0.28854298132452783</c:v>
                </c:pt>
                <c:pt idx="117">
                  <c:v>0.28607680199696778</c:v>
                </c:pt>
                <c:pt idx="118">
                  <c:v>0.28365242231902732</c:v>
                </c:pt>
                <c:pt idx="119">
                  <c:v>0.28126878851802711</c:v>
                </c:pt>
                <c:pt idx="120">
                  <c:v>0.27892488194704357</c:v>
                </c:pt>
                <c:pt idx="121">
                  <c:v>0.27661971763343168</c:v>
                </c:pt>
                <c:pt idx="122">
                  <c:v>0.27435234289873139</c:v>
                </c:pt>
                <c:pt idx="123">
                  <c:v>0.27212183604589618</c:v>
                </c:pt>
                <c:pt idx="124">
                  <c:v>0.26992730511004215</c:v>
                </c:pt>
                <c:pt idx="125">
                  <c:v>0.26776788666916179</c:v>
                </c:pt>
                <c:pt idx="126">
                  <c:v>0.26564274471147009</c:v>
                </c:pt>
                <c:pt idx="127">
                  <c:v>0.26355106955626162</c:v>
                </c:pt>
                <c:pt idx="128">
                  <c:v>0.26149207682535336</c:v>
                </c:pt>
                <c:pt idx="129">
                  <c:v>0.25946500646236614</c:v>
                </c:pt>
                <c:pt idx="130">
                  <c:v>0.25746912179727099</c:v>
                </c:pt>
                <c:pt idx="131">
                  <c:v>0.25550370865378036</c:v>
                </c:pt>
                <c:pt idx="132">
                  <c:v>0.25356807449731233</c:v>
                </c:pt>
                <c:pt idx="133">
                  <c:v>0.2516615476213927</c:v>
                </c:pt>
                <c:pt idx="134">
                  <c:v>0.24978347637048676</c:v>
                </c:pt>
                <c:pt idx="135">
                  <c:v>0.24793322839737203</c:v>
                </c:pt>
                <c:pt idx="136">
                  <c:v>0.24611018995327374</c:v>
                </c:pt>
                <c:pt idx="137">
                  <c:v>0.24431376520908929</c:v>
                </c:pt>
                <c:pt idx="138">
                  <c:v>0.24254337560612485</c:v>
                </c:pt>
                <c:pt idx="139">
                  <c:v>0.24079845923485774</c:v>
                </c:pt>
                <c:pt idx="140">
                  <c:v>0.23907847024032305</c:v>
                </c:pt>
                <c:pt idx="141">
                  <c:v>0.23738287825280299</c:v>
                </c:pt>
                <c:pt idx="142">
                  <c:v>0.23571116784257204</c:v>
                </c:pt>
                <c:pt idx="143">
                  <c:v>0.23406283799751904</c:v>
                </c:pt>
                <c:pt idx="144">
                  <c:v>0.23243740162253629</c:v>
                </c:pt>
                <c:pt idx="145">
                  <c:v>0.23083438505962228</c:v>
                </c:pt>
                <c:pt idx="146">
                  <c:v>0.22925332762770706</c:v>
                </c:pt>
                <c:pt idx="147">
                  <c:v>0.22769378118126005</c:v>
                </c:pt>
                <c:pt idx="148">
                  <c:v>0.22615530968679207</c:v>
                </c:pt>
                <c:pt idx="149">
                  <c:v>0.22463748881641091</c:v>
                </c:pt>
                <c:pt idx="150">
                  <c:v>0.22313990555763483</c:v>
                </c:pt>
                <c:pt idx="151">
                  <c:v>0.2216621578387101</c:v>
                </c:pt>
                <c:pt idx="152">
                  <c:v>0.2202038541687186</c:v>
                </c:pt>
                <c:pt idx="153">
                  <c:v>0.21876461329179883</c:v>
                </c:pt>
                <c:pt idx="154">
                  <c:v>0.21734406385483915</c:v>
                </c:pt>
                <c:pt idx="155">
                  <c:v>0.21594184408803369</c:v>
                </c:pt>
                <c:pt idx="156">
                  <c:v>0.21455760149772582</c:v>
                </c:pt>
                <c:pt idx="157">
                  <c:v>0.2131909925709887</c:v>
                </c:pt>
                <c:pt idx="158">
                  <c:v>0.21184168249142549</c:v>
                </c:pt>
                <c:pt idx="159">
                  <c:v>0.21050934486569323</c:v>
                </c:pt>
                <c:pt idx="160">
                  <c:v>0.20919366146028268</c:v>
                </c:pt>
                <c:pt idx="161">
                  <c:v>0.20789432194810697</c:v>
                </c:pt>
                <c:pt idx="162">
                  <c:v>0.2066110236644767</c:v>
                </c:pt>
                <c:pt idx="163">
                  <c:v>0.20534347137205658</c:v>
                </c:pt>
                <c:pt idx="164">
                  <c:v>0.20409137703442209</c:v>
                </c:pt>
                <c:pt idx="165">
                  <c:v>0.20285445959784984</c:v>
                </c:pt>
                <c:pt idx="166">
                  <c:v>0.20163244478099532</c:v>
                </c:pt>
                <c:pt idx="167">
                  <c:v>0.20042506487212711</c:v>
                </c:pt>
                <c:pt idx="168">
                  <c:v>0.19923205853360254</c:v>
                </c:pt>
                <c:pt idx="169">
                  <c:v>0.19805317061328537</c:v>
                </c:pt>
                <c:pt idx="170">
                  <c:v>0.19688815196261897</c:v>
                </c:pt>
                <c:pt idx="171">
                  <c:v>0.19573675926108317</c:v>
                </c:pt>
                <c:pt idx="172">
                  <c:v>0.19459875484677458</c:v>
                </c:pt>
                <c:pt idx="173">
                  <c:v>0.19347390655286256</c:v>
                </c:pt>
                <c:pt idx="174">
                  <c:v>0.19236198754968523</c:v>
                </c:pt>
                <c:pt idx="175">
                  <c:v>0.19126277619225845</c:v>
                </c:pt>
                <c:pt idx="176">
                  <c:v>0.19017605587298422</c:v>
                </c:pt>
                <c:pt idx="177">
                  <c:v>0.18910161487935154</c:v>
                </c:pt>
                <c:pt idx="178">
                  <c:v>0.18803924625643384</c:v>
                </c:pt>
                <c:pt idx="179">
                  <c:v>0.18698874767399568</c:v>
                </c:pt>
                <c:pt idx="180">
                  <c:v>0.18594992129802906</c:v>
                </c:pt>
                <c:pt idx="181">
                  <c:v>0.18492257366654818</c:v>
                </c:pt>
                <c:pt idx="182">
                  <c:v>0.18390651556947923</c:v>
                </c:pt>
                <c:pt idx="183">
                  <c:v>0.18290156193248758</c:v>
                </c:pt>
                <c:pt idx="184">
                  <c:v>0.18190753170459362</c:v>
                </c:pt>
                <c:pt idx="185">
                  <c:v>0.18092424774943364</c:v>
                </c:pt>
                <c:pt idx="186">
                  <c:v>0.17995153674002809</c:v>
                </c:pt>
                <c:pt idx="187">
                  <c:v>0.17898922905692635</c:v>
                </c:pt>
                <c:pt idx="188">
                  <c:v>0.17803715868960227</c:v>
                </c:pt>
                <c:pt idx="189">
                  <c:v>0.17709516314098003</c:v>
                </c:pt>
                <c:pt idx="190">
                  <c:v>0.17616308333497488</c:v>
                </c:pt>
                <c:pt idx="191">
                  <c:v>0.17524076352693835</c:v>
                </c:pt>
                <c:pt idx="192">
                  <c:v>0.17432805121690223</c:v>
                </c:pt>
                <c:pt idx="193">
                  <c:v>0.1734247970655193</c:v>
                </c:pt>
                <c:pt idx="194">
                  <c:v>0.17253085481260425</c:v>
                </c:pt>
                <c:pt idx="195">
                  <c:v>0.17164608119818064</c:v>
                </c:pt>
                <c:pt idx="196">
                  <c:v>0.17077033588594503</c:v>
                </c:pt>
                <c:pt idx="197">
                  <c:v>0.16990348138906206</c:v>
                </c:pt>
                <c:pt idx="198">
                  <c:v>0.1690453829982082</c:v>
                </c:pt>
                <c:pt idx="199">
                  <c:v>0.16819590871178505</c:v>
                </c:pt>
                <c:pt idx="200">
                  <c:v>0.16735492916822614</c:v>
                </c:pt>
                <c:pt idx="201">
                  <c:v>0.16652231758032454</c:v>
                </c:pt>
                <c:pt idx="202">
                  <c:v>0.16569794967151105</c:v>
                </c:pt>
                <c:pt idx="203">
                  <c:v>0.16488170361401594</c:v>
                </c:pt>
                <c:pt idx="204">
                  <c:v>0.16407345996884923</c:v>
                </c:pt>
                <c:pt idx="205">
                  <c:v>0.1632731016275378</c:v>
                </c:pt>
                <c:pt idx="206">
                  <c:v>0.16248051375555947</c:v>
                </c:pt>
                <c:pt idx="207">
                  <c:v>0.16169558373741669</c:v>
                </c:pt>
                <c:pt idx="208">
                  <c:v>0.1609182011232945</c:v>
                </c:pt>
                <c:pt idx="209">
                  <c:v>0.16014825757725004</c:v>
                </c:pt>
                <c:pt idx="210">
                  <c:v>0.15938564682688219</c:v>
                </c:pt>
                <c:pt idx="211">
                  <c:v>0.15863026461443255</c:v>
                </c:pt>
                <c:pt idx="212">
                  <c:v>0.15788200864927013</c:v>
                </c:pt>
                <c:pt idx="213">
                  <c:v>0.15714077856171491</c:v>
                </c:pt>
                <c:pt idx="214">
                  <c:v>0.15640647585815551</c:v>
                </c:pt>
                <c:pt idx="215">
                  <c:v>0.15567900387741992</c:v>
                </c:pt>
                <c:pt idx="216">
                  <c:v>0.1549582677483578</c:v>
                </c:pt>
                <c:pt idx="217">
                  <c:v>0.1542441743485958</c:v>
                </c:pt>
                <c:pt idx="218">
                  <c:v>0.15353663226442793</c:v>
                </c:pt>
                <c:pt idx="219">
                  <c:v>0.15283555175180499</c:v>
                </c:pt>
                <c:pt idx="220">
                  <c:v>0.15214084469838771</c:v>
                </c:pt>
                <c:pt idx="221">
                  <c:v>0.15145242458663033</c:v>
                </c:pt>
                <c:pt idx="222">
                  <c:v>0.15077020645786174</c:v>
                </c:pt>
                <c:pt idx="223">
                  <c:v>0.15009410687733321</c:v>
                </c:pt>
                <c:pt idx="224">
                  <c:v>0.14942404390020225</c:v>
                </c:pt>
                <c:pt idx="225">
                  <c:v>0.14875993703842361</c:v>
                </c:pt>
                <c:pt idx="226">
                  <c:v>0.14810170722851909</c:v>
                </c:pt>
                <c:pt idx="227">
                  <c:v>0.14744927680019962</c:v>
                </c:pt>
                <c:pt idx="228">
                  <c:v>0.1468025694458128</c:v>
                </c:pt>
                <c:pt idx="229">
                  <c:v>0.14616151019059093</c:v>
                </c:pt>
                <c:pt idx="230">
                  <c:v>0.14552602536367534</c:v>
                </c:pt>
                <c:pt idx="231">
                  <c:v>0.14489604256989319</c:v>
                </c:pt>
                <c:pt idx="232">
                  <c:v>0.14427149066226436</c:v>
                </c:pt>
                <c:pt idx="233">
                  <c:v>0.14365229971521601</c:v>
                </c:pt>
                <c:pt idx="234">
                  <c:v>0.14303840099848433</c:v>
                </c:pt>
                <c:pt idx="235">
                  <c:v>0.1424297269516823</c:v>
                </c:pt>
                <c:pt idx="236">
                  <c:v>0.14182621115951416</c:v>
                </c:pt>
                <c:pt idx="237">
                  <c:v>0.14122778832761751</c:v>
                </c:pt>
                <c:pt idx="238">
                  <c:v>0.14063439425901406</c:v>
                </c:pt>
                <c:pt idx="239">
                  <c:v>0.14004596583115209</c:v>
                </c:pt>
                <c:pt idx="240">
                  <c:v>0.13946244097352231</c:v>
                </c:pt>
                <c:pt idx="241">
                  <c:v>0.13888375864583136</c:v>
                </c:pt>
                <c:pt idx="242">
                  <c:v>0.13830985881671634</c:v>
                </c:pt>
                <c:pt idx="243">
                  <c:v>0.13774068244298501</c:v>
                </c:pt>
                <c:pt idx="244">
                  <c:v>0.13717617144936622</c:v>
                </c:pt>
                <c:pt idx="245">
                  <c:v>0.13661626870875659</c:v>
                </c:pt>
                <c:pt idx="246">
                  <c:v>0.13606091802294865</c:v>
                </c:pt>
                <c:pt idx="247">
                  <c:v>0.1355100641038274</c:v>
                </c:pt>
                <c:pt idx="248">
                  <c:v>0.13496365255502166</c:v>
                </c:pt>
                <c:pt idx="249">
                  <c:v>0.1344216298539975</c:v>
                </c:pt>
                <c:pt idx="250">
                  <c:v>0.13388394333458151</c:v>
                </c:pt>
                <c:pt idx="251">
                  <c:v>0.13335054116990191</c:v>
                </c:pt>
                <c:pt idx="252">
                  <c:v>0.13282137235573566</c:v>
                </c:pt>
                <c:pt idx="253">
                  <c:v>0.13229638669425051</c:v>
                </c:pt>
                <c:pt idx="254">
                  <c:v>0.13177553477813145</c:v>
                </c:pt>
                <c:pt idx="255">
                  <c:v>0.13125876797507996</c:v>
                </c:pt>
                <c:pt idx="256">
                  <c:v>0.13074603841267732</c:v>
                </c:pt>
                <c:pt idx="257">
                  <c:v>0.13023729896360073</c:v>
                </c:pt>
                <c:pt idx="258">
                  <c:v>0.12973250323118371</c:v>
                </c:pt>
                <c:pt idx="259">
                  <c:v>0.12923160553531041</c:v>
                </c:pt>
                <c:pt idx="260">
                  <c:v>0.12873456089863614</c:v>
                </c:pt>
                <c:pt idx="261">
                  <c:v>0.12824132503312416</c:v>
                </c:pt>
                <c:pt idx="262">
                  <c:v>0.12775185432689085</c:v>
                </c:pt>
                <c:pt idx="263">
                  <c:v>0.12726610583135134</c:v>
                </c:pt>
                <c:pt idx="264">
                  <c:v>0.12678403724865683</c:v>
                </c:pt>
                <c:pt idx="265">
                  <c:v>0.12584804698491672</c:v>
                </c:pt>
                <c:pt idx="266">
                  <c:v>0.12490359968788196</c:v>
                </c:pt>
                <c:pt idx="267">
                  <c:v>0.12396974427353137</c:v>
                </c:pt>
                <c:pt idx="268">
                  <c:v>0.12304632294937318</c:v>
                </c:pt>
                <c:pt idx="269">
                  <c:v>0.12213318085039979</c:v>
                </c:pt>
                <c:pt idx="270">
                  <c:v>0.12123016597415337</c:v>
                </c:pt>
                <c:pt idx="271">
                  <c:v>0.12033712911746547</c:v>
                </c:pt>
                <c:pt idx="272">
                  <c:v>0.11945392381482188</c:v>
                </c:pt>
                <c:pt idx="273">
                  <c:v>0.11858040627830486</c:v>
                </c:pt>
                <c:pt idx="274">
                  <c:v>0.11771643533906688</c:v>
                </c:pt>
                <c:pt idx="275">
                  <c:v>0.1168618723902914</c:v>
                </c:pt>
                <c:pt idx="276">
                  <c:v>0.11601658133159772</c:v>
                </c:pt>
                <c:pt idx="277">
                  <c:v>0.11518042851484821</c:v>
                </c:pt>
                <c:pt idx="278">
                  <c:v>0.11435328269131757</c:v>
                </c:pt>
                <c:pt idx="279">
                  <c:v>0.11353501496018537</c:v>
                </c:pt>
                <c:pt idx="280">
                  <c:v>0.11272549871831368</c:v>
                </c:pt>
                <c:pt idx="281">
                  <c:v>0.11192460961127382</c:v>
                </c:pt>
                <c:pt idx="282">
                  <c:v>0.11113222548558664</c:v>
                </c:pt>
                <c:pt idx="283">
                  <c:v>0.11034822634214178</c:v>
                </c:pt>
                <c:pt idx="284">
                  <c:v>0.1095724942907632</c:v>
                </c:pt>
                <c:pt idx="285">
                  <c:v>0.10880491350588853</c:v>
                </c:pt>
                <c:pt idx="286">
                  <c:v>0.10804537018333167</c:v>
                </c:pt>
                <c:pt idx="287">
                  <c:v>0.10729375249809757</c:v>
                </c:pt>
                <c:pt idx="288">
                  <c:v>0.10654995056322096</c:v>
                </c:pt>
                <c:pt idx="289">
                  <c:v>0.10581385638960021</c:v>
                </c:pt>
                <c:pt idx="290">
                  <c:v>0.10508536384679905</c:v>
                </c:pt>
                <c:pt idx="291">
                  <c:v>0.10436436862478951</c:v>
                </c:pt>
                <c:pt idx="292">
                  <c:v>0.10365076819661055</c:v>
                </c:pt>
                <c:pt idx="293">
                  <c:v>0.10294446178191713</c:v>
                </c:pt>
                <c:pt idx="294">
                  <c:v>0.10224535031139577</c:v>
                </c:pt>
                <c:pt idx="295">
                  <c:v>0.10155333639202303</c:v>
                </c:pt>
                <c:pt idx="296">
                  <c:v>0.10086832427314425</c:v>
                </c:pt>
                <c:pt idx="297">
                  <c:v>0.1001902198133502</c:v>
                </c:pt>
                <c:pt idx="298">
                  <c:v>9.9518930448130816E-2</c:v>
                </c:pt>
                <c:pt idx="299">
                  <c:v>9.8854365158284691E-2</c:v>
                </c:pt>
                <c:pt idx="300">
                  <c:v>9.8196434439064548E-2</c:v>
                </c:pt>
                <c:pt idx="301">
                  <c:v>9.7545050270039083E-2</c:v>
                </c:pt>
                <c:pt idx="302">
                  <c:v>9.6900126085652072E-2</c:v>
                </c:pt>
                <c:pt idx="303">
                  <c:v>9.6261576746460714E-2</c:v>
                </c:pt>
                <c:pt idx="304">
                  <c:v>9.5629318511035025E-2</c:v>
                </c:pt>
                <c:pt idx="305">
                  <c:v>9.500326900850109E-2</c:v>
                </c:pt>
                <c:pt idx="306">
                  <c:v>9.4383347211711474E-2</c:v>
                </c:pt>
                <c:pt idx="307">
                  <c:v>9.3769473411026275E-2</c:v>
                </c:pt>
                <c:pt idx="308">
                  <c:v>9.3161569188689244E-2</c:v>
                </c:pt>
                <c:pt idx="309">
                  <c:v>9.2559557393783243E-2</c:v>
                </c:pt>
                <c:pt idx="310">
                  <c:v>9.1963362117750455E-2</c:v>
                </c:pt>
                <c:pt idx="311">
                  <c:v>9.137290867046266E-2</c:v>
                </c:pt>
                <c:pt idx="312">
                  <c:v>9.0788123556827541E-2</c:v>
                </c:pt>
                <c:pt idx="313">
                  <c:v>9.0208934453917256E-2</c:v>
                </c:pt>
                <c:pt idx="314">
                  <c:v>8.9635270188606245E-2</c:v>
                </c:pt>
                <c:pt idx="315">
                  <c:v>8.9067060715704929E-2</c:v>
                </c:pt>
                <c:pt idx="316">
                  <c:v>8.8504237096577301E-2</c:v>
                </c:pt>
                <c:pt idx="317">
                  <c:v>8.7946731478229692E-2</c:v>
                </c:pt>
                <c:pt idx="318">
                  <c:v>8.7394477072859314E-2</c:v>
                </c:pt>
                <c:pt idx="319">
                  <c:v>8.684740813785069E-2</c:v>
                </c:pt>
                <c:pt idx="320">
                  <c:v>8.6305459956209238E-2</c:v>
                </c:pt>
                <c:pt idx="321">
                  <c:v>8.5768568817420496E-2</c:v>
                </c:pt>
                <c:pt idx="322">
                  <c:v>8.5236671998725241E-2</c:v>
                </c:pt>
                <c:pt idx="323">
                  <c:v>8.4709707746799354E-2</c:v>
                </c:pt>
                <c:pt idx="324">
                  <c:v>8.4187615259829193E-2</c:v>
                </c:pt>
                <c:pt idx="325">
                  <c:v>8.3670334669972368E-2</c:v>
                </c:pt>
                <c:pt idx="326">
                  <c:v>8.3157807026194339E-2</c:v>
                </c:pt>
                <c:pt idx="327">
                  <c:v>8.2649974277472268E-2</c:v>
                </c:pt>
                <c:pt idx="328">
                  <c:v>8.2146779256356259E-2</c:v>
                </c:pt>
                <c:pt idx="329">
                  <c:v>8.164816566288037E-2</c:v>
                </c:pt>
                <c:pt idx="330">
                  <c:v>8.1154078048813902E-2</c:v>
                </c:pt>
                <c:pt idx="331">
                  <c:v>8.0664461802245638E-2</c:v>
                </c:pt>
                <c:pt idx="332">
                  <c:v>8.0179263132492337E-2</c:v>
                </c:pt>
                <c:pt idx="333">
                  <c:v>7.9698429055324108E-2</c:v>
                </c:pt>
                <c:pt idx="334">
                  <c:v>7.9221907378499004E-2</c:v>
                </c:pt>
                <c:pt idx="335">
                  <c:v>7.8749646687599359E-2</c:v>
                </c:pt>
                <c:pt idx="336">
                  <c:v>7.8281596332162681E-2</c:v>
                </c:pt>
                <c:pt idx="337">
                  <c:v>7.7817706412100465E-2</c:v>
                </c:pt>
                <c:pt idx="338">
                  <c:v>7.7357927764397594E-2</c:v>
                </c:pt>
                <c:pt idx="339">
                  <c:v>7.690221195008605E-2</c:v>
                </c:pt>
                <c:pt idx="340">
                  <c:v>7.6450511241486496E-2</c:v>
                </c:pt>
                <c:pt idx="341">
                  <c:v>7.6002778609711302E-2</c:v>
                </c:pt>
                <c:pt idx="342">
                  <c:v>7.5558967712423E-2</c:v>
                </c:pt>
                <c:pt idx="343">
                  <c:v>7.5119032881842102E-2</c:v>
                </c:pt>
                <c:pt idx="344">
                  <c:v>7.4682929112998953E-2</c:v>
                </c:pt>
                <c:pt idx="345">
                  <c:v>7.4250612052223011E-2</c:v>
                </c:pt>
                <c:pt idx="346">
                  <c:v>7.3822037985865244E-2</c:v>
                </c:pt>
                <c:pt idx="347">
                  <c:v>7.3397163829247353E-2</c:v>
                </c:pt>
                <c:pt idx="348">
                  <c:v>7.2975947115833051E-2</c:v>
                </c:pt>
                <c:pt idx="349">
                  <c:v>7.2558345986616243E-2</c:v>
                </c:pt>
                <c:pt idx="350">
                  <c:v>7.2144319179721195E-2</c:v>
                </c:pt>
                <c:pt idx="351">
                  <c:v>7.173382602020964E-2</c:v>
                </c:pt>
                <c:pt idx="352">
                  <c:v>7.1326826410090458E-2</c:v>
                </c:pt>
                <c:pt idx="353">
                  <c:v>7.092328081852714E-2</c:v>
                </c:pt>
                <c:pt idx="354">
                  <c:v>7.0523150272238572E-2</c:v>
                </c:pt>
                <c:pt idx="355">
                  <c:v>7.012639634608886E-2</c:v>
                </c:pt>
                <c:pt idx="356">
                  <c:v>6.9732981153861964E-2</c:v>
                </c:pt>
                <c:pt idx="357">
                  <c:v>6.9342867339216865E-2</c:v>
                </c:pt>
                <c:pt idx="358">
                  <c:v>6.8956018066819474E-2</c:v>
                </c:pt>
                <c:pt idx="359">
                  <c:v>6.8572397013647104E-2</c:v>
                </c:pt>
                <c:pt idx="360">
                  <c:v>6.8191968360461819E-2</c:v>
                </c:pt>
                <c:pt idx="361">
                  <c:v>6.781469678344898E-2</c:v>
                </c:pt>
                <c:pt idx="362">
                  <c:v>6.7440547446017018E-2</c:v>
                </c:pt>
                <c:pt idx="363">
                  <c:v>6.7069485990755448E-2</c:v>
                </c:pt>
                <c:pt idx="364">
                  <c:v>6.6701478531547023E-2</c:v>
                </c:pt>
                <c:pt idx="365">
                  <c:v>6.633649164583115E-2</c:v>
                </c:pt>
                <c:pt idx="366">
                  <c:v>6.597449236701497E-2</c:v>
                </c:pt>
                <c:pt idx="367">
                  <c:v>6.5615448177028982E-2</c:v>
                </c:pt>
                <c:pt idx="368">
                  <c:v>6.5259326999024231E-2</c:v>
                </c:pt>
                <c:pt idx="369">
                  <c:v>6.4906097190207609E-2</c:v>
                </c:pt>
                <c:pt idx="370">
                  <c:v>6.4555727534812701E-2</c:v>
                </c:pt>
                <c:pt idx="371">
                  <c:v>6.4208187237203007E-2</c:v>
                </c:pt>
                <c:pt idx="372">
                  <c:v>6.3863445915104788E-2</c:v>
                </c:pt>
                <c:pt idx="373">
                  <c:v>6.3521473592966685E-2</c:v>
                </c:pt>
                <c:pt idx="374">
                  <c:v>6.3182240695443537E-2</c:v>
                </c:pt>
                <c:pt idx="375">
                  <c:v>6.2845718041001683E-2</c:v>
                </c:pt>
                <c:pt idx="376">
                  <c:v>6.2511876835642993E-2</c:v>
                </c:pt>
                <c:pt idx="377">
                  <c:v>6.2180688666745434E-2</c:v>
                </c:pt>
                <c:pt idx="378">
                  <c:v>6.1852125497017608E-2</c:v>
                </c:pt>
                <c:pt idx="379">
                  <c:v>6.1526159658564492E-2</c:v>
                </c:pt>
                <c:pt idx="380">
                  <c:v>6.1202763847062767E-2</c:v>
                </c:pt>
                <c:pt idx="381">
                  <c:v>6.0881911116042645E-2</c:v>
                </c:pt>
                <c:pt idx="382">
                  <c:v>6.0563574871274534E-2</c:v>
                </c:pt>
                <c:pt idx="383">
                  <c:v>6.024772886525824E-2</c:v>
                </c:pt>
                <c:pt idx="384">
                  <c:v>5.9934347191812246E-2</c:v>
                </c:pt>
                <c:pt idx="385">
                  <c:v>5.9623404280761461E-2</c:v>
                </c:pt>
                <c:pt idx="386">
                  <c:v>5.931487489272106E-2</c:v>
                </c:pt>
                <c:pt idx="387">
                  <c:v>5.9008734113974642E-2</c:v>
                </c:pt>
                <c:pt idx="388">
                  <c:v>5.8704957351444549E-2</c:v>
                </c:pt>
                <c:pt idx="389">
                  <c:v>5.8403520327752721E-2</c:v>
                </c:pt>
                <c:pt idx="390">
                  <c:v>5.8104399076369946E-2</c:v>
                </c:pt>
                <c:pt idx="391">
                  <c:v>5.7807569936851988E-2</c:v>
                </c:pt>
                <c:pt idx="392">
                  <c:v>5.7513009550160546E-2</c:v>
                </c:pt>
                <c:pt idx="393">
                  <c:v>5.7220694854067493E-2</c:v>
                </c:pt>
                <c:pt idx="394">
                  <c:v>5.6930603078640729E-2</c:v>
                </c:pt>
                <c:pt idx="395">
                  <c:v>5.6642711741809793E-2</c:v>
                </c:pt>
                <c:pt idx="396">
                  <c:v>5.6356998645009898E-2</c:v>
                </c:pt>
                <c:pt idx="397">
                  <c:v>5.6073441868902618E-2</c:v>
                </c:pt>
                <c:pt idx="398">
                  <c:v>5.5792019769171704E-2</c:v>
                </c:pt>
                <c:pt idx="399">
                  <c:v>5.5512710972392604E-2</c:v>
                </c:pt>
                <c:pt idx="400">
                  <c:v>5.5235494371974225E-2</c:v>
                </c:pt>
                <c:pt idx="401">
                  <c:v>5.4960349124171318E-2</c:v>
                </c:pt>
                <c:pt idx="402">
                  <c:v>5.468725464416644E-2</c:v>
                </c:pt>
                <c:pt idx="403">
                  <c:v>5.4416190602219548E-2</c:v>
                </c:pt>
                <c:pt idx="404">
                  <c:v>5.4147136919884535E-2</c:v>
                </c:pt>
                <c:pt idx="405">
                  <c:v>5.3880073766290969E-2</c:v>
                </c:pt>
                <c:pt idx="406">
                  <c:v>5.3614981554489766E-2</c:v>
                </c:pt>
                <c:pt idx="407">
                  <c:v>5.3351840937861834E-2</c:v>
                </c:pt>
                <c:pt idx="408">
                  <c:v>5.3090632806588073E-2</c:v>
                </c:pt>
                <c:pt idx="409">
                  <c:v>5.2831338284179782E-2</c:v>
                </c:pt>
                <c:pt idx="410">
                  <c:v>5.2573938724068271E-2</c:v>
                </c:pt>
                <c:pt idx="411">
                  <c:v>5.2318415706252487E-2</c:v>
                </c:pt>
                <c:pt idx="412">
                  <c:v>5.2064751034003431E-2</c:v>
                </c:pt>
                <c:pt idx="413">
                  <c:v>5.1812926730624424E-2</c:v>
                </c:pt>
                <c:pt idx="414">
                  <c:v>5.1562925036266201E-2</c:v>
                </c:pt>
                <c:pt idx="415">
                  <c:v>5.1314728404795361E-2</c:v>
                </c:pt>
                <c:pt idx="416">
                  <c:v>5.1068319500715838E-2</c:v>
                </c:pt>
                <c:pt idx="417">
                  <c:v>5.0823681196141682E-2</c:v>
                </c:pt>
                <c:pt idx="418">
                  <c:v>5.0580796567820566E-2</c:v>
                </c:pt>
                <c:pt idx="419">
                  <c:v>5.0339648894207036E-2</c:v>
                </c:pt>
                <c:pt idx="420">
                  <c:v>5.0100221652584362E-2</c:v>
                </c:pt>
                <c:pt idx="421">
                  <c:v>4.986249851623429E-2</c:v>
                </c:pt>
                <c:pt idx="422">
                  <c:v>4.9626463351653619E-2</c:v>
                </c:pt>
                <c:pt idx="423">
                  <c:v>4.9392100215816789E-2</c:v>
                </c:pt>
                <c:pt idx="424">
                  <c:v>4.9159393353483689E-2</c:v>
                </c:pt>
                <c:pt idx="425">
                  <c:v>4.8928327194551612E-2</c:v>
                </c:pt>
                <c:pt idx="426">
                  <c:v>4.8698886351450796E-2</c:v>
                </c:pt>
                <c:pt idx="427">
                  <c:v>4.8471055616582569E-2</c:v>
                </c:pt>
                <c:pt idx="428">
                  <c:v>4.8244819959799359E-2</c:v>
                </c:pt>
                <c:pt idx="429">
                  <c:v>4.8020164525925675E-2</c:v>
                </c:pt>
                <c:pt idx="430">
                  <c:v>4.779707463231956E-2</c:v>
                </c:pt>
                <c:pt idx="431">
                  <c:v>4.7575535766473512E-2</c:v>
                </c:pt>
                <c:pt idx="432">
                  <c:v>4.7355533583654234E-2</c:v>
                </c:pt>
                <c:pt idx="433">
                  <c:v>4.7137053904580464E-2</c:v>
                </c:pt>
                <c:pt idx="434">
                  <c:v>4.6920082713138356E-2</c:v>
                </c:pt>
                <c:pt idx="435">
                  <c:v>4.6704606154133375E-2</c:v>
                </c:pt>
                <c:pt idx="436">
                  <c:v>4.6490610531078447E-2</c:v>
                </c:pt>
                <c:pt idx="437">
                  <c:v>4.6278082304017344E-2</c:v>
                </c:pt>
                <c:pt idx="438">
                  <c:v>4.6067008087382927E-2</c:v>
                </c:pt>
                <c:pt idx="439">
                  <c:v>4.5857374647889387E-2</c:v>
                </c:pt>
                <c:pt idx="440">
                  <c:v>4.5649168902458119E-2</c:v>
                </c:pt>
                <c:pt idx="441">
                  <c:v>4.5442377916176335E-2</c:v>
                </c:pt>
                <c:pt idx="442">
                  <c:v>4.5236988900288135E-2</c:v>
                </c:pt>
                <c:pt idx="443">
                  <c:v>4.5032989210217075E-2</c:v>
                </c:pt>
                <c:pt idx="444">
                  <c:v>4.4830366343620094E-2</c:v>
                </c:pt>
                <c:pt idx="445">
                  <c:v>4.4629107938471878E-2</c:v>
                </c:pt>
                <c:pt idx="446">
                  <c:v>4.4429201771179247E-2</c:v>
                </c:pt>
                <c:pt idx="447">
                  <c:v>4.4230635754725238E-2</c:v>
                </c:pt>
                <c:pt idx="448">
                  <c:v>4.4033397936841787E-2</c:v>
                </c:pt>
                <c:pt idx="449">
                  <c:v>4.3837476498211292E-2</c:v>
                </c:pt>
                <c:pt idx="450">
                  <c:v>4.3642859750695769E-2</c:v>
                </c:pt>
                <c:pt idx="451">
                  <c:v>4.34495361355937E-2</c:v>
                </c:pt>
                <c:pt idx="452">
                  <c:v>4.3257494221923674E-2</c:v>
                </c:pt>
                <c:pt idx="453">
                  <c:v>4.3066722704734661E-2</c:v>
                </c:pt>
                <c:pt idx="454">
                  <c:v>4.2877210403442223E-2</c:v>
                </c:pt>
                <c:pt idx="455">
                  <c:v>4.2688946260190298E-2</c:v>
                </c:pt>
                <c:pt idx="456">
                  <c:v>4.2501919338238194E-2</c:v>
                </c:pt>
                <c:pt idx="457">
                  <c:v>4.2316118820372124E-2</c:v>
                </c:pt>
                <c:pt idx="458">
                  <c:v>4.2131534007341098E-2</c:v>
                </c:pt>
                <c:pt idx="459">
                  <c:v>4.1948154316316592E-2</c:v>
                </c:pt>
                <c:pt idx="460">
                  <c:v>4.1765969279375696E-2</c:v>
                </c:pt>
                <c:pt idx="461">
                  <c:v>4.1584968542007134E-2</c:v>
                </c:pt>
                <c:pt idx="462">
                  <c:v>4.140514186164005E-2</c:v>
                </c:pt>
                <c:pt idx="463">
                  <c:v>4.1226479106194924E-2</c:v>
                </c:pt>
                <c:pt idx="464">
                  <c:v>4.1048970252656344E-2</c:v>
                </c:pt>
                <c:pt idx="465">
                  <c:v>4.0872605385667247E-2</c:v>
                </c:pt>
                <c:pt idx="466">
                  <c:v>4.0697374696144248E-2</c:v>
                </c:pt>
                <c:pt idx="467">
                  <c:v>4.0523268479913707E-2</c:v>
                </c:pt>
                <c:pt idx="468">
                  <c:v>4.0350277136368164E-2</c:v>
                </c:pt>
                <c:pt idx="469">
                  <c:v>4.0178391167142814E-2</c:v>
                </c:pt>
                <c:pt idx="470">
                  <c:v>4.000760117481169E-2</c:v>
                </c:pt>
                <c:pt idx="471">
                  <c:v>3.983789786160314E-2</c:v>
                </c:pt>
                <c:pt idx="472">
                  <c:v>3.9669272028134445E-2</c:v>
                </c:pt>
                <c:pt idx="473">
                  <c:v>3.9501714572165003E-2</c:v>
                </c:pt>
                <c:pt idx="474">
                  <c:v>3.9335216487368041E-2</c:v>
                </c:pt>
                <c:pt idx="475">
                  <c:v>3.9169768862120348E-2</c:v>
                </c:pt>
                <c:pt idx="476">
                  <c:v>3.9005362878309725E-2</c:v>
                </c:pt>
                <c:pt idx="477">
                  <c:v>3.8841989810160044E-2</c:v>
                </c:pt>
                <c:pt idx="478">
                  <c:v>3.8679641023073405E-2</c:v>
                </c:pt>
                <c:pt idx="479">
                  <c:v>3.8518307972489244E-2</c:v>
                </c:pt>
                <c:pt idx="480">
                  <c:v>3.8357982202760002E-2</c:v>
                </c:pt>
                <c:pt idx="481">
                  <c:v>3.819865534604322E-2</c:v>
                </c:pt>
                <c:pt idx="482">
                  <c:v>3.8040319121209629E-2</c:v>
                </c:pt>
                <c:pt idx="483">
                  <c:v>3.788296533276711E-2</c:v>
                </c:pt>
                <c:pt idx="484">
                  <c:v>3.7726585869800162E-2</c:v>
                </c:pt>
                <c:pt idx="485">
                  <c:v>3.7571172704924681E-2</c:v>
                </c:pt>
                <c:pt idx="486">
                  <c:v>3.7416717893257748E-2</c:v>
                </c:pt>
                <c:pt idx="487">
                  <c:v>3.7263213571402283E-2</c:v>
                </c:pt>
                <c:pt idx="488">
                  <c:v>3.7110651956446139E-2</c:v>
                </c:pt>
                <c:pt idx="489">
                  <c:v>3.6959025344975589E-2</c:v>
                </c:pt>
                <c:pt idx="490">
                  <c:v>3.6808326112102906E-2</c:v>
                </c:pt>
                <c:pt idx="491">
                  <c:v>3.6658546710507708E-2</c:v>
                </c:pt>
                <c:pt idx="492">
                  <c:v>3.6509679669491993E-2</c:v>
                </c:pt>
                <c:pt idx="493">
                  <c:v>3.6361717594048562E-2</c:v>
                </c:pt>
                <c:pt idx="494">
                  <c:v>3.6214653163942657E-2</c:v>
                </c:pt>
                <c:pt idx="495">
                  <c:v>3.6068479132806489E-2</c:v>
                </c:pt>
                <c:pt idx="496">
                  <c:v>3.5923188327246648E-2</c:v>
                </c:pt>
                <c:pt idx="497">
                  <c:v>3.5778773645963956E-2</c:v>
                </c:pt>
                <c:pt idx="498">
                  <c:v>3.563522805888579E-2</c:v>
                </c:pt>
                <c:pt idx="499">
                  <c:v>3.5492544606310461E-2</c:v>
                </c:pt>
                <c:pt idx="500">
                  <c:v>3.5350716398063649E-2</c:v>
                </c:pt>
              </c:numCache>
            </c:numRef>
          </c:yVal>
          <c:smooth val="1"/>
        </c:ser>
        <c:ser>
          <c:idx val="1"/>
          <c:order val="1"/>
          <c:tx>
            <c:v>SPETTRO DI PROGETTO</c:v>
          </c:tx>
          <c:spPr>
            <a:ln w="19050" cap="rnd">
              <a:solidFill>
                <a:schemeClr val="accent2"/>
              </a:solidFill>
              <a:round/>
            </a:ln>
            <a:effectLst/>
          </c:spPr>
          <c:marker>
            <c:symbol val="none"/>
          </c:marker>
          <c:xVal>
            <c:numRef>
              <c:f>'SPETTRO DI PROGETTO ORIZZONTALE'!$B$11:$B$511</c:f>
              <c:numCache>
                <c:formatCode>0.00</c:formatCode>
                <c:ptCount val="5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2.0100000000000011</c:v>
                </c:pt>
                <c:pt idx="202">
                  <c:v>2.0200000000000009</c:v>
                </c:pt>
                <c:pt idx="203">
                  <c:v>2.0300000000000007</c:v>
                </c:pt>
                <c:pt idx="204">
                  <c:v>2.0400000000000005</c:v>
                </c:pt>
                <c:pt idx="205">
                  <c:v>2.0500000000000003</c:v>
                </c:pt>
                <c:pt idx="206">
                  <c:v>2.06</c:v>
                </c:pt>
                <c:pt idx="207">
                  <c:v>2.0699999999999998</c:v>
                </c:pt>
                <c:pt idx="208">
                  <c:v>2.0799999999999996</c:v>
                </c:pt>
                <c:pt idx="209">
                  <c:v>2.0899999999999994</c:v>
                </c:pt>
                <c:pt idx="210">
                  <c:v>2.0999999999999992</c:v>
                </c:pt>
                <c:pt idx="211">
                  <c:v>2.109999999999999</c:v>
                </c:pt>
                <c:pt idx="212">
                  <c:v>2.1199999999999988</c:v>
                </c:pt>
                <c:pt idx="213">
                  <c:v>2.1299999999999986</c:v>
                </c:pt>
                <c:pt idx="214">
                  <c:v>2.1399999999999983</c:v>
                </c:pt>
                <c:pt idx="215">
                  <c:v>2.1499999999999981</c:v>
                </c:pt>
                <c:pt idx="216">
                  <c:v>2.1599999999999979</c:v>
                </c:pt>
                <c:pt idx="217">
                  <c:v>2.1699999999999977</c:v>
                </c:pt>
                <c:pt idx="218">
                  <c:v>2.1799999999999975</c:v>
                </c:pt>
                <c:pt idx="219">
                  <c:v>2.1899999999999973</c:v>
                </c:pt>
                <c:pt idx="220">
                  <c:v>2.1999999999999971</c:v>
                </c:pt>
                <c:pt idx="221">
                  <c:v>2.2099999999999969</c:v>
                </c:pt>
                <c:pt idx="222">
                  <c:v>2.2199999999999966</c:v>
                </c:pt>
                <c:pt idx="223">
                  <c:v>2.2299999999999964</c:v>
                </c:pt>
                <c:pt idx="224">
                  <c:v>2.2399999999999962</c:v>
                </c:pt>
                <c:pt idx="225">
                  <c:v>2.249999999999996</c:v>
                </c:pt>
                <c:pt idx="226">
                  <c:v>2.2599999999999958</c:v>
                </c:pt>
                <c:pt idx="227">
                  <c:v>2.2699999999999956</c:v>
                </c:pt>
                <c:pt idx="228">
                  <c:v>2.2799999999999954</c:v>
                </c:pt>
                <c:pt idx="229">
                  <c:v>2.2899999999999952</c:v>
                </c:pt>
                <c:pt idx="230">
                  <c:v>2.2999999999999949</c:v>
                </c:pt>
                <c:pt idx="231">
                  <c:v>2.3099999999999947</c:v>
                </c:pt>
                <c:pt idx="232">
                  <c:v>2.3199999999999945</c:v>
                </c:pt>
                <c:pt idx="233">
                  <c:v>2.3299999999999943</c:v>
                </c:pt>
                <c:pt idx="234">
                  <c:v>2.3399999999999941</c:v>
                </c:pt>
                <c:pt idx="235">
                  <c:v>2.3499999999999939</c:v>
                </c:pt>
                <c:pt idx="236">
                  <c:v>2.3599999999999937</c:v>
                </c:pt>
                <c:pt idx="237">
                  <c:v>2.3699999999999934</c:v>
                </c:pt>
                <c:pt idx="238">
                  <c:v>2.3799999999999932</c:v>
                </c:pt>
                <c:pt idx="239">
                  <c:v>2.389999999999993</c:v>
                </c:pt>
                <c:pt idx="240">
                  <c:v>2.3999999999999928</c:v>
                </c:pt>
                <c:pt idx="241">
                  <c:v>2.4099999999999926</c:v>
                </c:pt>
                <c:pt idx="242">
                  <c:v>2.4199999999999924</c:v>
                </c:pt>
                <c:pt idx="243">
                  <c:v>2.4299999999999922</c:v>
                </c:pt>
                <c:pt idx="244">
                  <c:v>2.439999999999992</c:v>
                </c:pt>
                <c:pt idx="245">
                  <c:v>2.4499999999999917</c:v>
                </c:pt>
                <c:pt idx="246">
                  <c:v>2.4599999999999915</c:v>
                </c:pt>
                <c:pt idx="247">
                  <c:v>2.4699999999999913</c:v>
                </c:pt>
                <c:pt idx="248">
                  <c:v>2.4799999999999911</c:v>
                </c:pt>
                <c:pt idx="249">
                  <c:v>2.4899999999999909</c:v>
                </c:pt>
                <c:pt idx="250">
                  <c:v>2.4999999999999907</c:v>
                </c:pt>
                <c:pt idx="251">
                  <c:v>2.5099999999999905</c:v>
                </c:pt>
                <c:pt idx="252">
                  <c:v>2.5199999999999902</c:v>
                </c:pt>
                <c:pt idx="253">
                  <c:v>2.52999999999999</c:v>
                </c:pt>
                <c:pt idx="254">
                  <c:v>2.5399999999999898</c:v>
                </c:pt>
                <c:pt idx="255">
                  <c:v>2.5499999999999896</c:v>
                </c:pt>
                <c:pt idx="256">
                  <c:v>2.5599999999999894</c:v>
                </c:pt>
                <c:pt idx="257">
                  <c:v>2.5699999999999892</c:v>
                </c:pt>
                <c:pt idx="258">
                  <c:v>2.579999999999989</c:v>
                </c:pt>
                <c:pt idx="259">
                  <c:v>2.5899999999999888</c:v>
                </c:pt>
                <c:pt idx="260">
                  <c:v>2.5999999999999885</c:v>
                </c:pt>
                <c:pt idx="261">
                  <c:v>2.6099999999999883</c:v>
                </c:pt>
                <c:pt idx="262">
                  <c:v>2.6199999999999881</c:v>
                </c:pt>
                <c:pt idx="263">
                  <c:v>2.6299999999999879</c:v>
                </c:pt>
                <c:pt idx="264">
                  <c:v>2.6399999999999877</c:v>
                </c:pt>
                <c:pt idx="265">
                  <c:v>2.6499999999999875</c:v>
                </c:pt>
                <c:pt idx="266">
                  <c:v>2.6599999999999873</c:v>
                </c:pt>
                <c:pt idx="267">
                  <c:v>2.6699999999999871</c:v>
                </c:pt>
                <c:pt idx="268">
                  <c:v>2.6799999999999868</c:v>
                </c:pt>
                <c:pt idx="269">
                  <c:v>2.6899999999999866</c:v>
                </c:pt>
                <c:pt idx="270">
                  <c:v>2.6999999999999864</c:v>
                </c:pt>
                <c:pt idx="271">
                  <c:v>2.7099999999999862</c:v>
                </c:pt>
                <c:pt idx="272">
                  <c:v>2.719999999999986</c:v>
                </c:pt>
                <c:pt idx="273">
                  <c:v>2.7299999999999858</c:v>
                </c:pt>
                <c:pt idx="274">
                  <c:v>2.7399999999999856</c:v>
                </c:pt>
                <c:pt idx="275">
                  <c:v>2.7499999999999853</c:v>
                </c:pt>
                <c:pt idx="276">
                  <c:v>2.7599999999999851</c:v>
                </c:pt>
                <c:pt idx="277">
                  <c:v>2.7699999999999849</c:v>
                </c:pt>
                <c:pt idx="278">
                  <c:v>2.7799999999999847</c:v>
                </c:pt>
                <c:pt idx="279">
                  <c:v>2.7899999999999845</c:v>
                </c:pt>
                <c:pt idx="280">
                  <c:v>2.7999999999999843</c:v>
                </c:pt>
                <c:pt idx="281">
                  <c:v>2.8099999999999841</c:v>
                </c:pt>
                <c:pt idx="282">
                  <c:v>2.8199999999999839</c:v>
                </c:pt>
                <c:pt idx="283">
                  <c:v>2.8299999999999836</c:v>
                </c:pt>
                <c:pt idx="284">
                  <c:v>2.8399999999999834</c:v>
                </c:pt>
                <c:pt idx="285">
                  <c:v>2.8499999999999832</c:v>
                </c:pt>
                <c:pt idx="286">
                  <c:v>2.859999999999983</c:v>
                </c:pt>
                <c:pt idx="287">
                  <c:v>2.8699999999999828</c:v>
                </c:pt>
                <c:pt idx="288">
                  <c:v>2.8799999999999826</c:v>
                </c:pt>
                <c:pt idx="289">
                  <c:v>2.8899999999999824</c:v>
                </c:pt>
                <c:pt idx="290">
                  <c:v>2.8999999999999821</c:v>
                </c:pt>
                <c:pt idx="291">
                  <c:v>2.9099999999999819</c:v>
                </c:pt>
                <c:pt idx="292">
                  <c:v>2.9199999999999817</c:v>
                </c:pt>
                <c:pt idx="293">
                  <c:v>2.9299999999999815</c:v>
                </c:pt>
                <c:pt idx="294">
                  <c:v>2.9399999999999813</c:v>
                </c:pt>
                <c:pt idx="295">
                  <c:v>2.9499999999999811</c:v>
                </c:pt>
                <c:pt idx="296">
                  <c:v>2.9599999999999809</c:v>
                </c:pt>
                <c:pt idx="297">
                  <c:v>2.9699999999999807</c:v>
                </c:pt>
                <c:pt idx="298">
                  <c:v>2.9799999999999804</c:v>
                </c:pt>
                <c:pt idx="299">
                  <c:v>2.9899999999999802</c:v>
                </c:pt>
                <c:pt idx="300">
                  <c:v>2.99999999999998</c:v>
                </c:pt>
                <c:pt idx="301">
                  <c:v>3.0099999999999798</c:v>
                </c:pt>
                <c:pt idx="302">
                  <c:v>3.0199999999999796</c:v>
                </c:pt>
                <c:pt idx="303">
                  <c:v>3.0299999999999794</c:v>
                </c:pt>
                <c:pt idx="304">
                  <c:v>3.0399999999999792</c:v>
                </c:pt>
                <c:pt idx="305">
                  <c:v>3.049999999999979</c:v>
                </c:pt>
                <c:pt idx="306">
                  <c:v>3.0599999999999787</c:v>
                </c:pt>
                <c:pt idx="307">
                  <c:v>3.0699999999999785</c:v>
                </c:pt>
                <c:pt idx="308">
                  <c:v>3.0799999999999783</c:v>
                </c:pt>
                <c:pt idx="309">
                  <c:v>3.0899999999999781</c:v>
                </c:pt>
                <c:pt idx="310">
                  <c:v>3.0999999999999779</c:v>
                </c:pt>
                <c:pt idx="311">
                  <c:v>3.1099999999999777</c:v>
                </c:pt>
                <c:pt idx="312">
                  <c:v>3.1199999999999775</c:v>
                </c:pt>
                <c:pt idx="313">
                  <c:v>3.1299999999999772</c:v>
                </c:pt>
                <c:pt idx="314">
                  <c:v>3.139999999999977</c:v>
                </c:pt>
                <c:pt idx="315">
                  <c:v>3.1499999999999768</c:v>
                </c:pt>
                <c:pt idx="316">
                  <c:v>3.1599999999999766</c:v>
                </c:pt>
                <c:pt idx="317">
                  <c:v>3.1699999999999764</c:v>
                </c:pt>
                <c:pt idx="318">
                  <c:v>3.1799999999999762</c:v>
                </c:pt>
                <c:pt idx="319">
                  <c:v>3.189999999999976</c:v>
                </c:pt>
                <c:pt idx="320">
                  <c:v>3.1999999999999758</c:v>
                </c:pt>
                <c:pt idx="321">
                  <c:v>3.2099999999999755</c:v>
                </c:pt>
                <c:pt idx="322">
                  <c:v>3.2199999999999753</c:v>
                </c:pt>
                <c:pt idx="323">
                  <c:v>3.2299999999999751</c:v>
                </c:pt>
                <c:pt idx="324">
                  <c:v>3.2399999999999749</c:v>
                </c:pt>
                <c:pt idx="325">
                  <c:v>3.2499999999999747</c:v>
                </c:pt>
                <c:pt idx="326">
                  <c:v>3.2599999999999745</c:v>
                </c:pt>
                <c:pt idx="327">
                  <c:v>3.2699999999999743</c:v>
                </c:pt>
                <c:pt idx="328">
                  <c:v>3.279999999999974</c:v>
                </c:pt>
                <c:pt idx="329">
                  <c:v>3.2899999999999738</c:v>
                </c:pt>
                <c:pt idx="330">
                  <c:v>3.2999999999999736</c:v>
                </c:pt>
                <c:pt idx="331">
                  <c:v>3.3099999999999734</c:v>
                </c:pt>
                <c:pt idx="332">
                  <c:v>3.3199999999999732</c:v>
                </c:pt>
                <c:pt idx="333">
                  <c:v>3.329999999999973</c:v>
                </c:pt>
                <c:pt idx="334">
                  <c:v>3.3399999999999728</c:v>
                </c:pt>
                <c:pt idx="335">
                  <c:v>3.3499999999999726</c:v>
                </c:pt>
                <c:pt idx="336">
                  <c:v>3.3599999999999723</c:v>
                </c:pt>
                <c:pt idx="337">
                  <c:v>3.3699999999999721</c:v>
                </c:pt>
                <c:pt idx="338">
                  <c:v>3.3799999999999719</c:v>
                </c:pt>
                <c:pt idx="339">
                  <c:v>3.3899999999999717</c:v>
                </c:pt>
                <c:pt idx="340">
                  <c:v>3.3999999999999715</c:v>
                </c:pt>
                <c:pt idx="341">
                  <c:v>3.4099999999999713</c:v>
                </c:pt>
                <c:pt idx="342">
                  <c:v>3.4199999999999711</c:v>
                </c:pt>
                <c:pt idx="343">
                  <c:v>3.4299999999999708</c:v>
                </c:pt>
                <c:pt idx="344">
                  <c:v>3.4399999999999706</c:v>
                </c:pt>
                <c:pt idx="345">
                  <c:v>3.4499999999999704</c:v>
                </c:pt>
                <c:pt idx="346">
                  <c:v>3.4599999999999702</c:v>
                </c:pt>
                <c:pt idx="347">
                  <c:v>3.46999999999997</c:v>
                </c:pt>
                <c:pt idx="348">
                  <c:v>3.4799999999999698</c:v>
                </c:pt>
                <c:pt idx="349">
                  <c:v>3.4899999999999696</c:v>
                </c:pt>
                <c:pt idx="350">
                  <c:v>3.4999999999999694</c:v>
                </c:pt>
                <c:pt idx="351">
                  <c:v>3.5099999999999691</c:v>
                </c:pt>
                <c:pt idx="352">
                  <c:v>3.5199999999999689</c:v>
                </c:pt>
                <c:pt idx="353">
                  <c:v>3.5299999999999687</c:v>
                </c:pt>
                <c:pt idx="354">
                  <c:v>3.5399999999999685</c:v>
                </c:pt>
                <c:pt idx="355">
                  <c:v>3.5499999999999683</c:v>
                </c:pt>
                <c:pt idx="356">
                  <c:v>3.5599999999999681</c:v>
                </c:pt>
                <c:pt idx="357">
                  <c:v>3.5699999999999679</c:v>
                </c:pt>
                <c:pt idx="358">
                  <c:v>3.5799999999999677</c:v>
                </c:pt>
                <c:pt idx="359">
                  <c:v>3.5899999999999674</c:v>
                </c:pt>
                <c:pt idx="360">
                  <c:v>3.5999999999999672</c:v>
                </c:pt>
                <c:pt idx="361">
                  <c:v>3.609999999999967</c:v>
                </c:pt>
                <c:pt idx="362">
                  <c:v>3.6199999999999668</c:v>
                </c:pt>
                <c:pt idx="363">
                  <c:v>3.6299999999999666</c:v>
                </c:pt>
                <c:pt idx="364">
                  <c:v>3.6399999999999664</c:v>
                </c:pt>
                <c:pt idx="365">
                  <c:v>3.6499999999999662</c:v>
                </c:pt>
                <c:pt idx="366">
                  <c:v>3.6599999999999659</c:v>
                </c:pt>
                <c:pt idx="367">
                  <c:v>3.6699999999999657</c:v>
                </c:pt>
                <c:pt idx="368">
                  <c:v>3.6799999999999655</c:v>
                </c:pt>
                <c:pt idx="369">
                  <c:v>3.6899999999999653</c:v>
                </c:pt>
                <c:pt idx="370">
                  <c:v>3.6999999999999651</c:v>
                </c:pt>
                <c:pt idx="371">
                  <c:v>3.7099999999999649</c:v>
                </c:pt>
                <c:pt idx="372">
                  <c:v>3.7199999999999647</c:v>
                </c:pt>
                <c:pt idx="373">
                  <c:v>3.7299999999999645</c:v>
                </c:pt>
                <c:pt idx="374">
                  <c:v>3.7399999999999642</c:v>
                </c:pt>
                <c:pt idx="375">
                  <c:v>3.749999999999964</c:v>
                </c:pt>
                <c:pt idx="376">
                  <c:v>3.7599999999999638</c:v>
                </c:pt>
                <c:pt idx="377">
                  <c:v>3.7699999999999636</c:v>
                </c:pt>
                <c:pt idx="378">
                  <c:v>3.7799999999999634</c:v>
                </c:pt>
                <c:pt idx="379">
                  <c:v>3.7899999999999632</c:v>
                </c:pt>
                <c:pt idx="380">
                  <c:v>3.799999999999963</c:v>
                </c:pt>
                <c:pt idx="381">
                  <c:v>3.8099999999999627</c:v>
                </c:pt>
                <c:pt idx="382">
                  <c:v>3.8199999999999625</c:v>
                </c:pt>
                <c:pt idx="383">
                  <c:v>3.8299999999999623</c:v>
                </c:pt>
                <c:pt idx="384">
                  <c:v>3.8399999999999621</c:v>
                </c:pt>
                <c:pt idx="385">
                  <c:v>3.8499999999999619</c:v>
                </c:pt>
                <c:pt idx="386">
                  <c:v>3.8599999999999617</c:v>
                </c:pt>
                <c:pt idx="387">
                  <c:v>3.8699999999999615</c:v>
                </c:pt>
                <c:pt idx="388">
                  <c:v>3.8799999999999613</c:v>
                </c:pt>
                <c:pt idx="389">
                  <c:v>3.889999999999961</c:v>
                </c:pt>
                <c:pt idx="390">
                  <c:v>3.8999999999999608</c:v>
                </c:pt>
                <c:pt idx="391">
                  <c:v>3.9099999999999606</c:v>
                </c:pt>
                <c:pt idx="392">
                  <c:v>3.9199999999999604</c:v>
                </c:pt>
                <c:pt idx="393">
                  <c:v>3.9299999999999602</c:v>
                </c:pt>
                <c:pt idx="394">
                  <c:v>3.93999999999996</c:v>
                </c:pt>
                <c:pt idx="395">
                  <c:v>3.9499999999999598</c:v>
                </c:pt>
                <c:pt idx="396">
                  <c:v>3.9599999999999596</c:v>
                </c:pt>
                <c:pt idx="397">
                  <c:v>3.9699999999999593</c:v>
                </c:pt>
                <c:pt idx="398">
                  <c:v>3.9799999999999591</c:v>
                </c:pt>
                <c:pt idx="399">
                  <c:v>3.9899999999999589</c:v>
                </c:pt>
                <c:pt idx="400">
                  <c:v>3.9999999999999587</c:v>
                </c:pt>
                <c:pt idx="401">
                  <c:v>4.0099999999999589</c:v>
                </c:pt>
                <c:pt idx="402">
                  <c:v>4.0199999999999587</c:v>
                </c:pt>
                <c:pt idx="403">
                  <c:v>4.0299999999999585</c:v>
                </c:pt>
                <c:pt idx="404">
                  <c:v>4.0399999999999583</c:v>
                </c:pt>
                <c:pt idx="405">
                  <c:v>4.0499999999999581</c:v>
                </c:pt>
                <c:pt idx="406">
                  <c:v>4.0599999999999579</c:v>
                </c:pt>
                <c:pt idx="407">
                  <c:v>4.0699999999999577</c:v>
                </c:pt>
                <c:pt idx="408">
                  <c:v>4.0799999999999574</c:v>
                </c:pt>
                <c:pt idx="409">
                  <c:v>4.0899999999999572</c:v>
                </c:pt>
                <c:pt idx="410">
                  <c:v>4.099999999999957</c:v>
                </c:pt>
                <c:pt idx="411">
                  <c:v>4.1099999999999568</c:v>
                </c:pt>
                <c:pt idx="412">
                  <c:v>4.1199999999999566</c:v>
                </c:pt>
                <c:pt idx="413">
                  <c:v>4.1299999999999564</c:v>
                </c:pt>
                <c:pt idx="414">
                  <c:v>4.1399999999999562</c:v>
                </c:pt>
                <c:pt idx="415">
                  <c:v>4.1499999999999559</c:v>
                </c:pt>
                <c:pt idx="416">
                  <c:v>4.1599999999999557</c:v>
                </c:pt>
                <c:pt idx="417">
                  <c:v>4.1699999999999555</c:v>
                </c:pt>
                <c:pt idx="418">
                  <c:v>4.1799999999999553</c:v>
                </c:pt>
                <c:pt idx="419">
                  <c:v>4.1899999999999551</c:v>
                </c:pt>
                <c:pt idx="420">
                  <c:v>4.1999999999999549</c:v>
                </c:pt>
                <c:pt idx="421">
                  <c:v>4.2099999999999547</c:v>
                </c:pt>
                <c:pt idx="422">
                  <c:v>4.2199999999999545</c:v>
                </c:pt>
                <c:pt idx="423">
                  <c:v>4.2299999999999542</c:v>
                </c:pt>
                <c:pt idx="424">
                  <c:v>4.239999999999954</c:v>
                </c:pt>
                <c:pt idx="425">
                  <c:v>4.2499999999999538</c:v>
                </c:pt>
                <c:pt idx="426">
                  <c:v>4.2599999999999536</c:v>
                </c:pt>
                <c:pt idx="427">
                  <c:v>4.2699999999999534</c:v>
                </c:pt>
                <c:pt idx="428">
                  <c:v>4.2799999999999532</c:v>
                </c:pt>
                <c:pt idx="429">
                  <c:v>4.289999999999953</c:v>
                </c:pt>
                <c:pt idx="430">
                  <c:v>4.2999999999999527</c:v>
                </c:pt>
                <c:pt idx="431">
                  <c:v>4.3099999999999525</c:v>
                </c:pt>
                <c:pt idx="432">
                  <c:v>4.3199999999999523</c:v>
                </c:pt>
                <c:pt idx="433">
                  <c:v>4.3299999999999521</c:v>
                </c:pt>
                <c:pt idx="434">
                  <c:v>4.3399999999999519</c:v>
                </c:pt>
                <c:pt idx="435">
                  <c:v>4.3499999999999517</c:v>
                </c:pt>
                <c:pt idx="436">
                  <c:v>4.3599999999999515</c:v>
                </c:pt>
                <c:pt idx="437">
                  <c:v>4.3699999999999513</c:v>
                </c:pt>
                <c:pt idx="438">
                  <c:v>4.379999999999951</c:v>
                </c:pt>
                <c:pt idx="439">
                  <c:v>4.3899999999999508</c:v>
                </c:pt>
                <c:pt idx="440">
                  <c:v>4.3999999999999506</c:v>
                </c:pt>
                <c:pt idx="441">
                  <c:v>4.4099999999999504</c:v>
                </c:pt>
                <c:pt idx="442">
                  <c:v>4.4199999999999502</c:v>
                </c:pt>
                <c:pt idx="443">
                  <c:v>4.42999999999995</c:v>
                </c:pt>
                <c:pt idx="444">
                  <c:v>4.4399999999999498</c:v>
                </c:pt>
                <c:pt idx="445">
                  <c:v>4.4499999999999496</c:v>
                </c:pt>
                <c:pt idx="446">
                  <c:v>4.4599999999999493</c:v>
                </c:pt>
                <c:pt idx="447">
                  <c:v>4.4699999999999491</c:v>
                </c:pt>
                <c:pt idx="448">
                  <c:v>4.4799999999999489</c:v>
                </c:pt>
                <c:pt idx="449">
                  <c:v>4.4899999999999487</c:v>
                </c:pt>
                <c:pt idx="450">
                  <c:v>4.4999999999999485</c:v>
                </c:pt>
                <c:pt idx="451">
                  <c:v>4.5099999999999483</c:v>
                </c:pt>
                <c:pt idx="452">
                  <c:v>4.5199999999999481</c:v>
                </c:pt>
                <c:pt idx="453">
                  <c:v>4.5299999999999478</c:v>
                </c:pt>
                <c:pt idx="454">
                  <c:v>4.5399999999999476</c:v>
                </c:pt>
                <c:pt idx="455">
                  <c:v>4.5499999999999474</c:v>
                </c:pt>
                <c:pt idx="456">
                  <c:v>4.5599999999999472</c:v>
                </c:pt>
                <c:pt idx="457">
                  <c:v>4.569999999999947</c:v>
                </c:pt>
                <c:pt idx="458">
                  <c:v>4.5799999999999468</c:v>
                </c:pt>
                <c:pt idx="459">
                  <c:v>4.5899999999999466</c:v>
                </c:pt>
                <c:pt idx="460">
                  <c:v>4.5999999999999464</c:v>
                </c:pt>
                <c:pt idx="461">
                  <c:v>4.6099999999999461</c:v>
                </c:pt>
                <c:pt idx="462">
                  <c:v>4.6199999999999459</c:v>
                </c:pt>
                <c:pt idx="463">
                  <c:v>4.6299999999999457</c:v>
                </c:pt>
                <c:pt idx="464">
                  <c:v>4.6399999999999455</c:v>
                </c:pt>
                <c:pt idx="465">
                  <c:v>4.6499999999999453</c:v>
                </c:pt>
                <c:pt idx="466">
                  <c:v>4.6599999999999451</c:v>
                </c:pt>
                <c:pt idx="467">
                  <c:v>4.6699999999999449</c:v>
                </c:pt>
                <c:pt idx="468">
                  <c:v>4.6799999999999446</c:v>
                </c:pt>
                <c:pt idx="469">
                  <c:v>4.6899999999999444</c:v>
                </c:pt>
                <c:pt idx="470">
                  <c:v>4.6999999999999442</c:v>
                </c:pt>
                <c:pt idx="471">
                  <c:v>4.709999999999944</c:v>
                </c:pt>
                <c:pt idx="472">
                  <c:v>4.7199999999999438</c:v>
                </c:pt>
                <c:pt idx="473">
                  <c:v>4.7299999999999436</c:v>
                </c:pt>
                <c:pt idx="474">
                  <c:v>4.7399999999999434</c:v>
                </c:pt>
                <c:pt idx="475">
                  <c:v>4.7499999999999432</c:v>
                </c:pt>
                <c:pt idx="476">
                  <c:v>4.7599999999999429</c:v>
                </c:pt>
                <c:pt idx="477">
                  <c:v>4.7699999999999427</c:v>
                </c:pt>
                <c:pt idx="478">
                  <c:v>4.7799999999999425</c:v>
                </c:pt>
                <c:pt idx="479">
                  <c:v>4.7899999999999423</c:v>
                </c:pt>
                <c:pt idx="480">
                  <c:v>4.7999999999999421</c:v>
                </c:pt>
                <c:pt idx="481">
                  <c:v>4.8099999999999419</c:v>
                </c:pt>
                <c:pt idx="482">
                  <c:v>4.8199999999999417</c:v>
                </c:pt>
                <c:pt idx="483">
                  <c:v>4.8299999999999415</c:v>
                </c:pt>
                <c:pt idx="484">
                  <c:v>4.8399999999999412</c:v>
                </c:pt>
                <c:pt idx="485">
                  <c:v>4.849999999999941</c:v>
                </c:pt>
                <c:pt idx="486">
                  <c:v>4.8599999999999408</c:v>
                </c:pt>
                <c:pt idx="487">
                  <c:v>4.8699999999999406</c:v>
                </c:pt>
                <c:pt idx="488">
                  <c:v>4.8799999999999404</c:v>
                </c:pt>
                <c:pt idx="489">
                  <c:v>4.8899999999999402</c:v>
                </c:pt>
                <c:pt idx="490">
                  <c:v>4.89999999999994</c:v>
                </c:pt>
                <c:pt idx="491">
                  <c:v>4.9099999999999397</c:v>
                </c:pt>
                <c:pt idx="492">
                  <c:v>4.9199999999999395</c:v>
                </c:pt>
                <c:pt idx="493">
                  <c:v>4.9299999999999393</c:v>
                </c:pt>
                <c:pt idx="494">
                  <c:v>4.9399999999999391</c:v>
                </c:pt>
                <c:pt idx="495">
                  <c:v>4.9499999999999389</c:v>
                </c:pt>
                <c:pt idx="496">
                  <c:v>4.9599999999999387</c:v>
                </c:pt>
                <c:pt idx="497">
                  <c:v>4.9699999999999385</c:v>
                </c:pt>
                <c:pt idx="498">
                  <c:v>4.9799999999999383</c:v>
                </c:pt>
                <c:pt idx="499">
                  <c:v>4.989999999999938</c:v>
                </c:pt>
                <c:pt idx="500">
                  <c:v>4.9999999999999378</c:v>
                </c:pt>
              </c:numCache>
            </c:numRef>
          </c:xVal>
          <c:yVal>
            <c:numRef>
              <c:f>'SPETTRO DI PROGETTO ORIZZONTALE'!$D$11:$D$511</c:f>
              <c:numCache>
                <c:formatCode>0.000</c:formatCode>
                <c:ptCount val="501"/>
                <c:pt idx="0">
                  <c:v>0.30016825934399999</c:v>
                </c:pt>
                <c:pt idx="1">
                  <c:v>0.29674778001351598</c:v>
                </c:pt>
                <c:pt idx="2">
                  <c:v>0.29332730068303192</c:v>
                </c:pt>
                <c:pt idx="3">
                  <c:v>0.28990682135254786</c:v>
                </c:pt>
                <c:pt idx="4">
                  <c:v>0.28648634202206391</c:v>
                </c:pt>
                <c:pt idx="5">
                  <c:v>0.28306586269157991</c:v>
                </c:pt>
                <c:pt idx="6">
                  <c:v>0.27964538336109579</c:v>
                </c:pt>
                <c:pt idx="7">
                  <c:v>0.27622490403061184</c:v>
                </c:pt>
                <c:pt idx="8">
                  <c:v>0.27280442470012783</c:v>
                </c:pt>
                <c:pt idx="9">
                  <c:v>0.26938394536964372</c:v>
                </c:pt>
                <c:pt idx="10">
                  <c:v>0.26596346603915971</c:v>
                </c:pt>
                <c:pt idx="11">
                  <c:v>0.26254298670867571</c:v>
                </c:pt>
                <c:pt idx="12">
                  <c:v>0.2591225073781917</c:v>
                </c:pt>
                <c:pt idx="13">
                  <c:v>0.25570202804770764</c:v>
                </c:pt>
                <c:pt idx="14">
                  <c:v>0.25228154871722364</c:v>
                </c:pt>
                <c:pt idx="15">
                  <c:v>0.24886106938673963</c:v>
                </c:pt>
                <c:pt idx="16">
                  <c:v>0.24638811287819995</c:v>
                </c:pt>
                <c:pt idx="17">
                  <c:v>0.24638811287819995</c:v>
                </c:pt>
                <c:pt idx="18">
                  <c:v>0.24638811287819995</c:v>
                </c:pt>
                <c:pt idx="19">
                  <c:v>0.24638811287819995</c:v>
                </c:pt>
                <c:pt idx="20">
                  <c:v>0.24638811287819995</c:v>
                </c:pt>
                <c:pt idx="21">
                  <c:v>0.24638811287819995</c:v>
                </c:pt>
                <c:pt idx="22">
                  <c:v>0.24638811287819995</c:v>
                </c:pt>
                <c:pt idx="23">
                  <c:v>0.24638811287819995</c:v>
                </c:pt>
                <c:pt idx="24">
                  <c:v>0.24638811287819995</c:v>
                </c:pt>
                <c:pt idx="25">
                  <c:v>0.24638811287819995</c:v>
                </c:pt>
                <c:pt idx="26">
                  <c:v>0.24638811287819995</c:v>
                </c:pt>
                <c:pt idx="27">
                  <c:v>0.24638811287819995</c:v>
                </c:pt>
                <c:pt idx="28">
                  <c:v>0.24638811287819995</c:v>
                </c:pt>
                <c:pt idx="29">
                  <c:v>0.24638811287819995</c:v>
                </c:pt>
                <c:pt idx="30">
                  <c:v>0.24638811287819995</c:v>
                </c:pt>
                <c:pt idx="31">
                  <c:v>0.24638811287819995</c:v>
                </c:pt>
                <c:pt idx="32">
                  <c:v>0.24638811287819995</c:v>
                </c:pt>
                <c:pt idx="33">
                  <c:v>0.24638811287819995</c:v>
                </c:pt>
                <c:pt idx="34">
                  <c:v>0.24638811287819995</c:v>
                </c:pt>
                <c:pt idx="35">
                  <c:v>0.24638811287819995</c:v>
                </c:pt>
                <c:pt idx="36">
                  <c:v>0.24638811287819995</c:v>
                </c:pt>
                <c:pt idx="37">
                  <c:v>0.24638811287819995</c:v>
                </c:pt>
                <c:pt idx="38">
                  <c:v>0.24638811287819995</c:v>
                </c:pt>
                <c:pt idx="39">
                  <c:v>0.24638811287819995</c:v>
                </c:pt>
                <c:pt idx="40">
                  <c:v>0.24638811287819995</c:v>
                </c:pt>
                <c:pt idx="41">
                  <c:v>0.24638811287819995</c:v>
                </c:pt>
                <c:pt idx="42">
                  <c:v>0.24638811287819995</c:v>
                </c:pt>
                <c:pt idx="43">
                  <c:v>0.24638811287819995</c:v>
                </c:pt>
                <c:pt idx="44">
                  <c:v>0.24638811287819995</c:v>
                </c:pt>
                <c:pt idx="45">
                  <c:v>0.24638811287819995</c:v>
                </c:pt>
                <c:pt idx="46">
                  <c:v>0.24638811287819995</c:v>
                </c:pt>
                <c:pt idx="47">
                  <c:v>0.24638811287819995</c:v>
                </c:pt>
                <c:pt idx="48">
                  <c:v>0.24212229335680874</c:v>
                </c:pt>
                <c:pt idx="49">
                  <c:v>0.23718102206381259</c:v>
                </c:pt>
                <c:pt idx="50">
                  <c:v>0.2324374016225364</c:v>
                </c:pt>
                <c:pt idx="51">
                  <c:v>0.22787980551229056</c:v>
                </c:pt>
                <c:pt idx="52">
                  <c:v>0.2234975015601311</c:v>
                </c:pt>
                <c:pt idx="53">
                  <c:v>0.21928056756843051</c:v>
                </c:pt>
                <c:pt idx="54">
                  <c:v>0.21521981631716333</c:v>
                </c:pt>
                <c:pt idx="55">
                  <c:v>0.21130672874776035</c:v>
                </c:pt>
                <c:pt idx="56">
                  <c:v>0.20753339430583603</c:v>
                </c:pt>
                <c:pt idx="57">
                  <c:v>0.20389245756362839</c:v>
                </c:pt>
                <c:pt idx="58">
                  <c:v>0.20037707036425551</c:v>
                </c:pt>
                <c:pt idx="59">
                  <c:v>0.19698084883265793</c:v>
                </c:pt>
                <c:pt idx="60">
                  <c:v>0.19369783468544696</c:v>
                </c:pt>
                <c:pt idx="61">
                  <c:v>0.19052246034634127</c:v>
                </c:pt>
                <c:pt idx="62">
                  <c:v>0.18744951743752933</c:v>
                </c:pt>
                <c:pt idx="63">
                  <c:v>0.18447412827185422</c:v>
                </c:pt>
                <c:pt idx="64">
                  <c:v>0.18159172001760651</c:v>
                </c:pt>
                <c:pt idx="65">
                  <c:v>0.17879800124810488</c:v>
                </c:pt>
                <c:pt idx="66">
                  <c:v>0.1760889406231336</c:v>
                </c:pt>
                <c:pt idx="67">
                  <c:v>0.17346074747950474</c:v>
                </c:pt>
                <c:pt idx="68">
                  <c:v>0.17090985413421791</c:v>
                </c:pt>
                <c:pt idx="69">
                  <c:v>0.1684328997264756</c:v>
                </c:pt>
                <c:pt idx="70">
                  <c:v>0.16602671544466882</c:v>
                </c:pt>
                <c:pt idx="71">
                  <c:v>0.16368831100178616</c:v>
                </c:pt>
                <c:pt idx="72">
                  <c:v>0.16141486223787244</c:v>
                </c:pt>
                <c:pt idx="73">
                  <c:v>0.15920369974146326</c:v>
                </c:pt>
                <c:pt idx="74">
                  <c:v>0.15705229839360565</c:v>
                </c:pt>
                <c:pt idx="75">
                  <c:v>0.15495826774835758</c:v>
                </c:pt>
                <c:pt idx="76">
                  <c:v>0.15291934317272129</c:v>
                </c:pt>
                <c:pt idx="77">
                  <c:v>0.15093337767697165</c:v>
                </c:pt>
                <c:pt idx="78">
                  <c:v>0.14899833437342075</c:v>
                </c:pt>
                <c:pt idx="79">
                  <c:v>0.1471122795079344</c:v>
                </c:pt>
                <c:pt idx="80">
                  <c:v>0.14527337601408521</c:v>
                </c:pt>
                <c:pt idx="81">
                  <c:v>0.14347987754477554</c:v>
                </c:pt>
                <c:pt idx="82">
                  <c:v>0.14173012294057094</c:v>
                </c:pt>
                <c:pt idx="83">
                  <c:v>0.14002253109791346</c:v>
                </c:pt>
                <c:pt idx="84">
                  <c:v>0.13835559620389068</c:v>
                </c:pt>
                <c:pt idx="85">
                  <c:v>0.13672788330737431</c:v>
                </c:pt>
                <c:pt idx="86">
                  <c:v>0.13513802419914903</c:v>
                </c:pt>
                <c:pt idx="87">
                  <c:v>0.1335847135761703</c:v>
                </c:pt>
                <c:pt idx="88">
                  <c:v>0.13206670546735019</c:v>
                </c:pt>
                <c:pt idx="89">
                  <c:v>0.1305828099003013</c:v>
                </c:pt>
                <c:pt idx="90">
                  <c:v>0.12913188979029797</c:v>
                </c:pt>
                <c:pt idx="91">
                  <c:v>0.12771285803436061</c:v>
                </c:pt>
                <c:pt idx="92">
                  <c:v>0.12632467479485668</c:v>
                </c:pt>
                <c:pt idx="93">
                  <c:v>0.12496634495835286</c:v>
                </c:pt>
                <c:pt idx="94">
                  <c:v>0.12363691575666826</c:v>
                </c:pt>
                <c:pt idx="95">
                  <c:v>0.12233547453817702</c:v>
                </c:pt>
                <c:pt idx="96">
                  <c:v>0.12106114667840434</c:v>
                </c:pt>
                <c:pt idx="97">
                  <c:v>0.11981309361986409</c:v>
                </c:pt>
                <c:pt idx="98">
                  <c:v>0.11859051103190629</c:v>
                </c:pt>
                <c:pt idx="99">
                  <c:v>0.11739262708208906</c:v>
                </c:pt>
                <c:pt idx="100">
                  <c:v>0.11621870081126814</c:v>
                </c:pt>
                <c:pt idx="101">
                  <c:v>0.115068020605216</c:v>
                </c:pt>
                <c:pt idx="102">
                  <c:v>0.11393990275614527</c:v>
                </c:pt>
                <c:pt idx="103">
                  <c:v>0.11283369010802734</c:v>
                </c:pt>
                <c:pt idx="104">
                  <c:v>0.11174875078006555</c:v>
                </c:pt>
                <c:pt idx="105">
                  <c:v>0.11068447696311255</c:v>
                </c:pt>
                <c:pt idx="106">
                  <c:v>0.10964028378421525</c:v>
                </c:pt>
                <c:pt idx="107">
                  <c:v>0.10861560823483006</c:v>
                </c:pt>
                <c:pt idx="108">
                  <c:v>0.10760990815858161</c:v>
                </c:pt>
                <c:pt idx="109">
                  <c:v>0.10662266129474145</c:v>
                </c:pt>
                <c:pt idx="110">
                  <c:v>0.10565336437388015</c:v>
                </c:pt>
                <c:pt idx="111">
                  <c:v>0.10470153226240375</c:v>
                </c:pt>
                <c:pt idx="112">
                  <c:v>0.103766697152918</c:v>
                </c:pt>
                <c:pt idx="113">
                  <c:v>0.10284840779758243</c:v>
                </c:pt>
                <c:pt idx="114">
                  <c:v>0.10194622878181417</c:v>
                </c:pt>
                <c:pt idx="115">
                  <c:v>0.10105973983588534</c:v>
                </c:pt>
                <c:pt idx="116">
                  <c:v>0.10018853518212772</c:v>
                </c:pt>
                <c:pt idx="117">
                  <c:v>9.9332222915613805E-2</c:v>
                </c:pt>
                <c:pt idx="118">
                  <c:v>9.8490424416328951E-2</c:v>
                </c:pt>
                <c:pt idx="119">
                  <c:v>9.766277379098165E-2</c:v>
                </c:pt>
                <c:pt idx="120">
                  <c:v>9.6848917342723467E-2</c:v>
                </c:pt>
                <c:pt idx="121">
                  <c:v>9.6048513067163763E-2</c:v>
                </c:pt>
                <c:pt idx="122">
                  <c:v>9.5261230173170619E-2</c:v>
                </c:pt>
                <c:pt idx="123">
                  <c:v>9.4486748627047284E-2</c:v>
                </c:pt>
                <c:pt idx="124">
                  <c:v>9.372475871876465E-2</c:v>
                </c:pt>
                <c:pt idx="125">
                  <c:v>9.2974960649014532E-2</c:v>
                </c:pt>
                <c:pt idx="126">
                  <c:v>9.223706413592711E-2</c:v>
                </c:pt>
                <c:pt idx="127">
                  <c:v>9.1510788040368621E-2</c:v>
                </c:pt>
                <c:pt idx="128">
                  <c:v>9.0795860008803256E-2</c:v>
                </c:pt>
                <c:pt idx="129">
                  <c:v>9.0092016132766017E-2</c:v>
                </c:pt>
                <c:pt idx="130">
                  <c:v>8.9399000624052427E-2</c:v>
                </c:pt>
                <c:pt idx="131">
                  <c:v>8.871656550478485E-2</c:v>
                </c:pt>
                <c:pt idx="132">
                  <c:v>8.8044470311566786E-2</c:v>
                </c:pt>
                <c:pt idx="133">
                  <c:v>8.7382481812983595E-2</c:v>
                </c:pt>
                <c:pt idx="134">
                  <c:v>8.6730373739752356E-2</c:v>
                </c:pt>
                <c:pt idx="135">
                  <c:v>8.608792652686531E-2</c:v>
                </c:pt>
                <c:pt idx="136">
                  <c:v>8.5454927067108943E-2</c:v>
                </c:pt>
                <c:pt idx="137">
                  <c:v>8.4831168475378221E-2</c:v>
                </c:pt>
                <c:pt idx="138">
                  <c:v>8.4216449863237799E-2</c:v>
                </c:pt>
                <c:pt idx="139">
                  <c:v>8.36105761232145E-2</c:v>
                </c:pt>
                <c:pt idx="140">
                  <c:v>8.3013357722334397E-2</c:v>
                </c:pt>
                <c:pt idx="141">
                  <c:v>8.2424610504445495E-2</c:v>
                </c:pt>
                <c:pt idx="142">
                  <c:v>8.1844155500893079E-2</c:v>
                </c:pt>
                <c:pt idx="143">
                  <c:v>8.1271818749138566E-2</c:v>
                </c:pt>
                <c:pt idx="144">
                  <c:v>8.0707431118936218E-2</c:v>
                </c:pt>
                <c:pt idx="145">
                  <c:v>8.015082814570218E-2</c:v>
                </c:pt>
                <c:pt idx="146">
                  <c:v>7.9601849870731614E-2</c:v>
                </c:pt>
                <c:pt idx="147">
                  <c:v>7.9060340687937519E-2</c:v>
                </c:pt>
                <c:pt idx="148">
                  <c:v>7.8526149196802814E-2</c:v>
                </c:pt>
                <c:pt idx="149">
                  <c:v>7.7999128061253808E-2</c:v>
                </c:pt>
                <c:pt idx="150">
                  <c:v>7.7479133874178777E-2</c:v>
                </c:pt>
                <c:pt idx="151">
                  <c:v>7.6966027027329895E-2</c:v>
                </c:pt>
                <c:pt idx="152">
                  <c:v>7.6459671586360634E-2</c:v>
                </c:pt>
                <c:pt idx="153">
                  <c:v>7.5959935170763493E-2</c:v>
                </c:pt>
                <c:pt idx="154">
                  <c:v>7.5466688838485813E-2</c:v>
                </c:pt>
                <c:pt idx="155">
                  <c:v>7.4979806975011706E-2</c:v>
                </c:pt>
                <c:pt idx="156">
                  <c:v>7.4499167186710361E-2</c:v>
                </c:pt>
                <c:pt idx="157">
                  <c:v>7.4024650198259975E-2</c:v>
                </c:pt>
                <c:pt idx="158">
                  <c:v>7.3556139753967187E-2</c:v>
                </c:pt>
                <c:pt idx="159">
                  <c:v>7.309352252281015E-2</c:v>
                </c:pt>
                <c:pt idx="160">
                  <c:v>7.2636688007042607E-2</c:v>
                </c:pt>
                <c:pt idx="161">
                  <c:v>7.2185528454203812E-2</c:v>
                </c:pt>
                <c:pt idx="162">
                  <c:v>7.1739938772387754E-2</c:v>
                </c:pt>
                <c:pt idx="163">
                  <c:v>7.129981644863076E-2</c:v>
                </c:pt>
                <c:pt idx="164">
                  <c:v>7.0865061470285456E-2</c:v>
                </c:pt>
                <c:pt idx="165">
                  <c:v>7.0435576249253423E-2</c:v>
                </c:pt>
                <c:pt idx="166">
                  <c:v>7.0011265548956716E-2</c:v>
                </c:pt>
                <c:pt idx="167">
                  <c:v>6.9592036413933037E-2</c:v>
                </c:pt>
                <c:pt idx="168">
                  <c:v>6.9177798101945326E-2</c:v>
                </c:pt>
                <c:pt idx="169">
                  <c:v>6.8768462018501869E-2</c:v>
                </c:pt>
                <c:pt idx="170">
                  <c:v>6.8363941653687144E-2</c:v>
                </c:pt>
                <c:pt idx="171">
                  <c:v>6.7964152521209437E-2</c:v>
                </c:pt>
                <c:pt idx="172">
                  <c:v>6.7569012099574513E-2</c:v>
                </c:pt>
                <c:pt idx="173">
                  <c:v>6.7178439775299512E-2</c:v>
                </c:pt>
                <c:pt idx="174">
                  <c:v>6.679235678808515E-2</c:v>
                </c:pt>
                <c:pt idx="175">
                  <c:v>6.6410686177867523E-2</c:v>
                </c:pt>
                <c:pt idx="176">
                  <c:v>6.6033352733675083E-2</c:v>
                </c:pt>
                <c:pt idx="177">
                  <c:v>6.56602829442193E-2</c:v>
                </c:pt>
                <c:pt idx="178">
                  <c:v>6.5291404950150636E-2</c:v>
                </c:pt>
                <c:pt idx="179">
                  <c:v>6.4926648497915171E-2</c:v>
                </c:pt>
                <c:pt idx="180">
                  <c:v>6.4565944895148983E-2</c:v>
                </c:pt>
                <c:pt idx="181">
                  <c:v>6.420922696755145E-2</c:v>
                </c:pt>
                <c:pt idx="182">
                  <c:v>6.3856429017180291E-2</c:v>
                </c:pt>
                <c:pt idx="183">
                  <c:v>6.3507486782113751E-2</c:v>
                </c:pt>
                <c:pt idx="184">
                  <c:v>6.3162337397428339E-2</c:v>
                </c:pt>
                <c:pt idx="185">
                  <c:v>6.2820919357442245E-2</c:v>
                </c:pt>
                <c:pt idx="186">
                  <c:v>6.2483172479176431E-2</c:v>
                </c:pt>
                <c:pt idx="187">
                  <c:v>6.2149037866988319E-2</c:v>
                </c:pt>
                <c:pt idx="188">
                  <c:v>6.1818457878334128E-2</c:v>
                </c:pt>
                <c:pt idx="189">
                  <c:v>6.1491376090618076E-2</c:v>
                </c:pt>
                <c:pt idx="190">
                  <c:v>6.1167737269088494E-2</c:v>
                </c:pt>
                <c:pt idx="191">
                  <c:v>6.0847487335742488E-2</c:v>
                </c:pt>
                <c:pt idx="192">
                  <c:v>6.0530573339202157E-2</c:v>
                </c:pt>
                <c:pt idx="193">
                  <c:v>6.0216943425527532E-2</c:v>
                </c:pt>
                <c:pt idx="194">
                  <c:v>5.9906546809932036E-2</c:v>
                </c:pt>
                <c:pt idx="195">
                  <c:v>5.959933374936828E-2</c:v>
                </c:pt>
                <c:pt idx="196">
                  <c:v>5.9295255515953132E-2</c:v>
                </c:pt>
                <c:pt idx="197">
                  <c:v>5.8994264371202108E-2</c:v>
                </c:pt>
                <c:pt idx="198">
                  <c:v>5.8696313541044522E-2</c:v>
                </c:pt>
                <c:pt idx="199">
                  <c:v>5.8401357191592035E-2</c:v>
                </c:pt>
                <c:pt idx="200">
                  <c:v>5.8109350405634072E-2</c:v>
                </c:pt>
                <c:pt idx="201">
                  <c:v>5.7820249159834913E-2</c:v>
                </c:pt>
                <c:pt idx="202">
                  <c:v>5.7534010302608012E-2</c:v>
                </c:pt>
                <c:pt idx="203">
                  <c:v>5.7250591532644432E-2</c:v>
                </c:pt>
                <c:pt idx="204">
                  <c:v>5.6969951378072654E-2</c:v>
                </c:pt>
                <c:pt idx="205">
                  <c:v>5.6692049176228401E-2</c:v>
                </c:pt>
                <c:pt idx="206">
                  <c:v>5.6416845054013717E-2</c:v>
                </c:pt>
                <c:pt idx="207">
                  <c:v>5.6144299908825239E-2</c:v>
                </c:pt>
                <c:pt idx="208">
                  <c:v>5.5874375390032822E-2</c:v>
                </c:pt>
                <c:pt idx="209">
                  <c:v>5.5607033880989608E-2</c:v>
                </c:pt>
                <c:pt idx="210">
                  <c:v>5.5342238481556318E-2</c:v>
                </c:pt>
                <c:pt idx="211">
                  <c:v>5.5079952991122415E-2</c:v>
                </c:pt>
                <c:pt idx="212">
                  <c:v>5.4820141892107696E-2</c:v>
                </c:pt>
                <c:pt idx="213">
                  <c:v>5.4562770333928784E-2</c:v>
                </c:pt>
                <c:pt idx="214">
                  <c:v>5.4307804117415114E-2</c:v>
                </c:pt>
                <c:pt idx="215">
                  <c:v>5.4055209679659703E-2</c:v>
                </c:pt>
                <c:pt idx="216">
                  <c:v>5.3804954079290895E-2</c:v>
                </c:pt>
                <c:pt idx="217">
                  <c:v>5.3557004982151324E-2</c:v>
                </c:pt>
                <c:pt idx="218">
                  <c:v>5.3311330647370814E-2</c:v>
                </c:pt>
                <c:pt idx="219">
                  <c:v>5.306789991382118E-2</c:v>
                </c:pt>
                <c:pt idx="220">
                  <c:v>5.2826682186940178E-2</c:v>
                </c:pt>
                <c:pt idx="221">
                  <c:v>5.2587647425913306E-2</c:v>
                </c:pt>
                <c:pt idx="222">
                  <c:v>5.2350766131201994E-2</c:v>
                </c:pt>
                <c:pt idx="223">
                  <c:v>5.2116009332407363E-2</c:v>
                </c:pt>
                <c:pt idx="224">
                  <c:v>5.1883348576459126E-2</c:v>
                </c:pt>
                <c:pt idx="225">
                  <c:v>5.1652755916119307E-2</c:v>
                </c:pt>
                <c:pt idx="226">
                  <c:v>5.1424203898791356E-2</c:v>
                </c:pt>
                <c:pt idx="227">
                  <c:v>5.1197665555624876E-2</c:v>
                </c:pt>
                <c:pt idx="228">
                  <c:v>5.0973114390907223E-2</c:v>
                </c:pt>
                <c:pt idx="229">
                  <c:v>5.0750524371732962E-2</c:v>
                </c:pt>
                <c:pt idx="230">
                  <c:v>5.0529869917942824E-2</c:v>
                </c:pt>
                <c:pt idx="231">
                  <c:v>5.0311125892324032E-2</c:v>
                </c:pt>
                <c:pt idx="232">
                  <c:v>5.0094267591064015E-2</c:v>
                </c:pt>
                <c:pt idx="233">
                  <c:v>4.9879270734450011E-2</c:v>
                </c:pt>
                <c:pt idx="234">
                  <c:v>4.9666111457807062E-2</c:v>
                </c:pt>
                <c:pt idx="235">
                  <c:v>4.9454766302667465E-2</c:v>
                </c:pt>
                <c:pt idx="236">
                  <c:v>4.9245212208164642E-2</c:v>
                </c:pt>
                <c:pt idx="237">
                  <c:v>4.9037426502644969E-2</c:v>
                </c:pt>
                <c:pt idx="238">
                  <c:v>4.8831386895490998E-2</c:v>
                </c:pt>
                <c:pt idx="239">
                  <c:v>4.8627071469150032E-2</c:v>
                </c:pt>
                <c:pt idx="240">
                  <c:v>4.8424458671361914E-2</c:v>
                </c:pt>
                <c:pt idx="241">
                  <c:v>4.8223527307580331E-2</c:v>
                </c:pt>
                <c:pt idx="242">
                  <c:v>4.8024256533582069E-2</c:v>
                </c:pt>
                <c:pt idx="243">
                  <c:v>4.7826625848258683E-2</c:v>
                </c:pt>
                <c:pt idx="244">
                  <c:v>4.7630615086585504E-2</c:v>
                </c:pt>
                <c:pt idx="245">
                  <c:v>4.7436204412762709E-2</c:v>
                </c:pt>
                <c:pt idx="246">
                  <c:v>4.7243374313523837E-2</c:v>
                </c:pt>
                <c:pt idx="247">
                  <c:v>4.705210559160674E-2</c:v>
                </c:pt>
                <c:pt idx="248">
                  <c:v>4.6862379359382526E-2</c:v>
                </c:pt>
                <c:pt idx="249">
                  <c:v>4.6674177032638021E-2</c:v>
                </c:pt>
                <c:pt idx="250">
                  <c:v>4.6487480324507474E-2</c:v>
                </c:pt>
                <c:pt idx="251">
                  <c:v>4.6302271239549275E-2</c:v>
                </c:pt>
                <c:pt idx="252">
                  <c:v>4.611853206796377E-2</c:v>
                </c:pt>
                <c:pt idx="253">
                  <c:v>4.5936245379948101E-2</c:v>
                </c:pt>
                <c:pt idx="254">
                  <c:v>4.5755394020184526E-2</c:v>
                </c:pt>
                <c:pt idx="255">
                  <c:v>4.5575961102458318E-2</c:v>
                </c:pt>
                <c:pt idx="256">
                  <c:v>4.5397930004401843E-2</c:v>
                </c:pt>
                <c:pt idx="257">
                  <c:v>4.5221284362361371E-2</c:v>
                </c:pt>
                <c:pt idx="258">
                  <c:v>4.5046008066383231E-2</c:v>
                </c:pt>
                <c:pt idx="259">
                  <c:v>4.4872085255316115E-2</c:v>
                </c:pt>
                <c:pt idx="260">
                  <c:v>4.4699500312026443E-2</c:v>
                </c:pt>
                <c:pt idx="261">
                  <c:v>4.4528237858723667E-2</c:v>
                </c:pt>
                <c:pt idx="262">
                  <c:v>4.4358282752392661E-2</c:v>
                </c:pt>
                <c:pt idx="263">
                  <c:v>4.4189620080330332E-2</c:v>
                </c:pt>
                <c:pt idx="264">
                  <c:v>4.4022235155783629E-2</c:v>
                </c:pt>
                <c:pt idx="265">
                  <c:v>4.3697238536429414E-2</c:v>
                </c:pt>
                <c:pt idx="266">
                  <c:v>4.336930544718124E-2</c:v>
                </c:pt>
                <c:pt idx="267">
                  <c:v>4.3045050094976174E-2</c:v>
                </c:pt>
                <c:pt idx="268">
                  <c:v>4.2724417690754572E-2</c:v>
                </c:pt>
                <c:pt idx="269">
                  <c:v>4.2407354461944373E-2</c:v>
                </c:pt>
                <c:pt idx="270">
                  <c:v>4.2093807629914368E-2</c:v>
                </c:pt>
                <c:pt idx="271">
                  <c:v>4.1783725388008848E-2</c:v>
                </c:pt>
                <c:pt idx="272">
                  <c:v>4.1477056880146489E-2</c:v>
                </c:pt>
                <c:pt idx="273">
                  <c:v>4.1173752179966973E-2</c:v>
                </c:pt>
                <c:pt idx="274">
                  <c:v>4.0873762270509331E-2</c:v>
                </c:pt>
                <c:pt idx="275">
                  <c:v>4.0577039024406743E-2</c:v>
                </c:pt>
                <c:pt idx="276">
                  <c:v>4.0283535184582539E-2</c:v>
                </c:pt>
                <c:pt idx="277">
                  <c:v>3.9993204345433409E-2</c:v>
                </c:pt>
                <c:pt idx="278">
                  <c:v>3.9706000934485272E-2</c:v>
                </c:pt>
                <c:pt idx="279">
                  <c:v>3.9421880194508818E-2</c:v>
                </c:pt>
                <c:pt idx="280">
                  <c:v>3.9140798166081139E-2</c:v>
                </c:pt>
                <c:pt idx="281">
                  <c:v>3.8862711670581189E-2</c:v>
                </c:pt>
                <c:pt idx="282">
                  <c:v>3.8587578293606477E-2</c:v>
                </c:pt>
                <c:pt idx="283">
                  <c:v>3.8315356368799229E-2</c:v>
                </c:pt>
                <c:pt idx="284">
                  <c:v>3.8046004962070556E-2</c:v>
                </c:pt>
                <c:pt idx="285">
                  <c:v>3.7779483856211299E-2</c:v>
                </c:pt>
                <c:pt idx="286">
                  <c:v>3.7515753535879055E-2</c:v>
                </c:pt>
                <c:pt idx="287">
                  <c:v>3.7254775172950547E-2</c:v>
                </c:pt>
                <c:pt idx="288">
                  <c:v>3.69965106122295E-2</c:v>
                </c:pt>
                <c:pt idx="289">
                  <c:v>3.6740922357500073E-2</c:v>
                </c:pt>
                <c:pt idx="290">
                  <c:v>3.6487973557916338E-2</c:v>
                </c:pt>
                <c:pt idx="291">
                  <c:v>3.623762799471858E-2</c:v>
                </c:pt>
                <c:pt idx="292">
                  <c:v>3.5989850068267555E-2</c:v>
                </c:pt>
                <c:pt idx="293">
                  <c:v>3.5744604785387893E-2</c:v>
                </c:pt>
                <c:pt idx="294">
                  <c:v>3.5501857747012422E-2</c:v>
                </c:pt>
                <c:pt idx="295">
                  <c:v>3.5261575136119112E-2</c:v>
                </c:pt>
                <c:pt idx="296">
                  <c:v>3.5023723705952865E-2</c:v>
                </c:pt>
                <c:pt idx="297">
                  <c:v>3.4788270768524379E-2</c:v>
                </c:pt>
                <c:pt idx="298">
                  <c:v>3.4555184183378752E-2</c:v>
                </c:pt>
                <c:pt idx="299">
                  <c:v>3.4324432346626632E-2</c:v>
                </c:pt>
                <c:pt idx="300">
                  <c:v>3.409598418023075E-2</c:v>
                </c:pt>
                <c:pt idx="301">
                  <c:v>3.3869809121541354E-2</c:v>
                </c:pt>
                <c:pt idx="302">
                  <c:v>3.3645877113073638E-2</c:v>
                </c:pt>
                <c:pt idx="303">
                  <c:v>3.3424158592521083E-2</c:v>
                </c:pt>
                <c:pt idx="304">
                  <c:v>3.3204624482998275E-2</c:v>
                </c:pt>
                <c:pt idx="305">
                  <c:v>3.2987246183507325E-2</c:v>
                </c:pt>
                <c:pt idx="306">
                  <c:v>3.2771995559622041E-2</c:v>
                </c:pt>
                <c:pt idx="307">
                  <c:v>3.2558844934384122E-2</c:v>
                </c:pt>
                <c:pt idx="308">
                  <c:v>3.2347767079405995E-2</c:v>
                </c:pt>
                <c:pt idx="309">
                  <c:v>3.2138735206174739E-2</c:v>
                </c:pt>
                <c:pt idx="310">
                  <c:v>3.1931722957552242E-2</c:v>
                </c:pt>
                <c:pt idx="311">
                  <c:v>3.1726704399466198E-2</c:v>
                </c:pt>
                <c:pt idx="312">
                  <c:v>3.1523654012787346E-2</c:v>
                </c:pt>
                <c:pt idx="313">
                  <c:v>3.1322546685387941E-2</c:v>
                </c:pt>
                <c:pt idx="314">
                  <c:v>3.1123357704377169E-2</c:v>
                </c:pt>
                <c:pt idx="315">
                  <c:v>3.0926062748508655E-2</c:v>
                </c:pt>
                <c:pt idx="316">
                  <c:v>3.0730637880756011E-2</c:v>
                </c:pt>
                <c:pt idx="317">
                  <c:v>3.0537059541051979E-2</c:v>
                </c:pt>
                <c:pt idx="318">
                  <c:v>3.0345304539187261E-2</c:v>
                </c:pt>
                <c:pt idx="319">
                  <c:v>3.0155350047864828E-2</c:v>
                </c:pt>
                <c:pt idx="320">
                  <c:v>2.9967173595905987E-2</c:v>
                </c:pt>
                <c:pt idx="321">
                  <c:v>2.9780753061604347E-2</c:v>
                </c:pt>
                <c:pt idx="322">
                  <c:v>2.9596066666224042E-2</c:v>
                </c:pt>
                <c:pt idx="323">
                  <c:v>2.9413092967638662E-2</c:v>
                </c:pt>
                <c:pt idx="324">
                  <c:v>2.9231810854107362E-2</c:v>
                </c:pt>
                <c:pt idx="325">
                  <c:v>2.9052199538184852E-2</c:v>
                </c:pt>
                <c:pt idx="326">
                  <c:v>2.8874238550761929E-2</c:v>
                </c:pt>
                <c:pt idx="327">
                  <c:v>2.8697907735233428E-2</c:v>
                </c:pt>
                <c:pt idx="328">
                  <c:v>2.8523187241790371E-2</c:v>
                </c:pt>
                <c:pt idx="329">
                  <c:v>2.8350057521833463E-2</c:v>
                </c:pt>
                <c:pt idx="330">
                  <c:v>2.8178499322504828E-2</c:v>
                </c:pt>
                <c:pt idx="331">
                  <c:v>2.8008493681335293E-2</c:v>
                </c:pt>
                <c:pt idx="332">
                  <c:v>2.7840021921004286E-2</c:v>
                </c:pt>
                <c:pt idx="333">
                  <c:v>2.7673065644209762E-2</c:v>
                </c:pt>
                <c:pt idx="334">
                  <c:v>2.7507606728645492E-2</c:v>
                </c:pt>
                <c:pt idx="335">
                  <c:v>2.7343627322083112E-2</c:v>
                </c:pt>
                <c:pt idx="336">
                  <c:v>2.7181109837556488E-2</c:v>
                </c:pt>
                <c:pt idx="337">
                  <c:v>2.7020036948645996E-2</c:v>
                </c:pt>
                <c:pt idx="338">
                  <c:v>2.6860391584860276E-2</c:v>
                </c:pt>
                <c:pt idx="339">
                  <c:v>2.670215692711321E-2</c:v>
                </c:pt>
                <c:pt idx="340">
                  <c:v>2.6545316403293925E-2</c:v>
                </c:pt>
                <c:pt idx="341">
                  <c:v>2.6389853683927537E-2</c:v>
                </c:pt>
                <c:pt idx="342">
                  <c:v>2.6235752677924652E-2</c:v>
                </c:pt>
                <c:pt idx="343">
                  <c:v>2.60829975284174E-2</c:v>
                </c:pt>
                <c:pt idx="344">
                  <c:v>2.5931572608680193E-2</c:v>
                </c:pt>
                <c:pt idx="345">
                  <c:v>2.5781462518132993E-2</c:v>
                </c:pt>
                <c:pt idx="346">
                  <c:v>2.5632652078425432E-2</c:v>
                </c:pt>
                <c:pt idx="347">
                  <c:v>2.5485126329599782E-2</c:v>
                </c:pt>
                <c:pt idx="348">
                  <c:v>2.5338870526330923E-2</c:v>
                </c:pt>
                <c:pt idx="349">
                  <c:v>2.5193870134241753E-2</c:v>
                </c:pt>
                <c:pt idx="350">
                  <c:v>2.5050110826292087E-2</c:v>
                </c:pt>
                <c:pt idx="351">
                  <c:v>2.490757847923946E-2</c:v>
                </c:pt>
                <c:pt idx="352">
                  <c:v>2.47662591701703E-2</c:v>
                </c:pt>
                <c:pt idx="353">
                  <c:v>2.4626139173099703E-2</c:v>
                </c:pt>
                <c:pt idx="354">
                  <c:v>2.4487204955638393E-2</c:v>
                </c:pt>
                <c:pt idx="355">
                  <c:v>2.4349443175725301E-2</c:v>
                </c:pt>
                <c:pt idx="356">
                  <c:v>2.4212840678424295E-2</c:v>
                </c:pt>
                <c:pt idx="357">
                  <c:v>2.4077384492783637E-2</c:v>
                </c:pt>
                <c:pt idx="358">
                  <c:v>2.3943061828756763E-2</c:v>
                </c:pt>
                <c:pt idx="359">
                  <c:v>2.3809860074183026E-2</c:v>
                </c:pt>
                <c:pt idx="360">
                  <c:v>2.3677766791827023E-2</c:v>
                </c:pt>
                <c:pt idx="361">
                  <c:v>2.354676971647534E-2</c:v>
                </c:pt>
                <c:pt idx="362">
                  <c:v>2.3416856752089241E-2</c:v>
                </c:pt>
                <c:pt idx="363">
                  <c:v>2.328801596901231E-2</c:v>
                </c:pt>
                <c:pt idx="364">
                  <c:v>2.3160235601231607E-2</c:v>
                </c:pt>
                <c:pt idx="365">
                  <c:v>2.3033504043691377E-2</c:v>
                </c:pt>
                <c:pt idx="366">
                  <c:v>2.2907809849657974E-2</c:v>
                </c:pt>
                <c:pt idx="367">
                  <c:v>2.2783141728135066E-2</c:v>
                </c:pt>
                <c:pt idx="368">
                  <c:v>2.2659488541327859E-2</c:v>
                </c:pt>
                <c:pt idx="369">
                  <c:v>2.2536839302155422E-2</c:v>
                </c:pt>
                <c:pt idx="370">
                  <c:v>2.2415183171809967E-2</c:v>
                </c:pt>
                <c:pt idx="371">
                  <c:v>2.2294509457362159E-2</c:v>
                </c:pt>
                <c:pt idx="372">
                  <c:v>2.2174807609411387E-2</c:v>
                </c:pt>
                <c:pt idx="373">
                  <c:v>2.2056067219780099E-2</c:v>
                </c:pt>
                <c:pt idx="374">
                  <c:v>2.1938278019251231E-2</c:v>
                </c:pt>
                <c:pt idx="375">
                  <c:v>2.1821429875347808E-2</c:v>
                </c:pt>
                <c:pt idx="376">
                  <c:v>2.1705512790153817E-2</c:v>
                </c:pt>
                <c:pt idx="377">
                  <c:v>2.15905168981755E-2</c:v>
                </c:pt>
                <c:pt idx="378">
                  <c:v>2.1476432464242225E-2</c:v>
                </c:pt>
                <c:pt idx="379">
                  <c:v>2.1363249881446007E-2</c:v>
                </c:pt>
                <c:pt idx="380">
                  <c:v>2.125095966911902E-2</c:v>
                </c:pt>
                <c:pt idx="381">
                  <c:v>2.1139552470848141E-2</c:v>
                </c:pt>
                <c:pt idx="382">
                  <c:v>2.1029019052525882E-2</c:v>
                </c:pt>
                <c:pt idx="383">
                  <c:v>2.0919350300436894E-2</c:v>
                </c:pt>
                <c:pt idx="384">
                  <c:v>2.0810537219379255E-2</c:v>
                </c:pt>
                <c:pt idx="385">
                  <c:v>2.0702570930819952E-2</c:v>
                </c:pt>
                <c:pt idx="386">
                  <c:v>2.0595442671083701E-2</c:v>
                </c:pt>
                <c:pt idx="387">
                  <c:v>2.0489143789574529E-2</c:v>
                </c:pt>
                <c:pt idx="388">
                  <c:v>2.0383665747029357E-2</c:v>
                </c:pt>
                <c:pt idx="389">
                  <c:v>2.0279000113803028E-2</c:v>
                </c:pt>
                <c:pt idx="390">
                  <c:v>2.0175138568184012E-2</c:v>
                </c:pt>
                <c:pt idx="391">
                  <c:v>2.0072072894740275E-2</c:v>
                </c:pt>
                <c:pt idx="392">
                  <c:v>1.9969794982694637E-2</c:v>
                </c:pt>
                <c:pt idx="393">
                  <c:v>1.9868296824328991E-2</c:v>
                </c:pt>
                <c:pt idx="394">
                  <c:v>1.9767570513416922E-2</c:v>
                </c:pt>
                <c:pt idx="395">
                  <c:v>1.9667608243683958E-2</c:v>
                </c:pt>
                <c:pt idx="396">
                  <c:v>1.9568402307295105E-2</c:v>
                </c:pt>
                <c:pt idx="397">
                  <c:v>1.9469945093368964E-2</c:v>
                </c:pt>
                <c:pt idx="398">
                  <c:v>1.9372229086517954E-2</c:v>
                </c:pt>
                <c:pt idx="399">
                  <c:v>1.9275246865414097E-2</c:v>
                </c:pt>
                <c:pt idx="400">
                  <c:v>1.9178991101379939E-2</c:v>
                </c:pt>
                <c:pt idx="401">
                  <c:v>1.9083454557003932E-2</c:v>
                </c:pt>
                <c:pt idx="402">
                  <c:v>1.8988630084780016E-2</c:v>
                </c:pt>
                <c:pt idx="403">
                  <c:v>1.8894510625770675E-2</c:v>
                </c:pt>
                <c:pt idx="404">
                  <c:v>1.880108920829324E-2</c:v>
                </c:pt>
                <c:pt idx="405">
                  <c:v>1.8708358946628808E-2</c:v>
                </c:pt>
                <c:pt idx="406">
                  <c:v>1.8616313039753394E-2</c:v>
                </c:pt>
                <c:pt idx="407">
                  <c:v>1.8524944770090916E-2</c:v>
                </c:pt>
                <c:pt idx="408">
                  <c:v>1.8434247502287528E-2</c:v>
                </c:pt>
                <c:pt idx="409">
                  <c:v>1.8344214682006869E-2</c:v>
                </c:pt>
                <c:pt idx="410">
                  <c:v>1.825483983474593E-2</c:v>
                </c:pt>
                <c:pt idx="411">
                  <c:v>1.8166116564671004E-2</c:v>
                </c:pt>
                <c:pt idx="412">
                  <c:v>1.8078038553473414E-2</c:v>
                </c:pt>
                <c:pt idx="413">
                  <c:v>1.7990599559244595E-2</c:v>
                </c:pt>
                <c:pt idx="414">
                  <c:v>1.7903793415370205E-2</c:v>
                </c:pt>
                <c:pt idx="415">
                  <c:v>1.7817614029442833E-2</c:v>
                </c:pt>
                <c:pt idx="416">
                  <c:v>1.7732055382193003E-2</c:v>
                </c:pt>
                <c:pt idx="417">
                  <c:v>1.7647111526438084E-2</c:v>
                </c:pt>
                <c:pt idx="418">
                  <c:v>1.7562776586048809E-2</c:v>
                </c:pt>
                <c:pt idx="419">
                  <c:v>1.7479044754932997E-2</c:v>
                </c:pt>
                <c:pt idx="420">
                  <c:v>1.7395910296036241E-2</c:v>
                </c:pt>
                <c:pt idx="421">
                  <c:v>1.7313367540359129E-2</c:v>
                </c:pt>
                <c:pt idx="422">
                  <c:v>1.7231410885990842E-2</c:v>
                </c:pt>
                <c:pt idx="423">
                  <c:v>1.7150034797158611E-2</c:v>
                </c:pt>
                <c:pt idx="424">
                  <c:v>1.7069233803292949E-2</c:v>
                </c:pt>
                <c:pt idx="425">
                  <c:v>1.69890024981082E-2</c:v>
                </c:pt>
                <c:pt idx="426">
                  <c:v>1.6909335538698195E-2</c:v>
                </c:pt>
                <c:pt idx="427">
                  <c:v>1.6830227644646728E-2</c:v>
                </c:pt>
                <c:pt idx="428">
                  <c:v>1.6751673597152558E-2</c:v>
                </c:pt>
                <c:pt idx="429">
                  <c:v>1.6673668238168637E-2</c:v>
                </c:pt>
                <c:pt idx="430">
                  <c:v>1.6596206469555404E-2</c:v>
                </c:pt>
                <c:pt idx="431">
                  <c:v>1.6519283252247746E-2</c:v>
                </c:pt>
                <c:pt idx="432">
                  <c:v>1.64428936054355E-2</c:v>
                </c:pt>
                <c:pt idx="433">
                  <c:v>1.6367032605757108E-2</c:v>
                </c:pt>
                <c:pt idx="434">
                  <c:v>1.6291695386506374E-2</c:v>
                </c:pt>
                <c:pt idx="435">
                  <c:v>1.6216877136851868E-2</c:v>
                </c:pt>
                <c:pt idx="436">
                  <c:v>1.6142573101068907E-2</c:v>
                </c:pt>
                <c:pt idx="437">
                  <c:v>1.6068778577783802E-2</c:v>
                </c:pt>
                <c:pt idx="438">
                  <c:v>1.5995488919230184E-2</c:v>
                </c:pt>
                <c:pt idx="439">
                  <c:v>1.5922699530517146E-2</c:v>
                </c:pt>
                <c:pt idx="440">
                  <c:v>1.5850405868909068E-2</c:v>
                </c:pt>
                <c:pt idx="441">
                  <c:v>1.5778603443116785E-2</c:v>
                </c:pt>
                <c:pt idx="442">
                  <c:v>1.570728781260005E-2</c:v>
                </c:pt>
                <c:pt idx="443">
                  <c:v>1.5636454586880934E-2</c:v>
                </c:pt>
                <c:pt idx="444">
                  <c:v>1.556609942486809E-2</c:v>
                </c:pt>
                <c:pt idx="445">
                  <c:v>1.5496218034191623E-2</c:v>
                </c:pt>
                <c:pt idx="446">
                  <c:v>1.5426806170548351E-2</c:v>
                </c:pt>
                <c:pt idx="447">
                  <c:v>1.5357859637057375E-2</c:v>
                </c:pt>
                <c:pt idx="448">
                  <c:v>1.5289374283625621E-2</c:v>
                </c:pt>
                <c:pt idx="449">
                  <c:v>1.5221346006323367E-2</c:v>
                </c:pt>
                <c:pt idx="450">
                  <c:v>1.5153770746769367E-2</c:v>
                </c:pt>
                <c:pt idx="451">
                  <c:v>1.5086644491525593E-2</c:v>
                </c:pt>
                <c:pt idx="452">
                  <c:v>1.5019963271501277E-2</c:v>
                </c:pt>
                <c:pt idx="453">
                  <c:v>1.4953723161366204E-2</c:v>
                </c:pt>
                <c:pt idx="454">
                  <c:v>1.4887920278972993E-2</c:v>
                </c:pt>
                <c:pt idx="455">
                  <c:v>1.4822550784788297E-2</c:v>
                </c:pt>
                <c:pt idx="456">
                  <c:v>1.4757610881332709E-2</c:v>
                </c:pt>
                <c:pt idx="457">
                  <c:v>1.4693096812629208E-2</c:v>
                </c:pt>
                <c:pt idx="458">
                  <c:v>1.4629004863660105E-2</c:v>
                </c:pt>
                <c:pt idx="459">
                  <c:v>1.4565331359832154E-2</c:v>
                </c:pt>
                <c:pt idx="460">
                  <c:v>1.4502072666449897E-2</c:v>
                </c:pt>
                <c:pt idx="461">
                  <c:v>1.4439225188196923E-2</c:v>
                </c:pt>
                <c:pt idx="462">
                  <c:v>1.4376785368625019E-2</c:v>
                </c:pt>
                <c:pt idx="463">
                  <c:v>1.4314749689651015E-2</c:v>
                </c:pt>
                <c:pt idx="464">
                  <c:v>1.4253114671061232E-2</c:v>
                </c:pt>
                <c:pt idx="465">
                  <c:v>1.4191876870023349E-2</c:v>
                </c:pt>
                <c:pt idx="466">
                  <c:v>1.4131032880605642E-2</c:v>
                </c:pt>
                <c:pt idx="467">
                  <c:v>1.4070579333303371E-2</c:v>
                </c:pt>
                <c:pt idx="468">
                  <c:v>1.401051289457228E-2</c:v>
                </c:pt>
                <c:pt idx="469">
                  <c:v>1.3950830266369035E-2</c:v>
                </c:pt>
                <c:pt idx="470">
                  <c:v>1.3891528185698504E-2</c:v>
                </c:pt>
                <c:pt idx="471">
                  <c:v>1.3832603424167757E-2</c:v>
                </c:pt>
                <c:pt idx="472">
                  <c:v>1.3774052787546683E-2</c:v>
                </c:pt>
                <c:pt idx="473">
                  <c:v>1.3715873115335071E-2</c:v>
                </c:pt>
                <c:pt idx="474">
                  <c:v>1.3658061280336128E-2</c:v>
                </c:pt>
                <c:pt idx="475">
                  <c:v>1.3600614188236233E-2</c:v>
                </c:pt>
                <c:pt idx="476">
                  <c:v>1.3543528777190878E-2</c:v>
                </c:pt>
                <c:pt idx="477">
                  <c:v>1.3486802017416684E-2</c:v>
                </c:pt>
                <c:pt idx="478">
                  <c:v>1.343043091078938E-2</c:v>
                </c:pt>
                <c:pt idx="479">
                  <c:v>1.3374412490447653E-2</c:v>
                </c:pt>
                <c:pt idx="480">
                  <c:v>1.3318743820402781E-2</c:v>
                </c:pt>
                <c:pt idx="481">
                  <c:v>1.3263421995153896E-2</c:v>
                </c:pt>
                <c:pt idx="482">
                  <c:v>1.3208444139308899E-2</c:v>
                </c:pt>
                <c:pt idx="483">
                  <c:v>1.3153807407210803E-2</c:v>
                </c:pt>
                <c:pt idx="484">
                  <c:v>1.3099508982569502E-2</c:v>
                </c:pt>
                <c:pt idx="485">
                  <c:v>1.3045546078098847E-2</c:v>
                </c:pt>
                <c:pt idx="486">
                  <c:v>1.299191593515894E-2</c:v>
                </c:pt>
                <c:pt idx="487">
                  <c:v>1.2938615823403572E-2</c:v>
                </c:pt>
                <c:pt idx="488">
                  <c:v>1.2885643040432687E-2</c:v>
                </c:pt>
                <c:pt idx="489">
                  <c:v>1.2832994911449859E-2</c:v>
                </c:pt>
                <c:pt idx="490">
                  <c:v>1.2780668788924622E-2</c:v>
                </c:pt>
                <c:pt idx="491">
                  <c:v>1.2728662052259622E-2</c:v>
                </c:pt>
                <c:pt idx="492">
                  <c:v>1.2676972107462499E-2</c:v>
                </c:pt>
                <c:pt idx="493">
                  <c:v>1.2625596386822417E-2</c:v>
                </c:pt>
                <c:pt idx="494">
                  <c:v>1.25745323485912E-2</c:v>
                </c:pt>
                <c:pt idx="495">
                  <c:v>1.2523777476668923E-2</c:v>
                </c:pt>
                <c:pt idx="496">
                  <c:v>1.2473329280293974E-2</c:v>
                </c:pt>
                <c:pt idx="497">
                  <c:v>1.2423185293737486E-2</c:v>
                </c:pt>
                <c:pt idx="498">
                  <c:v>1.2373343076002012E-2</c:v>
                </c:pt>
                <c:pt idx="499">
                  <c:v>1.2323800210524469E-2</c:v>
                </c:pt>
                <c:pt idx="500">
                  <c:v>1.2274554304883212E-2</c:v>
                </c:pt>
              </c:numCache>
            </c:numRef>
          </c:yVal>
          <c:smooth val="1"/>
        </c:ser>
        <c:dLbls>
          <c:showLegendKey val="0"/>
          <c:showVal val="0"/>
          <c:showCatName val="0"/>
          <c:showSerName val="0"/>
          <c:showPercent val="0"/>
          <c:showBubbleSize val="0"/>
        </c:dLbls>
        <c:axId val="-360332352"/>
        <c:axId val="-360331808"/>
      </c:scatterChart>
      <c:valAx>
        <c:axId val="-3603323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sz="1050" b="1"/>
                  <a:t>Periodo   [s]</a:t>
                </a:r>
              </a:p>
            </c:rich>
          </c:tx>
          <c:layout>
            <c:manualLayout>
              <c:xMode val="edge"/>
              <c:yMode val="edge"/>
              <c:x val="0.42969346516244677"/>
              <c:y val="0.93840220952773057"/>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360331808"/>
        <c:crosses val="autoZero"/>
        <c:crossBetween val="midCat"/>
      </c:valAx>
      <c:valAx>
        <c:axId val="-360331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sz="1050" b="1"/>
                  <a:t>Pseudo</a:t>
                </a:r>
                <a:r>
                  <a:rPr lang="it-IT" sz="1050" b="1" baseline="0"/>
                  <a:t> Accelerazioni    [m/s</a:t>
                </a:r>
                <a:r>
                  <a:rPr lang="it-IT" sz="1050" b="1" baseline="0">
                    <a:latin typeface="Times New Roman" panose="02020603050405020304" pitchFamily="18" charset="0"/>
                    <a:cs typeface="Times New Roman" panose="02020603050405020304" pitchFamily="18" charset="0"/>
                  </a:rPr>
                  <a:t>²]</a:t>
                </a:r>
                <a:r>
                  <a:rPr lang="it-IT" sz="1050" b="1" baseline="0"/>
                  <a:t> </a:t>
                </a:r>
                <a:endParaRPr lang="it-IT" sz="1050" b="1"/>
              </a:p>
            </c:rich>
          </c:tx>
          <c:layout>
            <c:manualLayout>
              <c:xMode val="edge"/>
              <c:yMode val="edge"/>
              <c:x val="1.2759168517471688E-2"/>
              <c:y val="0.25999508231405721"/>
            </c:manualLayout>
          </c:layout>
          <c:overlay val="0"/>
          <c:spPr>
            <a:noFill/>
            <a:ln>
              <a:noFill/>
            </a:ln>
            <a:effectLst/>
          </c:spPr>
        </c:title>
        <c:numFmt formatCode="0.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360332352"/>
        <c:crosses val="autoZero"/>
        <c:crossBetween val="midCat"/>
      </c:valAx>
      <c:spPr>
        <a:noFill/>
        <a:ln>
          <a:noFill/>
        </a:ln>
        <a:effectLst/>
      </c:spPr>
    </c:plotArea>
    <c:legend>
      <c:legendPos val="r"/>
      <c:layout>
        <c:manualLayout>
          <c:xMode val="edge"/>
          <c:yMode val="edge"/>
          <c:x val="0.8524818261353696"/>
          <c:y val="0.34944047026801395"/>
          <c:w val="0.14337469179988868"/>
          <c:h val="0.222949124823449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chart" Target="../charts/chart4.xml"/><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2.pn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1.png"/><Relationship Id="rId5" Type="http://schemas.openxmlformats.org/officeDocument/2006/relationships/image" Target="../media/image6.emf"/><Relationship Id="rId10" Type="http://schemas.openxmlformats.org/officeDocument/2006/relationships/image" Target="../media/image10.png"/><Relationship Id="rId4" Type="http://schemas.openxmlformats.org/officeDocument/2006/relationships/image" Target="../media/image5.emf"/><Relationship Id="rId9" Type="http://schemas.openxmlformats.org/officeDocument/2006/relationships/chart" Target="../charts/chart3.xml"/><Relationship Id="rId1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1</xdr:col>
      <xdr:colOff>28575</xdr:colOff>
      <xdr:row>0</xdr:row>
      <xdr:rowOff>133350</xdr:rowOff>
    </xdr:from>
    <xdr:ext cx="4815164" cy="537138"/>
    <xdr:pic>
      <xdr:nvPicPr>
        <xdr:cNvPr id="2" name="Immagine 1" descr="Cattura.PNG"/>
        <xdr:cNvPicPr>
          <a:picLocks noChangeAspect="1"/>
        </xdr:cNvPicPr>
      </xdr:nvPicPr>
      <xdr:blipFill>
        <a:blip xmlns:r="http://schemas.openxmlformats.org/officeDocument/2006/relationships" r:embed="rId1" cstate="print"/>
        <a:stretch>
          <a:fillRect/>
        </a:stretch>
      </xdr:blipFill>
      <xdr:spPr>
        <a:xfrm>
          <a:off x="638175" y="133350"/>
          <a:ext cx="4815164" cy="5371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31751</xdr:colOff>
      <xdr:row>19</xdr:row>
      <xdr:rowOff>0</xdr:rowOff>
    </xdr:from>
    <xdr:to>
      <xdr:col>19</xdr:col>
      <xdr:colOff>433917</xdr:colOff>
      <xdr:row>48</xdr:row>
      <xdr:rowOff>10582</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52917</xdr:colOff>
      <xdr:row>66</xdr:row>
      <xdr:rowOff>10585</xdr:rowOff>
    </xdr:from>
    <xdr:to>
      <xdr:col>24</xdr:col>
      <xdr:colOff>201083</xdr:colOff>
      <xdr:row>92</xdr:row>
      <xdr:rowOff>10584</xdr:rowOff>
    </xdr:to>
    <xdr:graphicFrame macro="">
      <xdr:nvGraphicFramePr>
        <xdr:cNvPr id="3"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512619</xdr:colOff>
      <xdr:row>231</xdr:row>
      <xdr:rowOff>31879</xdr:rowOff>
    </xdr:from>
    <xdr:to>
      <xdr:col>6</xdr:col>
      <xdr:colOff>523009</xdr:colOff>
      <xdr:row>236</xdr:row>
      <xdr:rowOff>177884</xdr:rowOff>
    </xdr:to>
    <xdr:pic>
      <xdr:nvPicPr>
        <xdr:cNvPr id="2" name="Picture 685"/>
        <xdr:cNvPicPr>
          <a:picLocks noChangeAspect="1" noChangeArrowheads="1"/>
        </xdr:cNvPicPr>
      </xdr:nvPicPr>
      <xdr:blipFill>
        <a:blip xmlns:r="http://schemas.openxmlformats.org/officeDocument/2006/relationships" r:embed="rId1" cstate="print"/>
        <a:srcRect/>
        <a:stretch>
          <a:fillRect/>
        </a:stretch>
      </xdr:blipFill>
      <xdr:spPr bwMode="auto">
        <a:xfrm>
          <a:off x="2970069" y="43951654"/>
          <a:ext cx="1424420" cy="1050880"/>
        </a:xfrm>
        <a:prstGeom prst="rect">
          <a:avLst/>
        </a:prstGeom>
        <a:noFill/>
        <a:ln w="9525">
          <a:noFill/>
          <a:miter lim="800000"/>
          <a:headEnd/>
          <a:tailEnd/>
        </a:ln>
      </xdr:spPr>
    </xdr:pic>
    <xdr:clientData/>
  </xdr:twoCellAnchor>
  <xdr:twoCellAnchor editAs="oneCell">
    <xdr:from>
      <xdr:col>3</xdr:col>
      <xdr:colOff>15513</xdr:colOff>
      <xdr:row>7</xdr:row>
      <xdr:rowOff>155864</xdr:rowOff>
    </xdr:from>
    <xdr:to>
      <xdr:col>5</xdr:col>
      <xdr:colOff>673803</xdr:colOff>
      <xdr:row>19</xdr:row>
      <xdr:rowOff>79664</xdr:rowOff>
    </xdr:to>
    <xdr:pic>
      <xdr:nvPicPr>
        <xdr:cNvPr id="3"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398" r="5389" b="6702"/>
        <a:stretch>
          <a:fillRect/>
        </a:stretch>
      </xdr:blipFill>
      <xdr:spPr bwMode="auto">
        <a:xfrm>
          <a:off x="1730013" y="1517939"/>
          <a:ext cx="2139861" cy="2219325"/>
        </a:xfrm>
        <a:prstGeom prst="rect">
          <a:avLst/>
        </a:prstGeom>
        <a:noFill/>
        <a:ln w="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xdr:colOff>
      <xdr:row>33</xdr:row>
      <xdr:rowOff>55796</xdr:rowOff>
    </xdr:from>
    <xdr:to>
      <xdr:col>4</xdr:col>
      <xdr:colOff>162090</xdr:colOff>
      <xdr:row>46</xdr:row>
      <xdr:rowOff>81399</xdr:rowOff>
    </xdr:to>
    <xdr:pic>
      <xdr:nvPicPr>
        <xdr:cNvPr id="4"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r="1465"/>
        <a:stretch>
          <a:fillRect/>
        </a:stretch>
      </xdr:blipFill>
      <xdr:spPr bwMode="auto">
        <a:xfrm>
          <a:off x="160019" y="6494696"/>
          <a:ext cx="2563430" cy="25211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131623</xdr:colOff>
      <xdr:row>47</xdr:row>
      <xdr:rowOff>171795</xdr:rowOff>
    </xdr:from>
    <xdr:to>
      <xdr:col>5</xdr:col>
      <xdr:colOff>26349</xdr:colOff>
      <xdr:row>57</xdr:row>
      <xdr:rowOff>6928</xdr:rowOff>
    </xdr:to>
    <xdr:pic>
      <xdr:nvPicPr>
        <xdr:cNvPr id="5" name="Picture 3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46123" y="9296745"/>
          <a:ext cx="1375431" cy="174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322465</xdr:colOff>
      <xdr:row>33</xdr:row>
      <xdr:rowOff>62346</xdr:rowOff>
    </xdr:from>
    <xdr:to>
      <xdr:col>7</xdr:col>
      <xdr:colOff>676275</xdr:colOff>
      <xdr:row>43</xdr:row>
      <xdr:rowOff>36145</xdr:rowOff>
    </xdr:to>
    <xdr:pic>
      <xdr:nvPicPr>
        <xdr:cNvPr id="6" name="Picture 3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779915" y="6501246"/>
          <a:ext cx="2482214" cy="188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101500</xdr:colOff>
      <xdr:row>47</xdr:row>
      <xdr:rowOff>143000</xdr:rowOff>
    </xdr:from>
    <xdr:to>
      <xdr:col>2</xdr:col>
      <xdr:colOff>772390</xdr:colOff>
      <xdr:row>58</xdr:row>
      <xdr:rowOff>56163</xdr:rowOff>
    </xdr:to>
    <xdr:pic>
      <xdr:nvPicPr>
        <xdr:cNvPr id="7" name="Picture 3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r="2359"/>
        <a:stretch>
          <a:fillRect/>
        </a:stretch>
      </xdr:blipFill>
      <xdr:spPr bwMode="auto">
        <a:xfrm>
          <a:off x="253900" y="9267950"/>
          <a:ext cx="1557581" cy="2008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551022</xdr:colOff>
      <xdr:row>219</xdr:row>
      <xdr:rowOff>89296</xdr:rowOff>
    </xdr:from>
    <xdr:to>
      <xdr:col>2</xdr:col>
      <xdr:colOff>628413</xdr:colOff>
      <xdr:row>220</xdr:row>
      <xdr:rowOff>129451</xdr:rowOff>
    </xdr:to>
    <xdr:sp macro="" textlink="">
      <xdr:nvSpPr>
        <xdr:cNvPr id="8" name="Arco 7"/>
        <xdr:cNvSpPr/>
      </xdr:nvSpPr>
      <xdr:spPr>
        <a:xfrm>
          <a:off x="1484472" y="41837371"/>
          <a:ext cx="77391" cy="221130"/>
        </a:xfrm>
        <a:prstGeom prst="arc">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it-IT"/>
        </a:p>
      </xdr:txBody>
    </xdr:sp>
    <xdr:clientData/>
  </xdr:twoCellAnchor>
  <xdr:twoCellAnchor>
    <xdr:from>
      <xdr:col>2</xdr:col>
      <xdr:colOff>17860</xdr:colOff>
      <xdr:row>220</xdr:row>
      <xdr:rowOff>1</xdr:rowOff>
    </xdr:from>
    <xdr:to>
      <xdr:col>2</xdr:col>
      <xdr:colOff>681107</xdr:colOff>
      <xdr:row>220</xdr:row>
      <xdr:rowOff>1</xdr:rowOff>
    </xdr:to>
    <xdr:cxnSp macro="">
      <xdr:nvCxnSpPr>
        <xdr:cNvPr id="9" name="Connettore 1 8"/>
        <xdr:cNvCxnSpPr/>
      </xdr:nvCxnSpPr>
      <xdr:spPr>
        <a:xfrm>
          <a:off x="951310" y="41929051"/>
          <a:ext cx="663247"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575854</xdr:colOff>
      <xdr:row>219</xdr:row>
      <xdr:rowOff>152400</xdr:rowOff>
    </xdr:from>
    <xdr:to>
      <xdr:col>2</xdr:col>
      <xdr:colOff>851574</xdr:colOff>
      <xdr:row>220</xdr:row>
      <xdr:rowOff>0</xdr:rowOff>
    </xdr:to>
    <xdr:cxnSp macro="">
      <xdr:nvCxnSpPr>
        <xdr:cNvPr id="10" name="Connettore 1 9"/>
        <xdr:cNvCxnSpPr/>
      </xdr:nvCxnSpPr>
      <xdr:spPr>
        <a:xfrm>
          <a:off x="1509304" y="41900475"/>
          <a:ext cx="209045" cy="28575"/>
        </a:xfrm>
        <a:prstGeom prst="line">
          <a:avLst/>
        </a:prstGeom>
        <a:ln w="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457200</xdr:colOff>
      <xdr:row>240</xdr:row>
      <xdr:rowOff>166253</xdr:rowOff>
    </xdr:from>
    <xdr:to>
      <xdr:col>6</xdr:col>
      <xdr:colOff>607500</xdr:colOff>
      <xdr:row>246</xdr:row>
      <xdr:rowOff>160245</xdr:rowOff>
    </xdr:to>
    <xdr:pic>
      <xdr:nvPicPr>
        <xdr:cNvPr id="11" name="Picture 689"/>
        <xdr:cNvPicPr>
          <a:picLocks noChangeAspect="1" noChangeArrowheads="1"/>
        </xdr:cNvPicPr>
      </xdr:nvPicPr>
      <xdr:blipFill>
        <a:blip xmlns:r="http://schemas.openxmlformats.org/officeDocument/2006/relationships" r:embed="rId7" cstate="print"/>
        <a:srcRect/>
        <a:stretch>
          <a:fillRect/>
        </a:stretch>
      </xdr:blipFill>
      <xdr:spPr bwMode="auto">
        <a:xfrm>
          <a:off x="2914650" y="45714803"/>
          <a:ext cx="1564330" cy="1079842"/>
        </a:xfrm>
        <a:prstGeom prst="rect">
          <a:avLst/>
        </a:prstGeom>
        <a:noFill/>
        <a:ln w="9525">
          <a:noFill/>
          <a:miter lim="800000"/>
          <a:headEnd/>
          <a:tailEnd/>
        </a:ln>
      </xdr:spPr>
    </xdr:pic>
    <xdr:clientData/>
  </xdr:twoCellAnchor>
  <xdr:twoCellAnchor editAs="oneCell">
    <xdr:from>
      <xdr:col>3</xdr:col>
      <xdr:colOff>186342</xdr:colOff>
      <xdr:row>264</xdr:row>
      <xdr:rowOff>34636</xdr:rowOff>
    </xdr:from>
    <xdr:to>
      <xdr:col>5</xdr:col>
      <xdr:colOff>287710</xdr:colOff>
      <xdr:row>270</xdr:row>
      <xdr:rowOff>79664</xdr:rowOff>
    </xdr:to>
    <xdr:pic>
      <xdr:nvPicPr>
        <xdr:cNvPr id="12" name="Picture 700" descr="Immagine"/>
        <xdr:cNvPicPr>
          <a:picLocks noChangeAspect="1" noChangeArrowheads="1"/>
        </xdr:cNvPicPr>
      </xdr:nvPicPr>
      <xdr:blipFill>
        <a:blip xmlns:r="http://schemas.openxmlformats.org/officeDocument/2006/relationships" r:embed="rId8" cstate="print"/>
        <a:srcRect/>
        <a:stretch>
          <a:fillRect/>
        </a:stretch>
      </xdr:blipFill>
      <xdr:spPr bwMode="auto">
        <a:xfrm>
          <a:off x="1900842" y="49926586"/>
          <a:ext cx="1582073" cy="1130878"/>
        </a:xfrm>
        <a:prstGeom prst="rect">
          <a:avLst/>
        </a:prstGeom>
        <a:noFill/>
        <a:ln w="9525">
          <a:noFill/>
          <a:miter lim="800000"/>
          <a:headEnd/>
          <a:tailEnd/>
        </a:ln>
      </xdr:spPr>
    </xdr:pic>
    <xdr:clientData/>
  </xdr:twoCellAnchor>
  <xdr:twoCellAnchor>
    <xdr:from>
      <xdr:col>3</xdr:col>
      <xdr:colOff>229061</xdr:colOff>
      <xdr:row>150</xdr:row>
      <xdr:rowOff>0</xdr:rowOff>
    </xdr:from>
    <xdr:to>
      <xdr:col>3</xdr:col>
      <xdr:colOff>390361</xdr:colOff>
      <xdr:row>150</xdr:row>
      <xdr:rowOff>126493</xdr:rowOff>
    </xdr:to>
    <xdr:sp macro="" textlink="">
      <xdr:nvSpPr>
        <xdr:cNvPr id="13" name="Rectangle 126"/>
        <xdr:cNvSpPr>
          <a:spLocks noChangeArrowheads="1"/>
        </xdr:cNvSpPr>
      </xdr:nvSpPr>
      <xdr:spPr bwMode="auto">
        <a:xfrm>
          <a:off x="1943561" y="28908375"/>
          <a:ext cx="161300" cy="126493"/>
        </a:xfrm>
        <a:prstGeom prst="rect">
          <a:avLst/>
        </a:prstGeom>
        <a:noFill/>
        <a:ln w="9525">
          <a:noFill/>
          <a:miter lim="800000"/>
          <a:headEnd/>
          <a:tailEnd/>
        </a:ln>
      </xdr:spPr>
      <xdr:txBody>
        <a:bodyPr vertOverflow="clip" wrap="square" lIns="0" tIns="0" rIns="0" bIns="0" anchor="t" upright="1"/>
        <a:lstStyle/>
        <a:p>
          <a:pPr algn="l" rtl="0">
            <a:defRPr sz="1000"/>
          </a:pPr>
          <a:r>
            <a:rPr lang="it-IT" sz="1400" b="0" i="0" u="none" strike="noStrike" baseline="0">
              <a:solidFill>
                <a:srgbClr val="000000"/>
              </a:solidFill>
              <a:latin typeface="Calibri"/>
            </a:rPr>
            <a:t> </a:t>
          </a:r>
          <a:endParaRPr lang="it-IT" sz="1100" b="0" i="0" u="none" strike="noStrike" baseline="0">
            <a:solidFill>
              <a:srgbClr val="000000"/>
            </a:solidFill>
            <a:latin typeface="Times New Roman"/>
            <a:cs typeface="Times New Roman"/>
          </a:endParaRPr>
        </a:p>
        <a:p>
          <a:pPr algn="l" rtl="0">
            <a:defRPr sz="1000"/>
          </a:pPr>
          <a:endParaRPr lang="it-IT" sz="1100" b="0" i="0" u="none" strike="noStrike" baseline="0">
            <a:solidFill>
              <a:srgbClr val="000000"/>
            </a:solidFill>
            <a:latin typeface="Times New Roman"/>
            <a:cs typeface="Times New Roman"/>
          </a:endParaRPr>
        </a:p>
      </xdr:txBody>
    </xdr:sp>
    <xdr:clientData/>
  </xdr:twoCellAnchor>
  <xdr:twoCellAnchor>
    <xdr:from>
      <xdr:col>1</xdr:col>
      <xdr:colOff>325233</xdr:colOff>
      <xdr:row>163</xdr:row>
      <xdr:rowOff>116031</xdr:rowOff>
    </xdr:from>
    <xdr:to>
      <xdr:col>7</xdr:col>
      <xdr:colOff>562840</xdr:colOff>
      <xdr:row>178</xdr:row>
      <xdr:rowOff>81395</xdr:rowOff>
    </xdr:to>
    <xdr:graphicFrame macro="">
      <xdr:nvGraphicFramePr>
        <xdr:cNvPr id="14" name="Gra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329047</xdr:colOff>
      <xdr:row>187</xdr:row>
      <xdr:rowOff>53560</xdr:rowOff>
    </xdr:from>
    <xdr:to>
      <xdr:col>7</xdr:col>
      <xdr:colOff>349827</xdr:colOff>
      <xdr:row>212</xdr:row>
      <xdr:rowOff>20779</xdr:rowOff>
    </xdr:to>
    <xdr:pic>
      <xdr:nvPicPr>
        <xdr:cNvPr id="15" name="Immagine 1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t="3290" b="7805"/>
        <a:stretch>
          <a:fillRect/>
        </a:stretch>
      </xdr:blipFill>
      <xdr:spPr>
        <a:xfrm>
          <a:off x="481447" y="36010435"/>
          <a:ext cx="4558143" cy="4491594"/>
        </a:xfrm>
        <a:prstGeom prst="rect">
          <a:avLst/>
        </a:prstGeom>
      </xdr:spPr>
    </xdr:pic>
    <xdr:clientData/>
  </xdr:twoCellAnchor>
  <xdr:twoCellAnchor editAs="oneCell">
    <xdr:from>
      <xdr:col>1</xdr:col>
      <xdr:colOff>6927</xdr:colOff>
      <xdr:row>124</xdr:row>
      <xdr:rowOff>0</xdr:rowOff>
    </xdr:from>
    <xdr:to>
      <xdr:col>6</xdr:col>
      <xdr:colOff>565396</xdr:colOff>
      <xdr:row>136</xdr:row>
      <xdr:rowOff>1</xdr:rowOff>
    </xdr:to>
    <xdr:pic>
      <xdr:nvPicPr>
        <xdr:cNvPr id="16" name="Immagine 15" descr="1.PNG"/>
        <xdr:cNvPicPr>
          <a:picLocks noChangeAspect="1"/>
        </xdr:cNvPicPr>
      </xdr:nvPicPr>
      <xdr:blipFill>
        <a:blip xmlns:r="http://schemas.openxmlformats.org/officeDocument/2006/relationships" r:embed="rId11" cstate="print"/>
        <a:stretch>
          <a:fillRect/>
        </a:stretch>
      </xdr:blipFill>
      <xdr:spPr>
        <a:xfrm>
          <a:off x="159327" y="23841075"/>
          <a:ext cx="4377128" cy="2266951"/>
        </a:xfrm>
        <a:prstGeom prst="rect">
          <a:avLst/>
        </a:prstGeom>
      </xdr:spPr>
    </xdr:pic>
    <xdr:clientData/>
  </xdr:twoCellAnchor>
  <xdr:twoCellAnchor editAs="oneCell">
    <xdr:from>
      <xdr:col>1</xdr:col>
      <xdr:colOff>180105</xdr:colOff>
      <xdr:row>87</xdr:row>
      <xdr:rowOff>180107</xdr:rowOff>
    </xdr:from>
    <xdr:to>
      <xdr:col>7</xdr:col>
      <xdr:colOff>426027</xdr:colOff>
      <xdr:row>116</xdr:row>
      <xdr:rowOff>71096</xdr:rowOff>
    </xdr:to>
    <xdr:pic>
      <xdr:nvPicPr>
        <xdr:cNvPr id="17" name="Immagine 16" descr="2.PNG"/>
        <xdr:cNvPicPr>
          <a:picLocks noChangeAspect="1"/>
        </xdr:cNvPicPr>
      </xdr:nvPicPr>
      <xdr:blipFill>
        <a:blip xmlns:r="http://schemas.openxmlformats.org/officeDocument/2006/relationships" r:embed="rId12" cstate="print"/>
        <a:stretch>
          <a:fillRect/>
        </a:stretch>
      </xdr:blipFill>
      <xdr:spPr>
        <a:xfrm rot="10800000">
          <a:off x="332505" y="16991732"/>
          <a:ext cx="4783285" cy="5415489"/>
        </a:xfrm>
        <a:prstGeom prst="rect">
          <a:avLst/>
        </a:prstGeom>
        <a:ln w="9525">
          <a:solidFill>
            <a:schemeClr val="tx1"/>
          </a:solidFill>
        </a:ln>
      </xdr:spPr>
    </xdr:pic>
    <xdr:clientData/>
  </xdr:twoCellAnchor>
  <xdr:twoCellAnchor>
    <xdr:from>
      <xdr:col>1</xdr:col>
      <xdr:colOff>422563</xdr:colOff>
      <xdr:row>271</xdr:row>
      <xdr:rowOff>173182</xdr:rowOff>
    </xdr:from>
    <xdr:to>
      <xdr:col>7</xdr:col>
      <xdr:colOff>228600</xdr:colOff>
      <xdr:row>290</xdr:row>
      <xdr:rowOff>145473</xdr:rowOff>
    </xdr:to>
    <xdr:graphicFrame macro="">
      <xdr:nvGraphicFramePr>
        <xdr:cNvPr id="18" name="Gra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429492</xdr:colOff>
      <xdr:row>291</xdr:row>
      <xdr:rowOff>117764</xdr:rowOff>
    </xdr:from>
    <xdr:to>
      <xdr:col>7</xdr:col>
      <xdr:colOff>228601</xdr:colOff>
      <xdr:row>309</xdr:row>
      <xdr:rowOff>124692</xdr:rowOff>
    </xdr:to>
    <xdr:graphicFrame macro="">
      <xdr:nvGraphicFramePr>
        <xdr:cNvPr id="19" name="Gra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434340</xdr:colOff>
      <xdr:row>2</xdr:row>
      <xdr:rowOff>45720</xdr:rowOff>
    </xdr:from>
    <xdr:to>
      <xdr:col>17</xdr:col>
      <xdr:colOff>129540</xdr:colOff>
      <xdr:row>11</xdr:row>
      <xdr:rowOff>91440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57</xdr:row>
      <xdr:rowOff>58119</xdr:rowOff>
    </xdr:from>
    <xdr:to>
      <xdr:col>7</xdr:col>
      <xdr:colOff>142875</xdr:colOff>
      <xdr:row>68</xdr:row>
      <xdr:rowOff>95249</xdr:rowOff>
    </xdr:to>
    <xdr:pic>
      <xdr:nvPicPr>
        <xdr:cNvPr id="3" name="Immagine 2" descr="1.PNG"/>
        <xdr:cNvPicPr>
          <a:picLocks noChangeAspect="1"/>
        </xdr:cNvPicPr>
      </xdr:nvPicPr>
      <xdr:blipFill rotWithShape="1">
        <a:blip xmlns:r="http://schemas.openxmlformats.org/officeDocument/2006/relationships" r:embed="rId1" cstate="print"/>
        <a:srcRect r="13762"/>
        <a:stretch/>
      </xdr:blipFill>
      <xdr:spPr>
        <a:xfrm>
          <a:off x="209550" y="10964244"/>
          <a:ext cx="5353050" cy="2237405"/>
        </a:xfrm>
        <a:prstGeom prst="rect">
          <a:avLst/>
        </a:prstGeom>
      </xdr:spPr>
    </xdr:pic>
    <xdr:clientData/>
  </xdr:twoCellAnchor>
  <xdr:twoCellAnchor editAs="oneCell">
    <xdr:from>
      <xdr:col>1</xdr:col>
      <xdr:colOff>571500</xdr:colOff>
      <xdr:row>41</xdr:row>
      <xdr:rowOff>142875</xdr:rowOff>
    </xdr:from>
    <xdr:to>
      <xdr:col>6</xdr:col>
      <xdr:colOff>361950</xdr:colOff>
      <xdr:row>51</xdr:row>
      <xdr:rowOff>44446</xdr:rowOff>
    </xdr:to>
    <xdr:pic>
      <xdr:nvPicPr>
        <xdr:cNvPr id="5" name="Immagine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820" r="32318"/>
        <a:stretch/>
      </xdr:blipFill>
      <xdr:spPr>
        <a:xfrm>
          <a:off x="790575" y="8286750"/>
          <a:ext cx="4152900" cy="1806571"/>
        </a:xfrm>
        <a:prstGeom prst="rect">
          <a:avLst/>
        </a:prstGeom>
      </xdr:spPr>
    </xdr:pic>
    <xdr:clientData/>
  </xdr:twoCellAnchor>
  <xdr:twoCellAnchor editAs="oneCell">
    <xdr:from>
      <xdr:col>1</xdr:col>
      <xdr:colOff>100379</xdr:colOff>
      <xdr:row>144</xdr:row>
      <xdr:rowOff>95250</xdr:rowOff>
    </xdr:from>
    <xdr:to>
      <xdr:col>12</xdr:col>
      <xdr:colOff>23489</xdr:colOff>
      <xdr:row>171</xdr:row>
      <xdr:rowOff>95249</xdr:rowOff>
    </xdr:to>
    <xdr:pic>
      <xdr:nvPicPr>
        <xdr:cNvPr id="4" name="Immagin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9454" y="28698825"/>
          <a:ext cx="8343210" cy="51434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381000</xdr:colOff>
      <xdr:row>8</xdr:row>
      <xdr:rowOff>0</xdr:rowOff>
    </xdr:from>
    <xdr:to>
      <xdr:col>14</xdr:col>
      <xdr:colOff>0</xdr:colOff>
      <xdr:row>33</xdr:row>
      <xdr:rowOff>152400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LL1/Desktop/PROGRAMMI%20UTILI/PROGETTO%20MURATURA%20NUOVA%20ORDINARIA/progetto%20muratura%20(2%20pian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rchivio1\Desktop\PROGETTO%20MURATURA%20NUOVA%20ORDINARIA\vento\Azione%20vento%20e%20neve%20NTC%20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TRUTTURA"/>
      <sheetName val="CALCOLO DEL VENTO"/>
      <sheetName val="dati nascosti vento"/>
      <sheetName val="ANALISI STATICA LINEARE"/>
      <sheetName val="SPETTRO DI PROGETTO ORIZZONTALE"/>
      <sheetName val="Foglio deposito"/>
      <sheetName val="logica continuità"/>
      <sheetName val="PROG CARICHI VERTICALI 1"/>
      <sheetName val="PROG CARICHI VERTICALI 2"/>
      <sheetName val="CENTRI"/>
      <sheetName val="MASSE 1"/>
      <sheetName val="MASSE 2"/>
      <sheetName val="RIP TF1"/>
      <sheetName val="RIP TF2"/>
      <sheetName val="RIP MF1"/>
      <sheetName val="RIP MF2"/>
      <sheetName val="VALORI DEL COEF PHI 1"/>
      <sheetName val="VALORI DEL COEF PHI 2"/>
      <sheetName val="VERIFICA NEL PIANO (TELAIO)"/>
    </sheetNames>
    <sheetDataSet>
      <sheetData sheetId="0" refreshError="1"/>
      <sheetData sheetId="1" refreshError="1"/>
      <sheetData sheetId="2">
        <row r="4">
          <cell r="B4" t="str">
            <v>1) Valle d’Aosta, Piemonte, Lombardia, Trentino Alto Adige, Veneto, Friuli Venezia Giulia (con l’eccezione della provincia di Trieste)</v>
          </cell>
          <cell r="H4">
            <v>10</v>
          </cell>
        </row>
        <row r="5">
          <cell r="B5" t="str">
            <v>2) Emilia Romagna</v>
          </cell>
          <cell r="H5">
            <v>15</v>
          </cell>
        </row>
        <row r="6">
          <cell r="B6" t="str">
            <v>3) Toscana, Marche, Umbria, Lazio, Abruzzo, Molise, Puglia, Campania, Basilicata, Calabria (esclusa la provincia di Reggio Calabria)</v>
          </cell>
          <cell r="H6">
            <v>20</v>
          </cell>
        </row>
        <row r="7">
          <cell r="B7" t="str">
            <v>4) Sicilia e provincia di Reggio Calabria</v>
          </cell>
          <cell r="H7">
            <v>25</v>
          </cell>
        </row>
        <row r="8">
          <cell r="B8" t="str">
            <v>5) Sardegna (zona a oriente della retta congiungente Capo Teulada con l’Isola di Maddalena)</v>
          </cell>
          <cell r="H8">
            <v>30</v>
          </cell>
        </row>
        <row r="9">
          <cell r="B9" t="str">
            <v>6) Sardegna (zona a occidente della retta congiungente Capo Teulada con l’Isola di Maddalena)</v>
          </cell>
          <cell r="H9">
            <v>35</v>
          </cell>
        </row>
        <row r="10">
          <cell r="B10" t="str">
            <v>7) Liguria</v>
          </cell>
          <cell r="H10">
            <v>40</v>
          </cell>
        </row>
        <row r="11">
          <cell r="B11" t="str">
            <v>8) Provincia di Trieste</v>
          </cell>
          <cell r="H11">
            <v>45</v>
          </cell>
        </row>
        <row r="12">
          <cell r="B12" t="str">
            <v>9) Isole (con l’eccezione di Sicilia e Sardegna) e mare aperto</v>
          </cell>
          <cell r="H12">
            <v>50</v>
          </cell>
        </row>
        <row r="13">
          <cell r="H13">
            <v>55</v>
          </cell>
        </row>
        <row r="14">
          <cell r="H14">
            <v>60</v>
          </cell>
        </row>
        <row r="15">
          <cell r="B15" t="str">
            <v>A) Aree urbane in cui almeno il 15% della superficie sia coperto da edifici la cui altezza media superi i 15m</v>
          </cell>
          <cell r="H15">
            <v>65</v>
          </cell>
        </row>
        <row r="16">
          <cell r="B16" t="str">
            <v>B) Aree urbane (non di classe A), suburbane, industriali e boschive</v>
          </cell>
          <cell r="H16">
            <v>70</v>
          </cell>
        </row>
        <row r="17">
          <cell r="B17" t="str">
            <v>C) Aree con ostacoli diffusi (alberi, case, muri, recinzioni,....); aree con rugosità non riconducibile alle classi A, B, D</v>
          </cell>
          <cell r="H17">
            <v>75</v>
          </cell>
        </row>
        <row r="18">
          <cell r="B18" t="str">
            <v>D) Aree prive di ostacoli (aperta campagna, aeroporti, aree agricole, pascoli, zone paludose o sabbiose, superfici innevate o ghiacciate, mare, laghi,....)</v>
          </cell>
          <cell r="H18">
            <v>80</v>
          </cell>
        </row>
        <row r="19">
          <cell r="H19">
            <v>85</v>
          </cell>
        </row>
        <row r="20">
          <cell r="H20">
            <v>90</v>
          </cell>
        </row>
        <row r="21">
          <cell r="B21" t="str">
            <v>I</v>
          </cell>
          <cell r="H21">
            <v>95</v>
          </cell>
        </row>
        <row r="22">
          <cell r="B22" t="str">
            <v>II</v>
          </cell>
          <cell r="H22">
            <v>100</v>
          </cell>
        </row>
        <row r="23">
          <cell r="B23" t="str">
            <v>III</v>
          </cell>
          <cell r="H23">
            <v>105</v>
          </cell>
        </row>
        <row r="24">
          <cell r="B24" t="str">
            <v>IV</v>
          </cell>
          <cell r="H24">
            <v>110</v>
          </cell>
        </row>
        <row r="25">
          <cell r="B25" t="str">
            <v>V</v>
          </cell>
          <cell r="H25">
            <v>115</v>
          </cell>
        </row>
        <row r="26">
          <cell r="H26">
            <v>120</v>
          </cell>
        </row>
        <row r="27">
          <cell r="H27">
            <v>125</v>
          </cell>
        </row>
        <row r="28">
          <cell r="H28">
            <v>130</v>
          </cell>
        </row>
        <row r="29">
          <cell r="H29">
            <v>135</v>
          </cell>
        </row>
        <row r="30">
          <cell r="H30">
            <v>140</v>
          </cell>
        </row>
        <row r="31">
          <cell r="H31">
            <v>145</v>
          </cell>
        </row>
        <row r="32">
          <cell r="H32">
            <v>150</v>
          </cell>
        </row>
        <row r="33">
          <cell r="H33">
            <v>155</v>
          </cell>
        </row>
        <row r="34">
          <cell r="H34">
            <v>160</v>
          </cell>
        </row>
        <row r="35">
          <cell r="H35">
            <v>165</v>
          </cell>
        </row>
        <row r="36">
          <cell r="H36">
            <v>170</v>
          </cell>
        </row>
        <row r="37">
          <cell r="H37">
            <v>175</v>
          </cell>
        </row>
        <row r="38">
          <cell r="H38">
            <v>180</v>
          </cell>
        </row>
        <row r="39">
          <cell r="H39">
            <v>185</v>
          </cell>
        </row>
        <row r="40">
          <cell r="H40">
            <v>190</v>
          </cell>
        </row>
        <row r="41">
          <cell r="H41">
            <v>195</v>
          </cell>
        </row>
        <row r="42">
          <cell r="H42">
            <v>200</v>
          </cell>
        </row>
        <row r="43">
          <cell r="H43">
            <v>205</v>
          </cell>
        </row>
        <row r="44">
          <cell r="H44">
            <v>210</v>
          </cell>
        </row>
        <row r="45">
          <cell r="H45">
            <v>215</v>
          </cell>
        </row>
        <row r="46">
          <cell r="H46">
            <v>220</v>
          </cell>
        </row>
        <row r="47">
          <cell r="H47">
            <v>225</v>
          </cell>
        </row>
        <row r="48">
          <cell r="H48">
            <v>230</v>
          </cell>
        </row>
        <row r="49">
          <cell r="H49">
            <v>235</v>
          </cell>
        </row>
        <row r="50">
          <cell r="H50">
            <v>240</v>
          </cell>
        </row>
        <row r="51">
          <cell r="H51">
            <v>245</v>
          </cell>
        </row>
        <row r="52">
          <cell r="H52">
            <v>250</v>
          </cell>
        </row>
        <row r="53">
          <cell r="H53">
            <v>255</v>
          </cell>
        </row>
        <row r="54">
          <cell r="H54">
            <v>260</v>
          </cell>
        </row>
        <row r="55">
          <cell r="H55">
            <v>265</v>
          </cell>
        </row>
        <row r="56">
          <cell r="H56">
            <v>270</v>
          </cell>
        </row>
        <row r="57">
          <cell r="H57">
            <v>275</v>
          </cell>
        </row>
        <row r="58">
          <cell r="H58">
            <v>280</v>
          </cell>
        </row>
        <row r="59">
          <cell r="H59">
            <v>285</v>
          </cell>
        </row>
        <row r="60">
          <cell r="H60">
            <v>290</v>
          </cell>
        </row>
        <row r="61">
          <cell r="H61">
            <v>295</v>
          </cell>
        </row>
        <row r="62">
          <cell r="H62">
            <v>300</v>
          </cell>
        </row>
        <row r="63">
          <cell r="H63">
            <v>305</v>
          </cell>
        </row>
        <row r="64">
          <cell r="H64">
            <v>310</v>
          </cell>
        </row>
        <row r="65">
          <cell r="H65">
            <v>315</v>
          </cell>
        </row>
        <row r="66">
          <cell r="H66">
            <v>320</v>
          </cell>
        </row>
        <row r="67">
          <cell r="H67">
            <v>325</v>
          </cell>
        </row>
        <row r="68">
          <cell r="H68">
            <v>330</v>
          </cell>
        </row>
        <row r="69">
          <cell r="H69">
            <v>335</v>
          </cell>
        </row>
        <row r="70">
          <cell r="H70">
            <v>340</v>
          </cell>
        </row>
        <row r="71">
          <cell r="H71">
            <v>345</v>
          </cell>
        </row>
        <row r="72">
          <cell r="H72">
            <v>350</v>
          </cell>
        </row>
        <row r="73">
          <cell r="H73">
            <v>355</v>
          </cell>
        </row>
        <row r="74">
          <cell r="H74">
            <v>360</v>
          </cell>
        </row>
        <row r="75">
          <cell r="H75">
            <v>365</v>
          </cell>
        </row>
        <row r="76">
          <cell r="H76">
            <v>370</v>
          </cell>
        </row>
        <row r="77">
          <cell r="H77">
            <v>375</v>
          </cell>
        </row>
        <row r="78">
          <cell r="H78">
            <v>380</v>
          </cell>
        </row>
        <row r="79">
          <cell r="H79">
            <v>385</v>
          </cell>
        </row>
        <row r="80">
          <cell r="H80">
            <v>390</v>
          </cell>
        </row>
        <row r="81">
          <cell r="H81">
            <v>395</v>
          </cell>
        </row>
        <row r="82">
          <cell r="H82">
            <v>400</v>
          </cell>
        </row>
        <row r="83">
          <cell r="H83">
            <v>405</v>
          </cell>
        </row>
        <row r="84">
          <cell r="H84">
            <v>410</v>
          </cell>
        </row>
        <row r="85">
          <cell r="H85">
            <v>415</v>
          </cell>
        </row>
        <row r="86">
          <cell r="H86">
            <v>420</v>
          </cell>
        </row>
        <row r="87">
          <cell r="H87">
            <v>425</v>
          </cell>
        </row>
        <row r="88">
          <cell r="H88">
            <v>430</v>
          </cell>
        </row>
        <row r="89">
          <cell r="H89">
            <v>435</v>
          </cell>
        </row>
        <row r="90">
          <cell r="H90">
            <v>440</v>
          </cell>
        </row>
        <row r="91">
          <cell r="H91">
            <v>445</v>
          </cell>
        </row>
        <row r="92">
          <cell r="H92">
            <v>450</v>
          </cell>
        </row>
        <row r="93">
          <cell r="H93">
            <v>455</v>
          </cell>
        </row>
        <row r="94">
          <cell r="H94">
            <v>460</v>
          </cell>
        </row>
        <row r="95">
          <cell r="H95">
            <v>465</v>
          </cell>
        </row>
        <row r="96">
          <cell r="H96">
            <v>470</v>
          </cell>
        </row>
        <row r="97">
          <cell r="H97">
            <v>475</v>
          </cell>
        </row>
        <row r="98">
          <cell r="H98">
            <v>480</v>
          </cell>
        </row>
        <row r="99">
          <cell r="H99">
            <v>485</v>
          </cell>
        </row>
        <row r="100">
          <cell r="H100">
            <v>490</v>
          </cell>
        </row>
        <row r="101">
          <cell r="H101">
            <v>495</v>
          </cell>
        </row>
        <row r="102">
          <cell r="H102">
            <v>500</v>
          </cell>
        </row>
        <row r="109">
          <cell r="K109" t="str">
            <v>stagne</v>
          </cell>
          <cell r="M109">
            <v>0</v>
          </cell>
        </row>
        <row r="110">
          <cell r="K110" t="str">
            <v>non stagne</v>
          </cell>
          <cell r="M110">
            <v>1</v>
          </cell>
        </row>
        <row r="111">
          <cell r="M111">
            <v>2</v>
          </cell>
        </row>
        <row r="112">
          <cell r="M112">
            <v>3</v>
          </cell>
        </row>
        <row r="113">
          <cell r="M113">
            <v>4</v>
          </cell>
        </row>
        <row r="114">
          <cell r="M114">
            <v>5</v>
          </cell>
        </row>
        <row r="115">
          <cell r="M115">
            <v>6</v>
          </cell>
        </row>
        <row r="116">
          <cell r="M116">
            <v>7</v>
          </cell>
        </row>
        <row r="117">
          <cell r="M117">
            <v>8</v>
          </cell>
        </row>
        <row r="118">
          <cell r="M118">
            <v>9</v>
          </cell>
        </row>
        <row r="119">
          <cell r="M119">
            <v>10</v>
          </cell>
        </row>
        <row r="120">
          <cell r="M120">
            <v>11</v>
          </cell>
        </row>
        <row r="121">
          <cell r="M121">
            <v>12</v>
          </cell>
        </row>
        <row r="122">
          <cell r="M122">
            <v>13</v>
          </cell>
        </row>
        <row r="123">
          <cell r="M123">
            <v>14</v>
          </cell>
        </row>
        <row r="124">
          <cell r="M124">
            <v>15</v>
          </cell>
        </row>
        <row r="125">
          <cell r="M125">
            <v>16</v>
          </cell>
        </row>
        <row r="126">
          <cell r="M126">
            <v>17</v>
          </cell>
        </row>
        <row r="127">
          <cell r="M127">
            <v>18</v>
          </cell>
        </row>
        <row r="128">
          <cell r="M128">
            <v>19</v>
          </cell>
        </row>
        <row r="129">
          <cell r="M129">
            <v>20</v>
          </cell>
        </row>
        <row r="130">
          <cell r="M130">
            <v>21</v>
          </cell>
        </row>
        <row r="131">
          <cell r="M131">
            <v>22</v>
          </cell>
        </row>
        <row r="132">
          <cell r="M132">
            <v>23</v>
          </cell>
        </row>
        <row r="133">
          <cell r="M133">
            <v>24</v>
          </cell>
        </row>
        <row r="134">
          <cell r="M134">
            <v>25</v>
          </cell>
        </row>
        <row r="135">
          <cell r="M135">
            <v>26</v>
          </cell>
        </row>
        <row r="136">
          <cell r="M136">
            <v>27</v>
          </cell>
        </row>
        <row r="137">
          <cell r="M137">
            <v>28</v>
          </cell>
        </row>
        <row r="138">
          <cell r="B138" t="str">
            <v>coefficiente unitario</v>
          </cell>
          <cell r="M138">
            <v>29</v>
          </cell>
        </row>
        <row r="139">
          <cell r="B139" t="str">
            <v>1 costruzione ubicata sulla cresta di una collina</v>
          </cell>
          <cell r="M139">
            <v>30</v>
          </cell>
        </row>
        <row r="140">
          <cell r="B140" t="str">
            <v>2 costruzione ubicata sul livello superiore</v>
          </cell>
          <cell r="M140">
            <v>31</v>
          </cell>
        </row>
        <row r="141">
          <cell r="B141" t="str">
            <v>3 costruzione ubicata su di un pendio</v>
          </cell>
          <cell r="M141">
            <v>32</v>
          </cell>
        </row>
        <row r="142">
          <cell r="M142">
            <v>33</v>
          </cell>
        </row>
        <row r="143">
          <cell r="M143">
            <v>34</v>
          </cell>
        </row>
        <row r="144">
          <cell r="M144">
            <v>35</v>
          </cell>
        </row>
        <row r="145">
          <cell r="M145">
            <v>36</v>
          </cell>
        </row>
        <row r="146">
          <cell r="M146">
            <v>37</v>
          </cell>
        </row>
        <row r="147">
          <cell r="M147">
            <v>38</v>
          </cell>
        </row>
        <row r="148">
          <cell r="M148">
            <v>39</v>
          </cell>
        </row>
        <row r="149">
          <cell r="M149">
            <v>40</v>
          </cell>
        </row>
        <row r="150">
          <cell r="M150">
            <v>41</v>
          </cell>
        </row>
        <row r="151">
          <cell r="M151">
            <v>42</v>
          </cell>
        </row>
        <row r="152">
          <cell r="M152">
            <v>43</v>
          </cell>
        </row>
        <row r="153">
          <cell r="M153">
            <v>44</v>
          </cell>
        </row>
        <row r="154">
          <cell r="M154">
            <v>45</v>
          </cell>
        </row>
        <row r="155">
          <cell r="M155">
            <v>46</v>
          </cell>
        </row>
        <row r="156">
          <cell r="M156">
            <v>47</v>
          </cell>
        </row>
        <row r="157">
          <cell r="M157">
            <v>48</v>
          </cell>
        </row>
        <row r="158">
          <cell r="M158">
            <v>49</v>
          </cell>
        </row>
        <row r="159">
          <cell r="M159">
            <v>50</v>
          </cell>
        </row>
        <row r="160">
          <cell r="M160">
            <v>51</v>
          </cell>
        </row>
        <row r="161">
          <cell r="M161">
            <v>52</v>
          </cell>
        </row>
        <row r="162">
          <cell r="M162">
            <v>53</v>
          </cell>
        </row>
        <row r="163">
          <cell r="M163">
            <v>54</v>
          </cell>
        </row>
        <row r="164">
          <cell r="M164">
            <v>55</v>
          </cell>
        </row>
        <row r="165">
          <cell r="M165">
            <v>56</v>
          </cell>
        </row>
        <row r="166">
          <cell r="M166">
            <v>57</v>
          </cell>
        </row>
        <row r="167">
          <cell r="M167">
            <v>58</v>
          </cell>
        </row>
        <row r="168">
          <cell r="M168">
            <v>59</v>
          </cell>
        </row>
        <row r="169">
          <cell r="M169">
            <v>60</v>
          </cell>
        </row>
        <row r="170">
          <cell r="M170">
            <v>61</v>
          </cell>
        </row>
        <row r="171">
          <cell r="M171">
            <v>62</v>
          </cell>
        </row>
        <row r="172">
          <cell r="M172">
            <v>63</v>
          </cell>
        </row>
        <row r="173">
          <cell r="M173">
            <v>64</v>
          </cell>
        </row>
        <row r="174">
          <cell r="M174">
            <v>65</v>
          </cell>
        </row>
        <row r="175">
          <cell r="M175">
            <v>66</v>
          </cell>
        </row>
        <row r="176">
          <cell r="M176">
            <v>67</v>
          </cell>
        </row>
        <row r="177">
          <cell r="M177">
            <v>68</v>
          </cell>
        </row>
        <row r="178">
          <cell r="M178">
            <v>69</v>
          </cell>
        </row>
        <row r="179">
          <cell r="M179">
            <v>70</v>
          </cell>
        </row>
        <row r="180">
          <cell r="M180">
            <v>71</v>
          </cell>
        </row>
        <row r="181">
          <cell r="M181">
            <v>72</v>
          </cell>
        </row>
        <row r="182">
          <cell r="M182">
            <v>73</v>
          </cell>
        </row>
        <row r="183">
          <cell r="M183">
            <v>74</v>
          </cell>
        </row>
        <row r="184">
          <cell r="M184">
            <v>75</v>
          </cell>
        </row>
        <row r="185">
          <cell r="M185">
            <v>76</v>
          </cell>
        </row>
        <row r="186">
          <cell r="M186">
            <v>77</v>
          </cell>
        </row>
        <row r="187">
          <cell r="M187">
            <v>78</v>
          </cell>
        </row>
        <row r="188">
          <cell r="M188">
            <v>79</v>
          </cell>
        </row>
        <row r="189">
          <cell r="M189">
            <v>80</v>
          </cell>
        </row>
        <row r="190">
          <cell r="M190">
            <v>81</v>
          </cell>
        </row>
        <row r="191">
          <cell r="M191">
            <v>82</v>
          </cell>
        </row>
        <row r="192">
          <cell r="M192">
            <v>83</v>
          </cell>
        </row>
        <row r="193">
          <cell r="M193">
            <v>84</v>
          </cell>
        </row>
        <row r="194">
          <cell r="M194">
            <v>85</v>
          </cell>
        </row>
        <row r="195">
          <cell r="M195">
            <v>86</v>
          </cell>
        </row>
        <row r="196">
          <cell r="M196">
            <v>87</v>
          </cell>
        </row>
        <row r="197">
          <cell r="M197">
            <v>88</v>
          </cell>
        </row>
        <row r="198">
          <cell r="M198">
            <v>89</v>
          </cell>
        </row>
        <row r="199">
          <cell r="M199">
            <v>90</v>
          </cell>
        </row>
      </sheetData>
      <sheetData sheetId="3" refreshError="1"/>
      <sheetData sheetId="4" refreshError="1"/>
      <sheetData sheetId="5">
        <row r="103">
          <cell r="G103" t="str">
            <v>si</v>
          </cell>
          <cell r="H103" t="str">
            <v>esterna</v>
          </cell>
        </row>
        <row r="104">
          <cell r="G104" t="str">
            <v>no</v>
          </cell>
          <cell r="H104" t="str">
            <v>interna</v>
          </cell>
        </row>
        <row r="107">
          <cell r="F107" t="str">
            <v>T1</v>
          </cell>
        </row>
        <row r="108">
          <cell r="B108" t="str">
            <v>A</v>
          </cell>
          <cell r="F108" t="str">
            <v>T2</v>
          </cell>
        </row>
        <row r="109">
          <cell r="B109" t="str">
            <v>B</v>
          </cell>
          <cell r="F109" t="str">
            <v>T3</v>
          </cell>
        </row>
        <row r="110">
          <cell r="B110" t="str">
            <v>C</v>
          </cell>
          <cell r="F110" t="str">
            <v>T4</v>
          </cell>
        </row>
        <row r="111">
          <cell r="B111" t="str">
            <v>D</v>
          </cell>
        </row>
        <row r="112">
          <cell r="B112" t="str">
            <v>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Vento"/>
      <sheetName val="Neve"/>
    </sheetNames>
    <sheetDataSet>
      <sheetData sheetId="0" refreshError="1"/>
      <sheetData sheetId="1">
        <row r="5">
          <cell r="Q5" t="str">
            <v>1) Valle d’Aosta, Piemonte, Lombardia, Trentino Alto Adige, Veneto, Friuli Venezia Giulia (con l’eccezione della provincia di Trieste)</v>
          </cell>
        </row>
        <row r="6">
          <cell r="Q6" t="str">
            <v>2) Emilia Romagna</v>
          </cell>
        </row>
        <row r="7">
          <cell r="Q7" t="str">
            <v>3) Toscana, Marche, Umbria, Lazio, Abruzzo, Molise, Puglia, Campania, Basilicata, Calabria (esclusa la provincia di Reggio Calabria)</v>
          </cell>
        </row>
        <row r="8">
          <cell r="Q8" t="str">
            <v>4) Sicilia e provincia di Reggio Calabria</v>
          </cell>
        </row>
        <row r="9">
          <cell r="Q9" t="str">
            <v>5) Sardegna (zona a oriente della retta congiungente Capo Teulada con l’Isola di Maddalena)</v>
          </cell>
        </row>
        <row r="10">
          <cell r="Q10" t="str">
            <v>6) Sardegna (zona a occidente della retta congiungente Capo Teulada con l’Isola di Maddalena)</v>
          </cell>
        </row>
        <row r="11">
          <cell r="Q11" t="str">
            <v>7) Liguria</v>
          </cell>
        </row>
        <row r="12">
          <cell r="Q12" t="str">
            <v>8) Provincia di Trieste</v>
          </cell>
        </row>
        <row r="13">
          <cell r="Q13" t="str">
            <v>9) Isole (con l’eccezione di Sicilia e Sardegna) e mare aperto</v>
          </cell>
        </row>
      </sheetData>
      <sheetData sheetId="2" refreshError="1"/>
    </sheetDataSet>
  </externalBook>
</externalLink>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18594466-5ADF-4A6D-8D3E-DAC527331933}" diskRevisions="1" version="2" protected="1">
  <header guid="{B608FCDF-B869-47BF-9CBD-C2F319DD36A4}" dateTime="2017-03-09T14:42:04" maxSheetId="25" userName="Davide Cicchini" r:id="rId1">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Map>
  </header>
  <header guid="{18594466-5ADF-4A6D-8D3E-DAC527331933}" dateTime="2017-03-09T14:42:26" maxSheetId="25" userName="Davide Cicchini" r:id="rId2">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F10FD11-6100-49E1-A6D9-5E69E81A5748}" action="delete"/>
  <rcv guid="{9F10FD11-6100-49E1-A6D9-5E69E81A5748}"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davidecicchini.it/" TargetMode="External"/><Relationship Id="rId2" Type="http://schemas.openxmlformats.org/officeDocument/2006/relationships/hyperlink" Target="http://www.davidecicchini.it/"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geostru.com/geoapp/parametri-sismici.aspx" TargetMode="External"/><Relationship Id="rId1" Type="http://schemas.openxmlformats.org/officeDocument/2006/relationships/printerSettings" Target="../printerSettings/printerSettings13.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17"/>
  <sheetViews>
    <sheetView showGridLines="0" showRowColHeaders="0" tabSelected="1" workbookViewId="0">
      <selection activeCell="H22" sqref="H22:J22"/>
    </sheetView>
  </sheetViews>
  <sheetFormatPr defaultRowHeight="15" x14ac:dyDescent="0.25"/>
  <cols>
    <col min="1" max="1" width="3.85546875" customWidth="1"/>
  </cols>
  <sheetData>
    <row r="5" spans="1:2" ht="15.75" x14ac:dyDescent="0.25">
      <c r="A5" s="541"/>
      <c r="B5" s="541" t="s">
        <v>587</v>
      </c>
    </row>
    <row r="6" spans="1:2" ht="15.75" x14ac:dyDescent="0.25">
      <c r="A6" s="541"/>
      <c r="B6" s="541" t="s">
        <v>588</v>
      </c>
    </row>
    <row r="7" spans="1:2" ht="15.75" x14ac:dyDescent="0.25">
      <c r="A7" s="541"/>
      <c r="B7" s="541" t="s">
        <v>589</v>
      </c>
    </row>
    <row r="8" spans="1:2" ht="15.75" x14ac:dyDescent="0.25">
      <c r="A8" s="541"/>
      <c r="B8" s="541" t="s">
        <v>590</v>
      </c>
    </row>
    <row r="9" spans="1:2" ht="15.75" x14ac:dyDescent="0.25">
      <c r="A9" s="541"/>
      <c r="B9" s="541" t="s">
        <v>711</v>
      </c>
    </row>
    <row r="10" spans="1:2" ht="15.75" x14ac:dyDescent="0.25">
      <c r="A10" s="541"/>
      <c r="B10" s="541" t="s">
        <v>636</v>
      </c>
    </row>
    <row r="11" spans="1:2" ht="15.75" x14ac:dyDescent="0.25">
      <c r="A11" s="541"/>
      <c r="B11" s="541" t="s">
        <v>637</v>
      </c>
    </row>
    <row r="12" spans="1:2" ht="15.75" x14ac:dyDescent="0.25">
      <c r="A12" s="541"/>
      <c r="B12" s="541" t="s">
        <v>586</v>
      </c>
    </row>
    <row r="13" spans="1:2" ht="15.75" x14ac:dyDescent="0.25">
      <c r="A13" s="541"/>
      <c r="B13" s="541" t="s">
        <v>591</v>
      </c>
    </row>
    <row r="14" spans="1:2" ht="15.75" x14ac:dyDescent="0.25">
      <c r="A14" s="541"/>
      <c r="B14" s="541" t="s">
        <v>592</v>
      </c>
    </row>
    <row r="15" spans="1:2" ht="15.75" x14ac:dyDescent="0.25">
      <c r="A15" s="541"/>
      <c r="B15" s="541" t="s">
        <v>593</v>
      </c>
    </row>
    <row r="16" spans="1:2" ht="15.75" x14ac:dyDescent="0.25">
      <c r="A16" s="541"/>
      <c r="B16" s="541" t="s">
        <v>594</v>
      </c>
    </row>
    <row r="17" spans="1:10" ht="15.75" x14ac:dyDescent="0.25">
      <c r="A17" s="541"/>
      <c r="B17" s="541"/>
    </row>
    <row r="18" spans="1:10" ht="15.75" x14ac:dyDescent="0.25">
      <c r="A18" s="541"/>
    </row>
    <row r="19" spans="1:10" ht="15.75" x14ac:dyDescent="0.25">
      <c r="A19" s="541"/>
      <c r="B19" s="541"/>
    </row>
    <row r="20" spans="1:10" ht="15.75" x14ac:dyDescent="0.25">
      <c r="A20" s="541"/>
      <c r="B20" s="624" t="s">
        <v>650</v>
      </c>
      <c r="C20" s="624"/>
      <c r="D20" s="624"/>
      <c r="H20" s="619" t="s">
        <v>585</v>
      </c>
      <c r="I20" s="619"/>
      <c r="J20" s="619"/>
    </row>
    <row r="21" spans="1:10" ht="15.75" x14ac:dyDescent="0.25">
      <c r="A21" s="541"/>
      <c r="B21" s="832">
        <v>42803</v>
      </c>
      <c r="C21" s="624"/>
      <c r="D21" s="624"/>
    </row>
    <row r="22" spans="1:10" ht="15.75" x14ac:dyDescent="0.25">
      <c r="A22" s="541"/>
      <c r="B22" s="622" t="s">
        <v>584</v>
      </c>
      <c r="C22" s="623"/>
      <c r="D22" s="623"/>
      <c r="H22" s="620" t="s">
        <v>584</v>
      </c>
      <c r="I22" s="621"/>
      <c r="J22" s="621"/>
    </row>
    <row r="23" spans="1:10" ht="15.75" x14ac:dyDescent="0.25">
      <c r="A23" s="541"/>
      <c r="B23" s="541"/>
    </row>
    <row r="24" spans="1:10" ht="15.75" x14ac:dyDescent="0.25">
      <c r="A24" s="541"/>
      <c r="B24" s="541"/>
    </row>
    <row r="25" spans="1:10" ht="15.75" x14ac:dyDescent="0.25">
      <c r="A25" s="541"/>
      <c r="B25" s="541"/>
    </row>
    <row r="26" spans="1:10" ht="15.75" x14ac:dyDescent="0.25">
      <c r="A26" s="541"/>
      <c r="B26" s="541"/>
    </row>
    <row r="27" spans="1:10" ht="15.75" x14ac:dyDescent="0.25">
      <c r="A27" s="541"/>
      <c r="B27" s="541"/>
    </row>
    <row r="28" spans="1:10" ht="15.75" x14ac:dyDescent="0.25">
      <c r="A28" s="541"/>
      <c r="B28" s="541"/>
    </row>
    <row r="29" spans="1:10" ht="15.75" x14ac:dyDescent="0.25">
      <c r="A29" s="541"/>
      <c r="B29" s="541"/>
    </row>
    <row r="30" spans="1:10" ht="15.75" x14ac:dyDescent="0.25">
      <c r="A30" s="541"/>
      <c r="B30" s="541"/>
    </row>
    <row r="31" spans="1:10" ht="15.75" x14ac:dyDescent="0.25">
      <c r="A31" s="541"/>
      <c r="B31" s="541"/>
    </row>
    <row r="32" spans="1:10" ht="15.75" x14ac:dyDescent="0.25">
      <c r="A32" s="541"/>
      <c r="B32" s="541"/>
    </row>
    <row r="33" spans="1:2" ht="15.75" x14ac:dyDescent="0.25">
      <c r="A33" s="541"/>
      <c r="B33" s="541"/>
    </row>
    <row r="34" spans="1:2" ht="15.75" x14ac:dyDescent="0.25">
      <c r="A34" s="541"/>
      <c r="B34" s="541"/>
    </row>
    <row r="35" spans="1:2" ht="15.75" x14ac:dyDescent="0.25">
      <c r="A35" s="541"/>
      <c r="B35" s="541"/>
    </row>
    <row r="36" spans="1:2" ht="15.75" x14ac:dyDescent="0.25">
      <c r="A36" s="541"/>
      <c r="B36" s="541"/>
    </row>
    <row r="37" spans="1:2" ht="15.75" x14ac:dyDescent="0.25">
      <c r="A37" s="541"/>
      <c r="B37" s="541"/>
    </row>
    <row r="38" spans="1:2" ht="15.75" x14ac:dyDescent="0.25">
      <c r="A38" s="541"/>
      <c r="B38" s="541"/>
    </row>
    <row r="39" spans="1:2" ht="15.75" x14ac:dyDescent="0.25">
      <c r="A39" s="541"/>
      <c r="B39" s="541"/>
    </row>
    <row r="40" spans="1:2" ht="15.75" x14ac:dyDescent="0.25">
      <c r="A40" s="541"/>
      <c r="B40" s="541"/>
    </row>
    <row r="41" spans="1:2" ht="15.75" x14ac:dyDescent="0.25">
      <c r="A41" s="541"/>
      <c r="B41" s="541"/>
    </row>
    <row r="42" spans="1:2" ht="15.75" x14ac:dyDescent="0.25">
      <c r="A42" s="541"/>
      <c r="B42" s="541"/>
    </row>
    <row r="43" spans="1:2" ht="15.75" x14ac:dyDescent="0.25">
      <c r="A43" s="541"/>
      <c r="B43" s="541"/>
    </row>
    <row r="44" spans="1:2" ht="15.75" x14ac:dyDescent="0.25">
      <c r="A44" s="541"/>
      <c r="B44" s="541"/>
    </row>
    <row r="45" spans="1:2" ht="15.75" x14ac:dyDescent="0.25">
      <c r="A45" s="541"/>
      <c r="B45" s="541"/>
    </row>
    <row r="46" spans="1:2" ht="15.75" x14ac:dyDescent="0.25">
      <c r="A46" s="541"/>
      <c r="B46" s="541"/>
    </row>
    <row r="47" spans="1:2" ht="15.75" x14ac:dyDescent="0.25">
      <c r="A47" s="541"/>
      <c r="B47" s="541"/>
    </row>
    <row r="48" spans="1:2" ht="15.75" x14ac:dyDescent="0.25">
      <c r="A48" s="541"/>
      <c r="B48" s="541"/>
    </row>
    <row r="49" spans="1:2" ht="15.75" x14ac:dyDescent="0.25">
      <c r="A49" s="541"/>
      <c r="B49" s="541"/>
    </row>
    <row r="50" spans="1:2" ht="15.75" x14ac:dyDescent="0.25">
      <c r="A50" s="541"/>
      <c r="B50" s="541"/>
    </row>
    <row r="51" spans="1:2" ht="15.75" x14ac:dyDescent="0.25">
      <c r="A51" s="541"/>
      <c r="B51" s="541"/>
    </row>
    <row r="52" spans="1:2" ht="15.75" x14ac:dyDescent="0.25">
      <c r="A52" s="541"/>
      <c r="B52" s="541"/>
    </row>
    <row r="53" spans="1:2" ht="15.75" x14ac:dyDescent="0.25">
      <c r="A53" s="541"/>
      <c r="B53" s="541"/>
    </row>
    <row r="54" spans="1:2" ht="15.75" x14ac:dyDescent="0.25">
      <c r="A54" s="541"/>
      <c r="B54" s="541"/>
    </row>
    <row r="55" spans="1:2" ht="15.75" x14ac:dyDescent="0.25">
      <c r="A55" s="541"/>
      <c r="B55" s="541"/>
    </row>
    <row r="56" spans="1:2" ht="15.75" x14ac:dyDescent="0.25">
      <c r="A56" s="541"/>
      <c r="B56" s="541"/>
    </row>
    <row r="57" spans="1:2" ht="15.75" x14ac:dyDescent="0.25">
      <c r="A57" s="541"/>
      <c r="B57" s="541"/>
    </row>
    <row r="58" spans="1:2" ht="15.75" x14ac:dyDescent="0.25">
      <c r="A58" s="541"/>
      <c r="B58" s="541"/>
    </row>
    <row r="59" spans="1:2" ht="15.75" x14ac:dyDescent="0.25">
      <c r="A59" s="541"/>
      <c r="B59" s="541"/>
    </row>
    <row r="60" spans="1:2" ht="15.75" x14ac:dyDescent="0.25">
      <c r="A60" s="541"/>
      <c r="B60" s="541"/>
    </row>
    <row r="61" spans="1:2" ht="15.75" x14ac:dyDescent="0.25">
      <c r="A61" s="541"/>
      <c r="B61" s="541"/>
    </row>
    <row r="62" spans="1:2" ht="15.75" x14ac:dyDescent="0.25">
      <c r="A62" s="541"/>
      <c r="B62" s="541"/>
    </row>
    <row r="63" spans="1:2" ht="15.75" x14ac:dyDescent="0.25">
      <c r="A63" s="541"/>
      <c r="B63" s="541"/>
    </row>
    <row r="64" spans="1:2" ht="15.75" x14ac:dyDescent="0.25">
      <c r="A64" s="541"/>
      <c r="B64" s="541"/>
    </row>
    <row r="65" spans="1:2" ht="15.75" x14ac:dyDescent="0.25">
      <c r="A65" s="541"/>
      <c r="B65" s="541"/>
    </row>
    <row r="66" spans="1:2" ht="15.75" x14ac:dyDescent="0.25">
      <c r="A66" s="541"/>
      <c r="B66" s="541"/>
    </row>
    <row r="67" spans="1:2" ht="15.75" x14ac:dyDescent="0.25">
      <c r="A67" s="541"/>
      <c r="B67" s="541"/>
    </row>
    <row r="68" spans="1:2" ht="15.75" x14ac:dyDescent="0.25">
      <c r="A68" s="541"/>
      <c r="B68" s="541"/>
    </row>
    <row r="69" spans="1:2" ht="15.75" x14ac:dyDescent="0.25">
      <c r="A69" s="541"/>
      <c r="B69" s="541"/>
    </row>
    <row r="70" spans="1:2" ht="15.75" x14ac:dyDescent="0.25">
      <c r="A70" s="541"/>
      <c r="B70" s="541"/>
    </row>
    <row r="71" spans="1:2" ht="15.75" x14ac:dyDescent="0.25">
      <c r="A71" s="541"/>
      <c r="B71" s="541"/>
    </row>
    <row r="72" spans="1:2" ht="15.75" x14ac:dyDescent="0.25">
      <c r="A72" s="541"/>
      <c r="B72" s="541"/>
    </row>
    <row r="73" spans="1:2" ht="15.75" x14ac:dyDescent="0.25">
      <c r="A73" s="541"/>
      <c r="B73" s="541"/>
    </row>
    <row r="74" spans="1:2" ht="15.75" x14ac:dyDescent="0.25">
      <c r="A74" s="541"/>
      <c r="B74" s="541"/>
    </row>
    <row r="75" spans="1:2" ht="15.75" x14ac:dyDescent="0.25">
      <c r="A75" s="541"/>
      <c r="B75" s="541"/>
    </row>
    <row r="76" spans="1:2" ht="15.75" x14ac:dyDescent="0.25">
      <c r="A76" s="541"/>
      <c r="B76" s="541"/>
    </row>
    <row r="77" spans="1:2" ht="15.75" x14ac:dyDescent="0.25">
      <c r="A77" s="541"/>
      <c r="B77" s="541"/>
    </row>
    <row r="78" spans="1:2" ht="15.75" x14ac:dyDescent="0.25">
      <c r="A78" s="541"/>
      <c r="B78" s="541"/>
    </row>
    <row r="79" spans="1:2" ht="15.75" x14ac:dyDescent="0.25">
      <c r="A79" s="541"/>
      <c r="B79" s="541"/>
    </row>
    <row r="80" spans="1:2" ht="15.75" x14ac:dyDescent="0.25">
      <c r="A80" s="541"/>
      <c r="B80" s="541"/>
    </row>
    <row r="81" spans="1:2" ht="15.75" x14ac:dyDescent="0.25">
      <c r="A81" s="541"/>
      <c r="B81" s="541"/>
    </row>
    <row r="82" spans="1:2" ht="15.75" x14ac:dyDescent="0.25">
      <c r="A82" s="541"/>
      <c r="B82" s="541"/>
    </row>
    <row r="83" spans="1:2" ht="15.75" x14ac:dyDescent="0.25">
      <c r="A83" s="541"/>
      <c r="B83" s="541"/>
    </row>
    <row r="84" spans="1:2" ht="15.75" x14ac:dyDescent="0.25">
      <c r="A84" s="541"/>
      <c r="B84" s="541"/>
    </row>
    <row r="85" spans="1:2" ht="15.75" x14ac:dyDescent="0.25">
      <c r="A85" s="541"/>
      <c r="B85" s="541"/>
    </row>
    <row r="86" spans="1:2" ht="15.75" x14ac:dyDescent="0.25">
      <c r="A86" s="541"/>
      <c r="B86" s="541"/>
    </row>
    <row r="87" spans="1:2" ht="15.75" x14ac:dyDescent="0.25">
      <c r="A87" s="541"/>
      <c r="B87" s="541"/>
    </row>
    <row r="88" spans="1:2" ht="15.75" x14ac:dyDescent="0.25">
      <c r="A88" s="541"/>
      <c r="B88" s="541"/>
    </row>
    <row r="89" spans="1:2" ht="15.75" x14ac:dyDescent="0.25">
      <c r="A89" s="541"/>
      <c r="B89" s="541"/>
    </row>
    <row r="90" spans="1:2" ht="15.75" x14ac:dyDescent="0.25">
      <c r="A90" s="541"/>
      <c r="B90" s="541"/>
    </row>
    <row r="91" spans="1:2" ht="15.75" x14ac:dyDescent="0.25">
      <c r="A91" s="541"/>
      <c r="B91" s="541"/>
    </row>
    <row r="92" spans="1:2" ht="15.75" x14ac:dyDescent="0.25">
      <c r="A92" s="541"/>
      <c r="B92" s="541"/>
    </row>
    <row r="93" spans="1:2" ht="15.75" x14ac:dyDescent="0.25">
      <c r="A93" s="541"/>
      <c r="B93" s="541"/>
    </row>
    <row r="94" spans="1:2" ht="15.75" x14ac:dyDescent="0.25">
      <c r="A94" s="541"/>
      <c r="B94" s="541"/>
    </row>
    <row r="95" spans="1:2" ht="15.75" x14ac:dyDescent="0.25">
      <c r="A95" s="541"/>
      <c r="B95" s="541"/>
    </row>
    <row r="96" spans="1:2" ht="15.75" x14ac:dyDescent="0.25">
      <c r="A96" s="541"/>
      <c r="B96" s="541"/>
    </row>
    <row r="97" spans="1:2" ht="15.75" x14ac:dyDescent="0.25">
      <c r="A97" s="541"/>
      <c r="B97" s="541"/>
    </row>
    <row r="98" spans="1:2" ht="15.75" x14ac:dyDescent="0.25">
      <c r="A98" s="541"/>
      <c r="B98" s="541"/>
    </row>
    <row r="99" spans="1:2" ht="15.75" x14ac:dyDescent="0.25">
      <c r="A99" s="541"/>
      <c r="B99" s="541"/>
    </row>
    <row r="100" spans="1:2" ht="15.75" x14ac:dyDescent="0.25">
      <c r="A100" s="541"/>
      <c r="B100" s="541"/>
    </row>
    <row r="101" spans="1:2" ht="15.75" x14ac:dyDescent="0.25">
      <c r="A101" s="541"/>
      <c r="B101" s="541"/>
    </row>
    <row r="102" spans="1:2" ht="15.75" x14ac:dyDescent="0.25">
      <c r="A102" s="541"/>
      <c r="B102" s="541"/>
    </row>
    <row r="103" spans="1:2" ht="15.75" x14ac:dyDescent="0.25">
      <c r="A103" s="541"/>
      <c r="B103" s="541"/>
    </row>
    <row r="104" spans="1:2" ht="15.75" x14ac:dyDescent="0.25">
      <c r="A104" s="541"/>
      <c r="B104" s="541"/>
    </row>
    <row r="105" spans="1:2" ht="15.75" x14ac:dyDescent="0.25">
      <c r="A105" s="541"/>
      <c r="B105" s="541"/>
    </row>
    <row r="106" spans="1:2" ht="15.75" x14ac:dyDescent="0.25">
      <c r="A106" s="541"/>
      <c r="B106" s="541"/>
    </row>
    <row r="107" spans="1:2" ht="15.75" x14ac:dyDescent="0.25">
      <c r="A107" s="541"/>
      <c r="B107" s="541"/>
    </row>
    <row r="108" spans="1:2" ht="15.75" x14ac:dyDescent="0.25">
      <c r="A108" s="541"/>
      <c r="B108" s="541"/>
    </row>
    <row r="109" spans="1:2" ht="15.75" x14ac:dyDescent="0.25">
      <c r="A109" s="541"/>
      <c r="B109" s="541"/>
    </row>
    <row r="110" spans="1:2" ht="15.75" x14ac:dyDescent="0.25">
      <c r="A110" s="541"/>
      <c r="B110" s="541"/>
    </row>
    <row r="111" spans="1:2" ht="15.75" x14ac:dyDescent="0.25">
      <c r="A111" s="541"/>
      <c r="B111" s="541"/>
    </row>
    <row r="112" spans="1:2" ht="15.75" x14ac:dyDescent="0.25">
      <c r="A112" s="541"/>
      <c r="B112" s="541"/>
    </row>
    <row r="113" spans="1:2" ht="15.75" x14ac:dyDescent="0.25">
      <c r="A113" s="541"/>
      <c r="B113" s="541"/>
    </row>
    <row r="114" spans="1:2" ht="15.75" x14ac:dyDescent="0.25">
      <c r="A114" s="541"/>
      <c r="B114" s="541"/>
    </row>
    <row r="115" spans="1:2" ht="15.75" x14ac:dyDescent="0.25">
      <c r="A115" s="541"/>
      <c r="B115" s="541"/>
    </row>
    <row r="116" spans="1:2" ht="15.75" x14ac:dyDescent="0.25">
      <c r="A116" s="541"/>
      <c r="B116" s="541"/>
    </row>
    <row r="117" spans="1:2" ht="15.75" x14ac:dyDescent="0.25">
      <c r="A117" s="541"/>
      <c r="B117" s="541"/>
    </row>
    <row r="118" spans="1:2" ht="15.75" x14ac:dyDescent="0.25">
      <c r="A118" s="541"/>
      <c r="B118" s="541"/>
    </row>
    <row r="119" spans="1:2" ht="15.75" x14ac:dyDescent="0.25">
      <c r="A119" s="541"/>
      <c r="B119" s="541"/>
    </row>
    <row r="120" spans="1:2" ht="15.75" x14ac:dyDescent="0.25">
      <c r="A120" s="541"/>
      <c r="B120" s="541"/>
    </row>
    <row r="121" spans="1:2" ht="15.75" x14ac:dyDescent="0.25">
      <c r="A121" s="541"/>
      <c r="B121" s="541"/>
    </row>
    <row r="122" spans="1:2" ht="15.75" x14ac:dyDescent="0.25">
      <c r="A122" s="541"/>
      <c r="B122" s="541"/>
    </row>
    <row r="123" spans="1:2" ht="15.75" x14ac:dyDescent="0.25">
      <c r="A123" s="541"/>
      <c r="B123" s="541"/>
    </row>
    <row r="124" spans="1:2" ht="15.75" x14ac:dyDescent="0.25">
      <c r="A124" s="541"/>
      <c r="B124" s="541"/>
    </row>
    <row r="125" spans="1:2" ht="15.75" x14ac:dyDescent="0.25">
      <c r="A125" s="541"/>
      <c r="B125" s="541"/>
    </row>
    <row r="126" spans="1:2" ht="15.75" x14ac:dyDescent="0.25">
      <c r="A126" s="541"/>
      <c r="B126" s="541"/>
    </row>
    <row r="127" spans="1:2" ht="15.75" x14ac:dyDescent="0.25">
      <c r="A127" s="541"/>
      <c r="B127" s="541"/>
    </row>
    <row r="128" spans="1:2" ht="15.75" x14ac:dyDescent="0.25">
      <c r="A128" s="541"/>
      <c r="B128" s="541"/>
    </row>
    <row r="129" spans="1:2" ht="15.75" x14ac:dyDescent="0.25">
      <c r="A129" s="541"/>
      <c r="B129" s="541"/>
    </row>
    <row r="130" spans="1:2" ht="15.75" x14ac:dyDescent="0.25">
      <c r="A130" s="541"/>
      <c r="B130" s="541"/>
    </row>
    <row r="131" spans="1:2" ht="15.75" x14ac:dyDescent="0.25">
      <c r="A131" s="541"/>
      <c r="B131" s="541"/>
    </row>
    <row r="132" spans="1:2" ht="15.75" x14ac:dyDescent="0.25">
      <c r="A132" s="541"/>
      <c r="B132" s="541"/>
    </row>
    <row r="133" spans="1:2" ht="15.75" x14ac:dyDescent="0.25">
      <c r="A133" s="541"/>
      <c r="B133" s="541"/>
    </row>
    <row r="134" spans="1:2" ht="15.75" x14ac:dyDescent="0.25">
      <c r="A134" s="541"/>
      <c r="B134" s="541"/>
    </row>
    <row r="135" spans="1:2" ht="15.75" x14ac:dyDescent="0.25">
      <c r="A135" s="541"/>
      <c r="B135" s="541"/>
    </row>
    <row r="136" spans="1:2" ht="15.75" x14ac:dyDescent="0.25">
      <c r="A136" s="541"/>
      <c r="B136" s="541"/>
    </row>
    <row r="137" spans="1:2" ht="15.75" x14ac:dyDescent="0.25">
      <c r="A137" s="541"/>
      <c r="B137" s="541"/>
    </row>
    <row r="138" spans="1:2" ht="15.75" x14ac:dyDescent="0.25">
      <c r="A138" s="541"/>
      <c r="B138" s="541"/>
    </row>
    <row r="139" spans="1:2" ht="15.75" x14ac:dyDescent="0.25">
      <c r="A139" s="541"/>
      <c r="B139" s="541"/>
    </row>
    <row r="140" spans="1:2" ht="15.75" x14ac:dyDescent="0.25">
      <c r="A140" s="541"/>
      <c r="B140" s="541"/>
    </row>
    <row r="141" spans="1:2" ht="15.75" x14ac:dyDescent="0.25">
      <c r="A141" s="541"/>
      <c r="B141" s="541"/>
    </row>
    <row r="142" spans="1:2" ht="15.75" x14ac:dyDescent="0.25">
      <c r="A142" s="541"/>
      <c r="B142" s="541"/>
    </row>
    <row r="143" spans="1:2" ht="15.75" x14ac:dyDescent="0.25">
      <c r="A143" s="541"/>
      <c r="B143" s="541"/>
    </row>
    <row r="144" spans="1:2" ht="15.75" x14ac:dyDescent="0.25">
      <c r="A144" s="541"/>
      <c r="B144" s="541"/>
    </row>
    <row r="145" spans="1:2" ht="15.75" x14ac:dyDescent="0.25">
      <c r="A145" s="541"/>
      <c r="B145" s="541"/>
    </row>
    <row r="146" spans="1:2" ht="15.75" x14ac:dyDescent="0.25">
      <c r="A146" s="541"/>
      <c r="B146" s="541"/>
    </row>
    <row r="147" spans="1:2" ht="15.75" x14ac:dyDescent="0.25">
      <c r="A147" s="541"/>
      <c r="B147" s="541"/>
    </row>
    <row r="148" spans="1:2" ht="15.75" x14ac:dyDescent="0.25">
      <c r="A148" s="541"/>
      <c r="B148" s="541"/>
    </row>
    <row r="149" spans="1:2" ht="15.75" x14ac:dyDescent="0.25">
      <c r="A149" s="541"/>
      <c r="B149" s="541"/>
    </row>
    <row r="150" spans="1:2" ht="15.75" x14ac:dyDescent="0.25">
      <c r="A150" s="541"/>
      <c r="B150" s="541"/>
    </row>
    <row r="151" spans="1:2" ht="15.75" x14ac:dyDescent="0.25">
      <c r="A151" s="541"/>
      <c r="B151" s="541"/>
    </row>
    <row r="152" spans="1:2" ht="15.75" x14ac:dyDescent="0.25">
      <c r="A152" s="541"/>
      <c r="B152" s="541"/>
    </row>
    <row r="153" spans="1:2" ht="15.75" x14ac:dyDescent="0.25">
      <c r="A153" s="541"/>
      <c r="B153" s="541"/>
    </row>
    <row r="154" spans="1:2" ht="15.75" x14ac:dyDescent="0.25">
      <c r="A154" s="541"/>
      <c r="B154" s="541"/>
    </row>
    <row r="155" spans="1:2" ht="15.75" x14ac:dyDescent="0.25">
      <c r="A155" s="541"/>
      <c r="B155" s="541"/>
    </row>
    <row r="156" spans="1:2" ht="15.75" x14ac:dyDescent="0.25">
      <c r="A156" s="541"/>
      <c r="B156" s="541"/>
    </row>
    <row r="157" spans="1:2" ht="15.75" x14ac:dyDescent="0.25">
      <c r="A157" s="541"/>
      <c r="B157" s="541"/>
    </row>
    <row r="158" spans="1:2" ht="15.75" x14ac:dyDescent="0.25">
      <c r="A158" s="541"/>
      <c r="B158" s="541"/>
    </row>
    <row r="159" spans="1:2" ht="15.75" x14ac:dyDescent="0.25">
      <c r="A159" s="541"/>
      <c r="B159" s="541"/>
    </row>
    <row r="160" spans="1:2" ht="15.75" x14ac:dyDescent="0.25">
      <c r="A160" s="541"/>
      <c r="B160" s="541"/>
    </row>
    <row r="161" spans="1:2" ht="15.75" x14ac:dyDescent="0.25">
      <c r="A161" s="541"/>
      <c r="B161" s="541"/>
    </row>
    <row r="162" spans="1:2" ht="15.75" x14ac:dyDescent="0.25">
      <c r="A162" s="541"/>
      <c r="B162" s="541"/>
    </row>
    <row r="163" spans="1:2" ht="15.75" x14ac:dyDescent="0.25">
      <c r="A163" s="541"/>
      <c r="B163" s="541"/>
    </row>
    <row r="164" spans="1:2" ht="15.75" x14ac:dyDescent="0.25">
      <c r="A164" s="541"/>
      <c r="B164" s="541"/>
    </row>
    <row r="165" spans="1:2" ht="15.75" x14ac:dyDescent="0.25">
      <c r="A165" s="541"/>
      <c r="B165" s="541"/>
    </row>
    <row r="166" spans="1:2" ht="15.75" x14ac:dyDescent="0.25">
      <c r="A166" s="541"/>
      <c r="B166" s="541"/>
    </row>
    <row r="167" spans="1:2" ht="15.75" x14ac:dyDescent="0.25">
      <c r="A167" s="541"/>
      <c r="B167" s="541"/>
    </row>
    <row r="168" spans="1:2" ht="15.75" x14ac:dyDescent="0.25">
      <c r="A168" s="541"/>
      <c r="B168" s="541"/>
    </row>
    <row r="169" spans="1:2" ht="15.75" x14ac:dyDescent="0.25">
      <c r="A169" s="541"/>
      <c r="B169" s="541"/>
    </row>
    <row r="170" spans="1:2" ht="15.75" x14ac:dyDescent="0.25">
      <c r="A170" s="541"/>
      <c r="B170" s="541"/>
    </row>
    <row r="171" spans="1:2" ht="15.75" x14ac:dyDescent="0.25">
      <c r="A171" s="541"/>
      <c r="B171" s="541"/>
    </row>
    <row r="172" spans="1:2" ht="15.75" x14ac:dyDescent="0.25">
      <c r="A172" s="541"/>
      <c r="B172" s="541"/>
    </row>
    <row r="173" spans="1:2" ht="15.75" x14ac:dyDescent="0.25">
      <c r="A173" s="541"/>
      <c r="B173" s="541"/>
    </row>
    <row r="174" spans="1:2" ht="15.75" x14ac:dyDescent="0.25">
      <c r="A174" s="541"/>
      <c r="B174" s="541"/>
    </row>
    <row r="175" spans="1:2" ht="15.75" x14ac:dyDescent="0.25">
      <c r="A175" s="541"/>
      <c r="B175" s="541"/>
    </row>
    <row r="176" spans="1:2" ht="15.75" x14ac:dyDescent="0.25">
      <c r="A176" s="541"/>
      <c r="B176" s="541"/>
    </row>
    <row r="177" spans="1:2" ht="15.75" x14ac:dyDescent="0.25">
      <c r="A177" s="541"/>
      <c r="B177" s="541"/>
    </row>
    <row r="178" spans="1:2" ht="15.75" x14ac:dyDescent="0.25">
      <c r="A178" s="541"/>
      <c r="B178" s="541"/>
    </row>
    <row r="179" spans="1:2" ht="15.75" x14ac:dyDescent="0.25">
      <c r="A179" s="541"/>
      <c r="B179" s="541"/>
    </row>
    <row r="180" spans="1:2" ht="15.75" x14ac:dyDescent="0.25">
      <c r="A180" s="541"/>
      <c r="B180" s="541"/>
    </row>
    <row r="181" spans="1:2" ht="15.75" x14ac:dyDescent="0.25">
      <c r="A181" s="541"/>
      <c r="B181" s="541"/>
    </row>
    <row r="182" spans="1:2" ht="15.75" x14ac:dyDescent="0.25">
      <c r="A182" s="541"/>
      <c r="B182" s="541"/>
    </row>
    <row r="183" spans="1:2" ht="15.75" x14ac:dyDescent="0.25">
      <c r="A183" s="541"/>
      <c r="B183" s="541"/>
    </row>
    <row r="184" spans="1:2" ht="15.75" x14ac:dyDescent="0.25">
      <c r="A184" s="541"/>
      <c r="B184" s="541"/>
    </row>
    <row r="185" spans="1:2" ht="15.75" x14ac:dyDescent="0.25">
      <c r="A185" s="541"/>
      <c r="B185" s="541"/>
    </row>
    <row r="186" spans="1:2" ht="15.75" x14ac:dyDescent="0.25">
      <c r="A186" s="541"/>
      <c r="B186" s="541"/>
    </row>
    <row r="187" spans="1:2" ht="15.75" x14ac:dyDescent="0.25">
      <c r="A187" s="541"/>
      <c r="B187" s="541"/>
    </row>
    <row r="188" spans="1:2" ht="15.75" x14ac:dyDescent="0.25">
      <c r="A188" s="541"/>
      <c r="B188" s="541"/>
    </row>
    <row r="189" spans="1:2" ht="15.75" x14ac:dyDescent="0.25">
      <c r="A189" s="541"/>
      <c r="B189" s="541"/>
    </row>
    <row r="190" spans="1:2" ht="15.75" x14ac:dyDescent="0.25">
      <c r="A190" s="541"/>
      <c r="B190" s="541"/>
    </row>
    <row r="191" spans="1:2" ht="15.75" x14ac:dyDescent="0.25">
      <c r="A191" s="541"/>
      <c r="B191" s="541"/>
    </row>
    <row r="192" spans="1:2" ht="15.75" x14ac:dyDescent="0.25">
      <c r="A192" s="541"/>
      <c r="B192" s="541"/>
    </row>
    <row r="193" spans="1:2" ht="15.75" x14ac:dyDescent="0.25">
      <c r="A193" s="541"/>
      <c r="B193" s="541"/>
    </row>
    <row r="194" spans="1:2" ht="15.75" x14ac:dyDescent="0.25">
      <c r="A194" s="541"/>
      <c r="B194" s="541"/>
    </row>
    <row r="195" spans="1:2" ht="15.75" x14ac:dyDescent="0.25">
      <c r="A195" s="541"/>
      <c r="B195" s="541"/>
    </row>
    <row r="196" spans="1:2" ht="15.75" x14ac:dyDescent="0.25">
      <c r="A196" s="541"/>
      <c r="B196" s="541"/>
    </row>
    <row r="197" spans="1:2" ht="15.75" x14ac:dyDescent="0.25">
      <c r="A197" s="541"/>
      <c r="B197" s="541"/>
    </row>
    <row r="198" spans="1:2" ht="15.75" x14ac:dyDescent="0.25">
      <c r="A198" s="541"/>
      <c r="B198" s="541"/>
    </row>
    <row r="199" spans="1:2" ht="15.75" x14ac:dyDescent="0.25">
      <c r="A199" s="541"/>
      <c r="B199" s="541"/>
    </row>
    <row r="200" spans="1:2" ht="15.75" x14ac:dyDescent="0.25">
      <c r="A200" s="541"/>
      <c r="B200" s="541"/>
    </row>
    <row r="201" spans="1:2" ht="15.75" x14ac:dyDescent="0.25">
      <c r="A201" s="541"/>
      <c r="B201" s="541"/>
    </row>
    <row r="202" spans="1:2" ht="15.75" x14ac:dyDescent="0.25">
      <c r="A202" s="541"/>
      <c r="B202" s="541"/>
    </row>
    <row r="203" spans="1:2" ht="15.75" x14ac:dyDescent="0.25">
      <c r="A203" s="541"/>
      <c r="B203" s="541"/>
    </row>
    <row r="204" spans="1:2" ht="15.75" x14ac:dyDescent="0.25">
      <c r="A204" s="541"/>
      <c r="B204" s="541"/>
    </row>
    <row r="205" spans="1:2" ht="15.75" x14ac:dyDescent="0.25">
      <c r="A205" s="541"/>
      <c r="B205" s="541"/>
    </row>
    <row r="206" spans="1:2" ht="15.75" x14ac:dyDescent="0.25">
      <c r="A206" s="541"/>
      <c r="B206" s="541"/>
    </row>
    <row r="207" spans="1:2" ht="15.75" x14ac:dyDescent="0.25">
      <c r="A207" s="541"/>
      <c r="B207" s="541"/>
    </row>
    <row r="208" spans="1:2" ht="15.75" x14ac:dyDescent="0.25">
      <c r="A208" s="541"/>
      <c r="B208" s="541"/>
    </row>
    <row r="209" spans="1:2" ht="15.75" x14ac:dyDescent="0.25">
      <c r="A209" s="541"/>
      <c r="B209" s="541"/>
    </row>
    <row r="210" spans="1:2" ht="15.75" x14ac:dyDescent="0.25">
      <c r="A210" s="541"/>
      <c r="B210" s="541"/>
    </row>
    <row r="211" spans="1:2" ht="15.75" x14ac:dyDescent="0.25">
      <c r="A211" s="541"/>
      <c r="B211" s="541"/>
    </row>
    <row r="212" spans="1:2" ht="15.75" x14ac:dyDescent="0.25">
      <c r="A212" s="541"/>
      <c r="B212" s="541"/>
    </row>
    <row r="213" spans="1:2" ht="15.75" x14ac:dyDescent="0.25">
      <c r="A213" s="541"/>
      <c r="B213" s="541"/>
    </row>
    <row r="214" spans="1:2" ht="15.75" x14ac:dyDescent="0.25">
      <c r="A214" s="541"/>
      <c r="B214" s="541"/>
    </row>
    <row r="215" spans="1:2" ht="15.75" x14ac:dyDescent="0.25">
      <c r="A215" s="541"/>
      <c r="B215" s="541"/>
    </row>
    <row r="216" spans="1:2" ht="15.75" x14ac:dyDescent="0.25">
      <c r="A216" s="541"/>
      <c r="B216" s="541"/>
    </row>
    <row r="217" spans="1:2" ht="15.75" x14ac:dyDescent="0.25">
      <c r="A217" s="541"/>
      <c r="B217" s="541"/>
    </row>
  </sheetData>
  <sheetProtection algorithmName="SHA-512" hashValue="3giNgCGJfPq37ZMQxue37z6ni2dXrntoxqAEUnOCBXlKo5aRPc1BqU9IqvZ4YzNJrr8T93fyZBtH5FUCBlKwKA==" saltValue="dZi4bB32YKA2xq/wbRnf2A==" spinCount="100000" sheet="1" objects="1" scenarios="1" selectLockedCells="1"/>
  <customSheetViews>
    <customSheetView guid="{9F10FD11-6100-49E1-A6D9-5E69E81A5748}" showGridLines="0" showRowCol="0">
      <selection activeCell="H22" sqref="H22:J22"/>
      <pageMargins left="0.7" right="0.7" top="0.75" bottom="0.75" header="0.3" footer="0.3"/>
      <pageSetup paperSize="9" orientation="portrait" verticalDpi="0" r:id="rId1"/>
    </customSheetView>
  </customSheetViews>
  <mergeCells count="5">
    <mergeCell ref="H20:J20"/>
    <mergeCell ref="H22:J22"/>
    <mergeCell ref="B22:D22"/>
    <mergeCell ref="B20:D20"/>
    <mergeCell ref="B21:D21"/>
  </mergeCells>
  <hyperlinks>
    <hyperlink ref="H22" r:id="rId2"/>
    <hyperlink ref="B22" r:id="rId3"/>
  </hyperlinks>
  <pageMargins left="0.7" right="0.7" top="0.75" bottom="0.75" header="0.3" footer="0.3"/>
  <pageSetup paperSize="9" orientation="portrait" verticalDpi="0"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46"/>
  <sheetViews>
    <sheetView showGridLines="0" showRowColHeaders="0" zoomScale="90" zoomScaleNormal="90" workbookViewId="0">
      <selection activeCell="N2" sqref="N2:O2"/>
    </sheetView>
  </sheetViews>
  <sheetFormatPr defaultRowHeight="15" x14ac:dyDescent="0.25"/>
  <cols>
    <col min="1" max="1" width="2.28515625" customWidth="1"/>
    <col min="2" max="6" width="11.85546875" customWidth="1"/>
    <col min="7" max="7" width="4.42578125" customWidth="1"/>
    <col min="8" max="12" width="11.85546875" customWidth="1"/>
    <col min="13" max="13" width="4.5703125" customWidth="1"/>
    <col min="14" max="15" width="12.42578125" customWidth="1"/>
    <col min="16" max="18" width="15.28515625" customWidth="1"/>
    <col min="19" max="19" width="17.28515625" customWidth="1"/>
  </cols>
  <sheetData>
    <row r="2" spans="2:19" ht="15" customHeight="1" x14ac:dyDescent="0.25">
      <c r="B2" s="762" t="s">
        <v>687</v>
      </c>
      <c r="C2" s="762"/>
      <c r="D2" s="762"/>
      <c r="E2" s="762"/>
      <c r="F2" s="762"/>
      <c r="G2" s="20"/>
      <c r="H2" s="762" t="s">
        <v>688</v>
      </c>
      <c r="I2" s="762"/>
      <c r="J2" s="762"/>
      <c r="K2" s="762"/>
      <c r="L2" s="762"/>
      <c r="N2" s="861" t="s">
        <v>708</v>
      </c>
      <c r="O2" s="861"/>
      <c r="P2" s="862" t="s">
        <v>427</v>
      </c>
      <c r="Q2" s="863" t="s">
        <v>428</v>
      </c>
      <c r="R2" s="863" t="s">
        <v>685</v>
      </c>
      <c r="S2" s="863" t="s">
        <v>685</v>
      </c>
    </row>
    <row r="3" spans="2:19" ht="21" customHeight="1" x14ac:dyDescent="0.25">
      <c r="B3" s="762"/>
      <c r="C3" s="762"/>
      <c r="D3" s="762"/>
      <c r="E3" s="762"/>
      <c r="F3" s="762"/>
      <c r="G3" s="20"/>
      <c r="H3" s="762"/>
      <c r="I3" s="762"/>
      <c r="J3" s="762"/>
      <c r="K3" s="762"/>
      <c r="L3" s="762"/>
      <c r="N3" s="846" t="s">
        <v>645</v>
      </c>
      <c r="O3" s="846"/>
      <c r="P3" s="864">
        <f>'DATI STRUTTURA'!I111+'DATI STRUTTURA'!L111</f>
        <v>436.86575758608058</v>
      </c>
      <c r="Q3" s="864">
        <f>'DATI STRUTTURA'!J111+'DATI STRUTTURA'!M111</f>
        <v>307.969959791257</v>
      </c>
      <c r="R3" s="864">
        <f>'DATI STRUTTURA'!N111</f>
        <v>170.42000000000002</v>
      </c>
      <c r="S3" s="864">
        <f>'DATI STRUTTURA'!K111</f>
        <v>40.672800000000009</v>
      </c>
    </row>
    <row r="4" spans="2:19" ht="18.75" x14ac:dyDescent="0.25">
      <c r="B4" s="760" t="s">
        <v>431</v>
      </c>
      <c r="C4" s="487" t="s">
        <v>96</v>
      </c>
      <c r="D4" s="488" t="s">
        <v>98</v>
      </c>
      <c r="E4" s="488" t="s">
        <v>685</v>
      </c>
      <c r="F4" s="488" t="s">
        <v>686</v>
      </c>
      <c r="G4" s="20"/>
      <c r="H4" s="760" t="s">
        <v>431</v>
      </c>
      <c r="I4" s="487" t="s">
        <v>96</v>
      </c>
      <c r="J4" s="488" t="s">
        <v>98</v>
      </c>
      <c r="K4" s="488" t="s">
        <v>685</v>
      </c>
      <c r="L4" s="488" t="s">
        <v>686</v>
      </c>
      <c r="N4" s="846" t="s">
        <v>647</v>
      </c>
      <c r="O4" s="846"/>
      <c r="P4" s="864">
        <f>'Foglio deposito'!Q158</f>
        <v>422.82</v>
      </c>
      <c r="Q4" s="864"/>
      <c r="R4" s="864"/>
      <c r="S4" s="864"/>
    </row>
    <row r="5" spans="2:19" x14ac:dyDescent="0.25">
      <c r="B5" s="761"/>
      <c r="C5" s="414" t="s">
        <v>97</v>
      </c>
      <c r="D5" s="414" t="s">
        <v>97</v>
      </c>
      <c r="E5" s="414" t="s">
        <v>97</v>
      </c>
      <c r="F5" s="414" t="s">
        <v>97</v>
      </c>
      <c r="G5" s="20"/>
      <c r="H5" s="761"/>
      <c r="I5" s="414" t="s">
        <v>97</v>
      </c>
      <c r="J5" s="414" t="s">
        <v>97</v>
      </c>
      <c r="K5" s="414" t="s">
        <v>97</v>
      </c>
      <c r="L5" s="414" t="s">
        <v>97</v>
      </c>
      <c r="N5" s="643" t="s">
        <v>712</v>
      </c>
      <c r="O5" s="779"/>
      <c r="P5" s="865">
        <f>P3+P4</f>
        <v>859.68575758608063</v>
      </c>
      <c r="Q5" s="865">
        <f t="shared" ref="Q5:S5" si="0">Q3+Q4</f>
        <v>307.969959791257</v>
      </c>
      <c r="R5" s="865">
        <f t="shared" si="0"/>
        <v>170.42000000000002</v>
      </c>
      <c r="S5" s="865">
        <f t="shared" si="0"/>
        <v>40.672800000000009</v>
      </c>
    </row>
    <row r="6" spans="2:19" x14ac:dyDescent="0.25">
      <c r="B6" s="415" t="str">
        <f>'DATI STRUTTURA'!C22</f>
        <v>X0.1</v>
      </c>
      <c r="C6" s="489">
        <f>IF('Foglio deposito'!$AF$169='Foglio deposito'!AE169,'Foglio deposito'!$L$118,0)+IF('Foglio deposito'!$AF$170='Foglio deposito'!AE169,'Foglio deposito'!$L$119,0)+IF('Foglio deposito'!$AF$171='Foglio deposito'!AE169,'Foglio deposito'!$L$120,0)+IF('Foglio deposito'!$AF$172='Foglio deposito'!AE169,'Foglio deposito'!$L$121,0)+IF('Foglio deposito'!$AF$173='Foglio deposito'!AE169,'Foglio deposito'!$L$122,0)+IF('Foglio deposito'!$AF$174='Foglio deposito'!AE169,'Foglio deposito'!$L$123,0)+IF('Foglio deposito'!$AF$175='Foglio deposito'!AE169,'Foglio deposito'!$L$124,0)+IF('Foglio deposito'!$AF$176='Foglio deposito'!AE169,'Foglio deposito'!$L$125,0)+IF('Foglio deposito'!$AF$177='Foglio deposito'!AE169,'Foglio deposito'!$L$126,0)+IF('Foglio deposito'!$AF$178='Foglio deposito'!AE169,'Foglio deposito'!$L$127,0)+IF('Foglio deposito'!$AF$179='Foglio deposito'!AE169,'Foglio deposito'!$L$128,0)+IF('Foglio deposito'!$AF$180='Foglio deposito'!AE169,'Foglio deposito'!$L$129,0)+IF('Foglio deposito'!$AF$181='Foglio deposito'!AE169,'Foglio deposito'!$L$130,0)+IF('Foglio deposito'!$AF$182='Foglio deposito'!AE169,'Foglio deposito'!$L$131,0)+IF('Foglio deposito'!$AF$183='Foglio deposito'!AE169,'Foglio deposito'!$L$132,0)+IF('Foglio deposito'!$AF$184='Foglio deposito'!AE169,'Foglio deposito'!$L$133,0)+IF('Foglio deposito'!$AF$185='Foglio deposito'!AE169,'Foglio deposito'!$L$134,0)+IF('Foglio deposito'!$AF$186='Foglio deposito'!AE169,'Foglio deposito'!$L$135,0)+IF('Foglio deposito'!$AF$187='Foglio deposito'!AE169,'Foglio deposito'!$L$136,0)+IF('Foglio deposito'!$AF$188='Foglio deposito'!AE169,'Foglio deposito'!$L$137,0)+IF('Foglio deposito'!$AF$189='Foglio deposito'!AE169,'Foglio deposito'!$L$138,0)+IF('Foglio deposito'!$AF$190='Foglio deposito'!AE169,'Foglio deposito'!$L$139,0)+IF('Foglio deposito'!$AF$191='Foglio deposito'!AE169,'Foglio deposito'!$L$140,0)+IF('Foglio deposito'!$AF$192='Foglio deposito'!AE169,'Foglio deposito'!$L$141,0)+IF('Foglio deposito'!$AF$193='Foglio deposito'!AE169,'Foglio deposito'!$L$142,0)+IF('Foglio deposito'!$AF$194='Foglio deposito'!AE169,'Foglio deposito'!$L$144,0)+IF('Foglio deposito'!$AF$195='Foglio deposito'!AE169,'Foglio deposito'!$L$143,0)+IF('Foglio deposito'!$AF$196='Foglio deposito'!AE169,'Foglio deposito'!$L$145,0)+IF('Foglio deposito'!$AF$197='Foglio deposito'!AE169,'Foglio deposito'!$L$146,0)+IF('Foglio deposito'!$AF$198='Foglio deposito'!AE169,'Foglio deposito'!$L$147,0)+IF('Foglio deposito'!$AF$199='Foglio deposito'!AE169,'Foglio deposito'!$L$148,0)+IF('Foglio deposito'!$AF$200='Foglio deposito'!AE169,'Foglio deposito'!$L$149,0)+IF('Foglio deposito'!$AF$201='Foglio deposito'!AE169,'Foglio deposito'!$L$150,0)+IF('Foglio deposito'!$AF$202='Foglio deposito'!AE169,'Foglio deposito'!$L$151,0)+IF('Foglio deposito'!$AF$203='Foglio deposito'!AE169,'Foglio deposito'!$L$152,0)+IF('Foglio deposito'!$AF$204='Foglio deposito'!AE169,'Foglio deposito'!$L$153,0)+IF('Foglio deposito'!$AF$205='Foglio deposito'!AE169,'Foglio deposito'!$L$154,0)+IF('Foglio deposito'!$AF$206='Foglio deposito'!AE169,'Foglio deposito'!$L$155,0)+IF('Foglio deposito'!$AF$207='Foglio deposito'!AE169,'Foglio deposito'!$L$156,0)+IF('Foglio deposito'!$AF$208='Foglio deposito'!AE169,'Foglio deposito'!$L$157,0)+'DATI STRUTTURA'!$C$4*'DATI STRUTTURA'!$F$11*'CARICHI VERTICALI 1'!C6*'CARICHI VERTICALI 1'!D6+'DATI STRUTTURA'!H22</f>
        <v>93.794660993640477</v>
      </c>
      <c r="D6" s="489">
        <f>IF('Foglio deposito'!$AF$169='Foglio deposito'!AE169,'Foglio deposito'!$M$118,0)+IF('Foglio deposito'!$AF$170='Foglio deposito'!AE169,'Foglio deposito'!$M$119,0)+IF('Foglio deposito'!$AF$171='Foglio deposito'!AE169,'Foglio deposito'!$M$120,0)+IF('Foglio deposito'!$AF$172='Foglio deposito'!AE169,'Foglio deposito'!$M$121,0)+IF('Foglio deposito'!$AF$173='Foglio deposito'!AE169,'Foglio deposito'!$M$122,0)+IF('Foglio deposito'!$AF$174='Foglio deposito'!AE169,'Foglio deposito'!$M$123,0)+IF('Foglio deposito'!$AF$175='Foglio deposito'!AE169,'Foglio deposito'!$M$124,0)+IF('Foglio deposito'!$AF$176='Foglio deposito'!AE169,'Foglio deposito'!$M$125,0)+IF('Foglio deposito'!$AF$177='Foglio deposito'!AE169,'Foglio deposito'!$M$126,0)+IF('Foglio deposito'!$AF$178='Foglio deposito'!AE169,'Foglio deposito'!$M$127,0)+IF('Foglio deposito'!$AF$179='Foglio deposito'!AE169,'Foglio deposito'!$M$128,0)+IF('Foglio deposito'!$AF$180='Foglio deposito'!AE169,'Foglio deposito'!$M$129,0)+IF('Foglio deposito'!$AF$181='Foglio deposito'!AE169,'Foglio deposito'!$M$130,0)+IF('Foglio deposito'!$AF$182='Foglio deposito'!AE169,'Foglio deposito'!$M$131,0)+IF('Foglio deposito'!$AF$183='Foglio deposito'!AE169,'Foglio deposito'!$M$132,0)+IF('Foglio deposito'!$AF$184='Foglio deposito'!AE169,'Foglio deposito'!$M$133,0)+IF('Foglio deposito'!$AF$185='Foglio deposito'!AE169,'Foglio deposito'!$M$134,0)+IF('Foglio deposito'!$AF$186='Foglio deposito'!AE169,'Foglio deposito'!$M$135,0)+IF('Foglio deposito'!$AF$187='Foglio deposito'!AE169,'Foglio deposito'!$M$136,0)+IF('Foglio deposito'!$AF$188='Foglio deposito'!AE169,'Foglio deposito'!$M$137,0)+IF('Foglio deposito'!$AF$189='Foglio deposito'!AE169,'Foglio deposito'!$M$138,0)+IF('Foglio deposito'!$AF$190='Foglio deposito'!AE169,'Foglio deposito'!$M$139,0)+IF('Foglio deposito'!$AF$191='Foglio deposito'!AE169,'Foglio deposito'!$M$140,0)+IF('Foglio deposito'!$AF$192='Foglio deposito'!AE169,'Foglio deposito'!$M$141,0)+IF('Foglio deposito'!$AF$193='Foglio deposito'!AE169,'Foglio deposito'!$M$142,0)+IF('Foglio deposito'!$AF$194='Foglio deposito'!AE169,'Foglio deposito'!$M$144,0)+IF('Foglio deposito'!$AF$195='Foglio deposito'!AE169,'Foglio deposito'!$M$143,0)+IF('Foglio deposito'!$AF$196='Foglio deposito'!AE169,'Foglio deposito'!$M$145,0)+IF('Foglio deposito'!$AF$197='Foglio deposito'!AE169,'Foglio deposito'!$M$146,0)+IF('Foglio deposito'!$AF$198='Foglio deposito'!AE169,'Foglio deposito'!$M$147,0)+IF('Foglio deposito'!$AF$199='Foglio deposito'!AE169,'Foglio deposito'!$M$148,0)+IF('Foglio deposito'!$AF$200='Foglio deposito'!AE169,'Foglio deposito'!$M$149,0)+IF('Foglio deposito'!$AF$201='Foglio deposito'!AE169,'Foglio deposito'!$M$150,0)+IF('Foglio deposito'!$AF$202='Foglio deposito'!AE169,'Foglio deposito'!$M$151,0)+IF('Foglio deposito'!$AF$203='Foglio deposito'!AE169,'Foglio deposito'!$M$152,0)+IF('Foglio deposito'!$AF$204='Foglio deposito'!AE169,'Foglio deposito'!$M$153,0)+IF('Foglio deposito'!$AF$205='Foglio deposito'!AE169,'Foglio deposito'!$M$154,0)+IF('Foglio deposito'!$AF$206='Foglio deposito'!AE169,'Foglio deposito'!$M$155,0)+IF('Foglio deposito'!$AF$207='Foglio deposito'!AE169,'Foglio deposito'!$M$156,0)+IF('Foglio deposito'!$AF$208='Foglio deposito'!AE169,'Foglio deposito'!$M$157,0)+'DATI STRUTTURA'!I22</f>
        <v>50.371202748410127</v>
      </c>
      <c r="E6" s="533">
        <f>IF('Foglio deposito'!$AF$169='Foglio deposito'!AE169,'Foglio deposito'!$AB$118,0)+IF('Foglio deposito'!$AF$170='Foglio deposito'!AE169,'Foglio deposito'!$AB$119,0)+IF('Foglio deposito'!$AF$171='Foglio deposito'!AE169,'Foglio deposito'!$AB$120,0)+IF('Foglio deposito'!$AF$172='Foglio deposito'!AE169,'Foglio deposito'!$AB$121,0)+IF('Foglio deposito'!$AF$173='Foglio deposito'!AE169,'Foglio deposito'!$AB$122,0)+IF('Foglio deposito'!$AF$174='Foglio deposito'!AE169,'Foglio deposito'!$AB$123,0)+IF('Foglio deposito'!$AF$175='Foglio deposito'!AE169,'Foglio deposito'!$AB$124,0)+IF('Foglio deposito'!$AF$176='Foglio deposito'!AE169,'Foglio deposito'!$AB$125,0)+IF('Foglio deposito'!$AF$177='Foglio deposito'!AE169,'Foglio deposito'!$AB$126,0)+IF('Foglio deposito'!$AF$178='Foglio deposito'!AE169,'Foglio deposito'!$AB$127,0)+IF('Foglio deposito'!$AF$179='Foglio deposito'!AE169,'Foglio deposito'!$AB$128,0)+IF('Foglio deposito'!$AF$180='Foglio deposito'!AE169,'Foglio deposito'!$AB$129,0)+IF('Foglio deposito'!$AF$181='Foglio deposito'!AE169,'Foglio deposito'!$AB$130,0)+IF('Foglio deposito'!$AF$182='Foglio deposito'!AE169,'Foglio deposito'!$AB$131,0)+IF('Foglio deposito'!$AF$183='Foglio deposito'!AE169,'Foglio deposito'!$AB$132,0)+IF('Foglio deposito'!$AF$184='Foglio deposito'!AE169,'Foglio deposito'!$AB$133,0)+IF('Foglio deposito'!$AF$185='Foglio deposito'!AE169,'Foglio deposito'!$AB$134,0)+IF('Foglio deposito'!$AF$186='Foglio deposito'!AE169,'Foglio deposito'!$AB$135,0)+IF('Foglio deposito'!$AF$187='Foglio deposito'!AE169,'Foglio deposito'!$AB$136,0)+IF('Foglio deposito'!$AF$188='Foglio deposito'!AE169,'Foglio deposito'!$AB$137,0)+IF('Foglio deposito'!$AF$189='Foglio deposito'!AE169,'Foglio deposito'!$AB$138,0)+IF('Foglio deposito'!$AF$190='Foglio deposito'!AE169,'Foglio deposito'!$AB$139,0)+IF('Foglio deposito'!$AF$191='Foglio deposito'!AE169,'Foglio deposito'!$AB$140,0)+IF('Foglio deposito'!$AF$192='Foglio deposito'!AE169,'Foglio deposito'!$AB$141,0)+IF('Foglio deposito'!$AF$193='Foglio deposito'!AE169,'Foglio deposito'!$AB$142,0)+IF('Foglio deposito'!$AF$194='Foglio deposito'!AE169,'Foglio deposito'!$AB$144,0)+IF('Foglio deposito'!$AF$195='Foglio deposito'!AE169,'Foglio deposito'!$AB$143,0)+IF('Foglio deposito'!$AF$196='Foglio deposito'!AE169,'Foglio deposito'!$AB$145,0)+IF('Foglio deposito'!$AF$197='Foglio deposito'!AE169,'Foglio deposito'!$AB$146,0)+IF('Foglio deposito'!$AF$198='Foglio deposito'!AE169,'Foglio deposito'!$AB$147,0)+IF('Foglio deposito'!$AF$199='Foglio deposito'!AE169,'Foglio deposito'!$AB$148,0)+IF('Foglio deposito'!$AF$200='Foglio deposito'!AE169,'Foglio deposito'!$AB$149,0)+IF('Foglio deposito'!$AF$201='Foglio deposito'!AE169,'Foglio deposito'!$AB$150,0)+IF('Foglio deposito'!$AF$202='Foglio deposito'!AE169,'Foglio deposito'!$AB$151,0)+IF('Foglio deposito'!$AF$203='Foglio deposito'!AE169,'Foglio deposito'!$AB$152,0)+IF('Foglio deposito'!$AF$204='Foglio deposito'!AE169,'Foglio deposito'!$AB$153,0)+IF('Foglio deposito'!$AF$205='Foglio deposito'!AE169,'Foglio deposito'!$AB$154,0)+IF('Foglio deposito'!$AF$206='Foglio deposito'!AE169,'Foglio deposito'!$AB$155,0)+IF('Foglio deposito'!$AF$207='Foglio deposito'!AE169,'Foglio deposito'!$AB$156,0)+IF('Foglio deposito'!$AF$208='Foglio deposito'!AE169,'Foglio deposito'!$AB$157,0)+'DATI STRUTTURA'!J22</f>
        <v>29.799999999999997</v>
      </c>
      <c r="F6" s="533">
        <f>IF('Foglio deposito'!$AF$169='Foglio deposito'!AE169,'Foglio deposito'!$AC$118,0)+IF('Foglio deposito'!$AF$170='Foglio deposito'!AE169,'Foglio deposito'!$AC$119,0)+IF('Foglio deposito'!$AF$171='Foglio deposito'!AE169,'Foglio deposito'!$AC$120,0)+IF('Foglio deposito'!$AF$172='Foglio deposito'!AE169,'Foglio deposito'!$AC$121,0)+IF('Foglio deposito'!$AF$173='Foglio deposito'!AE169,'Foglio deposito'!$AC$122,0)+IF('Foglio deposito'!$AF$174='Foglio deposito'!AE169,'Foglio deposito'!$AC$123,0)+IF('Foglio deposito'!$AF$175='Foglio deposito'!AE169,'Foglio deposito'!$AC$124,0)+IF('Foglio deposito'!$AF$176='Foglio deposito'!AE169,'Foglio deposito'!$AC$125,0)+IF('Foglio deposito'!$AF$177='Foglio deposito'!AE169,'Foglio deposito'!$AC$126,0)+IF('Foglio deposito'!$AF$178='Foglio deposito'!AE169,'Foglio deposito'!$AC$127,0)+IF('Foglio deposito'!$AF$179='Foglio deposito'!AE169,'Foglio deposito'!$AC$128,0)+IF('Foglio deposito'!$AF$180='Foglio deposito'!AE169,'Foglio deposito'!$AC$129,0)+IF('Foglio deposito'!$AF$181='Foglio deposito'!AE169,'Foglio deposito'!$AC$130,0)+IF('Foglio deposito'!$AF$182='Foglio deposito'!AE169,'Foglio deposito'!$AC$131,0)+IF('Foglio deposito'!$AF$183='Foglio deposito'!AE169,'Foglio deposito'!$AC$132,0)+IF('Foglio deposito'!$AF$184='Foglio deposito'!AE169,'Foglio deposito'!$AC$133,0)+IF('Foglio deposito'!$AF$185='Foglio deposito'!AE169,'Foglio deposito'!$AC$134,0)+IF('Foglio deposito'!$AF$186='Foglio deposito'!AE169,'Foglio deposito'!$AC$135,0)+IF('Foglio deposito'!$AF$187='Foglio deposito'!AE169,'Foglio deposito'!$AC$136,0)+IF('Foglio deposito'!$AF$188='Foglio deposito'!AE169,'Foglio deposito'!$AC$137,0)+IF('Foglio deposito'!$AF$189='Foglio deposito'!AE169,'Foglio deposito'!$AC$138,0)+IF('Foglio deposito'!$AF$190='Foglio deposito'!AE169,'Foglio deposito'!$AC$139,0)+IF('Foglio deposito'!$AF$191='Foglio deposito'!AE169,'Foglio deposito'!$AC$140,0)+IF('Foglio deposito'!$AF$192='Foglio deposito'!AE169,'Foglio deposito'!$AC$141,0)+IF('Foglio deposito'!$AF$193='Foglio deposito'!AE169,'Foglio deposito'!$AC$142,0)+IF('Foglio deposito'!$AF$194='Foglio deposito'!AE169,'Foglio deposito'!$AC$144,0)+IF('Foglio deposito'!$AF$195='Foglio deposito'!AE169,'Foglio deposito'!$AC$143,0)+IF('Foglio deposito'!$AF$196='Foglio deposito'!AE169,'Foglio deposito'!$AC$145,0)+IF('Foglio deposito'!$AF$197='Foglio deposito'!AE169,'Foglio deposito'!$AC$146,0)+IF('Foglio deposito'!$AF$198='Foglio deposito'!AE169,'Foglio deposito'!$AC$147,0)+IF('Foglio deposito'!$AF$199='Foglio deposito'!AE169,'Foglio deposito'!$AC$148,0)+IF('Foglio deposito'!$AF$200='Foglio deposito'!AE169,'Foglio deposito'!$AC$149,0)+IF('Foglio deposito'!$AF$201='Foglio deposito'!AE169,'Foglio deposito'!$AC$150,0)+IF('Foglio deposito'!$AF$202='Foglio deposito'!AE169,'Foglio deposito'!$AC$151,0)+IF('Foglio deposito'!$AF$203='Foglio deposito'!AE169,'Foglio deposito'!$AC$152,0)+IF('Foglio deposito'!$AF$204='Foglio deposito'!AE169,'Foglio deposito'!$AC$153,0)+IF('Foglio deposito'!$AF$205='Foglio deposito'!AE169,'Foglio deposito'!$AC$154,0)+IF('Foglio deposito'!$AF$206='Foglio deposito'!AE169,'Foglio deposito'!$AC$155,0)+IF('Foglio deposito'!$AF$207='Foglio deposito'!AE169,'Foglio deposito'!$AC$156,0)+IF('Foglio deposito'!$AF$208='Foglio deposito'!AE169,'Foglio deposito'!$AC$157,0)</f>
        <v>4.5648000000000009</v>
      </c>
      <c r="G6" s="20"/>
      <c r="H6" s="415" t="str">
        <f>'DATI STRUTTURA'!C71</f>
        <v>X1.1</v>
      </c>
      <c r="I6" s="533">
        <f>'Foglio deposito'!L118</f>
        <v>23.069519246820239</v>
      </c>
      <c r="J6" s="533">
        <f>'Foglio deposito'!M118</f>
        <v>13.790417311705061</v>
      </c>
      <c r="K6" s="533">
        <f>'Foglio deposito'!AB118</f>
        <v>7.3</v>
      </c>
      <c r="L6" s="533">
        <f>'Foglio deposito'!AC118</f>
        <v>2.2824000000000004</v>
      </c>
      <c r="N6" s="846" t="s">
        <v>646</v>
      </c>
      <c r="O6" s="846"/>
      <c r="P6" s="864">
        <f>SUM('DATI STRUTTURA'!H22:H61)</f>
        <v>237.13249999999996</v>
      </c>
      <c r="Q6" s="864">
        <f>SUM('DATI STRUTTURA'!I22:I61)</f>
        <v>258.03930789473685</v>
      </c>
      <c r="R6" s="864">
        <f>SUM('DATI STRUTTURA'!J22:J61)</f>
        <v>170.42000000000002</v>
      </c>
      <c r="S6" s="864"/>
    </row>
    <row r="7" spans="2:19" x14ac:dyDescent="0.25">
      <c r="B7" s="418" t="str">
        <f>'DATI STRUTTURA'!C23</f>
        <v>X0.2</v>
      </c>
      <c r="C7" s="490">
        <f>IF('Foglio deposito'!$AF$169='Foglio deposito'!AE170,'Foglio deposito'!$L$118,0)+IF('Foglio deposito'!$AF$170='Foglio deposito'!AE170,'Foglio deposito'!$L$119,0)+IF('Foglio deposito'!$AF$171='Foglio deposito'!AE170,'Foglio deposito'!$L$120,0)+IF('Foglio deposito'!$AF$172='Foglio deposito'!AE170,'Foglio deposito'!$L$121,0)+IF('Foglio deposito'!$AF$173='Foglio deposito'!AE170,'Foglio deposito'!$L$122,0)+IF('Foglio deposito'!$AF$174='Foglio deposito'!AE170,'Foglio deposito'!$L$123,0)+IF('Foglio deposito'!$AF$175='Foglio deposito'!AE170,'Foglio deposito'!$L$124,0)+IF('Foglio deposito'!$AF$176='Foglio deposito'!AE170,'Foglio deposito'!$L$125,0)+IF('Foglio deposito'!$AF$177='Foglio deposito'!AE170,'Foglio deposito'!$L$126,0)+IF('Foglio deposito'!$AF$178='Foglio deposito'!AE170,'Foglio deposito'!$L$127,0)+IF('Foglio deposito'!$AF$179='Foglio deposito'!AE170,'Foglio deposito'!$L$128,0)+IF('Foglio deposito'!$AF$180='Foglio deposito'!AE170,'Foglio deposito'!$L$129,0)+IF('Foglio deposito'!$AF$181='Foglio deposito'!AE170,'Foglio deposito'!$L$130,0)+IF('Foglio deposito'!$AF$182='Foglio deposito'!AE170,'Foglio deposito'!$L$131,0)+IF('Foglio deposito'!$AF$183='Foglio deposito'!AE170,'Foglio deposito'!$L$132,0)+IF('Foglio deposito'!$AF$184='Foglio deposito'!AE170,'Foglio deposito'!$L$133,0)+IF('Foglio deposito'!$AF$185='Foglio deposito'!AE170,'Foglio deposito'!$L$134,0)+IF('Foglio deposito'!$AF$186='Foglio deposito'!AE170,'Foglio deposito'!$L$135,0)+IF('Foglio deposito'!$AF$187='Foglio deposito'!AE170,'Foglio deposito'!$L$136,0)+IF('Foglio deposito'!$AF$188='Foglio deposito'!AE170,'Foglio deposito'!$L$137,0)+IF('Foglio deposito'!$AF$189='Foglio deposito'!AE170,'Foglio deposito'!$L$138,0)+IF('Foglio deposito'!$AF$190='Foglio deposito'!AE170,'Foglio deposito'!$L$139,0)+IF('Foglio deposito'!$AF$191='Foglio deposito'!AE170,'Foglio deposito'!$L$140,0)+IF('Foglio deposito'!$AF$192='Foglio deposito'!AE170,'Foglio deposito'!$L$141,0)+IF('Foglio deposito'!$AF$193='Foglio deposito'!AE170,'Foglio deposito'!$L$142,0)+IF('Foglio deposito'!$AF$194='Foglio deposito'!AE170,'Foglio deposito'!$L$144,0)+IF('Foglio deposito'!$AF$195='Foglio deposito'!AE170,'Foglio deposito'!$L$143,0)+IF('Foglio deposito'!$AF$196='Foglio deposito'!AE170,'Foglio deposito'!$L$145,0)+IF('Foglio deposito'!$AF$197='Foglio deposito'!AE170,'Foglio deposito'!$L$146,0)+IF('Foglio deposito'!$AF$198='Foglio deposito'!AE170,'Foglio deposito'!$L$147,0)+IF('Foglio deposito'!$AF$199='Foglio deposito'!AE170,'Foglio deposito'!$L$148,0)+IF('Foglio deposito'!$AF$200='Foglio deposito'!AE170,'Foglio deposito'!$L$149,0)+IF('Foglio deposito'!$AF$201='Foglio deposito'!AE170,'Foglio deposito'!$L$150,0)+IF('Foglio deposito'!$AF$202='Foglio deposito'!AE170,'Foglio deposito'!$L$151,0)+IF('Foglio deposito'!$AF$203='Foglio deposito'!AE170,'Foglio deposito'!$L$152,0)+IF('Foglio deposito'!$AF$204='Foglio deposito'!AE170,'Foglio deposito'!$L$153,0)+IF('Foglio deposito'!$AF$205='Foglio deposito'!AE170,'Foglio deposito'!$L$154,0)+IF('Foglio deposito'!$AF$206='Foglio deposito'!AE170,'Foglio deposito'!$L$155,0)+IF('Foglio deposito'!$AF$207='Foglio deposito'!AE170,'Foglio deposito'!$L$156,0)+IF('Foglio deposito'!$AF$208='Foglio deposito'!AE170,'Foglio deposito'!$L$157,0)+'DATI STRUTTURA'!$C$4*'DATI STRUTTURA'!$F$11*'CARICHI VERTICALI 1'!C7*'CARICHI VERTICALI 1'!D7+'DATI STRUTTURA'!H23</f>
        <v>38.818795688878126</v>
      </c>
      <c r="D7" s="490">
        <f>IF('Foglio deposito'!$AF$169='Foglio deposito'!AE170,'Foglio deposito'!$M$118,0)+IF('Foglio deposito'!$AF$170='Foglio deposito'!AE170,'Foglio deposito'!$M$119,0)+IF('Foglio deposito'!$AF$171='Foglio deposito'!AE170,'Foglio deposito'!$M$120,0)+IF('Foglio deposito'!$AF$172='Foglio deposito'!AE170,'Foglio deposito'!$M$121,0)+IF('Foglio deposito'!$AF$173='Foglio deposito'!AE170,'Foglio deposito'!$M$122,0)+IF('Foglio deposito'!$AF$174='Foglio deposito'!AE170,'Foglio deposito'!$M$123,0)+IF('Foglio deposito'!$AF$175='Foglio deposito'!AE170,'Foglio deposito'!$M$124,0)+IF('Foglio deposito'!$AF$176='Foglio deposito'!AE170,'Foglio deposito'!$M$125,0)+IF('Foglio deposito'!$AF$177='Foglio deposito'!AE170,'Foglio deposito'!$M$126,0)+IF('Foglio deposito'!$AF$178='Foglio deposito'!AE170,'Foglio deposito'!$M$127,0)+IF('Foglio deposito'!$AF$179='Foglio deposito'!AE170,'Foglio deposito'!$M$128,0)+IF('Foglio deposito'!$AF$180='Foglio deposito'!AE170,'Foglio deposito'!$M$129,0)+IF('Foglio deposito'!$AF$181='Foglio deposito'!AE170,'Foglio deposito'!$M$130,0)+IF('Foglio deposito'!$AF$182='Foglio deposito'!AE170,'Foglio deposito'!$M$131,0)+IF('Foglio deposito'!$AF$183='Foglio deposito'!AE170,'Foglio deposito'!$M$132,0)+IF('Foglio deposito'!$AF$184='Foglio deposito'!AE170,'Foglio deposito'!$M$133,0)+IF('Foglio deposito'!$AF$185='Foglio deposito'!AE170,'Foglio deposito'!$M$134,0)+IF('Foglio deposito'!$AF$186='Foglio deposito'!AE170,'Foglio deposito'!$M$135,0)+IF('Foglio deposito'!$AF$187='Foglio deposito'!AE170,'Foglio deposito'!$M$136,0)+IF('Foglio deposito'!$AF$188='Foglio deposito'!AE170,'Foglio deposito'!$M$137,0)+IF('Foglio deposito'!$AF$189='Foglio deposito'!AE170,'Foglio deposito'!$M$138,0)+IF('Foglio deposito'!$AF$190='Foglio deposito'!AE170,'Foglio deposito'!$M$139,0)+IF('Foglio deposito'!$AF$191='Foglio deposito'!AE170,'Foglio deposito'!$M$140,0)+IF('Foglio deposito'!$AF$192='Foglio deposito'!AE170,'Foglio deposito'!$M$141,0)+IF('Foglio deposito'!$AF$193='Foglio deposito'!AE170,'Foglio deposito'!$M$142,0)+IF('Foglio deposito'!$AF$194='Foglio deposito'!AE170,'Foglio deposito'!$M$144,0)+IF('Foglio deposito'!$AF$195='Foglio deposito'!AE170,'Foglio deposito'!$M$143,0)+IF('Foglio deposito'!$AF$196='Foglio deposito'!AE170,'Foglio deposito'!$M$145,0)+IF('Foglio deposito'!$AF$197='Foglio deposito'!AE170,'Foglio deposito'!$M$146,0)+IF('Foglio deposito'!$AF$198='Foglio deposito'!AE170,'Foglio deposito'!$M$147,0)+IF('Foglio deposito'!$AF$199='Foglio deposito'!AE170,'Foglio deposito'!$M$148,0)+IF('Foglio deposito'!$AF$200='Foglio deposito'!AE170,'Foglio deposito'!$M$149,0)+IF('Foglio deposito'!$AF$201='Foglio deposito'!AE170,'Foglio deposito'!$M$150,0)+IF('Foglio deposito'!$AF$202='Foglio deposito'!AE170,'Foglio deposito'!$M$151,0)+IF('Foglio deposito'!$AF$203='Foglio deposito'!AE170,'Foglio deposito'!$M$152,0)+IF('Foglio deposito'!$AF$204='Foglio deposito'!AE170,'Foglio deposito'!$M$153,0)+IF('Foglio deposito'!$AF$205='Foglio deposito'!AE170,'Foglio deposito'!$M$154,0)+IF('Foglio deposito'!$AF$206='Foglio deposito'!AE170,'Foglio deposito'!$M$155,0)+IF('Foglio deposito'!$AF$207='Foglio deposito'!AE170,'Foglio deposito'!$M$156,0)+IF('Foglio deposito'!$AF$208='Foglio deposito'!AE170,'Foglio deposito'!$M$157,0)+'DATI STRUTTURA'!I23</f>
        <v>2.6894239222195306</v>
      </c>
      <c r="E7" s="490">
        <f>IF('Foglio deposito'!$AF$169='Foglio deposito'!AE170,'Foglio deposito'!$AB$118,0)+IF('Foglio deposito'!$AF$170='Foglio deposito'!AE170,'Foglio deposito'!$AB$119,0)+IF('Foglio deposito'!$AF$171='Foglio deposito'!AE170,'Foglio deposito'!$AB$120,0)+IF('Foglio deposito'!$AF$172='Foglio deposito'!AE170,'Foglio deposito'!$AB$121,0)+IF('Foglio deposito'!$AF$173='Foglio deposito'!AE170,'Foglio deposito'!$AB$122,0)+IF('Foglio deposito'!$AF$174='Foglio deposito'!AE170,'Foglio deposito'!$AB$123,0)+IF('Foglio deposito'!$AF$175='Foglio deposito'!AE170,'Foglio deposito'!$AB$124,0)+IF('Foglio deposito'!$AF$176='Foglio deposito'!AE170,'Foglio deposito'!$AB$125,0)+IF('Foglio deposito'!$AF$177='Foglio deposito'!AE170,'Foglio deposito'!$AB$126,0)+IF('Foglio deposito'!$AF$178='Foglio deposito'!AE170,'Foglio deposito'!$AB$127,0)+IF('Foglio deposito'!$AF$179='Foglio deposito'!AE170,'Foglio deposito'!$AB$128,0)+IF('Foglio deposito'!$AF$180='Foglio deposito'!AE170,'Foglio deposito'!$AB$129,0)+IF('Foglio deposito'!$AF$181='Foglio deposito'!AE170,'Foglio deposito'!$AB$130,0)+IF('Foglio deposito'!$AF$182='Foglio deposito'!AE170,'Foglio deposito'!$AB$131,0)+IF('Foglio deposito'!$AF$183='Foglio deposito'!AE170,'Foglio deposito'!$AB$132,0)+IF('Foglio deposito'!$AF$184='Foglio deposito'!AE170,'Foglio deposito'!$AB$133,0)+IF('Foglio deposito'!$AF$185='Foglio deposito'!AE170,'Foglio deposito'!$AB$134,0)+IF('Foglio deposito'!$AF$186='Foglio deposito'!AE170,'Foglio deposito'!$AB$135,0)+IF('Foglio deposito'!$AF$187='Foglio deposito'!AE170,'Foglio deposito'!$AB$136,0)+IF('Foglio deposito'!$AF$188='Foglio deposito'!AE170,'Foglio deposito'!$AB$137,0)+IF('Foglio deposito'!$AF$189='Foglio deposito'!AE170,'Foglio deposito'!$AB$138,0)+IF('Foglio deposito'!$AF$190='Foglio deposito'!AE170,'Foglio deposito'!$AB$139,0)+IF('Foglio deposito'!$AF$191='Foglio deposito'!AE170,'Foglio deposito'!$AB$140,0)+IF('Foglio deposito'!$AF$192='Foglio deposito'!AE170,'Foglio deposito'!$AB$141,0)+IF('Foglio deposito'!$AF$193='Foglio deposito'!AE170,'Foglio deposito'!$AB$142,0)+IF('Foglio deposito'!$AF$194='Foglio deposito'!AE170,'Foglio deposito'!$AB$144,0)+IF('Foglio deposito'!$AF$195='Foglio deposito'!AE170,'Foglio deposito'!$AB$143,0)+IF('Foglio deposito'!$AF$196='Foglio deposito'!AE170,'Foglio deposito'!$AB$145,0)+IF('Foglio deposito'!$AF$197='Foglio deposito'!AE170,'Foglio deposito'!$AB$146,0)+IF('Foglio deposito'!$AF$198='Foglio deposito'!AE170,'Foglio deposito'!$AB$147,0)+IF('Foglio deposito'!$AF$199='Foglio deposito'!AE170,'Foglio deposito'!$AB$148,0)+IF('Foglio deposito'!$AF$200='Foglio deposito'!AE170,'Foglio deposito'!$AB$149,0)+IF('Foglio deposito'!$AF$201='Foglio deposito'!AE170,'Foglio deposito'!$AB$150,0)+IF('Foglio deposito'!$AF$202='Foglio deposito'!AE170,'Foglio deposito'!$AB$151,0)+IF('Foglio deposito'!$AF$203='Foglio deposito'!AE170,'Foglio deposito'!$AB$152,0)+IF('Foglio deposito'!$AF$204='Foglio deposito'!AE170,'Foglio deposito'!$AB$153,0)+IF('Foglio deposito'!$AF$205='Foglio deposito'!AE170,'Foglio deposito'!$AB$154,0)+IF('Foglio deposito'!$AF$206='Foglio deposito'!AE170,'Foglio deposito'!$AB$155,0)+IF('Foglio deposito'!$AF$207='Foglio deposito'!AE170,'Foglio deposito'!$AB$156,0)+IF('Foglio deposito'!$AF$208='Foglio deposito'!AE170,'Foglio deposito'!$AB$157,0)+'DATI STRUTTURA'!J23</f>
        <v>2.36</v>
      </c>
      <c r="F7" s="490">
        <f>IF('Foglio deposito'!$AF$169='Foglio deposito'!AE170,'Foglio deposito'!$AC$118,0)+IF('Foglio deposito'!$AF$170='Foglio deposito'!AE170,'Foglio deposito'!$AC$119,0)+IF('Foglio deposito'!$AF$171='Foglio deposito'!AE170,'Foglio deposito'!$AC$120,0)+IF('Foglio deposito'!$AF$172='Foglio deposito'!AE170,'Foglio deposito'!$AC$121,0)+IF('Foglio deposito'!$AF$173='Foglio deposito'!AE170,'Foglio deposito'!$AC$122,0)+IF('Foglio deposito'!$AF$174='Foglio deposito'!AE170,'Foglio deposito'!$AC$123,0)+IF('Foglio deposito'!$AF$175='Foglio deposito'!AE170,'Foglio deposito'!$AC$124,0)+IF('Foglio deposito'!$AF$176='Foglio deposito'!AE170,'Foglio deposito'!$AC$125,0)+IF('Foglio deposito'!$AF$177='Foglio deposito'!AE170,'Foglio deposito'!$AC$126,0)+IF('Foglio deposito'!$AF$178='Foglio deposito'!AE170,'Foglio deposito'!$AC$127,0)+IF('Foglio deposito'!$AF$179='Foglio deposito'!AE170,'Foglio deposito'!$AC$128,0)+IF('Foglio deposito'!$AF$180='Foglio deposito'!AE170,'Foglio deposito'!$AC$129,0)+IF('Foglio deposito'!$AF$181='Foglio deposito'!AE170,'Foglio deposito'!$AC$130,0)+IF('Foglio deposito'!$AF$182='Foglio deposito'!AE170,'Foglio deposito'!$AC$131,0)+IF('Foglio deposito'!$AF$183='Foglio deposito'!AE170,'Foglio deposito'!$AC$132,0)+IF('Foglio deposito'!$AF$184='Foglio deposito'!AE170,'Foglio deposito'!$AC$133,0)+IF('Foglio deposito'!$AF$185='Foglio deposito'!AE170,'Foglio deposito'!$AC$134,0)+IF('Foglio deposito'!$AF$186='Foglio deposito'!AE170,'Foglio deposito'!$AC$135,0)+IF('Foglio deposito'!$AF$187='Foglio deposito'!AE170,'Foglio deposito'!$AC$136,0)+IF('Foglio deposito'!$AF$188='Foglio deposito'!AE170,'Foglio deposito'!$AC$137,0)+IF('Foglio deposito'!$AF$189='Foglio deposito'!AE170,'Foglio deposito'!$AC$138,0)+IF('Foglio deposito'!$AF$190='Foglio deposito'!AE170,'Foglio deposito'!$AC$139,0)+IF('Foglio deposito'!$AF$191='Foglio deposito'!AE170,'Foglio deposito'!$AC$140,0)+IF('Foglio deposito'!$AF$192='Foglio deposito'!AE170,'Foglio deposito'!$AC$141,0)+IF('Foglio deposito'!$AF$193='Foglio deposito'!AE170,'Foglio deposito'!$AC$142,0)+IF('Foglio deposito'!$AF$194='Foglio deposito'!AE170,'Foglio deposito'!$AC$144,0)+IF('Foglio deposito'!$AF$195='Foglio deposito'!AE170,'Foglio deposito'!$AC$143,0)+IF('Foglio deposito'!$AF$196='Foglio deposito'!AE170,'Foglio deposito'!$AC$145,0)+IF('Foglio deposito'!$AF$197='Foglio deposito'!AE170,'Foglio deposito'!$AC$146,0)+IF('Foglio deposito'!$AF$198='Foglio deposito'!AE170,'Foglio deposito'!$AC$147,0)+IF('Foglio deposito'!$AF$199='Foglio deposito'!AE170,'Foglio deposito'!$AC$148,0)+IF('Foglio deposito'!$AF$200='Foglio deposito'!AE170,'Foglio deposito'!$AC$149,0)+IF('Foglio deposito'!$AF$201='Foglio deposito'!AE170,'Foglio deposito'!$AC$150,0)+IF('Foglio deposito'!$AF$202='Foglio deposito'!AE170,'Foglio deposito'!$AC$151,0)+IF('Foglio deposito'!$AF$203='Foglio deposito'!AE170,'Foglio deposito'!$AC$152,0)+IF('Foglio deposito'!$AF$204='Foglio deposito'!AE170,'Foglio deposito'!$AC$153,0)+IF('Foglio deposito'!$AF$205='Foglio deposito'!AE170,'Foglio deposito'!$AC$154,0)+IF('Foglio deposito'!$AF$206='Foglio deposito'!AE170,'Foglio deposito'!$AC$155,0)+IF('Foglio deposito'!$AF$207='Foglio deposito'!AE170,'Foglio deposito'!$AC$156,0)+IF('Foglio deposito'!$AF$208='Foglio deposito'!AE170,'Foglio deposito'!$AC$157,0)</f>
        <v>2.5488000000000004</v>
      </c>
      <c r="G7" s="20"/>
      <c r="H7" s="418" t="str">
        <f>'DATI STRUTTURA'!C72</f>
        <v>X1.2</v>
      </c>
      <c r="I7" s="490">
        <f>'Foglio deposito'!L119</f>
        <v>27.373141746820242</v>
      </c>
      <c r="J7" s="490">
        <f>'Foglio deposito'!M119</f>
        <v>13.480785436705062</v>
      </c>
      <c r="K7" s="490">
        <f>'Foglio deposito'!AB119</f>
        <v>7.6</v>
      </c>
      <c r="L7" s="490">
        <f>'Foglio deposito'!AC119</f>
        <v>2.2824000000000004</v>
      </c>
      <c r="N7" s="846" t="s">
        <v>648</v>
      </c>
      <c r="O7" s="846"/>
      <c r="P7" s="864">
        <f>'Foglio deposito'!P158</f>
        <v>416.55599999999998</v>
      </c>
      <c r="Q7" s="864"/>
      <c r="R7" s="864"/>
      <c r="S7" s="864"/>
    </row>
    <row r="8" spans="2:19" x14ac:dyDescent="0.25">
      <c r="B8" s="418" t="str">
        <f>'DATI STRUTTURA'!C24</f>
        <v>X0.3</v>
      </c>
      <c r="C8" s="490">
        <f>IF('Foglio deposito'!$AF$169='Foglio deposito'!AE171,'Foglio deposito'!$L$118,0)+IF('Foglio deposito'!$AF$170='Foglio deposito'!AE171,'Foglio deposito'!$L$119,0)+IF('Foglio deposito'!$AF$171='Foglio deposito'!AE171,'Foglio deposito'!$L$120,0)+IF('Foglio deposito'!$AF$172='Foglio deposito'!AE171,'Foglio deposito'!$L$121,0)+IF('Foglio deposito'!$AF$173='Foglio deposito'!AE171,'Foglio deposito'!$L$122,0)+IF('Foglio deposito'!$AF$174='Foglio deposito'!AE171,'Foglio deposito'!$L$123,0)+IF('Foglio deposito'!$AF$175='Foglio deposito'!AE171,'Foglio deposito'!$L$124,0)+IF('Foglio deposito'!$AF$176='Foglio deposito'!AE171,'Foglio deposito'!$L$125,0)+IF('Foglio deposito'!$AF$177='Foglio deposito'!AE171,'Foglio deposito'!$L$126,0)+IF('Foglio deposito'!$AF$178='Foglio deposito'!AE171,'Foglio deposito'!$L$127,0)+IF('Foglio deposito'!$AF$179='Foglio deposito'!AE171,'Foglio deposito'!$L$128,0)+IF('Foglio deposito'!$AF$180='Foglio deposito'!AE171,'Foglio deposito'!$L$129,0)+IF('Foglio deposito'!$AF$181='Foglio deposito'!AE171,'Foglio deposito'!$L$130,0)+IF('Foglio deposito'!$AF$182='Foglio deposito'!AE171,'Foglio deposito'!$L$131,0)+IF('Foglio deposito'!$AF$183='Foglio deposito'!AE171,'Foglio deposito'!$L$132,0)+IF('Foglio deposito'!$AF$184='Foglio deposito'!AE171,'Foglio deposito'!$L$133,0)+IF('Foglio deposito'!$AF$185='Foglio deposito'!AE171,'Foglio deposito'!$L$134,0)+IF('Foglio deposito'!$AF$186='Foglio deposito'!AE171,'Foglio deposito'!$L$135,0)+IF('Foglio deposito'!$AF$187='Foglio deposito'!AE171,'Foglio deposito'!$L$136,0)+IF('Foglio deposito'!$AF$188='Foglio deposito'!AE171,'Foglio deposito'!$L$137,0)+IF('Foglio deposito'!$AF$189='Foglio deposito'!AE171,'Foglio deposito'!$L$138,0)+IF('Foglio deposito'!$AF$190='Foglio deposito'!AE171,'Foglio deposito'!$L$139,0)+IF('Foglio deposito'!$AF$191='Foglio deposito'!AE171,'Foglio deposito'!$L$140,0)+IF('Foglio deposito'!$AF$192='Foglio deposito'!AE171,'Foglio deposito'!$L$141,0)+IF('Foglio deposito'!$AF$193='Foglio deposito'!AE171,'Foglio deposito'!$L$142,0)+IF('Foglio deposito'!$AF$194='Foglio deposito'!AE171,'Foglio deposito'!$L$144,0)+IF('Foglio deposito'!$AF$195='Foglio deposito'!AE171,'Foglio deposito'!$L$143,0)+IF('Foglio deposito'!$AF$196='Foglio deposito'!AE171,'Foglio deposito'!$L$145,0)+IF('Foglio deposito'!$AF$197='Foglio deposito'!AE171,'Foglio deposito'!$L$146,0)+IF('Foglio deposito'!$AF$198='Foglio deposito'!AE171,'Foglio deposito'!$L$147,0)+IF('Foglio deposito'!$AF$199='Foglio deposito'!AE171,'Foglio deposito'!$L$148,0)+IF('Foglio deposito'!$AF$200='Foglio deposito'!AE171,'Foglio deposito'!$L$149,0)+IF('Foglio deposito'!$AF$201='Foglio deposito'!AE171,'Foglio deposito'!$L$150,0)+IF('Foglio deposito'!$AF$202='Foglio deposito'!AE171,'Foglio deposito'!$L$151,0)+IF('Foglio deposito'!$AF$203='Foglio deposito'!AE171,'Foglio deposito'!$L$152,0)+IF('Foglio deposito'!$AF$204='Foglio deposito'!AE171,'Foglio deposito'!$L$153,0)+IF('Foglio deposito'!$AF$205='Foglio deposito'!AE171,'Foglio deposito'!$L$154,0)+IF('Foglio deposito'!$AF$206='Foglio deposito'!AE171,'Foglio deposito'!$L$155,0)+IF('Foglio deposito'!$AF$207='Foglio deposito'!AE171,'Foglio deposito'!$L$156,0)+IF('Foglio deposito'!$AF$208='Foglio deposito'!AE171,'Foglio deposito'!$L$157,0)+'DATI STRUTTURA'!$C$4*'DATI STRUTTURA'!$F$11*'CARICHI VERTICALI 1'!C8*'CARICHI VERTICALI 1'!D8+'DATI STRUTTURA'!H24</f>
        <v>91.574553018062119</v>
      </c>
      <c r="D8" s="490">
        <f>IF('Foglio deposito'!$AF$169='Foglio deposito'!AE171,'Foglio deposito'!$M$118,0)+IF('Foglio deposito'!$AF$170='Foglio deposito'!AE171,'Foglio deposito'!$M$119,0)+IF('Foglio deposito'!$AF$171='Foglio deposito'!AE171,'Foglio deposito'!$M$120,0)+IF('Foglio deposito'!$AF$172='Foglio deposito'!AE171,'Foglio deposito'!$M$121,0)+IF('Foglio deposito'!$AF$173='Foglio deposito'!AE171,'Foglio deposito'!$M$122,0)+IF('Foglio deposito'!$AF$174='Foglio deposito'!AE171,'Foglio deposito'!$M$123,0)+IF('Foglio deposito'!$AF$175='Foglio deposito'!AE171,'Foglio deposito'!$M$124,0)+IF('Foglio deposito'!$AF$176='Foglio deposito'!AE171,'Foglio deposito'!$M$125,0)+IF('Foglio deposito'!$AF$177='Foglio deposito'!AE171,'Foglio deposito'!$M$126,0)+IF('Foglio deposito'!$AF$178='Foglio deposito'!AE171,'Foglio deposito'!$M$127,0)+IF('Foglio deposito'!$AF$179='Foglio deposito'!AE171,'Foglio deposito'!$M$128,0)+IF('Foglio deposito'!$AF$180='Foglio deposito'!AE171,'Foglio deposito'!$M$129,0)+IF('Foglio deposito'!$AF$181='Foglio deposito'!AE171,'Foglio deposito'!$M$130,0)+IF('Foglio deposito'!$AF$182='Foglio deposito'!AE171,'Foglio deposito'!$M$131,0)+IF('Foglio deposito'!$AF$183='Foglio deposito'!AE171,'Foglio deposito'!$M$132,0)+IF('Foglio deposito'!$AF$184='Foglio deposito'!AE171,'Foglio deposito'!$M$133,0)+IF('Foglio deposito'!$AF$185='Foglio deposito'!AE171,'Foglio deposito'!$M$134,0)+IF('Foglio deposito'!$AF$186='Foglio deposito'!AE171,'Foglio deposito'!$M$135,0)+IF('Foglio deposito'!$AF$187='Foglio deposito'!AE171,'Foglio deposito'!$M$136,0)+IF('Foglio deposito'!$AF$188='Foglio deposito'!AE171,'Foglio deposito'!$M$137,0)+IF('Foglio deposito'!$AF$189='Foglio deposito'!AE171,'Foglio deposito'!$M$138,0)+IF('Foglio deposito'!$AF$190='Foglio deposito'!AE171,'Foglio deposito'!$M$139,0)+IF('Foglio deposito'!$AF$191='Foglio deposito'!AE171,'Foglio deposito'!$M$140,0)+IF('Foglio deposito'!$AF$192='Foglio deposito'!AE171,'Foglio deposito'!$M$141,0)+IF('Foglio deposito'!$AF$193='Foglio deposito'!AE171,'Foglio deposito'!$M$142,0)+IF('Foglio deposito'!$AF$194='Foglio deposito'!AE171,'Foglio deposito'!$M$144,0)+IF('Foglio deposito'!$AF$195='Foglio deposito'!AE171,'Foglio deposito'!$M$143,0)+IF('Foglio deposito'!$AF$196='Foglio deposito'!AE171,'Foglio deposito'!$M$145,0)+IF('Foglio deposito'!$AF$197='Foglio deposito'!AE171,'Foglio deposito'!$M$146,0)+IF('Foglio deposito'!$AF$198='Foglio deposito'!AE171,'Foglio deposito'!$M$147,0)+IF('Foglio deposito'!$AF$199='Foglio deposito'!AE171,'Foglio deposito'!$M$148,0)+IF('Foglio deposito'!$AF$200='Foglio deposito'!AE171,'Foglio deposito'!$M$149,0)+IF('Foglio deposito'!$AF$201='Foglio deposito'!AE171,'Foglio deposito'!$M$150,0)+IF('Foglio deposito'!$AF$202='Foglio deposito'!AE171,'Foglio deposito'!$M$151,0)+IF('Foglio deposito'!$AF$203='Foglio deposito'!AE171,'Foglio deposito'!$M$152,0)+IF('Foglio deposito'!$AF$204='Foglio deposito'!AE171,'Foglio deposito'!$M$153,0)+IF('Foglio deposito'!$AF$205='Foglio deposito'!AE171,'Foglio deposito'!$M$154,0)+IF('Foglio deposito'!$AF$206='Foglio deposito'!AE171,'Foglio deposito'!$M$155,0)+IF('Foglio deposito'!$AF$207='Foglio deposito'!AE171,'Foglio deposito'!$M$156,0)+IF('Foglio deposito'!$AF$208='Foglio deposito'!AE171,'Foglio deposito'!$M$157,0)+'DATI STRUTTURA'!I24</f>
        <v>4.5124882545155316</v>
      </c>
      <c r="E8" s="490">
        <f>IF('Foglio deposito'!$AF$169='Foglio deposito'!AE171,'Foglio deposito'!$AB$118,0)+IF('Foglio deposito'!$AF$170='Foglio deposito'!AE171,'Foglio deposito'!$AB$119,0)+IF('Foglio deposito'!$AF$171='Foglio deposito'!AE171,'Foglio deposito'!$AB$120,0)+IF('Foglio deposito'!$AF$172='Foglio deposito'!AE171,'Foglio deposito'!$AB$121,0)+IF('Foglio deposito'!$AF$173='Foglio deposito'!AE171,'Foglio deposito'!$AB$122,0)+IF('Foglio deposito'!$AF$174='Foglio deposito'!AE171,'Foglio deposito'!$AB$123,0)+IF('Foglio deposito'!$AF$175='Foglio deposito'!AE171,'Foglio deposito'!$AB$124,0)+IF('Foglio deposito'!$AF$176='Foglio deposito'!AE171,'Foglio deposito'!$AB$125,0)+IF('Foglio deposito'!$AF$177='Foglio deposito'!AE171,'Foglio deposito'!$AB$126,0)+IF('Foglio deposito'!$AF$178='Foglio deposito'!AE171,'Foglio deposito'!$AB$127,0)+IF('Foglio deposito'!$AF$179='Foglio deposito'!AE171,'Foglio deposito'!$AB$128,0)+IF('Foglio deposito'!$AF$180='Foglio deposito'!AE171,'Foglio deposito'!$AB$129,0)+IF('Foglio deposito'!$AF$181='Foglio deposito'!AE171,'Foglio deposito'!$AB$130,0)+IF('Foglio deposito'!$AF$182='Foglio deposito'!AE171,'Foglio deposito'!$AB$131,0)+IF('Foglio deposito'!$AF$183='Foglio deposito'!AE171,'Foglio deposito'!$AB$132,0)+IF('Foglio deposito'!$AF$184='Foglio deposito'!AE171,'Foglio deposito'!$AB$133,0)+IF('Foglio deposito'!$AF$185='Foglio deposito'!AE171,'Foglio deposito'!$AB$134,0)+IF('Foglio deposito'!$AF$186='Foglio deposito'!AE171,'Foglio deposito'!$AB$135,0)+IF('Foglio deposito'!$AF$187='Foglio deposito'!AE171,'Foglio deposito'!$AB$136,0)+IF('Foglio deposito'!$AF$188='Foglio deposito'!AE171,'Foglio deposito'!$AB$137,0)+IF('Foglio deposito'!$AF$189='Foglio deposito'!AE171,'Foglio deposito'!$AB$138,0)+IF('Foglio deposito'!$AF$190='Foglio deposito'!AE171,'Foglio deposito'!$AB$139,0)+IF('Foglio deposito'!$AF$191='Foglio deposito'!AE171,'Foglio deposito'!$AB$140,0)+IF('Foglio deposito'!$AF$192='Foglio deposito'!AE171,'Foglio deposito'!$AB$141,0)+IF('Foglio deposito'!$AF$193='Foglio deposito'!AE171,'Foglio deposito'!$AB$142,0)+IF('Foglio deposito'!$AF$194='Foglio deposito'!AE171,'Foglio deposito'!$AB$144,0)+IF('Foglio deposito'!$AF$195='Foglio deposito'!AE171,'Foglio deposito'!$AB$143,0)+IF('Foglio deposito'!$AF$196='Foglio deposito'!AE171,'Foglio deposito'!$AB$145,0)+IF('Foglio deposito'!$AF$197='Foglio deposito'!AE171,'Foglio deposito'!$AB$146,0)+IF('Foglio deposito'!$AF$198='Foglio deposito'!AE171,'Foglio deposito'!$AB$147,0)+IF('Foglio deposito'!$AF$199='Foglio deposito'!AE171,'Foglio deposito'!$AB$148,0)+IF('Foglio deposito'!$AF$200='Foglio deposito'!AE171,'Foglio deposito'!$AB$149,0)+IF('Foglio deposito'!$AF$201='Foglio deposito'!AE171,'Foglio deposito'!$AB$150,0)+IF('Foglio deposito'!$AF$202='Foglio deposito'!AE171,'Foglio deposito'!$AB$151,0)+IF('Foglio deposito'!$AF$203='Foglio deposito'!AE171,'Foglio deposito'!$AB$152,0)+IF('Foglio deposito'!$AF$204='Foglio deposito'!AE171,'Foglio deposito'!$AB$153,0)+IF('Foglio deposito'!$AF$205='Foglio deposito'!AE171,'Foglio deposito'!$AB$154,0)+IF('Foglio deposito'!$AF$206='Foglio deposito'!AE171,'Foglio deposito'!$AB$155,0)+IF('Foglio deposito'!$AF$207='Foglio deposito'!AE171,'Foglio deposito'!$AB$156,0)+IF('Foglio deposito'!$AF$208='Foglio deposito'!AE171,'Foglio deposito'!$AB$157,0)+'DATI STRUTTURA'!J24</f>
        <v>10.16</v>
      </c>
      <c r="F8" s="490">
        <f>IF('Foglio deposito'!$AF$169='Foglio deposito'!AE171,'Foglio deposito'!$AC$118,0)+IF('Foglio deposito'!$AF$170='Foglio deposito'!AE171,'Foglio deposito'!$AC$119,0)+IF('Foglio deposito'!$AF$171='Foglio deposito'!AE171,'Foglio deposito'!$AC$120,0)+IF('Foglio deposito'!$AF$172='Foglio deposito'!AE171,'Foglio deposito'!$AC$121,0)+IF('Foglio deposito'!$AF$173='Foglio deposito'!AE171,'Foglio deposito'!$AC$122,0)+IF('Foglio deposito'!$AF$174='Foglio deposito'!AE171,'Foglio deposito'!$AC$123,0)+IF('Foglio deposito'!$AF$175='Foglio deposito'!AE171,'Foglio deposito'!$AC$124,0)+IF('Foglio deposito'!$AF$176='Foglio deposito'!AE171,'Foglio deposito'!$AC$125,0)+IF('Foglio deposito'!$AF$177='Foglio deposito'!AE171,'Foglio deposito'!$AC$126,0)+IF('Foglio deposito'!$AF$178='Foglio deposito'!AE171,'Foglio deposito'!$AC$127,0)+IF('Foglio deposito'!$AF$179='Foglio deposito'!AE171,'Foglio deposito'!$AC$128,0)+IF('Foglio deposito'!$AF$180='Foglio deposito'!AE171,'Foglio deposito'!$AC$129,0)+IF('Foglio deposito'!$AF$181='Foglio deposito'!AE171,'Foglio deposito'!$AC$130,0)+IF('Foglio deposito'!$AF$182='Foglio deposito'!AE171,'Foglio deposito'!$AC$131,0)+IF('Foglio deposito'!$AF$183='Foglio deposito'!AE171,'Foglio deposito'!$AC$132,0)+IF('Foglio deposito'!$AF$184='Foglio deposito'!AE171,'Foglio deposito'!$AC$133,0)+IF('Foglio deposito'!$AF$185='Foglio deposito'!AE171,'Foglio deposito'!$AC$134,0)+IF('Foglio deposito'!$AF$186='Foglio deposito'!AE171,'Foglio deposito'!$AC$135,0)+IF('Foglio deposito'!$AF$187='Foglio deposito'!AE171,'Foglio deposito'!$AC$136,0)+IF('Foglio deposito'!$AF$188='Foglio deposito'!AE171,'Foglio deposito'!$AC$137,0)+IF('Foglio deposito'!$AF$189='Foglio deposito'!AE171,'Foglio deposito'!$AC$138,0)+IF('Foglio deposito'!$AF$190='Foglio deposito'!AE171,'Foglio deposito'!$AC$139,0)+IF('Foglio deposito'!$AF$191='Foglio deposito'!AE171,'Foglio deposito'!$AC$140,0)+IF('Foglio deposito'!$AF$192='Foglio deposito'!AE171,'Foglio deposito'!$AC$141,0)+IF('Foglio deposito'!$AF$193='Foglio deposito'!AE171,'Foglio deposito'!$AC$142,0)+IF('Foglio deposito'!$AF$194='Foglio deposito'!AE171,'Foglio deposito'!$AC$144,0)+IF('Foglio deposito'!$AF$195='Foglio deposito'!AE171,'Foglio deposito'!$AC$143,0)+IF('Foglio deposito'!$AF$196='Foglio deposito'!AE171,'Foglio deposito'!$AC$145,0)+IF('Foglio deposito'!$AF$197='Foglio deposito'!AE171,'Foglio deposito'!$AC$146,0)+IF('Foglio deposito'!$AF$198='Foglio deposito'!AE171,'Foglio deposito'!$AC$147,0)+IF('Foglio deposito'!$AF$199='Foglio deposito'!AE171,'Foglio deposito'!$AC$148,0)+IF('Foglio deposito'!$AF$200='Foglio deposito'!AE171,'Foglio deposito'!$AC$149,0)+IF('Foglio deposito'!$AF$201='Foglio deposito'!AE171,'Foglio deposito'!$AC$150,0)+IF('Foglio deposito'!$AF$202='Foglio deposito'!AE171,'Foglio deposito'!$AC$151,0)+IF('Foglio deposito'!$AF$203='Foglio deposito'!AE171,'Foglio deposito'!$AC$152,0)+IF('Foglio deposito'!$AF$204='Foglio deposito'!AE171,'Foglio deposito'!$AC$153,0)+IF('Foglio deposito'!$AF$205='Foglio deposito'!AE171,'Foglio deposito'!$AC$154,0)+IF('Foglio deposito'!$AF$206='Foglio deposito'!AE171,'Foglio deposito'!$AC$155,0)+IF('Foglio deposito'!$AF$207='Foglio deposito'!AE171,'Foglio deposito'!$AC$156,0)+IF('Foglio deposito'!$AF$208='Foglio deposito'!AE171,'Foglio deposito'!$AC$157,0)</f>
        <v>4.0176000000000007</v>
      </c>
      <c r="G8" s="20"/>
      <c r="H8" s="418" t="str">
        <f>'DATI STRUTTURA'!C73</f>
        <v>X1.3</v>
      </c>
      <c r="I8" s="490">
        <f>'Foglio deposito'!L120</f>
        <v>24.527245688878121</v>
      </c>
      <c r="J8" s="490">
        <f>'Foglio deposito'!M120</f>
        <v>2.6894239222195306</v>
      </c>
      <c r="K8" s="490">
        <f>'Foglio deposito'!AB120</f>
        <v>1.18</v>
      </c>
      <c r="L8" s="490">
        <f>'Foglio deposito'!AC120</f>
        <v>2.5488000000000004</v>
      </c>
      <c r="N8" s="643" t="s">
        <v>713</v>
      </c>
      <c r="O8" s="779"/>
      <c r="P8" s="865">
        <f>P3+P6+P4+P7</f>
        <v>1513.3742575860806</v>
      </c>
      <c r="Q8" s="865">
        <f>Q3+Q6</f>
        <v>566.00926768599379</v>
      </c>
      <c r="R8" s="865">
        <f>R3+R6</f>
        <v>340.84000000000003</v>
      </c>
      <c r="S8" s="865">
        <f>S3+S6</f>
        <v>40.672800000000009</v>
      </c>
    </row>
    <row r="9" spans="2:19" x14ac:dyDescent="0.25">
      <c r="B9" s="418" t="str">
        <f>'DATI STRUTTURA'!C25</f>
        <v>X0.4</v>
      </c>
      <c r="C9" s="490">
        <f>IF('Foglio deposito'!$AF$169='Foglio deposito'!AE172,'Foglio deposito'!$L$118,0)+IF('Foglio deposito'!$AF$170='Foglio deposito'!AE172,'Foglio deposito'!$L$119,0)+IF('Foglio deposito'!$AF$171='Foglio deposito'!AE172,'Foglio deposito'!$L$120,0)+IF('Foglio deposito'!$AF$172='Foglio deposito'!AE172,'Foglio deposito'!$L$121,0)+IF('Foglio deposito'!$AF$173='Foglio deposito'!AE172,'Foglio deposito'!$L$122,0)+IF('Foglio deposito'!$AF$174='Foglio deposito'!AE172,'Foglio deposito'!$L$123,0)+IF('Foglio deposito'!$AF$175='Foglio deposito'!AE172,'Foglio deposito'!$L$124,0)+IF('Foglio deposito'!$AF$176='Foglio deposito'!AE172,'Foglio deposito'!$L$125,0)+IF('Foglio deposito'!$AF$177='Foglio deposito'!AE172,'Foglio deposito'!$L$126,0)+IF('Foglio deposito'!$AF$178='Foglio deposito'!AE172,'Foglio deposito'!$L$127,0)+IF('Foglio deposito'!$AF$179='Foglio deposito'!AE172,'Foglio deposito'!$L$128,0)+IF('Foglio deposito'!$AF$180='Foglio deposito'!AE172,'Foglio deposito'!$L$129,0)+IF('Foglio deposito'!$AF$181='Foglio deposito'!AE172,'Foglio deposito'!$L$130,0)+IF('Foglio deposito'!$AF$182='Foglio deposito'!AE172,'Foglio deposito'!$L$131,0)+IF('Foglio deposito'!$AF$183='Foglio deposito'!AE172,'Foglio deposito'!$L$132,0)+IF('Foglio deposito'!$AF$184='Foglio deposito'!AE172,'Foglio deposito'!$L$133,0)+IF('Foglio deposito'!$AF$185='Foglio deposito'!AE172,'Foglio deposito'!$L$134,0)+IF('Foglio deposito'!$AF$186='Foglio deposito'!AE172,'Foglio deposito'!$L$135,0)+IF('Foglio deposito'!$AF$187='Foglio deposito'!AE172,'Foglio deposito'!$L$136,0)+IF('Foglio deposito'!$AF$188='Foglio deposito'!AE172,'Foglio deposito'!$L$137,0)+IF('Foglio deposito'!$AF$189='Foglio deposito'!AE172,'Foglio deposito'!$L$138,0)+IF('Foglio deposito'!$AF$190='Foglio deposito'!AE172,'Foglio deposito'!$L$139,0)+IF('Foglio deposito'!$AF$191='Foglio deposito'!AE172,'Foglio deposito'!$L$140,0)+IF('Foglio deposito'!$AF$192='Foglio deposito'!AE172,'Foglio deposito'!$L$141,0)+IF('Foglio deposito'!$AF$193='Foglio deposito'!AE172,'Foglio deposito'!$L$142,0)+IF('Foglio deposito'!$AF$194='Foglio deposito'!AE172,'Foglio deposito'!$L$144,0)+IF('Foglio deposito'!$AF$195='Foglio deposito'!AE172,'Foglio deposito'!$L$143,0)+IF('Foglio deposito'!$AF$196='Foglio deposito'!AE172,'Foglio deposito'!$L$145,0)+IF('Foglio deposito'!$AF$197='Foglio deposito'!AE172,'Foglio deposito'!$L$146,0)+IF('Foglio deposito'!$AF$198='Foglio deposito'!AE172,'Foglio deposito'!$L$147,0)+IF('Foglio deposito'!$AF$199='Foglio deposito'!AE172,'Foglio deposito'!$L$148,0)+IF('Foglio deposito'!$AF$200='Foglio deposito'!AE172,'Foglio deposito'!$L$149,0)+IF('Foglio deposito'!$AF$201='Foglio deposito'!AE172,'Foglio deposito'!$L$150,0)+IF('Foglio deposito'!$AF$202='Foglio deposito'!AE172,'Foglio deposito'!$L$151,0)+IF('Foglio deposito'!$AF$203='Foglio deposito'!AE172,'Foglio deposito'!$L$152,0)+IF('Foglio deposito'!$AF$204='Foglio deposito'!AE172,'Foglio deposito'!$L$153,0)+IF('Foglio deposito'!$AF$205='Foglio deposito'!AE172,'Foglio deposito'!$L$154,0)+IF('Foglio deposito'!$AF$206='Foglio deposito'!AE172,'Foglio deposito'!$L$155,0)+IF('Foglio deposito'!$AF$207='Foglio deposito'!AE172,'Foglio deposito'!$L$156,0)+IF('Foglio deposito'!$AF$208='Foglio deposito'!AE172,'Foglio deposito'!$L$157,0)+'DATI STRUTTURA'!$C$4*'DATI STRUTTURA'!$F$11*'CARICHI VERTICALI 1'!C9*'CARICHI VERTICALI 1'!D9+'DATI STRUTTURA'!H25</f>
        <v>93.999156393146833</v>
      </c>
      <c r="D9" s="490">
        <f>IF('Foglio deposito'!$AF$169='Foglio deposito'!AE172,'Foglio deposito'!$M$118,0)+IF('Foglio deposito'!$AF$170='Foglio deposito'!AE172,'Foglio deposito'!$M$119,0)+IF('Foglio deposito'!$AF$171='Foglio deposito'!AE172,'Foglio deposito'!$M$120,0)+IF('Foglio deposito'!$AF$172='Foglio deposito'!AE172,'Foglio deposito'!$M$121,0)+IF('Foglio deposito'!$AF$173='Foglio deposito'!AE172,'Foglio deposito'!$M$122,0)+IF('Foglio deposito'!$AF$174='Foglio deposito'!AE172,'Foglio deposito'!$M$123,0)+IF('Foglio deposito'!$AF$175='Foglio deposito'!AE172,'Foglio deposito'!$M$124,0)+IF('Foglio deposito'!$AF$176='Foglio deposito'!AE172,'Foglio deposito'!$M$125,0)+IF('Foglio deposito'!$AF$177='Foglio deposito'!AE172,'Foglio deposito'!$M$126,0)+IF('Foglio deposito'!$AF$178='Foglio deposito'!AE172,'Foglio deposito'!$M$127,0)+IF('Foglio deposito'!$AF$179='Foglio deposito'!AE172,'Foglio deposito'!$M$128,0)+IF('Foglio deposito'!$AF$180='Foglio deposito'!AE172,'Foglio deposito'!$M$129,0)+IF('Foglio deposito'!$AF$181='Foglio deposito'!AE172,'Foglio deposito'!$M$130,0)+IF('Foglio deposito'!$AF$182='Foglio deposito'!AE172,'Foglio deposito'!$M$131,0)+IF('Foglio deposito'!$AF$183='Foglio deposito'!AE172,'Foglio deposito'!$M$132,0)+IF('Foglio deposito'!$AF$184='Foglio deposito'!AE172,'Foglio deposito'!$M$133,0)+IF('Foglio deposito'!$AF$185='Foglio deposito'!AE172,'Foglio deposito'!$M$134,0)+IF('Foglio deposito'!$AF$186='Foglio deposito'!AE172,'Foglio deposito'!$M$135,0)+IF('Foglio deposito'!$AF$187='Foglio deposito'!AE172,'Foglio deposito'!$M$136,0)+IF('Foglio deposito'!$AF$188='Foglio deposito'!AE172,'Foglio deposito'!$M$137,0)+IF('Foglio deposito'!$AF$189='Foglio deposito'!AE172,'Foglio deposito'!$M$138,0)+IF('Foglio deposito'!$AF$190='Foglio deposito'!AE172,'Foglio deposito'!$M$139,0)+IF('Foglio deposito'!$AF$191='Foglio deposito'!AE172,'Foglio deposito'!$M$140,0)+IF('Foglio deposito'!$AF$192='Foglio deposito'!AE172,'Foglio deposito'!$M$141,0)+IF('Foglio deposito'!$AF$193='Foglio deposito'!AE172,'Foglio deposito'!$M$142,0)+IF('Foglio deposito'!$AF$194='Foglio deposito'!AE172,'Foglio deposito'!$M$144,0)+IF('Foglio deposito'!$AF$195='Foglio deposito'!AE172,'Foglio deposito'!$M$143,0)+IF('Foglio deposito'!$AF$196='Foglio deposito'!AE172,'Foglio deposito'!$M$145,0)+IF('Foglio deposito'!$AF$197='Foglio deposito'!AE172,'Foglio deposito'!$M$146,0)+IF('Foglio deposito'!$AF$198='Foglio deposito'!AE172,'Foglio deposito'!$M$147,0)+IF('Foglio deposito'!$AF$199='Foglio deposito'!AE172,'Foglio deposito'!$M$148,0)+IF('Foglio deposito'!$AF$200='Foglio deposito'!AE172,'Foglio deposito'!$M$149,0)+IF('Foglio deposito'!$AF$201='Foglio deposito'!AE172,'Foglio deposito'!$M$150,0)+IF('Foglio deposito'!$AF$202='Foglio deposito'!AE172,'Foglio deposito'!$M$151,0)+IF('Foglio deposito'!$AF$203='Foglio deposito'!AE172,'Foglio deposito'!$M$152,0)+IF('Foglio deposito'!$AF$204='Foglio deposito'!AE172,'Foglio deposito'!$M$153,0)+IF('Foglio deposito'!$AF$205='Foglio deposito'!AE172,'Foglio deposito'!$M$154,0)+IF('Foglio deposito'!$AF$206='Foglio deposito'!AE172,'Foglio deposito'!$M$155,0)+IF('Foglio deposito'!$AF$207='Foglio deposito'!AE172,'Foglio deposito'!$M$156,0)+IF('Foglio deposito'!$AF$208='Foglio deposito'!AE172,'Foglio deposito'!$M$157,0)+'DATI STRUTTURA'!I25</f>
        <v>2.7988890982867076</v>
      </c>
      <c r="E9" s="490">
        <f>IF('Foglio deposito'!$AF$169='Foglio deposito'!AE172,'Foglio deposito'!$AB$118,0)+IF('Foglio deposito'!$AF$170='Foglio deposito'!AE172,'Foglio deposito'!$AB$119,0)+IF('Foglio deposito'!$AF$171='Foglio deposito'!AE172,'Foglio deposito'!$AB$120,0)+IF('Foglio deposito'!$AF$172='Foglio deposito'!AE172,'Foglio deposito'!$AB$121,0)+IF('Foglio deposito'!$AF$173='Foglio deposito'!AE172,'Foglio deposito'!$AB$122,0)+IF('Foglio deposito'!$AF$174='Foglio deposito'!AE172,'Foglio deposito'!$AB$123,0)+IF('Foglio deposito'!$AF$175='Foglio deposito'!AE172,'Foglio deposito'!$AB$124,0)+IF('Foglio deposito'!$AF$176='Foglio deposito'!AE172,'Foglio deposito'!$AB$125,0)+IF('Foglio deposito'!$AF$177='Foglio deposito'!AE172,'Foglio deposito'!$AB$126,0)+IF('Foglio deposito'!$AF$178='Foglio deposito'!AE172,'Foglio deposito'!$AB$127,0)+IF('Foglio deposito'!$AF$179='Foglio deposito'!AE172,'Foglio deposito'!$AB$128,0)+IF('Foglio deposito'!$AF$180='Foglio deposito'!AE172,'Foglio deposito'!$AB$129,0)+IF('Foglio deposito'!$AF$181='Foglio deposito'!AE172,'Foglio deposito'!$AB$130,0)+IF('Foglio deposito'!$AF$182='Foglio deposito'!AE172,'Foglio deposito'!$AB$131,0)+IF('Foglio deposito'!$AF$183='Foglio deposito'!AE172,'Foglio deposito'!$AB$132,0)+IF('Foglio deposito'!$AF$184='Foglio deposito'!AE172,'Foglio deposito'!$AB$133,0)+IF('Foglio deposito'!$AF$185='Foglio deposito'!AE172,'Foglio deposito'!$AB$134,0)+IF('Foglio deposito'!$AF$186='Foglio deposito'!AE172,'Foglio deposito'!$AB$135,0)+IF('Foglio deposito'!$AF$187='Foglio deposito'!AE172,'Foglio deposito'!$AB$136,0)+IF('Foglio deposito'!$AF$188='Foglio deposito'!AE172,'Foglio deposito'!$AB$137,0)+IF('Foglio deposito'!$AF$189='Foglio deposito'!AE172,'Foglio deposito'!$AB$138,0)+IF('Foglio deposito'!$AF$190='Foglio deposito'!AE172,'Foglio deposito'!$AB$139,0)+IF('Foglio deposito'!$AF$191='Foglio deposito'!AE172,'Foglio deposito'!$AB$140,0)+IF('Foglio deposito'!$AF$192='Foglio deposito'!AE172,'Foglio deposito'!$AB$141,0)+IF('Foglio deposito'!$AF$193='Foglio deposito'!AE172,'Foglio deposito'!$AB$142,0)+IF('Foglio deposito'!$AF$194='Foglio deposito'!AE172,'Foglio deposito'!$AB$144,0)+IF('Foglio deposito'!$AF$195='Foglio deposito'!AE172,'Foglio deposito'!$AB$143,0)+IF('Foglio deposito'!$AF$196='Foglio deposito'!AE172,'Foglio deposito'!$AB$145,0)+IF('Foglio deposito'!$AF$197='Foglio deposito'!AE172,'Foglio deposito'!$AB$146,0)+IF('Foglio deposito'!$AF$198='Foglio deposito'!AE172,'Foglio deposito'!$AB$147,0)+IF('Foglio deposito'!$AF$199='Foglio deposito'!AE172,'Foglio deposito'!$AB$148,0)+IF('Foglio deposito'!$AF$200='Foglio deposito'!AE172,'Foglio deposito'!$AB$149,0)+IF('Foglio deposito'!$AF$201='Foglio deposito'!AE172,'Foglio deposito'!$AB$150,0)+IF('Foglio deposito'!$AF$202='Foglio deposito'!AE172,'Foglio deposito'!$AB$151,0)+IF('Foglio deposito'!$AF$203='Foglio deposito'!AE172,'Foglio deposito'!$AB$152,0)+IF('Foglio deposito'!$AF$204='Foglio deposito'!AE172,'Foglio deposito'!$AB$153,0)+IF('Foglio deposito'!$AF$205='Foglio deposito'!AE172,'Foglio deposito'!$AB$154,0)+IF('Foglio deposito'!$AF$206='Foglio deposito'!AE172,'Foglio deposito'!$AB$155,0)+IF('Foglio deposito'!$AF$207='Foglio deposito'!AE172,'Foglio deposito'!$AB$156,0)+IF('Foglio deposito'!$AF$208='Foglio deposito'!AE172,'Foglio deposito'!$AB$157,0)+'DATI STRUTTURA'!J25</f>
        <v>14.08</v>
      </c>
      <c r="F9" s="490">
        <f>IF('Foglio deposito'!$AF$169='Foglio deposito'!AE172,'Foglio deposito'!$AC$118,0)+IF('Foglio deposito'!$AF$170='Foglio deposito'!AE172,'Foglio deposito'!$AC$119,0)+IF('Foglio deposito'!$AF$171='Foglio deposito'!AE172,'Foglio deposito'!$AC$120,0)+IF('Foglio deposito'!$AF$172='Foglio deposito'!AE172,'Foglio deposito'!$AC$121,0)+IF('Foglio deposito'!$AF$173='Foglio deposito'!AE172,'Foglio deposito'!$AC$122,0)+IF('Foglio deposito'!$AF$174='Foglio deposito'!AE172,'Foglio deposito'!$AC$123,0)+IF('Foglio deposito'!$AF$175='Foglio deposito'!AE172,'Foglio deposito'!$AC$124,0)+IF('Foglio deposito'!$AF$176='Foglio deposito'!AE172,'Foglio deposito'!$AC$125,0)+IF('Foglio deposito'!$AF$177='Foglio deposito'!AE172,'Foglio deposito'!$AC$126,0)+IF('Foglio deposito'!$AF$178='Foglio deposito'!AE172,'Foglio deposito'!$AC$127,0)+IF('Foglio deposito'!$AF$179='Foglio deposito'!AE172,'Foglio deposito'!$AC$128,0)+IF('Foglio deposito'!$AF$180='Foglio deposito'!AE172,'Foglio deposito'!$AC$129,0)+IF('Foglio deposito'!$AF$181='Foglio deposito'!AE172,'Foglio deposito'!$AC$130,0)+IF('Foglio deposito'!$AF$182='Foglio deposito'!AE172,'Foglio deposito'!$AC$131,0)+IF('Foglio deposito'!$AF$183='Foglio deposito'!AE172,'Foglio deposito'!$AC$132,0)+IF('Foglio deposito'!$AF$184='Foglio deposito'!AE172,'Foglio deposito'!$AC$133,0)+IF('Foglio deposito'!$AF$185='Foglio deposito'!AE172,'Foglio deposito'!$AC$134,0)+IF('Foglio deposito'!$AF$186='Foglio deposito'!AE172,'Foglio deposito'!$AC$135,0)+IF('Foglio deposito'!$AF$187='Foglio deposito'!AE172,'Foglio deposito'!$AC$136,0)+IF('Foglio deposito'!$AF$188='Foglio deposito'!AE172,'Foglio deposito'!$AC$137,0)+IF('Foglio deposito'!$AF$189='Foglio deposito'!AE172,'Foglio deposito'!$AC$138,0)+IF('Foglio deposito'!$AF$190='Foglio deposito'!AE172,'Foglio deposito'!$AC$139,0)+IF('Foglio deposito'!$AF$191='Foglio deposito'!AE172,'Foglio deposito'!$AC$140,0)+IF('Foglio deposito'!$AF$192='Foglio deposito'!AE172,'Foglio deposito'!$AC$141,0)+IF('Foglio deposito'!$AF$193='Foglio deposito'!AE172,'Foglio deposito'!$AC$142,0)+IF('Foglio deposito'!$AF$194='Foglio deposito'!AE172,'Foglio deposito'!$AC$144,0)+IF('Foglio deposito'!$AF$195='Foglio deposito'!AE172,'Foglio deposito'!$AC$143,0)+IF('Foglio deposito'!$AF$196='Foglio deposito'!AE172,'Foglio deposito'!$AC$145,0)+IF('Foglio deposito'!$AF$197='Foglio deposito'!AE172,'Foglio deposito'!$AC$146,0)+IF('Foglio deposito'!$AF$198='Foglio deposito'!AE172,'Foglio deposito'!$AC$147,0)+IF('Foglio deposito'!$AF$199='Foglio deposito'!AE172,'Foglio deposito'!$AC$148,0)+IF('Foglio deposito'!$AF$200='Foglio deposito'!AE172,'Foglio deposito'!$AC$149,0)+IF('Foglio deposito'!$AF$201='Foglio deposito'!AE172,'Foglio deposito'!$AC$150,0)+IF('Foglio deposito'!$AF$202='Foglio deposito'!AE172,'Foglio deposito'!$AC$151,0)+IF('Foglio deposito'!$AF$203='Foglio deposito'!AE172,'Foglio deposito'!$AC$152,0)+IF('Foglio deposito'!$AF$204='Foglio deposito'!AE172,'Foglio deposito'!$AC$153,0)+IF('Foglio deposito'!$AF$205='Foglio deposito'!AE172,'Foglio deposito'!$AC$154,0)+IF('Foglio deposito'!$AF$206='Foglio deposito'!AE172,'Foglio deposito'!$AC$155,0)+IF('Foglio deposito'!$AF$207='Foglio deposito'!AE172,'Foglio deposito'!$AC$156,0)+IF('Foglio deposito'!$AF$208='Foglio deposito'!AE172,'Foglio deposito'!$AC$157,0)</f>
        <v>2.5416000000000003</v>
      </c>
      <c r="G9" s="20"/>
      <c r="H9" s="418" t="str">
        <f>'DATI STRUTTURA'!C74</f>
        <v>X1.4</v>
      </c>
      <c r="I9" s="490">
        <f>'Foglio deposito'!L121</f>
        <v>54.812253018062123</v>
      </c>
      <c r="J9" s="490">
        <f>'Foglio deposito'!M121</f>
        <v>4.5124882545155316</v>
      </c>
      <c r="K9" s="490">
        <f>'Foglio deposito'!AB121</f>
        <v>5.08</v>
      </c>
      <c r="L9" s="490">
        <f>'Foglio deposito'!AC121</f>
        <v>4.0176000000000007</v>
      </c>
      <c r="N9" s="20"/>
      <c r="O9" s="20"/>
      <c r="P9" s="20"/>
      <c r="Q9" s="20"/>
      <c r="R9" s="20"/>
      <c r="S9" s="20"/>
    </row>
    <row r="10" spans="2:19" x14ac:dyDescent="0.25">
      <c r="B10" s="418" t="str">
        <f>'DATI STRUTTURA'!C26</f>
        <v>X0.5</v>
      </c>
      <c r="C10" s="490">
        <f>IF('Foglio deposito'!$AF$169='Foglio deposito'!AE173,'Foglio deposito'!$L$118,0)+IF('Foglio deposito'!$AF$170='Foglio deposito'!AE173,'Foglio deposito'!$L$119,0)+IF('Foglio deposito'!$AF$171='Foglio deposito'!AE173,'Foglio deposito'!$L$120,0)+IF('Foglio deposito'!$AF$172='Foglio deposito'!AE173,'Foglio deposito'!$L$121,0)+IF('Foglio deposito'!$AF$173='Foglio deposito'!AE173,'Foglio deposito'!$L$122,0)+IF('Foglio deposito'!$AF$174='Foglio deposito'!AE173,'Foglio deposito'!$L$123,0)+IF('Foglio deposito'!$AF$175='Foglio deposito'!AE173,'Foglio deposito'!$L$124,0)+IF('Foglio deposito'!$AF$176='Foglio deposito'!AE173,'Foglio deposito'!$L$125,0)+IF('Foglio deposito'!$AF$177='Foglio deposito'!AE173,'Foglio deposito'!$L$126,0)+IF('Foglio deposito'!$AF$178='Foglio deposito'!AE173,'Foglio deposito'!$L$127,0)+IF('Foglio deposito'!$AF$179='Foglio deposito'!AE173,'Foglio deposito'!$L$128,0)+IF('Foglio deposito'!$AF$180='Foglio deposito'!AE173,'Foglio deposito'!$L$129,0)+IF('Foglio deposito'!$AF$181='Foglio deposito'!AE173,'Foglio deposito'!$L$130,0)+IF('Foglio deposito'!$AF$182='Foglio deposito'!AE173,'Foglio deposito'!$L$131,0)+IF('Foglio deposito'!$AF$183='Foglio deposito'!AE173,'Foglio deposito'!$L$132,0)+IF('Foglio deposito'!$AF$184='Foglio deposito'!AE173,'Foglio deposito'!$L$133,0)+IF('Foglio deposito'!$AF$185='Foglio deposito'!AE173,'Foglio deposito'!$L$134,0)+IF('Foglio deposito'!$AF$186='Foglio deposito'!AE173,'Foglio deposito'!$L$135,0)+IF('Foglio deposito'!$AF$187='Foglio deposito'!AE173,'Foglio deposito'!$L$136,0)+IF('Foglio deposito'!$AF$188='Foglio deposito'!AE173,'Foglio deposito'!$L$137,0)+IF('Foglio deposito'!$AF$189='Foglio deposito'!AE173,'Foglio deposito'!$L$138,0)+IF('Foglio deposito'!$AF$190='Foglio deposito'!AE173,'Foglio deposito'!$L$139,0)+IF('Foglio deposito'!$AF$191='Foglio deposito'!AE173,'Foglio deposito'!$L$140,0)+IF('Foglio deposito'!$AF$192='Foglio deposito'!AE173,'Foglio deposito'!$L$141,0)+IF('Foglio deposito'!$AF$193='Foglio deposito'!AE173,'Foglio deposito'!$L$142,0)+IF('Foglio deposito'!$AF$194='Foglio deposito'!AE173,'Foglio deposito'!$L$144,0)+IF('Foglio deposito'!$AF$195='Foglio deposito'!AE173,'Foglio deposito'!$L$143,0)+IF('Foglio deposito'!$AF$196='Foglio deposito'!AE173,'Foglio deposito'!$L$145,0)+IF('Foglio deposito'!$AF$197='Foglio deposito'!AE173,'Foglio deposito'!$L$146,0)+IF('Foglio deposito'!$AF$198='Foglio deposito'!AE173,'Foglio deposito'!$L$147,0)+IF('Foglio deposito'!$AF$199='Foglio deposito'!AE173,'Foglio deposito'!$L$148,0)+IF('Foglio deposito'!$AF$200='Foglio deposito'!AE173,'Foglio deposito'!$L$149,0)+IF('Foglio deposito'!$AF$201='Foglio deposito'!AE173,'Foglio deposito'!$L$150,0)+IF('Foglio deposito'!$AF$202='Foglio deposito'!AE173,'Foglio deposito'!$L$151,0)+IF('Foglio deposito'!$AF$203='Foglio deposito'!AE173,'Foglio deposito'!$L$152,0)+IF('Foglio deposito'!$AF$204='Foglio deposito'!AE173,'Foglio deposito'!$L$153,0)+IF('Foglio deposito'!$AF$205='Foglio deposito'!AE173,'Foglio deposito'!$L$154,0)+IF('Foglio deposito'!$AF$206='Foglio deposito'!AE173,'Foglio deposito'!$L$155,0)+IF('Foglio deposito'!$AF$207='Foglio deposito'!AE173,'Foglio deposito'!$L$156,0)+IF('Foglio deposito'!$AF$208='Foglio deposito'!AE173,'Foglio deposito'!$L$157,0)+'DATI STRUTTURA'!$C$4*'DATI STRUTTURA'!$F$11*'CARICHI VERTICALI 1'!C10*'CARICHI VERTICALI 1'!D10+'DATI STRUTTURA'!H26</f>
        <v>92.098529493775999</v>
      </c>
      <c r="D10" s="490">
        <f>IF('Foglio deposito'!$AF$169='Foglio deposito'!AE173,'Foglio deposito'!$M$118,0)+IF('Foglio deposito'!$AF$170='Foglio deposito'!AE173,'Foglio deposito'!$M$119,0)+IF('Foglio deposito'!$AF$171='Foglio deposito'!AE173,'Foglio deposito'!$M$120,0)+IF('Foglio deposito'!$AF$172='Foglio deposito'!AE173,'Foglio deposito'!$M$121,0)+IF('Foglio deposito'!$AF$173='Foglio deposito'!AE173,'Foglio deposito'!$M$122,0)+IF('Foglio deposito'!$AF$174='Foglio deposito'!AE173,'Foglio deposito'!$M$123,0)+IF('Foglio deposito'!$AF$175='Foglio deposito'!AE173,'Foglio deposito'!$M$124,0)+IF('Foglio deposito'!$AF$176='Foglio deposito'!AE173,'Foglio deposito'!$M$125,0)+IF('Foglio deposito'!$AF$177='Foglio deposito'!AE173,'Foglio deposito'!$M$126,0)+IF('Foglio deposito'!$AF$178='Foglio deposito'!AE173,'Foglio deposito'!$M$127,0)+IF('Foglio deposito'!$AF$179='Foglio deposito'!AE173,'Foglio deposito'!$M$128,0)+IF('Foglio deposito'!$AF$180='Foglio deposito'!AE173,'Foglio deposito'!$M$129,0)+IF('Foglio deposito'!$AF$181='Foglio deposito'!AE173,'Foglio deposito'!$M$130,0)+IF('Foglio deposito'!$AF$182='Foglio deposito'!AE173,'Foglio deposito'!$M$131,0)+IF('Foglio deposito'!$AF$183='Foglio deposito'!AE173,'Foglio deposito'!$M$132,0)+IF('Foglio deposito'!$AF$184='Foglio deposito'!AE173,'Foglio deposito'!$M$133,0)+IF('Foglio deposito'!$AF$185='Foglio deposito'!AE173,'Foglio deposito'!$M$134,0)+IF('Foglio deposito'!$AF$186='Foglio deposito'!AE173,'Foglio deposito'!$M$135,0)+IF('Foglio deposito'!$AF$187='Foglio deposito'!AE173,'Foglio deposito'!$M$136,0)+IF('Foglio deposito'!$AF$188='Foglio deposito'!AE173,'Foglio deposito'!$M$137,0)+IF('Foglio deposito'!$AF$189='Foglio deposito'!AE173,'Foglio deposito'!$M$138,0)+IF('Foglio deposito'!$AF$190='Foglio deposito'!AE173,'Foglio deposito'!$M$139,0)+IF('Foglio deposito'!$AF$191='Foglio deposito'!AE173,'Foglio deposito'!$M$140,0)+IF('Foglio deposito'!$AF$192='Foglio deposito'!AE173,'Foglio deposito'!$M$141,0)+IF('Foglio deposito'!$AF$193='Foglio deposito'!AE173,'Foglio deposito'!$M$142,0)+IF('Foglio deposito'!$AF$194='Foglio deposito'!AE173,'Foglio deposito'!$M$144,0)+IF('Foglio deposito'!$AF$195='Foglio deposito'!AE173,'Foglio deposito'!$M$143,0)+IF('Foglio deposito'!$AF$196='Foglio deposito'!AE173,'Foglio deposito'!$M$145,0)+IF('Foglio deposito'!$AF$197='Foglio deposito'!AE173,'Foglio deposito'!$M$146,0)+IF('Foglio deposito'!$AF$198='Foglio deposito'!AE173,'Foglio deposito'!$M$147,0)+IF('Foglio deposito'!$AF$199='Foglio deposito'!AE173,'Foglio deposito'!$M$148,0)+IF('Foglio deposito'!$AF$200='Foglio deposito'!AE173,'Foglio deposito'!$M$149,0)+IF('Foglio deposito'!$AF$201='Foglio deposito'!AE173,'Foglio deposito'!$M$150,0)+IF('Foglio deposito'!$AF$202='Foglio deposito'!AE173,'Foglio deposito'!$M$151,0)+IF('Foglio deposito'!$AF$203='Foglio deposito'!AE173,'Foglio deposito'!$M$152,0)+IF('Foglio deposito'!$AF$204='Foglio deposito'!AE173,'Foglio deposito'!$M$153,0)+IF('Foglio deposito'!$AF$205='Foglio deposito'!AE173,'Foglio deposito'!$M$154,0)+IF('Foglio deposito'!$AF$206='Foglio deposito'!AE173,'Foglio deposito'!$M$155,0)+IF('Foglio deposito'!$AF$207='Foglio deposito'!AE173,'Foglio deposito'!$M$156,0)+IF('Foglio deposito'!$AF$208='Foglio deposito'!AE173,'Foglio deposito'!$M$157,0)+'DATI STRUTTURA'!I26</f>
        <v>39.252982373443999</v>
      </c>
      <c r="E10" s="490">
        <f>IF('Foglio deposito'!$AF$169='Foglio deposito'!AE173,'Foglio deposito'!$AB$118,0)+IF('Foglio deposito'!$AF$170='Foglio deposito'!AE173,'Foglio deposito'!$AB$119,0)+IF('Foglio deposito'!$AF$171='Foglio deposito'!AE173,'Foglio deposito'!$AB$120,0)+IF('Foglio deposito'!$AF$172='Foglio deposito'!AE173,'Foglio deposito'!$AB$121,0)+IF('Foglio deposito'!$AF$173='Foglio deposito'!AE173,'Foglio deposito'!$AB$122,0)+IF('Foglio deposito'!$AF$174='Foglio deposito'!AE173,'Foglio deposito'!$AB$123,0)+IF('Foglio deposito'!$AF$175='Foglio deposito'!AE173,'Foglio deposito'!$AB$124,0)+IF('Foglio deposito'!$AF$176='Foglio deposito'!AE173,'Foglio deposito'!$AB$125,0)+IF('Foglio deposito'!$AF$177='Foglio deposito'!AE173,'Foglio deposito'!$AB$126,0)+IF('Foglio deposito'!$AF$178='Foglio deposito'!AE173,'Foglio deposito'!$AB$127,0)+IF('Foglio deposito'!$AF$179='Foglio deposito'!AE173,'Foglio deposito'!$AB$128,0)+IF('Foglio deposito'!$AF$180='Foglio deposito'!AE173,'Foglio deposito'!$AB$129,0)+IF('Foglio deposito'!$AF$181='Foglio deposito'!AE173,'Foglio deposito'!$AB$130,0)+IF('Foglio deposito'!$AF$182='Foglio deposito'!AE173,'Foglio deposito'!$AB$131,0)+IF('Foglio deposito'!$AF$183='Foglio deposito'!AE173,'Foglio deposito'!$AB$132,0)+IF('Foglio deposito'!$AF$184='Foglio deposito'!AE173,'Foglio deposito'!$AB$133,0)+IF('Foglio deposito'!$AF$185='Foglio deposito'!AE173,'Foglio deposito'!$AB$134,0)+IF('Foglio deposito'!$AF$186='Foglio deposito'!AE173,'Foglio deposito'!$AB$135,0)+IF('Foglio deposito'!$AF$187='Foglio deposito'!AE173,'Foglio deposito'!$AB$136,0)+IF('Foglio deposito'!$AF$188='Foglio deposito'!AE173,'Foglio deposito'!$AB$137,0)+IF('Foglio deposito'!$AF$189='Foglio deposito'!AE173,'Foglio deposito'!$AB$138,0)+IF('Foglio deposito'!$AF$190='Foglio deposito'!AE173,'Foglio deposito'!$AB$139,0)+IF('Foglio deposito'!$AF$191='Foglio deposito'!AE173,'Foglio deposito'!$AB$140,0)+IF('Foglio deposito'!$AF$192='Foglio deposito'!AE173,'Foglio deposito'!$AB$141,0)+IF('Foglio deposito'!$AF$193='Foglio deposito'!AE173,'Foglio deposito'!$AB$142,0)+IF('Foglio deposito'!$AF$194='Foglio deposito'!AE173,'Foglio deposito'!$AB$144,0)+IF('Foglio deposito'!$AF$195='Foglio deposito'!AE173,'Foglio deposito'!$AB$143,0)+IF('Foglio deposito'!$AF$196='Foglio deposito'!AE173,'Foglio deposito'!$AB$145,0)+IF('Foglio deposito'!$AF$197='Foglio deposito'!AE173,'Foglio deposito'!$AB$146,0)+IF('Foglio deposito'!$AF$198='Foglio deposito'!AE173,'Foglio deposito'!$AB$147,0)+IF('Foglio deposito'!$AF$199='Foglio deposito'!AE173,'Foglio deposito'!$AB$148,0)+IF('Foglio deposito'!$AF$200='Foglio deposito'!AE173,'Foglio deposito'!$AB$149,0)+IF('Foglio deposito'!$AF$201='Foglio deposito'!AE173,'Foglio deposito'!$AB$150,0)+IF('Foglio deposito'!$AF$202='Foglio deposito'!AE173,'Foglio deposito'!$AB$151,0)+IF('Foglio deposito'!$AF$203='Foglio deposito'!AE173,'Foglio deposito'!$AB$152,0)+IF('Foglio deposito'!$AF$204='Foglio deposito'!AE173,'Foglio deposito'!$AB$153,0)+IF('Foglio deposito'!$AF$205='Foglio deposito'!AE173,'Foglio deposito'!$AB$154,0)+IF('Foglio deposito'!$AF$206='Foglio deposito'!AE173,'Foglio deposito'!$AB$155,0)+IF('Foglio deposito'!$AF$207='Foglio deposito'!AE173,'Foglio deposito'!$AB$156,0)+IF('Foglio deposito'!$AF$208='Foglio deposito'!AE173,'Foglio deposito'!$AB$157,0)+'DATI STRUTTURA'!J26</f>
        <v>38</v>
      </c>
      <c r="F10" s="490">
        <f>IF('Foglio deposito'!$AF$169='Foglio deposito'!AE173,'Foglio deposito'!$AC$118,0)+IF('Foglio deposito'!$AF$170='Foglio deposito'!AE173,'Foglio deposito'!$AC$119,0)+IF('Foglio deposito'!$AF$171='Foglio deposito'!AE173,'Foglio deposito'!$AC$120,0)+IF('Foglio deposito'!$AF$172='Foglio deposito'!AE173,'Foglio deposito'!$AC$121,0)+IF('Foglio deposito'!$AF$173='Foglio deposito'!AE173,'Foglio deposito'!$AC$122,0)+IF('Foglio deposito'!$AF$174='Foglio deposito'!AE173,'Foglio deposito'!$AC$123,0)+IF('Foglio deposito'!$AF$175='Foglio deposito'!AE173,'Foglio deposito'!$AC$124,0)+IF('Foglio deposito'!$AF$176='Foglio deposito'!AE173,'Foglio deposito'!$AC$125,0)+IF('Foglio deposito'!$AF$177='Foglio deposito'!AE173,'Foglio deposito'!$AC$126,0)+IF('Foglio deposito'!$AF$178='Foglio deposito'!AE173,'Foglio deposito'!$AC$127,0)+IF('Foglio deposito'!$AF$179='Foglio deposito'!AE173,'Foglio deposito'!$AC$128,0)+IF('Foglio deposito'!$AF$180='Foglio deposito'!AE173,'Foglio deposito'!$AC$129,0)+IF('Foglio deposito'!$AF$181='Foglio deposito'!AE173,'Foglio deposito'!$AC$130,0)+IF('Foglio deposito'!$AF$182='Foglio deposito'!AE173,'Foglio deposito'!$AC$131,0)+IF('Foglio deposito'!$AF$183='Foglio deposito'!AE173,'Foglio deposito'!$AC$132,0)+IF('Foglio deposito'!$AF$184='Foglio deposito'!AE173,'Foglio deposito'!$AC$133,0)+IF('Foglio deposito'!$AF$185='Foglio deposito'!AE173,'Foglio deposito'!$AC$134,0)+IF('Foglio deposito'!$AF$186='Foglio deposito'!AE173,'Foglio deposito'!$AC$135,0)+IF('Foglio deposito'!$AF$187='Foglio deposito'!AE173,'Foglio deposito'!$AC$136,0)+IF('Foglio deposito'!$AF$188='Foglio deposito'!AE173,'Foglio deposito'!$AC$137,0)+IF('Foglio deposito'!$AF$189='Foglio deposito'!AE173,'Foglio deposito'!$AC$138,0)+IF('Foglio deposito'!$AF$190='Foglio deposito'!AE173,'Foglio deposito'!$AC$139,0)+IF('Foglio deposito'!$AF$191='Foglio deposito'!AE173,'Foglio deposito'!$AC$140,0)+IF('Foglio deposito'!$AF$192='Foglio deposito'!AE173,'Foglio deposito'!$AC$141,0)+IF('Foglio deposito'!$AF$193='Foglio deposito'!AE173,'Foglio deposito'!$AC$142,0)+IF('Foglio deposito'!$AF$194='Foglio deposito'!AE173,'Foglio deposito'!$AC$144,0)+IF('Foglio deposito'!$AF$195='Foglio deposito'!AE173,'Foglio deposito'!$AC$143,0)+IF('Foglio deposito'!$AF$196='Foglio deposito'!AE173,'Foglio deposito'!$AC$145,0)+IF('Foglio deposito'!$AF$197='Foglio deposito'!AE173,'Foglio deposito'!$AC$146,0)+IF('Foglio deposito'!$AF$198='Foglio deposito'!AE173,'Foglio deposito'!$AC$147,0)+IF('Foglio deposito'!$AF$199='Foglio deposito'!AE173,'Foglio deposito'!$AC$148,0)+IF('Foglio deposito'!$AF$200='Foglio deposito'!AE173,'Foglio deposito'!$AC$149,0)+IF('Foglio deposito'!$AF$201='Foglio deposito'!AE173,'Foglio deposito'!$AC$150,0)+IF('Foglio deposito'!$AF$202='Foglio deposito'!AE173,'Foglio deposito'!$AC$151,0)+IF('Foglio deposito'!$AF$203='Foglio deposito'!AE173,'Foglio deposito'!$AC$152,0)+IF('Foglio deposito'!$AF$204='Foglio deposito'!AE173,'Foglio deposito'!$AC$153,0)+IF('Foglio deposito'!$AF$205='Foglio deposito'!AE173,'Foglio deposito'!$AC$154,0)+IF('Foglio deposito'!$AF$206='Foglio deposito'!AE173,'Foglio deposito'!$AC$155,0)+IF('Foglio deposito'!$AF$207='Foglio deposito'!AE173,'Foglio deposito'!$AC$156,0)+IF('Foglio deposito'!$AF$208='Foglio deposito'!AE173,'Foglio deposito'!$AC$157,0)</f>
        <v>2.2032000000000003</v>
      </c>
      <c r="G10" s="20"/>
      <c r="H10" s="418" t="str">
        <f>'DATI STRUTTURA'!C75</f>
        <v>X1.5</v>
      </c>
      <c r="I10" s="490">
        <f>'Foglio deposito'!L122</f>
        <v>52.858356393146835</v>
      </c>
      <c r="J10" s="490">
        <f>'Foglio deposito'!M122</f>
        <v>2.7988890982867076</v>
      </c>
      <c r="K10" s="490">
        <f>'Foglio deposito'!AB122</f>
        <v>7.04</v>
      </c>
      <c r="L10" s="490">
        <f>'Foglio deposito'!AC122</f>
        <v>2.5416000000000003</v>
      </c>
      <c r="N10" s="178" t="s">
        <v>709</v>
      </c>
      <c r="O10" s="20"/>
      <c r="P10" s="20"/>
      <c r="Q10" s="20"/>
      <c r="R10" s="20"/>
      <c r="S10" s="864">
        <f>P7/2</f>
        <v>208.27799999999999</v>
      </c>
    </row>
    <row r="11" spans="2:19" x14ac:dyDescent="0.25">
      <c r="B11" s="418" t="str">
        <f>'DATI STRUTTURA'!C27</f>
        <v>X0.6</v>
      </c>
      <c r="C11" s="490">
        <f>IF('Foglio deposito'!$AF$169='Foglio deposito'!AE174,'Foglio deposito'!$L$118,0)+IF('Foglio deposito'!$AF$170='Foglio deposito'!AE174,'Foglio deposito'!$L$119,0)+IF('Foglio deposito'!$AF$171='Foglio deposito'!AE174,'Foglio deposito'!$L$120,0)+IF('Foglio deposito'!$AF$172='Foglio deposito'!AE174,'Foglio deposito'!$L$121,0)+IF('Foglio deposito'!$AF$173='Foglio deposito'!AE174,'Foglio deposito'!$L$122,0)+IF('Foglio deposito'!$AF$174='Foglio deposito'!AE174,'Foglio deposito'!$L$123,0)+IF('Foglio deposito'!$AF$175='Foglio deposito'!AE174,'Foglio deposito'!$L$124,0)+IF('Foglio deposito'!$AF$176='Foglio deposito'!AE174,'Foglio deposito'!$L$125,0)+IF('Foglio deposito'!$AF$177='Foglio deposito'!AE174,'Foglio deposito'!$L$126,0)+IF('Foglio deposito'!$AF$178='Foglio deposito'!AE174,'Foglio deposito'!$L$127,0)+IF('Foglio deposito'!$AF$179='Foglio deposito'!AE174,'Foglio deposito'!$L$128,0)+IF('Foglio deposito'!$AF$180='Foglio deposito'!AE174,'Foglio deposito'!$L$129,0)+IF('Foglio deposito'!$AF$181='Foglio deposito'!AE174,'Foglio deposito'!$L$130,0)+IF('Foglio deposito'!$AF$182='Foglio deposito'!AE174,'Foglio deposito'!$L$131,0)+IF('Foglio deposito'!$AF$183='Foglio deposito'!AE174,'Foglio deposito'!$L$132,0)+IF('Foglio deposito'!$AF$184='Foglio deposito'!AE174,'Foglio deposito'!$L$133,0)+IF('Foglio deposito'!$AF$185='Foglio deposito'!AE174,'Foglio deposito'!$L$134,0)+IF('Foglio deposito'!$AF$186='Foglio deposito'!AE174,'Foglio deposito'!$L$135,0)+IF('Foglio deposito'!$AF$187='Foglio deposito'!AE174,'Foglio deposito'!$L$136,0)+IF('Foglio deposito'!$AF$188='Foglio deposito'!AE174,'Foglio deposito'!$L$137,0)+IF('Foglio deposito'!$AF$189='Foglio deposito'!AE174,'Foglio deposito'!$L$138,0)+IF('Foglio deposito'!$AF$190='Foglio deposito'!AE174,'Foglio deposito'!$L$139,0)+IF('Foglio deposito'!$AF$191='Foglio deposito'!AE174,'Foglio deposito'!$L$140,0)+IF('Foglio deposito'!$AF$192='Foglio deposito'!AE174,'Foglio deposito'!$L$141,0)+IF('Foglio deposito'!$AF$193='Foglio deposito'!AE174,'Foglio deposito'!$L$142,0)+IF('Foglio deposito'!$AF$194='Foglio deposito'!AE174,'Foglio deposito'!$L$144,0)+IF('Foglio deposito'!$AF$195='Foglio deposito'!AE174,'Foglio deposito'!$L$143,0)+IF('Foglio deposito'!$AF$196='Foglio deposito'!AE174,'Foglio deposito'!$L$145,0)+IF('Foglio deposito'!$AF$197='Foglio deposito'!AE174,'Foglio deposito'!$L$146,0)+IF('Foglio deposito'!$AF$198='Foglio deposito'!AE174,'Foglio deposito'!$L$147,0)+IF('Foglio deposito'!$AF$199='Foglio deposito'!AE174,'Foglio deposito'!$L$148,0)+IF('Foglio deposito'!$AF$200='Foglio deposito'!AE174,'Foglio deposito'!$L$149,0)+IF('Foglio deposito'!$AF$201='Foglio deposito'!AE174,'Foglio deposito'!$L$150,0)+IF('Foglio deposito'!$AF$202='Foglio deposito'!AE174,'Foglio deposito'!$L$151,0)+IF('Foglio deposito'!$AF$203='Foglio deposito'!AE174,'Foglio deposito'!$L$152,0)+IF('Foglio deposito'!$AF$204='Foglio deposito'!AE174,'Foglio deposito'!$L$153,0)+IF('Foglio deposito'!$AF$205='Foglio deposito'!AE174,'Foglio deposito'!$L$154,0)+IF('Foglio deposito'!$AF$206='Foglio deposito'!AE174,'Foglio deposito'!$L$155,0)+IF('Foglio deposito'!$AF$207='Foglio deposito'!AE174,'Foglio deposito'!$L$156,0)+IF('Foglio deposito'!$AF$208='Foglio deposito'!AE174,'Foglio deposito'!$L$157,0)+'DATI STRUTTURA'!$C$4*'DATI STRUTTURA'!$F$11*'CARICHI VERTICALI 1'!C11*'CARICHI VERTICALI 1'!D11+'DATI STRUTTURA'!H27</f>
        <v>76.078159847449413</v>
      </c>
      <c r="D11" s="490">
        <f>IF('Foglio deposito'!$AF$169='Foglio deposito'!AE174,'Foglio deposito'!$M$118,0)+IF('Foglio deposito'!$AF$170='Foglio deposito'!AE174,'Foglio deposito'!$M$119,0)+IF('Foglio deposito'!$AF$171='Foglio deposito'!AE174,'Foglio deposito'!$M$120,0)+IF('Foglio deposito'!$AF$172='Foglio deposito'!AE174,'Foglio deposito'!$M$121,0)+IF('Foglio deposito'!$AF$173='Foglio deposito'!AE174,'Foglio deposito'!$M$122,0)+IF('Foglio deposito'!$AF$174='Foglio deposito'!AE174,'Foglio deposito'!$M$123,0)+IF('Foglio deposito'!$AF$175='Foglio deposito'!AE174,'Foglio deposito'!$M$124,0)+IF('Foglio deposito'!$AF$176='Foglio deposito'!AE174,'Foglio deposito'!$M$125,0)+IF('Foglio deposito'!$AF$177='Foglio deposito'!AE174,'Foglio deposito'!$M$126,0)+IF('Foglio deposito'!$AF$178='Foglio deposito'!AE174,'Foglio deposito'!$M$127,0)+IF('Foglio deposito'!$AF$179='Foglio deposito'!AE174,'Foglio deposito'!$M$128,0)+IF('Foglio deposito'!$AF$180='Foglio deposito'!AE174,'Foglio deposito'!$M$129,0)+IF('Foglio deposito'!$AF$181='Foglio deposito'!AE174,'Foglio deposito'!$M$130,0)+IF('Foglio deposito'!$AF$182='Foglio deposito'!AE174,'Foglio deposito'!$M$131,0)+IF('Foglio deposito'!$AF$183='Foglio deposito'!AE174,'Foglio deposito'!$M$132,0)+IF('Foglio deposito'!$AF$184='Foglio deposito'!AE174,'Foglio deposito'!$M$133,0)+IF('Foglio deposito'!$AF$185='Foglio deposito'!AE174,'Foglio deposito'!$M$134,0)+IF('Foglio deposito'!$AF$186='Foglio deposito'!AE174,'Foglio deposito'!$M$135,0)+IF('Foglio deposito'!$AF$187='Foglio deposito'!AE174,'Foglio deposito'!$M$136,0)+IF('Foglio deposito'!$AF$188='Foglio deposito'!AE174,'Foglio deposito'!$M$137,0)+IF('Foglio deposito'!$AF$189='Foglio deposito'!AE174,'Foglio deposito'!$M$138,0)+IF('Foglio deposito'!$AF$190='Foglio deposito'!AE174,'Foglio deposito'!$M$139,0)+IF('Foglio deposito'!$AF$191='Foglio deposito'!AE174,'Foglio deposito'!$M$140,0)+IF('Foglio deposito'!$AF$192='Foglio deposito'!AE174,'Foglio deposito'!$M$141,0)+IF('Foglio deposito'!$AF$193='Foglio deposito'!AE174,'Foglio deposito'!$M$142,0)+IF('Foglio deposito'!$AF$194='Foglio deposito'!AE174,'Foglio deposito'!$M$144,0)+IF('Foglio deposito'!$AF$195='Foglio deposito'!AE174,'Foglio deposito'!$M$143,0)+IF('Foglio deposito'!$AF$196='Foglio deposito'!AE174,'Foglio deposito'!$M$145,0)+IF('Foglio deposito'!$AF$197='Foglio deposito'!AE174,'Foglio deposito'!$M$146,0)+IF('Foglio deposito'!$AF$198='Foglio deposito'!AE174,'Foglio deposito'!$M$147,0)+IF('Foglio deposito'!$AF$199='Foglio deposito'!AE174,'Foglio deposito'!$M$148,0)+IF('Foglio deposito'!$AF$200='Foglio deposito'!AE174,'Foglio deposito'!$M$149,0)+IF('Foglio deposito'!$AF$201='Foglio deposito'!AE174,'Foglio deposito'!$M$150,0)+IF('Foglio deposito'!$AF$202='Foglio deposito'!AE174,'Foglio deposito'!$M$151,0)+IF('Foglio deposito'!$AF$203='Foglio deposito'!AE174,'Foglio deposito'!$M$152,0)+IF('Foglio deposito'!$AF$204='Foglio deposito'!AE174,'Foglio deposito'!$M$153,0)+IF('Foglio deposito'!$AF$205='Foglio deposito'!AE174,'Foglio deposito'!$M$154,0)+IF('Foglio deposito'!$AF$206='Foglio deposito'!AE174,'Foglio deposito'!$M$155,0)+IF('Foglio deposito'!$AF$207='Foglio deposito'!AE174,'Foglio deposito'!$M$156,0)+IF('Foglio deposito'!$AF$208='Foglio deposito'!AE174,'Foglio deposito'!$M$157,0)+'DATI STRUTTURA'!I27</f>
        <v>34.446114961862357</v>
      </c>
      <c r="E11" s="490">
        <f>IF('Foglio deposito'!$AF$169='Foglio deposito'!AE174,'Foglio deposito'!$AB$118,0)+IF('Foglio deposito'!$AF$170='Foglio deposito'!AE174,'Foglio deposito'!$AB$119,0)+IF('Foglio deposito'!$AF$171='Foglio deposito'!AE174,'Foglio deposito'!$AB$120,0)+IF('Foglio deposito'!$AF$172='Foglio deposito'!AE174,'Foglio deposito'!$AB$121,0)+IF('Foglio deposito'!$AF$173='Foglio deposito'!AE174,'Foglio deposito'!$AB$122,0)+IF('Foglio deposito'!$AF$174='Foglio deposito'!AE174,'Foglio deposito'!$AB$123,0)+IF('Foglio deposito'!$AF$175='Foglio deposito'!AE174,'Foglio deposito'!$AB$124,0)+IF('Foglio deposito'!$AF$176='Foglio deposito'!AE174,'Foglio deposito'!$AB$125,0)+IF('Foglio deposito'!$AF$177='Foglio deposito'!AE174,'Foglio deposito'!$AB$126,0)+IF('Foglio deposito'!$AF$178='Foglio deposito'!AE174,'Foglio deposito'!$AB$127,0)+IF('Foglio deposito'!$AF$179='Foglio deposito'!AE174,'Foglio deposito'!$AB$128,0)+IF('Foglio deposito'!$AF$180='Foglio deposito'!AE174,'Foglio deposito'!$AB$129,0)+IF('Foglio deposito'!$AF$181='Foglio deposito'!AE174,'Foglio deposito'!$AB$130,0)+IF('Foglio deposito'!$AF$182='Foglio deposito'!AE174,'Foglio deposito'!$AB$131,0)+IF('Foglio deposito'!$AF$183='Foglio deposito'!AE174,'Foglio deposito'!$AB$132,0)+IF('Foglio deposito'!$AF$184='Foglio deposito'!AE174,'Foglio deposito'!$AB$133,0)+IF('Foglio deposito'!$AF$185='Foglio deposito'!AE174,'Foglio deposito'!$AB$134,0)+IF('Foglio deposito'!$AF$186='Foglio deposito'!AE174,'Foglio deposito'!$AB$135,0)+IF('Foglio deposito'!$AF$187='Foglio deposito'!AE174,'Foglio deposito'!$AB$136,0)+IF('Foglio deposito'!$AF$188='Foglio deposito'!AE174,'Foglio deposito'!$AB$137,0)+IF('Foglio deposito'!$AF$189='Foglio deposito'!AE174,'Foglio deposito'!$AB$138,0)+IF('Foglio deposito'!$AF$190='Foglio deposito'!AE174,'Foglio deposito'!$AB$139,0)+IF('Foglio deposito'!$AF$191='Foglio deposito'!AE174,'Foglio deposito'!$AB$140,0)+IF('Foglio deposito'!$AF$192='Foglio deposito'!AE174,'Foglio deposito'!$AB$141,0)+IF('Foglio deposito'!$AF$193='Foglio deposito'!AE174,'Foglio deposito'!$AB$142,0)+IF('Foglio deposito'!$AF$194='Foglio deposito'!AE174,'Foglio deposito'!$AB$144,0)+IF('Foglio deposito'!$AF$195='Foglio deposito'!AE174,'Foglio deposito'!$AB$143,0)+IF('Foglio deposito'!$AF$196='Foglio deposito'!AE174,'Foglio deposito'!$AB$145,0)+IF('Foglio deposito'!$AF$197='Foglio deposito'!AE174,'Foglio deposito'!$AB$146,0)+IF('Foglio deposito'!$AF$198='Foglio deposito'!AE174,'Foglio deposito'!$AB$147,0)+IF('Foglio deposito'!$AF$199='Foglio deposito'!AE174,'Foglio deposito'!$AB$148,0)+IF('Foglio deposito'!$AF$200='Foglio deposito'!AE174,'Foglio deposito'!$AB$149,0)+IF('Foglio deposito'!$AF$201='Foglio deposito'!AE174,'Foglio deposito'!$AB$150,0)+IF('Foglio deposito'!$AF$202='Foglio deposito'!AE174,'Foglio deposito'!$AB$151,0)+IF('Foglio deposito'!$AF$203='Foglio deposito'!AE174,'Foglio deposito'!$AB$152,0)+IF('Foglio deposito'!$AF$204='Foglio deposito'!AE174,'Foglio deposito'!$AB$153,0)+IF('Foglio deposito'!$AF$205='Foglio deposito'!AE174,'Foglio deposito'!$AB$154,0)+IF('Foglio deposito'!$AF$206='Foglio deposito'!AE174,'Foglio deposito'!$AB$155,0)+IF('Foglio deposito'!$AF$207='Foglio deposito'!AE174,'Foglio deposito'!$AB$156,0)+IF('Foglio deposito'!$AF$208='Foglio deposito'!AE174,'Foglio deposito'!$AB$157,0)+'DATI STRUTTURA'!J27</f>
        <v>30</v>
      </c>
      <c r="F11" s="490">
        <f>IF('Foglio deposito'!$AF$169='Foglio deposito'!AE174,'Foglio deposito'!$AC$118,0)+IF('Foglio deposito'!$AF$170='Foglio deposito'!AE174,'Foglio deposito'!$AC$119,0)+IF('Foglio deposito'!$AF$171='Foglio deposito'!AE174,'Foglio deposito'!$AC$120,0)+IF('Foglio deposito'!$AF$172='Foglio deposito'!AE174,'Foglio deposito'!$AC$121,0)+IF('Foglio deposito'!$AF$173='Foglio deposito'!AE174,'Foglio deposito'!$AC$122,0)+IF('Foglio deposito'!$AF$174='Foglio deposito'!AE174,'Foglio deposito'!$AC$123,0)+IF('Foglio deposito'!$AF$175='Foglio deposito'!AE174,'Foglio deposito'!$AC$124,0)+IF('Foglio deposito'!$AF$176='Foglio deposito'!AE174,'Foglio deposito'!$AC$125,0)+IF('Foglio deposito'!$AF$177='Foglio deposito'!AE174,'Foglio deposito'!$AC$126,0)+IF('Foglio deposito'!$AF$178='Foglio deposito'!AE174,'Foglio deposito'!$AC$127,0)+IF('Foglio deposito'!$AF$179='Foglio deposito'!AE174,'Foglio deposito'!$AC$128,0)+IF('Foglio deposito'!$AF$180='Foglio deposito'!AE174,'Foglio deposito'!$AC$129,0)+IF('Foglio deposito'!$AF$181='Foglio deposito'!AE174,'Foglio deposito'!$AC$130,0)+IF('Foglio deposito'!$AF$182='Foglio deposito'!AE174,'Foglio deposito'!$AC$131,0)+IF('Foglio deposito'!$AF$183='Foglio deposito'!AE174,'Foglio deposito'!$AC$132,0)+IF('Foglio deposito'!$AF$184='Foglio deposito'!AE174,'Foglio deposito'!$AC$133,0)+IF('Foglio deposito'!$AF$185='Foglio deposito'!AE174,'Foglio deposito'!$AC$134,0)+IF('Foglio deposito'!$AF$186='Foglio deposito'!AE174,'Foglio deposito'!$AC$135,0)+IF('Foglio deposito'!$AF$187='Foglio deposito'!AE174,'Foglio deposito'!$AC$136,0)+IF('Foglio deposito'!$AF$188='Foglio deposito'!AE174,'Foglio deposito'!$AC$137,0)+IF('Foglio deposito'!$AF$189='Foglio deposito'!AE174,'Foglio deposito'!$AC$138,0)+IF('Foglio deposito'!$AF$190='Foglio deposito'!AE174,'Foglio deposito'!$AC$139,0)+IF('Foglio deposito'!$AF$191='Foglio deposito'!AE174,'Foglio deposito'!$AC$140,0)+IF('Foglio deposito'!$AF$192='Foglio deposito'!AE174,'Foglio deposito'!$AC$141,0)+IF('Foglio deposito'!$AF$193='Foglio deposito'!AE174,'Foglio deposito'!$AC$142,0)+IF('Foglio deposito'!$AF$194='Foglio deposito'!AE174,'Foglio deposito'!$AC$144,0)+IF('Foglio deposito'!$AF$195='Foglio deposito'!AE174,'Foglio deposito'!$AC$143,0)+IF('Foglio deposito'!$AF$196='Foglio deposito'!AE174,'Foglio deposito'!$AC$145,0)+IF('Foglio deposito'!$AF$197='Foglio deposito'!AE174,'Foglio deposito'!$AC$146,0)+IF('Foglio deposito'!$AF$198='Foglio deposito'!AE174,'Foglio deposito'!$AC$147,0)+IF('Foglio deposito'!$AF$199='Foglio deposito'!AE174,'Foglio deposito'!$AC$148,0)+IF('Foglio deposito'!$AF$200='Foglio deposito'!AE174,'Foglio deposito'!$AC$149,0)+IF('Foglio deposito'!$AF$201='Foglio deposito'!AE174,'Foglio deposito'!$AC$150,0)+IF('Foglio deposito'!$AF$202='Foglio deposito'!AE174,'Foglio deposito'!$AC$151,0)+IF('Foglio deposito'!$AF$203='Foglio deposito'!AE174,'Foglio deposito'!$AC$152,0)+IF('Foglio deposito'!$AF$204='Foglio deposito'!AE174,'Foglio deposito'!$AC$153,0)+IF('Foglio deposito'!$AF$205='Foglio deposito'!AE174,'Foglio deposito'!$AC$154,0)+IF('Foglio deposito'!$AF$206='Foglio deposito'!AE174,'Foglio deposito'!$AC$155,0)+IF('Foglio deposito'!$AF$207='Foglio deposito'!AE174,'Foglio deposito'!$AC$156,0)+IF('Foglio deposito'!$AF$208='Foglio deposito'!AE174,'Foglio deposito'!$AC$157,0)</f>
        <v>1.9440000000000004</v>
      </c>
      <c r="G11" s="20"/>
      <c r="H11" s="418" t="str">
        <f>'DATI STRUTTURA'!C76</f>
        <v>X1.6</v>
      </c>
      <c r="I11" s="490">
        <f>'Foglio deposito'!L123</f>
        <v>51.329429493776004</v>
      </c>
      <c r="J11" s="490">
        <f>'Foglio deposito'!M123</f>
        <v>20.881282373444002</v>
      </c>
      <c r="K11" s="490">
        <f>'Foglio deposito'!AB123</f>
        <v>19</v>
      </c>
      <c r="L11" s="490">
        <f>'Foglio deposito'!AC123</f>
        <v>2.2032000000000003</v>
      </c>
      <c r="N11" s="178" t="s">
        <v>710</v>
      </c>
      <c r="O11" s="20"/>
      <c r="P11" s="20"/>
      <c r="Q11" s="20"/>
      <c r="R11" s="20"/>
      <c r="S11" s="864">
        <f>P8-S10+Q8+R8*'ANALISI STATICA LINEARE'!G17+'ANALISI STATICA LINEARE'!G19*'CARICHI VERTICALI'!S8</f>
        <v>1973.3575252720743</v>
      </c>
    </row>
    <row r="12" spans="2:19" x14ac:dyDescent="0.25">
      <c r="B12" s="418" t="str">
        <f>'DATI STRUTTURA'!C28</f>
        <v>X0.7</v>
      </c>
      <c r="C12" s="490">
        <f>IF('Foglio deposito'!$AF$169='Foglio deposito'!AE175,'Foglio deposito'!$L$118,0)+IF('Foglio deposito'!$AF$170='Foglio deposito'!AE175,'Foglio deposito'!$L$119,0)+IF('Foglio deposito'!$AF$171='Foglio deposito'!AE175,'Foglio deposito'!$L$120,0)+IF('Foglio deposito'!$AF$172='Foglio deposito'!AE175,'Foglio deposito'!$L$121,0)+IF('Foglio deposito'!$AF$173='Foglio deposito'!AE175,'Foglio deposito'!$L$122,0)+IF('Foglio deposito'!$AF$174='Foglio deposito'!AE175,'Foglio deposito'!$L$123,0)+IF('Foglio deposito'!$AF$175='Foglio deposito'!AE175,'Foglio deposito'!$L$124,0)+IF('Foglio deposito'!$AF$176='Foglio deposito'!AE175,'Foglio deposito'!$L$125,0)+IF('Foglio deposito'!$AF$177='Foglio deposito'!AE175,'Foglio deposito'!$L$126,0)+IF('Foglio deposito'!$AF$178='Foglio deposito'!AE175,'Foglio deposito'!$L$127,0)+IF('Foglio deposito'!$AF$179='Foglio deposito'!AE175,'Foglio deposito'!$L$128,0)+IF('Foglio deposito'!$AF$180='Foglio deposito'!AE175,'Foglio deposito'!$L$129,0)+IF('Foglio deposito'!$AF$181='Foglio deposito'!AE175,'Foglio deposito'!$L$130,0)+IF('Foglio deposito'!$AF$182='Foglio deposito'!AE175,'Foglio deposito'!$L$131,0)+IF('Foglio deposito'!$AF$183='Foglio deposito'!AE175,'Foglio deposito'!$L$132,0)+IF('Foglio deposito'!$AF$184='Foglio deposito'!AE175,'Foglio deposito'!$L$133,0)+IF('Foglio deposito'!$AF$185='Foglio deposito'!AE175,'Foglio deposito'!$L$134,0)+IF('Foglio deposito'!$AF$186='Foglio deposito'!AE175,'Foglio deposito'!$L$135,0)+IF('Foglio deposito'!$AF$187='Foglio deposito'!AE175,'Foglio deposito'!$L$136,0)+IF('Foglio deposito'!$AF$188='Foglio deposito'!AE175,'Foglio deposito'!$L$137,0)+IF('Foglio deposito'!$AF$189='Foglio deposito'!AE175,'Foglio deposito'!$L$138,0)+IF('Foglio deposito'!$AF$190='Foglio deposito'!AE175,'Foglio deposito'!$L$139,0)+IF('Foglio deposito'!$AF$191='Foglio deposito'!AE175,'Foglio deposito'!$L$140,0)+IF('Foglio deposito'!$AF$192='Foglio deposito'!AE175,'Foglio deposito'!$L$141,0)+IF('Foglio deposito'!$AF$193='Foglio deposito'!AE175,'Foglio deposito'!$L$142,0)+IF('Foglio deposito'!$AF$194='Foglio deposito'!AE175,'Foglio deposito'!$L$144,0)+IF('Foglio deposito'!$AF$195='Foglio deposito'!AE175,'Foglio deposito'!$L$143,0)+IF('Foglio deposito'!$AF$196='Foglio deposito'!AE175,'Foglio deposito'!$L$145,0)+IF('Foglio deposito'!$AF$197='Foglio deposito'!AE175,'Foglio deposito'!$L$146,0)+IF('Foglio deposito'!$AF$198='Foglio deposito'!AE175,'Foglio deposito'!$L$147,0)+IF('Foglio deposito'!$AF$199='Foglio deposito'!AE175,'Foglio deposito'!$L$148,0)+IF('Foglio deposito'!$AF$200='Foglio deposito'!AE175,'Foglio deposito'!$L$149,0)+IF('Foglio deposito'!$AF$201='Foglio deposito'!AE175,'Foglio deposito'!$L$150,0)+IF('Foglio deposito'!$AF$202='Foglio deposito'!AE175,'Foglio deposito'!$L$151,0)+IF('Foglio deposito'!$AF$203='Foglio deposito'!AE175,'Foglio deposito'!$L$152,0)+IF('Foglio deposito'!$AF$204='Foglio deposito'!AE175,'Foglio deposito'!$L$153,0)+IF('Foglio deposito'!$AF$205='Foglio deposito'!AE175,'Foglio deposito'!$L$154,0)+IF('Foglio deposito'!$AF$206='Foglio deposito'!AE175,'Foglio deposito'!$L$155,0)+IF('Foglio deposito'!$AF$207='Foglio deposito'!AE175,'Foglio deposito'!$L$156,0)+IF('Foglio deposito'!$AF$208='Foglio deposito'!AE175,'Foglio deposito'!$L$157,0)+'DATI STRUTTURA'!$C$4*'DATI STRUTTURA'!$F$11*'CARICHI VERTICALI 1'!C12*'CARICHI VERTICALI 1'!D12+'DATI STRUTTURA'!H28</f>
        <v>33.496935688878125</v>
      </c>
      <c r="D12" s="490">
        <f>IF('Foglio deposito'!$AF$169='Foglio deposito'!AE175,'Foglio deposito'!$M$118,0)+IF('Foglio deposito'!$AF$170='Foglio deposito'!AE175,'Foglio deposito'!$M$119,0)+IF('Foglio deposito'!$AF$171='Foglio deposito'!AE175,'Foglio deposito'!$M$120,0)+IF('Foglio deposito'!$AF$172='Foglio deposito'!AE175,'Foglio deposito'!$M$121,0)+IF('Foglio deposito'!$AF$173='Foglio deposito'!AE175,'Foglio deposito'!$M$122,0)+IF('Foglio deposito'!$AF$174='Foglio deposito'!AE175,'Foglio deposito'!$M$123,0)+IF('Foglio deposito'!$AF$175='Foglio deposito'!AE175,'Foglio deposito'!$M$124,0)+IF('Foglio deposito'!$AF$176='Foglio deposito'!AE175,'Foglio deposito'!$M$125,0)+IF('Foglio deposito'!$AF$177='Foglio deposito'!AE175,'Foglio deposito'!$M$126,0)+IF('Foglio deposito'!$AF$178='Foglio deposito'!AE175,'Foglio deposito'!$M$127,0)+IF('Foglio deposito'!$AF$179='Foglio deposito'!AE175,'Foglio deposito'!$M$128,0)+IF('Foglio deposito'!$AF$180='Foglio deposito'!AE175,'Foglio deposito'!$M$129,0)+IF('Foglio deposito'!$AF$181='Foglio deposito'!AE175,'Foglio deposito'!$M$130,0)+IF('Foglio deposito'!$AF$182='Foglio deposito'!AE175,'Foglio deposito'!$M$131,0)+IF('Foglio deposito'!$AF$183='Foglio deposito'!AE175,'Foglio deposito'!$M$132,0)+IF('Foglio deposito'!$AF$184='Foglio deposito'!AE175,'Foglio deposito'!$M$133,0)+IF('Foglio deposito'!$AF$185='Foglio deposito'!AE175,'Foglio deposito'!$M$134,0)+IF('Foglio deposito'!$AF$186='Foglio deposito'!AE175,'Foglio deposito'!$M$135,0)+IF('Foglio deposito'!$AF$187='Foglio deposito'!AE175,'Foglio deposito'!$M$136,0)+IF('Foglio deposito'!$AF$188='Foglio deposito'!AE175,'Foglio deposito'!$M$137,0)+IF('Foglio deposito'!$AF$189='Foglio deposito'!AE175,'Foglio deposito'!$M$138,0)+IF('Foglio deposito'!$AF$190='Foglio deposito'!AE175,'Foglio deposito'!$M$139,0)+IF('Foglio deposito'!$AF$191='Foglio deposito'!AE175,'Foglio deposito'!$M$140,0)+IF('Foglio deposito'!$AF$192='Foglio deposito'!AE175,'Foglio deposito'!$M$141,0)+IF('Foglio deposito'!$AF$193='Foglio deposito'!AE175,'Foglio deposito'!$M$142,0)+IF('Foglio deposito'!$AF$194='Foglio deposito'!AE175,'Foglio deposito'!$M$144,0)+IF('Foglio deposito'!$AF$195='Foglio deposito'!AE175,'Foglio deposito'!$M$143,0)+IF('Foglio deposito'!$AF$196='Foglio deposito'!AE175,'Foglio deposito'!$M$145,0)+IF('Foglio deposito'!$AF$197='Foglio deposito'!AE175,'Foglio deposito'!$M$146,0)+IF('Foglio deposito'!$AF$198='Foglio deposito'!AE175,'Foglio deposito'!$M$147,0)+IF('Foglio deposito'!$AF$199='Foglio deposito'!AE175,'Foglio deposito'!$M$148,0)+IF('Foglio deposito'!$AF$200='Foglio deposito'!AE175,'Foglio deposito'!$M$149,0)+IF('Foglio deposito'!$AF$201='Foglio deposito'!AE175,'Foglio deposito'!$M$150,0)+IF('Foglio deposito'!$AF$202='Foglio deposito'!AE175,'Foglio deposito'!$M$151,0)+IF('Foglio deposito'!$AF$203='Foglio deposito'!AE175,'Foglio deposito'!$M$152,0)+IF('Foglio deposito'!$AF$204='Foglio deposito'!AE175,'Foglio deposito'!$M$153,0)+IF('Foglio deposito'!$AF$205='Foglio deposito'!AE175,'Foglio deposito'!$M$154,0)+IF('Foglio deposito'!$AF$206='Foglio deposito'!AE175,'Foglio deposito'!$M$155,0)+IF('Foglio deposito'!$AF$207='Foglio deposito'!AE175,'Foglio deposito'!$M$156,0)+IF('Foglio deposito'!$AF$208='Foglio deposito'!AE175,'Foglio deposito'!$M$157,0)+'DATI STRUTTURA'!I28</f>
        <v>35.934397080114273</v>
      </c>
      <c r="E12" s="490">
        <f>IF('Foglio deposito'!$AF$169='Foglio deposito'!AE175,'Foglio deposito'!$AB$118,0)+IF('Foglio deposito'!$AF$170='Foglio deposito'!AE175,'Foglio deposito'!$AB$119,0)+IF('Foglio deposito'!$AF$171='Foglio deposito'!AE175,'Foglio deposito'!$AB$120,0)+IF('Foglio deposito'!$AF$172='Foglio deposito'!AE175,'Foglio deposito'!$AB$121,0)+IF('Foglio deposito'!$AF$173='Foglio deposito'!AE175,'Foglio deposito'!$AB$122,0)+IF('Foglio deposito'!$AF$174='Foglio deposito'!AE175,'Foglio deposito'!$AB$123,0)+IF('Foglio deposito'!$AF$175='Foglio deposito'!AE175,'Foglio deposito'!$AB$124,0)+IF('Foglio deposito'!$AF$176='Foglio deposito'!AE175,'Foglio deposito'!$AB$125,0)+IF('Foglio deposito'!$AF$177='Foglio deposito'!AE175,'Foglio deposito'!$AB$126,0)+IF('Foglio deposito'!$AF$178='Foglio deposito'!AE175,'Foglio deposito'!$AB$127,0)+IF('Foglio deposito'!$AF$179='Foglio deposito'!AE175,'Foglio deposito'!$AB$128,0)+IF('Foglio deposito'!$AF$180='Foglio deposito'!AE175,'Foglio deposito'!$AB$129,0)+IF('Foglio deposito'!$AF$181='Foglio deposito'!AE175,'Foglio deposito'!$AB$130,0)+IF('Foglio deposito'!$AF$182='Foglio deposito'!AE175,'Foglio deposito'!$AB$131,0)+IF('Foglio deposito'!$AF$183='Foglio deposito'!AE175,'Foglio deposito'!$AB$132,0)+IF('Foglio deposito'!$AF$184='Foglio deposito'!AE175,'Foglio deposito'!$AB$133,0)+IF('Foglio deposito'!$AF$185='Foglio deposito'!AE175,'Foglio deposito'!$AB$134,0)+IF('Foglio deposito'!$AF$186='Foglio deposito'!AE175,'Foglio deposito'!$AB$135,0)+IF('Foglio deposito'!$AF$187='Foglio deposito'!AE175,'Foglio deposito'!$AB$136,0)+IF('Foglio deposito'!$AF$188='Foglio deposito'!AE175,'Foglio deposito'!$AB$137,0)+IF('Foglio deposito'!$AF$189='Foglio deposito'!AE175,'Foglio deposito'!$AB$138,0)+IF('Foglio deposito'!$AF$190='Foglio deposito'!AE175,'Foglio deposito'!$AB$139,0)+IF('Foglio deposito'!$AF$191='Foglio deposito'!AE175,'Foglio deposito'!$AB$140,0)+IF('Foglio deposito'!$AF$192='Foglio deposito'!AE175,'Foglio deposito'!$AB$141,0)+IF('Foglio deposito'!$AF$193='Foglio deposito'!AE175,'Foglio deposito'!$AB$142,0)+IF('Foglio deposito'!$AF$194='Foglio deposito'!AE175,'Foglio deposito'!$AB$144,0)+IF('Foglio deposito'!$AF$195='Foglio deposito'!AE175,'Foglio deposito'!$AB$143,0)+IF('Foglio deposito'!$AF$196='Foglio deposito'!AE175,'Foglio deposito'!$AB$145,0)+IF('Foglio deposito'!$AF$197='Foglio deposito'!AE175,'Foglio deposito'!$AB$146,0)+IF('Foglio deposito'!$AF$198='Foglio deposito'!AE175,'Foglio deposito'!$AB$147,0)+IF('Foglio deposito'!$AF$199='Foglio deposito'!AE175,'Foglio deposito'!$AB$148,0)+IF('Foglio deposito'!$AF$200='Foglio deposito'!AE175,'Foglio deposito'!$AB$149,0)+IF('Foglio deposito'!$AF$201='Foglio deposito'!AE175,'Foglio deposito'!$AB$150,0)+IF('Foglio deposito'!$AF$202='Foglio deposito'!AE175,'Foglio deposito'!$AB$151,0)+IF('Foglio deposito'!$AF$203='Foglio deposito'!AE175,'Foglio deposito'!$AB$152,0)+IF('Foglio deposito'!$AF$204='Foglio deposito'!AE175,'Foglio deposito'!$AB$153,0)+IF('Foglio deposito'!$AF$205='Foglio deposito'!AE175,'Foglio deposito'!$AB$154,0)+IF('Foglio deposito'!$AF$206='Foglio deposito'!AE175,'Foglio deposito'!$AB$155,0)+IF('Foglio deposito'!$AF$207='Foglio deposito'!AE175,'Foglio deposito'!$AB$156,0)+IF('Foglio deposito'!$AF$208='Foglio deposito'!AE175,'Foglio deposito'!$AB$157,0)+'DATI STRUTTURA'!J28</f>
        <v>9.1999999999999993</v>
      </c>
      <c r="F12" s="490">
        <f>IF('Foglio deposito'!$AF$169='Foglio deposito'!AE175,'Foglio deposito'!$AC$118,0)+IF('Foglio deposito'!$AF$170='Foglio deposito'!AE175,'Foglio deposito'!$AC$119,0)+IF('Foglio deposito'!$AF$171='Foglio deposito'!AE175,'Foglio deposito'!$AC$120,0)+IF('Foglio deposito'!$AF$172='Foglio deposito'!AE175,'Foglio deposito'!$AC$121,0)+IF('Foglio deposito'!$AF$173='Foglio deposito'!AE175,'Foglio deposito'!$AC$122,0)+IF('Foglio deposito'!$AF$174='Foglio deposito'!AE175,'Foglio deposito'!$AC$123,0)+IF('Foglio deposito'!$AF$175='Foglio deposito'!AE175,'Foglio deposito'!$AC$124,0)+IF('Foglio deposito'!$AF$176='Foglio deposito'!AE175,'Foglio deposito'!$AC$125,0)+IF('Foglio deposito'!$AF$177='Foglio deposito'!AE175,'Foglio deposito'!$AC$126,0)+IF('Foglio deposito'!$AF$178='Foglio deposito'!AE175,'Foglio deposito'!$AC$127,0)+IF('Foglio deposito'!$AF$179='Foglio deposito'!AE175,'Foglio deposito'!$AC$128,0)+IF('Foglio deposito'!$AF$180='Foglio deposito'!AE175,'Foglio deposito'!$AC$129,0)+IF('Foglio deposito'!$AF$181='Foglio deposito'!AE175,'Foglio deposito'!$AC$130,0)+IF('Foglio deposito'!$AF$182='Foglio deposito'!AE175,'Foglio deposito'!$AC$131,0)+IF('Foglio deposito'!$AF$183='Foglio deposito'!AE175,'Foglio deposito'!$AC$132,0)+IF('Foglio deposito'!$AF$184='Foglio deposito'!AE175,'Foglio deposito'!$AC$133,0)+IF('Foglio deposito'!$AF$185='Foglio deposito'!AE175,'Foglio deposito'!$AC$134,0)+IF('Foglio deposito'!$AF$186='Foglio deposito'!AE175,'Foglio deposito'!$AC$135,0)+IF('Foglio deposito'!$AF$187='Foglio deposito'!AE175,'Foglio deposito'!$AC$136,0)+IF('Foglio deposito'!$AF$188='Foglio deposito'!AE175,'Foglio deposito'!$AC$137,0)+IF('Foglio deposito'!$AF$189='Foglio deposito'!AE175,'Foglio deposito'!$AC$138,0)+IF('Foglio deposito'!$AF$190='Foglio deposito'!AE175,'Foglio deposito'!$AC$139,0)+IF('Foglio deposito'!$AF$191='Foglio deposito'!AE175,'Foglio deposito'!$AC$140,0)+IF('Foglio deposito'!$AF$192='Foglio deposito'!AE175,'Foglio deposito'!$AC$141,0)+IF('Foglio deposito'!$AF$193='Foglio deposito'!AE175,'Foglio deposito'!$AC$142,0)+IF('Foglio deposito'!$AF$194='Foglio deposito'!AE175,'Foglio deposito'!$AC$144,0)+IF('Foglio deposito'!$AF$195='Foglio deposito'!AE175,'Foglio deposito'!$AC$143,0)+IF('Foglio deposito'!$AF$196='Foglio deposito'!AE175,'Foglio deposito'!$AC$145,0)+IF('Foglio deposito'!$AF$197='Foglio deposito'!AE175,'Foglio deposito'!$AC$146,0)+IF('Foglio deposito'!$AF$198='Foglio deposito'!AE175,'Foglio deposito'!$AC$147,0)+IF('Foglio deposito'!$AF$199='Foglio deposito'!AE175,'Foglio deposito'!$AC$148,0)+IF('Foglio deposito'!$AF$200='Foglio deposito'!AE175,'Foglio deposito'!$AC$149,0)+IF('Foglio deposito'!$AF$201='Foglio deposito'!AE175,'Foglio deposito'!$AC$150,0)+IF('Foglio deposito'!$AF$202='Foglio deposito'!AE175,'Foglio deposito'!$AC$151,0)+IF('Foglio deposito'!$AF$203='Foglio deposito'!AE175,'Foglio deposito'!$AC$152,0)+IF('Foglio deposito'!$AF$204='Foglio deposito'!AE175,'Foglio deposito'!$AC$153,0)+IF('Foglio deposito'!$AF$205='Foglio deposito'!AE175,'Foglio deposito'!$AC$154,0)+IF('Foglio deposito'!$AF$206='Foglio deposito'!AE175,'Foglio deposito'!$AC$155,0)+IF('Foglio deposito'!$AF$207='Foglio deposito'!AE175,'Foglio deposito'!$AC$156,0)+IF('Foglio deposito'!$AF$208='Foglio deposito'!AE175,'Foglio deposito'!$AC$157,0)</f>
        <v>2.5488000000000004</v>
      </c>
      <c r="G12" s="20"/>
      <c r="H12" s="418" t="str">
        <f>'DATI STRUTTURA'!C77</f>
        <v>X1.7</v>
      </c>
      <c r="I12" s="490">
        <f>'Foglio deposito'!L124</f>
        <v>45.740309847449417</v>
      </c>
      <c r="J12" s="490">
        <f>'Foglio deposito'!M124</f>
        <v>18.287064961862356</v>
      </c>
      <c r="K12" s="490">
        <f>'Foglio deposito'!AB124</f>
        <v>15</v>
      </c>
      <c r="L12" s="490">
        <f>'Foglio deposito'!AC124</f>
        <v>1.9440000000000004</v>
      </c>
    </row>
    <row r="13" spans="2:19" x14ac:dyDescent="0.25">
      <c r="B13" s="418" t="str">
        <f>'DATI STRUTTURA'!C29</f>
        <v>X0.8</v>
      </c>
      <c r="C13" s="490">
        <f>IF('Foglio deposito'!$AF$169='Foglio deposito'!AE176,'Foglio deposito'!$L$118,0)+IF('Foglio deposito'!$AF$170='Foglio deposito'!AE176,'Foglio deposito'!$L$119,0)+IF('Foglio deposito'!$AF$171='Foglio deposito'!AE176,'Foglio deposito'!$L$120,0)+IF('Foglio deposito'!$AF$172='Foglio deposito'!AE176,'Foglio deposito'!$L$121,0)+IF('Foglio deposito'!$AF$173='Foglio deposito'!AE176,'Foglio deposito'!$L$122,0)+IF('Foglio deposito'!$AF$174='Foglio deposito'!AE176,'Foglio deposito'!$L$123,0)+IF('Foglio deposito'!$AF$175='Foglio deposito'!AE176,'Foglio deposito'!$L$124,0)+IF('Foglio deposito'!$AF$176='Foglio deposito'!AE176,'Foglio deposito'!$L$125,0)+IF('Foglio deposito'!$AF$177='Foglio deposito'!AE176,'Foglio deposito'!$L$126,0)+IF('Foglio deposito'!$AF$178='Foglio deposito'!AE176,'Foglio deposito'!$L$127,0)+IF('Foglio deposito'!$AF$179='Foglio deposito'!AE176,'Foglio deposito'!$L$128,0)+IF('Foglio deposito'!$AF$180='Foglio deposito'!AE176,'Foglio deposito'!$L$129,0)+IF('Foglio deposito'!$AF$181='Foglio deposito'!AE176,'Foglio deposito'!$L$130,0)+IF('Foglio deposito'!$AF$182='Foglio deposito'!AE176,'Foglio deposito'!$L$131,0)+IF('Foglio deposito'!$AF$183='Foglio deposito'!AE176,'Foglio deposito'!$L$132,0)+IF('Foglio deposito'!$AF$184='Foglio deposito'!AE176,'Foglio deposito'!$L$133,0)+IF('Foglio deposito'!$AF$185='Foglio deposito'!AE176,'Foglio deposito'!$L$134,0)+IF('Foglio deposito'!$AF$186='Foglio deposito'!AE176,'Foglio deposito'!$L$135,0)+IF('Foglio deposito'!$AF$187='Foglio deposito'!AE176,'Foglio deposito'!$L$136,0)+IF('Foglio deposito'!$AF$188='Foglio deposito'!AE176,'Foglio deposito'!$L$137,0)+IF('Foglio deposito'!$AF$189='Foglio deposito'!AE176,'Foglio deposito'!$L$138,0)+IF('Foglio deposito'!$AF$190='Foglio deposito'!AE176,'Foglio deposito'!$L$139,0)+IF('Foglio deposito'!$AF$191='Foglio deposito'!AE176,'Foglio deposito'!$L$140,0)+IF('Foglio deposito'!$AF$192='Foglio deposito'!AE176,'Foglio deposito'!$L$141,0)+IF('Foglio deposito'!$AF$193='Foglio deposito'!AE176,'Foglio deposito'!$L$142,0)+IF('Foglio deposito'!$AF$194='Foglio deposito'!AE176,'Foglio deposito'!$L$144,0)+IF('Foglio deposito'!$AF$195='Foglio deposito'!AE176,'Foglio deposito'!$L$143,0)+IF('Foglio deposito'!$AF$196='Foglio deposito'!AE176,'Foglio deposito'!$L$145,0)+IF('Foglio deposito'!$AF$197='Foglio deposito'!AE176,'Foglio deposito'!$L$146,0)+IF('Foglio deposito'!$AF$198='Foglio deposito'!AE176,'Foglio deposito'!$L$147,0)+IF('Foglio deposito'!$AF$199='Foglio deposito'!AE176,'Foglio deposito'!$L$148,0)+IF('Foglio deposito'!$AF$200='Foglio deposito'!AE176,'Foglio deposito'!$L$149,0)+IF('Foglio deposito'!$AF$201='Foglio deposito'!AE176,'Foglio deposito'!$L$150,0)+IF('Foglio deposito'!$AF$202='Foglio deposito'!AE176,'Foglio deposito'!$L$151,0)+IF('Foglio deposito'!$AF$203='Foglio deposito'!AE176,'Foglio deposito'!$L$152,0)+IF('Foglio deposito'!$AF$204='Foglio deposito'!AE176,'Foglio deposito'!$L$153,0)+IF('Foglio deposito'!$AF$205='Foglio deposito'!AE176,'Foglio deposito'!$L$154,0)+IF('Foglio deposito'!$AF$206='Foglio deposito'!AE176,'Foglio deposito'!$L$155,0)+IF('Foglio deposito'!$AF$207='Foglio deposito'!AE176,'Foglio deposito'!$L$156,0)+IF('Foglio deposito'!$AF$208='Foglio deposito'!AE176,'Foglio deposito'!$L$157,0)+'DATI STRUTTURA'!$C$4*'DATI STRUTTURA'!$F$11*'CARICHI VERTICALI 1'!C13*'CARICHI VERTICALI 1'!D13+'DATI STRUTTURA'!H29</f>
        <v>32.994895688878117</v>
      </c>
      <c r="D13" s="490">
        <f>IF('Foglio deposito'!$AF$169='Foglio deposito'!AE176,'Foglio deposito'!$M$118,0)+IF('Foglio deposito'!$AF$170='Foglio deposito'!AE176,'Foglio deposito'!$M$119,0)+IF('Foglio deposito'!$AF$171='Foglio deposito'!AE176,'Foglio deposito'!$M$120,0)+IF('Foglio deposito'!$AF$172='Foglio deposito'!AE176,'Foglio deposito'!$M$121,0)+IF('Foglio deposito'!$AF$173='Foglio deposito'!AE176,'Foglio deposito'!$M$122,0)+IF('Foglio deposito'!$AF$174='Foglio deposito'!AE176,'Foglio deposito'!$M$123,0)+IF('Foglio deposito'!$AF$175='Foglio deposito'!AE176,'Foglio deposito'!$M$124,0)+IF('Foglio deposito'!$AF$176='Foglio deposito'!AE176,'Foglio deposito'!$M$125,0)+IF('Foglio deposito'!$AF$177='Foglio deposito'!AE176,'Foglio deposito'!$M$126,0)+IF('Foglio deposito'!$AF$178='Foglio deposito'!AE176,'Foglio deposito'!$M$127,0)+IF('Foglio deposito'!$AF$179='Foglio deposito'!AE176,'Foglio deposito'!$M$128,0)+IF('Foglio deposito'!$AF$180='Foglio deposito'!AE176,'Foglio deposito'!$M$129,0)+IF('Foglio deposito'!$AF$181='Foglio deposito'!AE176,'Foglio deposito'!$M$130,0)+IF('Foglio deposito'!$AF$182='Foglio deposito'!AE176,'Foglio deposito'!$M$131,0)+IF('Foglio deposito'!$AF$183='Foglio deposito'!AE176,'Foglio deposito'!$M$132,0)+IF('Foglio deposito'!$AF$184='Foglio deposito'!AE176,'Foglio deposito'!$M$133,0)+IF('Foglio deposito'!$AF$185='Foglio deposito'!AE176,'Foglio deposito'!$M$134,0)+IF('Foglio deposito'!$AF$186='Foglio deposito'!AE176,'Foglio deposito'!$M$135,0)+IF('Foglio deposito'!$AF$187='Foglio deposito'!AE176,'Foglio deposito'!$M$136,0)+IF('Foglio deposito'!$AF$188='Foglio deposito'!AE176,'Foglio deposito'!$M$137,0)+IF('Foglio deposito'!$AF$189='Foglio deposito'!AE176,'Foglio deposito'!$M$138,0)+IF('Foglio deposito'!$AF$190='Foglio deposito'!AE176,'Foglio deposito'!$M$139,0)+IF('Foglio deposito'!$AF$191='Foglio deposito'!AE176,'Foglio deposito'!$M$140,0)+IF('Foglio deposito'!$AF$192='Foglio deposito'!AE176,'Foglio deposito'!$M$141,0)+IF('Foglio deposito'!$AF$193='Foglio deposito'!AE176,'Foglio deposito'!$M$142,0)+IF('Foglio deposito'!$AF$194='Foglio deposito'!AE176,'Foglio deposito'!$M$144,0)+IF('Foglio deposito'!$AF$195='Foglio deposito'!AE176,'Foglio deposito'!$M$143,0)+IF('Foglio deposito'!$AF$196='Foglio deposito'!AE176,'Foglio deposito'!$M$145,0)+IF('Foglio deposito'!$AF$197='Foglio deposito'!AE176,'Foglio deposito'!$M$146,0)+IF('Foglio deposito'!$AF$198='Foglio deposito'!AE176,'Foglio deposito'!$M$147,0)+IF('Foglio deposito'!$AF$199='Foglio deposito'!AE176,'Foglio deposito'!$M$148,0)+IF('Foglio deposito'!$AF$200='Foglio deposito'!AE176,'Foglio deposito'!$M$149,0)+IF('Foglio deposito'!$AF$201='Foglio deposito'!AE176,'Foglio deposito'!$M$150,0)+IF('Foglio deposito'!$AF$202='Foglio deposito'!AE176,'Foglio deposito'!$M$151,0)+IF('Foglio deposito'!$AF$203='Foglio deposito'!AE176,'Foglio deposito'!$M$152,0)+IF('Foglio deposito'!$AF$204='Foglio deposito'!AE176,'Foglio deposito'!$M$153,0)+IF('Foglio deposito'!$AF$205='Foglio deposito'!AE176,'Foglio deposito'!$M$154,0)+IF('Foglio deposito'!$AF$206='Foglio deposito'!AE176,'Foglio deposito'!$M$155,0)+IF('Foglio deposito'!$AF$207='Foglio deposito'!AE176,'Foglio deposito'!$M$156,0)+IF('Foglio deposito'!$AF$208='Foglio deposito'!AE176,'Foglio deposito'!$M$157,0)+'DATI STRUTTURA'!I29</f>
        <v>35.808887080114275</v>
      </c>
      <c r="E13" s="490">
        <f>IF('Foglio deposito'!$AF$169='Foglio deposito'!AE176,'Foglio deposito'!$AB$118,0)+IF('Foglio deposito'!$AF$170='Foglio deposito'!AE176,'Foglio deposito'!$AB$119,0)+IF('Foglio deposito'!$AF$171='Foglio deposito'!AE176,'Foglio deposito'!$AB$120,0)+IF('Foglio deposito'!$AF$172='Foglio deposito'!AE176,'Foglio deposito'!$AB$121,0)+IF('Foglio deposito'!$AF$173='Foglio deposito'!AE176,'Foglio deposito'!$AB$122,0)+IF('Foglio deposito'!$AF$174='Foglio deposito'!AE176,'Foglio deposito'!$AB$123,0)+IF('Foglio deposito'!$AF$175='Foglio deposito'!AE176,'Foglio deposito'!$AB$124,0)+IF('Foglio deposito'!$AF$176='Foglio deposito'!AE176,'Foglio deposito'!$AB$125,0)+IF('Foglio deposito'!$AF$177='Foglio deposito'!AE176,'Foglio deposito'!$AB$126,0)+IF('Foglio deposito'!$AF$178='Foglio deposito'!AE176,'Foglio deposito'!$AB$127,0)+IF('Foglio deposito'!$AF$179='Foglio deposito'!AE176,'Foglio deposito'!$AB$128,0)+IF('Foglio deposito'!$AF$180='Foglio deposito'!AE176,'Foglio deposito'!$AB$129,0)+IF('Foglio deposito'!$AF$181='Foglio deposito'!AE176,'Foglio deposito'!$AB$130,0)+IF('Foglio deposito'!$AF$182='Foglio deposito'!AE176,'Foglio deposito'!$AB$131,0)+IF('Foglio deposito'!$AF$183='Foglio deposito'!AE176,'Foglio deposito'!$AB$132,0)+IF('Foglio deposito'!$AF$184='Foglio deposito'!AE176,'Foglio deposito'!$AB$133,0)+IF('Foglio deposito'!$AF$185='Foglio deposito'!AE176,'Foglio deposito'!$AB$134,0)+IF('Foglio deposito'!$AF$186='Foglio deposito'!AE176,'Foglio deposito'!$AB$135,0)+IF('Foglio deposito'!$AF$187='Foglio deposito'!AE176,'Foglio deposito'!$AB$136,0)+IF('Foglio deposito'!$AF$188='Foglio deposito'!AE176,'Foglio deposito'!$AB$137,0)+IF('Foglio deposito'!$AF$189='Foglio deposito'!AE176,'Foglio deposito'!$AB$138,0)+IF('Foglio deposito'!$AF$190='Foglio deposito'!AE176,'Foglio deposito'!$AB$139,0)+IF('Foglio deposito'!$AF$191='Foglio deposito'!AE176,'Foglio deposito'!$AB$140,0)+IF('Foglio deposito'!$AF$192='Foglio deposito'!AE176,'Foglio deposito'!$AB$141,0)+IF('Foglio deposito'!$AF$193='Foglio deposito'!AE176,'Foglio deposito'!$AB$142,0)+IF('Foglio deposito'!$AF$194='Foglio deposito'!AE176,'Foglio deposito'!$AB$144,0)+IF('Foglio deposito'!$AF$195='Foglio deposito'!AE176,'Foglio deposito'!$AB$143,0)+IF('Foglio deposito'!$AF$196='Foglio deposito'!AE176,'Foglio deposito'!$AB$145,0)+IF('Foglio deposito'!$AF$197='Foglio deposito'!AE176,'Foglio deposito'!$AB$146,0)+IF('Foglio deposito'!$AF$198='Foglio deposito'!AE176,'Foglio deposito'!$AB$147,0)+IF('Foglio deposito'!$AF$199='Foglio deposito'!AE176,'Foglio deposito'!$AB$148,0)+IF('Foglio deposito'!$AF$200='Foglio deposito'!AE176,'Foglio deposito'!$AB$149,0)+IF('Foglio deposito'!$AF$201='Foglio deposito'!AE176,'Foglio deposito'!$AB$150,0)+IF('Foglio deposito'!$AF$202='Foglio deposito'!AE176,'Foglio deposito'!$AB$151,0)+IF('Foglio deposito'!$AF$203='Foglio deposito'!AE176,'Foglio deposito'!$AB$152,0)+IF('Foglio deposito'!$AF$204='Foglio deposito'!AE176,'Foglio deposito'!$AB$153,0)+IF('Foglio deposito'!$AF$205='Foglio deposito'!AE176,'Foglio deposito'!$AB$154,0)+IF('Foglio deposito'!$AF$206='Foglio deposito'!AE176,'Foglio deposito'!$AB$155,0)+IF('Foglio deposito'!$AF$207='Foglio deposito'!AE176,'Foglio deposito'!$AB$156,0)+IF('Foglio deposito'!$AF$208='Foglio deposito'!AE176,'Foglio deposito'!$AB$157,0)+'DATI STRUTTURA'!J29</f>
        <v>9.1999999999999993</v>
      </c>
      <c r="F13" s="490">
        <f>IF('Foglio deposito'!$AF$169='Foglio deposito'!AE176,'Foglio deposito'!$AC$118,0)+IF('Foglio deposito'!$AF$170='Foglio deposito'!AE176,'Foglio deposito'!$AC$119,0)+IF('Foglio deposito'!$AF$171='Foglio deposito'!AE176,'Foglio deposito'!$AC$120,0)+IF('Foglio deposito'!$AF$172='Foglio deposito'!AE176,'Foglio deposito'!$AC$121,0)+IF('Foglio deposito'!$AF$173='Foglio deposito'!AE176,'Foglio deposito'!$AC$122,0)+IF('Foglio deposito'!$AF$174='Foglio deposito'!AE176,'Foglio deposito'!$AC$123,0)+IF('Foglio deposito'!$AF$175='Foglio deposito'!AE176,'Foglio deposito'!$AC$124,0)+IF('Foglio deposito'!$AF$176='Foglio deposito'!AE176,'Foglio deposito'!$AC$125,0)+IF('Foglio deposito'!$AF$177='Foglio deposito'!AE176,'Foglio deposito'!$AC$126,0)+IF('Foglio deposito'!$AF$178='Foglio deposito'!AE176,'Foglio deposito'!$AC$127,0)+IF('Foglio deposito'!$AF$179='Foglio deposito'!AE176,'Foglio deposito'!$AC$128,0)+IF('Foglio deposito'!$AF$180='Foglio deposito'!AE176,'Foglio deposito'!$AC$129,0)+IF('Foglio deposito'!$AF$181='Foglio deposito'!AE176,'Foglio deposito'!$AC$130,0)+IF('Foglio deposito'!$AF$182='Foglio deposito'!AE176,'Foglio deposito'!$AC$131,0)+IF('Foglio deposito'!$AF$183='Foglio deposito'!AE176,'Foglio deposito'!$AC$132,0)+IF('Foglio deposito'!$AF$184='Foglio deposito'!AE176,'Foglio deposito'!$AC$133,0)+IF('Foglio deposito'!$AF$185='Foglio deposito'!AE176,'Foglio deposito'!$AC$134,0)+IF('Foglio deposito'!$AF$186='Foglio deposito'!AE176,'Foglio deposito'!$AC$135,0)+IF('Foglio deposito'!$AF$187='Foglio deposito'!AE176,'Foglio deposito'!$AC$136,0)+IF('Foglio deposito'!$AF$188='Foglio deposito'!AE176,'Foglio deposito'!$AC$137,0)+IF('Foglio deposito'!$AF$189='Foglio deposito'!AE176,'Foglio deposito'!$AC$138,0)+IF('Foglio deposito'!$AF$190='Foglio deposito'!AE176,'Foglio deposito'!$AC$139,0)+IF('Foglio deposito'!$AF$191='Foglio deposito'!AE176,'Foglio deposito'!$AC$140,0)+IF('Foglio deposito'!$AF$192='Foglio deposito'!AE176,'Foglio deposito'!$AC$141,0)+IF('Foglio deposito'!$AF$193='Foglio deposito'!AE176,'Foglio deposito'!$AC$142,0)+IF('Foglio deposito'!$AF$194='Foglio deposito'!AE176,'Foglio deposito'!$AC$144,0)+IF('Foglio deposito'!$AF$195='Foglio deposito'!AE176,'Foglio deposito'!$AC$143,0)+IF('Foglio deposito'!$AF$196='Foglio deposito'!AE176,'Foglio deposito'!$AC$145,0)+IF('Foglio deposito'!$AF$197='Foglio deposito'!AE176,'Foglio deposito'!$AC$146,0)+IF('Foglio deposito'!$AF$198='Foglio deposito'!AE176,'Foglio deposito'!$AC$147,0)+IF('Foglio deposito'!$AF$199='Foglio deposito'!AE176,'Foglio deposito'!$AC$148,0)+IF('Foglio deposito'!$AF$200='Foglio deposito'!AE176,'Foglio deposito'!$AC$149,0)+IF('Foglio deposito'!$AF$201='Foglio deposito'!AE176,'Foglio deposito'!$AC$150,0)+IF('Foglio deposito'!$AF$202='Foglio deposito'!AE176,'Foglio deposito'!$AC$151,0)+IF('Foglio deposito'!$AF$203='Foglio deposito'!AE176,'Foglio deposito'!$AC$152,0)+IF('Foglio deposito'!$AF$204='Foglio deposito'!AE176,'Foglio deposito'!$AC$153,0)+IF('Foglio deposito'!$AF$205='Foglio deposito'!AE176,'Foglio deposito'!$AC$154,0)+IF('Foglio deposito'!$AF$206='Foglio deposito'!AE176,'Foglio deposito'!$AC$155,0)+IF('Foglio deposito'!$AF$207='Foglio deposito'!AE176,'Foglio deposito'!$AC$156,0)+IF('Foglio deposito'!$AF$208='Foglio deposito'!AE176,'Foglio deposito'!$AC$157,0)</f>
        <v>2.5488000000000004</v>
      </c>
      <c r="G13" s="20"/>
      <c r="H13" s="418" t="str">
        <f>'DATI STRUTTURA'!C78</f>
        <v>X1.8</v>
      </c>
      <c r="I13" s="490">
        <f>'Foglio deposito'!L125</f>
        <v>22.117335688878121</v>
      </c>
      <c r="J13" s="490">
        <f>'Foglio deposito'!M125</f>
        <v>19.374665501166902</v>
      </c>
      <c r="K13" s="490">
        <f>'Foglio deposito'!AB125</f>
        <v>4.5999999999999996</v>
      </c>
      <c r="L13" s="490">
        <f>'Foglio deposito'!AC125</f>
        <v>2.5488000000000004</v>
      </c>
    </row>
    <row r="14" spans="2:19" x14ac:dyDescent="0.25">
      <c r="B14" s="418" t="str">
        <f>'DATI STRUTTURA'!C30</f>
        <v>X0.9</v>
      </c>
      <c r="C14" s="490">
        <f>IF('Foglio deposito'!$AF$169='Foglio deposito'!AE177,'Foglio deposito'!$L$118,0)+IF('Foglio deposito'!$AF$170='Foglio deposito'!AE177,'Foglio deposito'!$L$119,0)+IF('Foglio deposito'!$AF$171='Foglio deposito'!AE177,'Foglio deposito'!$L$120,0)+IF('Foglio deposito'!$AF$172='Foglio deposito'!AE177,'Foglio deposito'!$L$121,0)+IF('Foglio deposito'!$AF$173='Foglio deposito'!AE177,'Foglio deposito'!$L$122,0)+IF('Foglio deposito'!$AF$174='Foglio deposito'!AE177,'Foglio deposito'!$L$123,0)+IF('Foglio deposito'!$AF$175='Foglio deposito'!AE177,'Foglio deposito'!$L$124,0)+IF('Foglio deposito'!$AF$176='Foglio deposito'!AE177,'Foglio deposito'!$L$125,0)+IF('Foglio deposito'!$AF$177='Foglio deposito'!AE177,'Foglio deposito'!$L$126,0)+IF('Foglio deposito'!$AF$178='Foglio deposito'!AE177,'Foglio deposito'!$L$127,0)+IF('Foglio deposito'!$AF$179='Foglio deposito'!AE177,'Foglio deposito'!$L$128,0)+IF('Foglio deposito'!$AF$180='Foglio deposito'!AE177,'Foglio deposito'!$L$129,0)+IF('Foglio deposito'!$AF$181='Foglio deposito'!AE177,'Foglio deposito'!$L$130,0)+IF('Foglio deposito'!$AF$182='Foglio deposito'!AE177,'Foglio deposito'!$L$131,0)+IF('Foglio deposito'!$AF$183='Foglio deposito'!AE177,'Foglio deposito'!$L$132,0)+IF('Foglio deposito'!$AF$184='Foglio deposito'!AE177,'Foglio deposito'!$L$133,0)+IF('Foglio deposito'!$AF$185='Foglio deposito'!AE177,'Foglio deposito'!$L$134,0)+IF('Foglio deposito'!$AF$186='Foglio deposito'!AE177,'Foglio deposito'!$L$135,0)+IF('Foglio deposito'!$AF$187='Foglio deposito'!AE177,'Foglio deposito'!$L$136,0)+IF('Foglio deposito'!$AF$188='Foglio deposito'!AE177,'Foglio deposito'!$L$137,0)+IF('Foglio deposito'!$AF$189='Foglio deposito'!AE177,'Foglio deposito'!$L$138,0)+IF('Foglio deposito'!$AF$190='Foglio deposito'!AE177,'Foglio deposito'!$L$139,0)+IF('Foglio deposito'!$AF$191='Foglio deposito'!AE177,'Foglio deposito'!$L$140,0)+IF('Foglio deposito'!$AF$192='Foglio deposito'!AE177,'Foglio deposito'!$L$141,0)+IF('Foglio deposito'!$AF$193='Foglio deposito'!AE177,'Foglio deposito'!$L$142,0)+IF('Foglio deposito'!$AF$194='Foglio deposito'!AE177,'Foglio deposito'!$L$144,0)+IF('Foglio deposito'!$AF$195='Foglio deposito'!AE177,'Foglio deposito'!$L$143,0)+IF('Foglio deposito'!$AF$196='Foglio deposito'!AE177,'Foglio deposito'!$L$145,0)+IF('Foglio deposito'!$AF$197='Foglio deposito'!AE177,'Foglio deposito'!$L$146,0)+IF('Foglio deposito'!$AF$198='Foglio deposito'!AE177,'Foglio deposito'!$L$147,0)+IF('Foglio deposito'!$AF$199='Foglio deposito'!AE177,'Foglio deposito'!$L$148,0)+IF('Foglio deposito'!$AF$200='Foglio deposito'!AE177,'Foglio deposito'!$L$149,0)+IF('Foglio deposito'!$AF$201='Foglio deposito'!AE177,'Foglio deposito'!$L$150,0)+IF('Foglio deposito'!$AF$202='Foglio deposito'!AE177,'Foglio deposito'!$L$151,0)+IF('Foglio deposito'!$AF$203='Foglio deposito'!AE177,'Foglio deposito'!$L$152,0)+IF('Foglio deposito'!$AF$204='Foglio deposito'!AE177,'Foglio deposito'!$L$153,0)+IF('Foglio deposito'!$AF$205='Foglio deposito'!AE177,'Foglio deposito'!$L$154,0)+IF('Foglio deposito'!$AF$206='Foglio deposito'!AE177,'Foglio deposito'!$L$155,0)+IF('Foglio deposito'!$AF$207='Foglio deposito'!AE177,'Foglio deposito'!$L$156,0)+IF('Foglio deposito'!$AF$208='Foglio deposito'!AE177,'Foglio deposito'!$L$157,0)+'DATI STRUTTURA'!$C$4*'DATI STRUTTURA'!$F$11*'CARICHI VERTICALI 1'!C14*'CARICHI VERTICALI 1'!D14+'DATI STRUTTURA'!H30</f>
        <v>48.52906104255154</v>
      </c>
      <c r="D14" s="490">
        <f>IF('Foglio deposito'!$AF$169='Foglio deposito'!AE177,'Foglio deposito'!$M$118,0)+IF('Foglio deposito'!$AF$170='Foglio deposito'!AE177,'Foglio deposito'!$M$119,0)+IF('Foglio deposito'!$AF$171='Foglio deposito'!AE177,'Foglio deposito'!$M$120,0)+IF('Foglio deposito'!$AF$172='Foglio deposito'!AE177,'Foglio deposito'!$M$121,0)+IF('Foglio deposito'!$AF$173='Foglio deposito'!AE177,'Foglio deposito'!$M$122,0)+IF('Foglio deposito'!$AF$174='Foglio deposito'!AE177,'Foglio deposito'!$M$123,0)+IF('Foglio deposito'!$AF$175='Foglio deposito'!AE177,'Foglio deposito'!$M$124,0)+IF('Foglio deposito'!$AF$176='Foglio deposito'!AE177,'Foglio deposito'!$M$125,0)+IF('Foglio deposito'!$AF$177='Foglio deposito'!AE177,'Foglio deposito'!$M$126,0)+IF('Foglio deposito'!$AF$178='Foglio deposito'!AE177,'Foglio deposito'!$M$127,0)+IF('Foglio deposito'!$AF$179='Foglio deposito'!AE177,'Foglio deposito'!$M$128,0)+IF('Foglio deposito'!$AF$180='Foglio deposito'!AE177,'Foglio deposito'!$M$129,0)+IF('Foglio deposito'!$AF$181='Foglio deposito'!AE177,'Foglio deposito'!$M$130,0)+IF('Foglio deposito'!$AF$182='Foglio deposito'!AE177,'Foglio deposito'!$M$131,0)+IF('Foglio deposito'!$AF$183='Foglio deposito'!AE177,'Foglio deposito'!$M$132,0)+IF('Foglio deposito'!$AF$184='Foglio deposito'!AE177,'Foglio deposito'!$M$133,0)+IF('Foglio deposito'!$AF$185='Foglio deposito'!AE177,'Foglio deposito'!$M$134,0)+IF('Foglio deposito'!$AF$186='Foglio deposito'!AE177,'Foglio deposito'!$M$135,0)+IF('Foglio deposito'!$AF$187='Foglio deposito'!AE177,'Foglio deposito'!$M$136,0)+IF('Foglio deposito'!$AF$188='Foglio deposito'!AE177,'Foglio deposito'!$M$137,0)+IF('Foglio deposito'!$AF$189='Foglio deposito'!AE177,'Foglio deposito'!$M$138,0)+IF('Foglio deposito'!$AF$190='Foglio deposito'!AE177,'Foglio deposito'!$M$139,0)+IF('Foglio deposito'!$AF$191='Foglio deposito'!AE177,'Foglio deposito'!$M$140,0)+IF('Foglio deposito'!$AF$192='Foglio deposito'!AE177,'Foglio deposito'!$M$141,0)+IF('Foglio deposito'!$AF$193='Foglio deposito'!AE177,'Foglio deposito'!$M$142,0)+IF('Foglio deposito'!$AF$194='Foglio deposito'!AE177,'Foglio deposito'!$M$144,0)+IF('Foglio deposito'!$AF$195='Foglio deposito'!AE177,'Foglio deposito'!$M$143,0)+IF('Foglio deposito'!$AF$196='Foglio deposito'!AE177,'Foglio deposito'!$M$145,0)+IF('Foglio deposito'!$AF$197='Foglio deposito'!AE177,'Foglio deposito'!$M$146,0)+IF('Foglio deposito'!$AF$198='Foglio deposito'!AE177,'Foglio deposito'!$M$147,0)+IF('Foglio deposito'!$AF$199='Foglio deposito'!AE177,'Foglio deposito'!$M$148,0)+IF('Foglio deposito'!$AF$200='Foglio deposito'!AE177,'Foglio deposito'!$M$149,0)+IF('Foglio deposito'!$AF$201='Foglio deposito'!AE177,'Foglio deposito'!$M$150,0)+IF('Foglio deposito'!$AF$202='Foglio deposito'!AE177,'Foglio deposito'!$M$151,0)+IF('Foglio deposito'!$AF$203='Foglio deposito'!AE177,'Foglio deposito'!$M$152,0)+IF('Foglio deposito'!$AF$204='Foglio deposito'!AE177,'Foglio deposito'!$M$153,0)+IF('Foglio deposito'!$AF$205='Foglio deposito'!AE177,'Foglio deposito'!$M$154,0)+IF('Foglio deposito'!$AF$206='Foglio deposito'!AE177,'Foglio deposito'!$M$155,0)+IF('Foglio deposito'!$AF$207='Foglio deposito'!AE177,'Foglio deposito'!$M$156,0)+IF('Foglio deposito'!$AF$208='Foglio deposito'!AE177,'Foglio deposito'!$M$157,0)+'DATI STRUTTURA'!I30</f>
        <v>10.955540260637884</v>
      </c>
      <c r="E14" s="490">
        <f>IF('Foglio deposito'!$AF$169='Foglio deposito'!AE177,'Foglio deposito'!$AB$118,0)+IF('Foglio deposito'!$AF$170='Foglio deposito'!AE177,'Foglio deposito'!$AB$119,0)+IF('Foglio deposito'!$AF$171='Foglio deposito'!AE177,'Foglio deposito'!$AB$120,0)+IF('Foglio deposito'!$AF$172='Foglio deposito'!AE177,'Foglio deposito'!$AB$121,0)+IF('Foglio deposito'!$AF$173='Foglio deposito'!AE177,'Foglio deposito'!$AB$122,0)+IF('Foglio deposito'!$AF$174='Foglio deposito'!AE177,'Foglio deposito'!$AB$123,0)+IF('Foglio deposito'!$AF$175='Foglio deposito'!AE177,'Foglio deposito'!$AB$124,0)+IF('Foglio deposito'!$AF$176='Foglio deposito'!AE177,'Foglio deposito'!$AB$125,0)+IF('Foglio deposito'!$AF$177='Foglio deposito'!AE177,'Foglio deposito'!$AB$126,0)+IF('Foglio deposito'!$AF$178='Foglio deposito'!AE177,'Foglio deposito'!$AB$127,0)+IF('Foglio deposito'!$AF$179='Foglio deposito'!AE177,'Foglio deposito'!$AB$128,0)+IF('Foglio deposito'!$AF$180='Foglio deposito'!AE177,'Foglio deposito'!$AB$129,0)+IF('Foglio deposito'!$AF$181='Foglio deposito'!AE177,'Foglio deposito'!$AB$130,0)+IF('Foglio deposito'!$AF$182='Foglio deposito'!AE177,'Foglio deposito'!$AB$131,0)+IF('Foglio deposito'!$AF$183='Foglio deposito'!AE177,'Foglio deposito'!$AB$132,0)+IF('Foglio deposito'!$AF$184='Foglio deposito'!AE177,'Foglio deposito'!$AB$133,0)+IF('Foglio deposito'!$AF$185='Foglio deposito'!AE177,'Foglio deposito'!$AB$134,0)+IF('Foglio deposito'!$AF$186='Foglio deposito'!AE177,'Foglio deposito'!$AB$135,0)+IF('Foglio deposito'!$AF$187='Foglio deposito'!AE177,'Foglio deposito'!$AB$136,0)+IF('Foglio deposito'!$AF$188='Foglio deposito'!AE177,'Foglio deposito'!$AB$137,0)+IF('Foglio deposito'!$AF$189='Foglio deposito'!AE177,'Foglio deposito'!$AB$138,0)+IF('Foglio deposito'!$AF$190='Foglio deposito'!AE177,'Foglio deposito'!$AB$139,0)+IF('Foglio deposito'!$AF$191='Foglio deposito'!AE177,'Foglio deposito'!$AB$140,0)+IF('Foglio deposito'!$AF$192='Foglio deposito'!AE177,'Foglio deposito'!$AB$141,0)+IF('Foglio deposito'!$AF$193='Foglio deposito'!AE177,'Foglio deposito'!$AB$142,0)+IF('Foglio deposito'!$AF$194='Foglio deposito'!AE177,'Foglio deposito'!$AB$144,0)+IF('Foglio deposito'!$AF$195='Foglio deposito'!AE177,'Foglio deposito'!$AB$143,0)+IF('Foglio deposito'!$AF$196='Foglio deposito'!AE177,'Foglio deposito'!$AB$145,0)+IF('Foglio deposito'!$AF$197='Foglio deposito'!AE177,'Foglio deposito'!$AB$146,0)+IF('Foglio deposito'!$AF$198='Foglio deposito'!AE177,'Foglio deposito'!$AB$147,0)+IF('Foglio deposito'!$AF$199='Foglio deposito'!AE177,'Foglio deposito'!$AB$148,0)+IF('Foglio deposito'!$AF$200='Foglio deposito'!AE177,'Foglio deposito'!$AB$149,0)+IF('Foglio deposito'!$AF$201='Foglio deposito'!AE177,'Foglio deposito'!$AB$150,0)+IF('Foglio deposito'!$AF$202='Foglio deposito'!AE177,'Foglio deposito'!$AB$151,0)+IF('Foglio deposito'!$AF$203='Foglio deposito'!AE177,'Foglio deposito'!$AB$152,0)+IF('Foglio deposito'!$AF$204='Foglio deposito'!AE177,'Foglio deposito'!$AB$153,0)+IF('Foglio deposito'!$AF$205='Foglio deposito'!AE177,'Foglio deposito'!$AB$154,0)+IF('Foglio deposito'!$AF$206='Foglio deposito'!AE177,'Foglio deposito'!$AB$155,0)+IF('Foglio deposito'!$AF$207='Foglio deposito'!AE177,'Foglio deposito'!$AB$156,0)+IF('Foglio deposito'!$AF$208='Foglio deposito'!AE177,'Foglio deposito'!$AB$157,0)+'DATI STRUTTURA'!J30</f>
        <v>15</v>
      </c>
      <c r="F14" s="490">
        <f>IF('Foglio deposito'!$AF$169='Foglio deposito'!AE177,'Foglio deposito'!$AC$118,0)+IF('Foglio deposito'!$AF$170='Foglio deposito'!AE177,'Foglio deposito'!$AC$119,0)+IF('Foglio deposito'!$AF$171='Foglio deposito'!AE177,'Foglio deposito'!$AC$120,0)+IF('Foglio deposito'!$AF$172='Foglio deposito'!AE177,'Foglio deposito'!$AC$121,0)+IF('Foglio deposito'!$AF$173='Foglio deposito'!AE177,'Foglio deposito'!$AC$122,0)+IF('Foglio deposito'!$AF$174='Foglio deposito'!AE177,'Foglio deposito'!$AC$123,0)+IF('Foglio deposito'!$AF$175='Foglio deposito'!AE177,'Foglio deposito'!$AC$124,0)+IF('Foglio deposito'!$AF$176='Foglio deposito'!AE177,'Foglio deposito'!$AC$125,0)+IF('Foglio deposito'!$AF$177='Foglio deposito'!AE177,'Foglio deposito'!$AC$126,0)+IF('Foglio deposito'!$AF$178='Foglio deposito'!AE177,'Foglio deposito'!$AC$127,0)+IF('Foglio deposito'!$AF$179='Foglio deposito'!AE177,'Foglio deposito'!$AC$128,0)+IF('Foglio deposito'!$AF$180='Foglio deposito'!AE177,'Foglio deposito'!$AC$129,0)+IF('Foglio deposito'!$AF$181='Foglio deposito'!AE177,'Foglio deposito'!$AC$130,0)+IF('Foglio deposito'!$AF$182='Foglio deposito'!AE177,'Foglio deposito'!$AC$131,0)+IF('Foglio deposito'!$AF$183='Foglio deposito'!AE177,'Foglio deposito'!$AC$132,0)+IF('Foglio deposito'!$AF$184='Foglio deposito'!AE177,'Foglio deposito'!$AC$133,0)+IF('Foglio deposito'!$AF$185='Foglio deposito'!AE177,'Foglio deposito'!$AC$134,0)+IF('Foglio deposito'!$AF$186='Foglio deposito'!AE177,'Foglio deposito'!$AC$135,0)+IF('Foglio deposito'!$AF$187='Foglio deposito'!AE177,'Foglio deposito'!$AC$136,0)+IF('Foglio deposito'!$AF$188='Foglio deposito'!AE177,'Foglio deposito'!$AC$137,0)+IF('Foglio deposito'!$AF$189='Foglio deposito'!AE177,'Foglio deposito'!$AC$138,0)+IF('Foglio deposito'!$AF$190='Foglio deposito'!AE177,'Foglio deposito'!$AC$139,0)+IF('Foglio deposito'!$AF$191='Foglio deposito'!AE177,'Foglio deposito'!$AC$140,0)+IF('Foglio deposito'!$AF$192='Foglio deposito'!AE177,'Foglio deposito'!$AC$141,0)+IF('Foglio deposito'!$AF$193='Foglio deposito'!AE177,'Foglio deposito'!$AC$142,0)+IF('Foglio deposito'!$AF$194='Foglio deposito'!AE177,'Foglio deposito'!$AC$144,0)+IF('Foglio deposito'!$AF$195='Foglio deposito'!AE177,'Foglio deposito'!$AC$143,0)+IF('Foglio deposito'!$AF$196='Foglio deposito'!AE177,'Foglio deposito'!$AC$145,0)+IF('Foglio deposito'!$AF$197='Foglio deposito'!AE177,'Foglio deposito'!$AC$146,0)+IF('Foglio deposito'!$AF$198='Foglio deposito'!AE177,'Foglio deposito'!$AC$147,0)+IF('Foglio deposito'!$AF$199='Foglio deposito'!AE177,'Foglio deposito'!$AC$148,0)+IF('Foglio deposito'!$AF$200='Foglio deposito'!AE177,'Foglio deposito'!$AC$149,0)+IF('Foglio deposito'!$AF$201='Foglio deposito'!AE177,'Foglio deposito'!$AC$150,0)+IF('Foglio deposito'!$AF$202='Foglio deposito'!AE177,'Foglio deposito'!$AC$151,0)+IF('Foglio deposito'!$AF$203='Foglio deposito'!AE177,'Foglio deposito'!$AC$152,0)+IF('Foglio deposito'!$AF$204='Foglio deposito'!AE177,'Foglio deposito'!$AC$153,0)+IF('Foglio deposito'!$AF$205='Foglio deposito'!AE177,'Foglio deposito'!$AC$154,0)+IF('Foglio deposito'!$AF$206='Foglio deposito'!AE177,'Foglio deposito'!$AC$155,0)+IF('Foglio deposito'!$AF$207='Foglio deposito'!AE177,'Foglio deposito'!$AC$156,0)+IF('Foglio deposito'!$AF$208='Foglio deposito'!AE177,'Foglio deposito'!$AC$157,0)</f>
        <v>2.2896000000000005</v>
      </c>
      <c r="G14" s="20"/>
      <c r="H14" s="418" t="str">
        <f>'DATI STRUTTURA'!C79</f>
        <v>X1.9</v>
      </c>
      <c r="I14" s="490">
        <f>'Foglio deposito'!L126</f>
        <v>21.61529568887812</v>
      </c>
      <c r="J14" s="490">
        <f>'Foglio deposito'!M126</f>
        <v>19.249155501166904</v>
      </c>
      <c r="K14" s="490">
        <f>'Foglio deposito'!AB126</f>
        <v>4.5999999999999996</v>
      </c>
      <c r="L14" s="490">
        <f>'Foglio deposito'!AC126</f>
        <v>2.5488000000000004</v>
      </c>
    </row>
    <row r="15" spans="2:19" x14ac:dyDescent="0.25">
      <c r="B15" s="418" t="str">
        <f>'DATI STRUTTURA'!C31</f>
        <v>X0.10</v>
      </c>
      <c r="C15" s="490">
        <f>IF('Foglio deposito'!$AF$169='Foglio deposito'!AE178,'Foglio deposito'!$L$118,0)+IF('Foglio deposito'!$AF$170='Foglio deposito'!AE178,'Foglio deposito'!$L$119,0)+IF('Foglio deposito'!$AF$171='Foglio deposito'!AE178,'Foglio deposito'!$L$120,0)+IF('Foglio deposito'!$AF$172='Foglio deposito'!AE178,'Foglio deposito'!$L$121,0)+IF('Foglio deposito'!$AF$173='Foglio deposito'!AE178,'Foglio deposito'!$L$122,0)+IF('Foglio deposito'!$AF$174='Foglio deposito'!AE178,'Foglio deposito'!$L$123,0)+IF('Foglio deposito'!$AF$175='Foglio deposito'!AE178,'Foglio deposito'!$L$124,0)+IF('Foglio deposito'!$AF$176='Foglio deposito'!AE178,'Foglio deposito'!$L$125,0)+IF('Foglio deposito'!$AF$177='Foglio deposito'!AE178,'Foglio deposito'!$L$126,0)+IF('Foglio deposito'!$AF$178='Foglio deposito'!AE178,'Foglio deposito'!$L$127,0)+IF('Foglio deposito'!$AF$179='Foglio deposito'!AE178,'Foglio deposito'!$L$128,0)+IF('Foglio deposito'!$AF$180='Foglio deposito'!AE178,'Foglio deposito'!$L$129,0)+IF('Foglio deposito'!$AF$181='Foglio deposito'!AE178,'Foglio deposito'!$L$130,0)+IF('Foglio deposito'!$AF$182='Foglio deposito'!AE178,'Foglio deposito'!$L$131,0)+IF('Foglio deposito'!$AF$183='Foglio deposito'!AE178,'Foglio deposito'!$L$132,0)+IF('Foglio deposito'!$AF$184='Foglio deposito'!AE178,'Foglio deposito'!$L$133,0)+IF('Foglio deposito'!$AF$185='Foglio deposito'!AE178,'Foglio deposito'!$L$134,0)+IF('Foglio deposito'!$AF$186='Foglio deposito'!AE178,'Foglio deposito'!$L$135,0)+IF('Foglio deposito'!$AF$187='Foglio deposito'!AE178,'Foglio deposito'!$L$136,0)+IF('Foglio deposito'!$AF$188='Foglio deposito'!AE178,'Foglio deposito'!$L$137,0)+IF('Foglio deposito'!$AF$189='Foglio deposito'!AE178,'Foglio deposito'!$L$138,0)+IF('Foglio deposito'!$AF$190='Foglio deposito'!AE178,'Foglio deposito'!$L$139,0)+IF('Foglio deposito'!$AF$191='Foglio deposito'!AE178,'Foglio deposito'!$L$140,0)+IF('Foglio deposito'!$AF$192='Foglio deposito'!AE178,'Foglio deposito'!$L$141,0)+IF('Foglio deposito'!$AF$193='Foglio deposito'!AE178,'Foglio deposito'!$L$142,0)+IF('Foglio deposito'!$AF$194='Foglio deposito'!AE178,'Foglio deposito'!$L$144,0)+IF('Foglio deposito'!$AF$195='Foglio deposito'!AE178,'Foglio deposito'!$L$143,0)+IF('Foglio deposito'!$AF$196='Foglio deposito'!AE178,'Foglio deposito'!$L$145,0)+IF('Foglio deposito'!$AF$197='Foglio deposito'!AE178,'Foglio deposito'!$L$146,0)+IF('Foglio deposito'!$AF$198='Foglio deposito'!AE178,'Foglio deposito'!$L$147,0)+IF('Foglio deposito'!$AF$199='Foglio deposito'!AE178,'Foglio deposito'!$L$148,0)+IF('Foglio deposito'!$AF$200='Foglio deposito'!AE178,'Foglio deposito'!$L$149,0)+IF('Foglio deposito'!$AF$201='Foglio deposito'!AE178,'Foglio deposito'!$L$150,0)+IF('Foglio deposito'!$AF$202='Foglio deposito'!AE178,'Foglio deposito'!$L$151,0)+IF('Foglio deposito'!$AF$203='Foglio deposito'!AE178,'Foglio deposito'!$L$152,0)+IF('Foglio deposito'!$AF$204='Foglio deposito'!AE178,'Foglio deposito'!$L$153,0)+IF('Foglio deposito'!$AF$205='Foglio deposito'!AE178,'Foglio deposito'!$L$154,0)+IF('Foglio deposito'!$AF$206='Foglio deposito'!AE178,'Foglio deposito'!$L$155,0)+IF('Foglio deposito'!$AF$207='Foglio deposito'!AE178,'Foglio deposito'!$L$156,0)+IF('Foglio deposito'!$AF$208='Foglio deposito'!AE178,'Foglio deposito'!$L$157,0)+'DATI STRUTTURA'!$C$4*'DATI STRUTTURA'!$F$11*'CARICHI VERTICALI 1'!C15*'CARICHI VERTICALI 1'!D15+'DATI STRUTTURA'!H31</f>
        <v>68.364769246820245</v>
      </c>
      <c r="D15" s="490">
        <f>IF('Foglio deposito'!$AF$169='Foglio deposito'!AE178,'Foglio deposito'!$M$118,0)+IF('Foglio deposito'!$AF$170='Foglio deposito'!AE178,'Foglio deposito'!$M$119,0)+IF('Foglio deposito'!$AF$171='Foglio deposito'!AE178,'Foglio deposito'!$M$120,0)+IF('Foglio deposito'!$AF$172='Foglio deposito'!AE178,'Foglio deposito'!$M$121,0)+IF('Foglio deposito'!$AF$173='Foglio deposito'!AE178,'Foglio deposito'!$M$122,0)+IF('Foglio deposito'!$AF$174='Foglio deposito'!AE178,'Foglio deposito'!$M$123,0)+IF('Foglio deposito'!$AF$175='Foglio deposito'!AE178,'Foglio deposito'!$M$124,0)+IF('Foglio deposito'!$AF$176='Foglio deposito'!AE178,'Foglio deposito'!$M$125,0)+IF('Foglio deposito'!$AF$177='Foglio deposito'!AE178,'Foglio deposito'!$M$126,0)+IF('Foglio deposito'!$AF$178='Foglio deposito'!AE178,'Foglio deposito'!$M$127,0)+IF('Foglio deposito'!$AF$179='Foglio deposito'!AE178,'Foglio deposito'!$M$128,0)+IF('Foglio deposito'!$AF$180='Foglio deposito'!AE178,'Foglio deposito'!$M$129,0)+IF('Foglio deposito'!$AF$181='Foglio deposito'!AE178,'Foglio deposito'!$M$130,0)+IF('Foglio deposito'!$AF$182='Foglio deposito'!AE178,'Foglio deposito'!$M$131,0)+IF('Foglio deposito'!$AF$183='Foglio deposito'!AE178,'Foglio deposito'!$M$132,0)+IF('Foglio deposito'!$AF$184='Foglio deposito'!AE178,'Foglio deposito'!$M$133,0)+IF('Foglio deposito'!$AF$185='Foglio deposito'!AE178,'Foglio deposito'!$M$134,0)+IF('Foglio deposito'!$AF$186='Foglio deposito'!AE178,'Foglio deposito'!$M$135,0)+IF('Foglio deposito'!$AF$187='Foglio deposito'!AE178,'Foglio deposito'!$M$136,0)+IF('Foglio deposito'!$AF$188='Foglio deposito'!AE178,'Foglio deposito'!$M$137,0)+IF('Foglio deposito'!$AF$189='Foglio deposito'!AE178,'Foglio deposito'!$M$138,0)+IF('Foglio deposito'!$AF$190='Foglio deposito'!AE178,'Foglio deposito'!$M$139,0)+IF('Foglio deposito'!$AF$191='Foglio deposito'!AE178,'Foglio deposito'!$M$140,0)+IF('Foglio deposito'!$AF$192='Foglio deposito'!AE178,'Foglio deposito'!$M$141,0)+IF('Foglio deposito'!$AF$193='Foglio deposito'!AE178,'Foglio deposito'!$M$142,0)+IF('Foglio deposito'!$AF$194='Foglio deposito'!AE178,'Foglio deposito'!$M$144,0)+IF('Foglio deposito'!$AF$195='Foglio deposito'!AE178,'Foglio deposito'!$M$143,0)+IF('Foglio deposito'!$AF$196='Foglio deposito'!AE178,'Foglio deposito'!$M$145,0)+IF('Foglio deposito'!$AF$197='Foglio deposito'!AE178,'Foglio deposito'!$M$146,0)+IF('Foglio deposito'!$AF$198='Foglio deposito'!AE178,'Foglio deposito'!$M$147,0)+IF('Foglio deposito'!$AF$199='Foglio deposito'!AE178,'Foglio deposito'!$M$148,0)+IF('Foglio deposito'!$AF$200='Foglio deposito'!AE178,'Foglio deposito'!$M$149,0)+IF('Foglio deposito'!$AF$201='Foglio deposito'!AE178,'Foglio deposito'!$M$150,0)+IF('Foglio deposito'!$AF$202='Foglio deposito'!AE178,'Foglio deposito'!$M$151,0)+IF('Foglio deposito'!$AF$203='Foglio deposito'!AE178,'Foglio deposito'!$M$152,0)+IF('Foglio deposito'!$AF$204='Foglio deposito'!AE178,'Foglio deposito'!$M$153,0)+IF('Foglio deposito'!$AF$205='Foglio deposito'!AE178,'Foglio deposito'!$M$154,0)+IF('Foglio deposito'!$AF$206='Foglio deposito'!AE178,'Foglio deposito'!$M$155,0)+IF('Foglio deposito'!$AF$207='Foglio deposito'!AE178,'Foglio deposito'!$M$156,0)+IF('Foglio deposito'!$AF$208='Foglio deposito'!AE178,'Foglio deposito'!$M$157,0)+'DATI STRUTTURA'!I31</f>
        <v>12.527617311705061</v>
      </c>
      <c r="E15" s="490">
        <f>IF('Foglio deposito'!$AF$169='Foglio deposito'!AE178,'Foglio deposito'!$AB$118,0)+IF('Foglio deposito'!$AF$170='Foglio deposito'!AE178,'Foglio deposito'!$AB$119,0)+IF('Foglio deposito'!$AF$171='Foglio deposito'!AE178,'Foglio deposito'!$AB$120,0)+IF('Foglio deposito'!$AF$172='Foglio deposito'!AE178,'Foglio deposito'!$AB$121,0)+IF('Foglio deposito'!$AF$173='Foglio deposito'!AE178,'Foglio deposito'!$AB$122,0)+IF('Foglio deposito'!$AF$174='Foglio deposito'!AE178,'Foglio deposito'!$AB$123,0)+IF('Foglio deposito'!$AF$175='Foglio deposito'!AE178,'Foglio deposito'!$AB$124,0)+IF('Foglio deposito'!$AF$176='Foglio deposito'!AE178,'Foglio deposito'!$AB$125,0)+IF('Foglio deposito'!$AF$177='Foglio deposito'!AE178,'Foglio deposito'!$AB$126,0)+IF('Foglio deposito'!$AF$178='Foglio deposito'!AE178,'Foglio deposito'!$AB$127,0)+IF('Foglio deposito'!$AF$179='Foglio deposito'!AE178,'Foglio deposito'!$AB$128,0)+IF('Foglio deposito'!$AF$180='Foglio deposito'!AE178,'Foglio deposito'!$AB$129,0)+IF('Foglio deposito'!$AF$181='Foglio deposito'!AE178,'Foglio deposito'!$AB$130,0)+IF('Foglio deposito'!$AF$182='Foglio deposito'!AE178,'Foglio deposito'!$AB$131,0)+IF('Foglio deposito'!$AF$183='Foglio deposito'!AE178,'Foglio deposito'!$AB$132,0)+IF('Foglio deposito'!$AF$184='Foglio deposito'!AE178,'Foglio deposito'!$AB$133,0)+IF('Foglio deposito'!$AF$185='Foglio deposito'!AE178,'Foglio deposito'!$AB$134,0)+IF('Foglio deposito'!$AF$186='Foglio deposito'!AE178,'Foglio deposito'!$AB$135,0)+IF('Foglio deposito'!$AF$187='Foglio deposito'!AE178,'Foglio deposito'!$AB$136,0)+IF('Foglio deposito'!$AF$188='Foglio deposito'!AE178,'Foglio deposito'!$AB$137,0)+IF('Foglio deposito'!$AF$189='Foglio deposito'!AE178,'Foglio deposito'!$AB$138,0)+IF('Foglio deposito'!$AF$190='Foglio deposito'!AE178,'Foglio deposito'!$AB$139,0)+IF('Foglio deposito'!$AF$191='Foglio deposito'!AE178,'Foglio deposito'!$AB$140,0)+IF('Foglio deposito'!$AF$192='Foglio deposito'!AE178,'Foglio deposito'!$AB$141,0)+IF('Foglio deposito'!$AF$193='Foglio deposito'!AE178,'Foglio deposito'!$AB$142,0)+IF('Foglio deposito'!$AF$194='Foglio deposito'!AE178,'Foglio deposito'!$AB$144,0)+IF('Foglio deposito'!$AF$195='Foglio deposito'!AE178,'Foglio deposito'!$AB$143,0)+IF('Foglio deposito'!$AF$196='Foglio deposito'!AE178,'Foglio deposito'!$AB$145,0)+IF('Foglio deposito'!$AF$197='Foglio deposito'!AE178,'Foglio deposito'!$AB$146,0)+IF('Foglio deposito'!$AF$198='Foglio deposito'!AE178,'Foglio deposito'!$AB$147,0)+IF('Foglio deposito'!$AF$199='Foglio deposito'!AE178,'Foglio deposito'!$AB$148,0)+IF('Foglio deposito'!$AF$200='Foglio deposito'!AE178,'Foglio deposito'!$AB$149,0)+IF('Foglio deposito'!$AF$201='Foglio deposito'!AE178,'Foglio deposito'!$AB$150,0)+IF('Foglio deposito'!$AF$202='Foglio deposito'!AE178,'Foglio deposito'!$AB$151,0)+IF('Foglio deposito'!$AF$203='Foglio deposito'!AE178,'Foglio deposito'!$AB$152,0)+IF('Foglio deposito'!$AF$204='Foglio deposito'!AE178,'Foglio deposito'!$AB$153,0)+IF('Foglio deposito'!$AF$205='Foglio deposito'!AE178,'Foglio deposito'!$AB$154,0)+IF('Foglio deposito'!$AF$206='Foglio deposito'!AE178,'Foglio deposito'!$AB$155,0)+IF('Foglio deposito'!$AF$207='Foglio deposito'!AE178,'Foglio deposito'!$AB$156,0)+IF('Foglio deposito'!$AF$208='Foglio deposito'!AE178,'Foglio deposito'!$AB$157,0)+'DATI STRUTTURA'!J31</f>
        <v>19</v>
      </c>
      <c r="F15" s="490">
        <f>IF('Foglio deposito'!$AF$169='Foglio deposito'!AE178,'Foglio deposito'!$AC$118,0)+IF('Foglio deposito'!$AF$170='Foglio deposito'!AE178,'Foglio deposito'!$AC$119,0)+IF('Foglio deposito'!$AF$171='Foglio deposito'!AE178,'Foglio deposito'!$AC$120,0)+IF('Foglio deposito'!$AF$172='Foglio deposito'!AE178,'Foglio deposito'!$AC$121,0)+IF('Foglio deposito'!$AF$173='Foglio deposito'!AE178,'Foglio deposito'!$AC$122,0)+IF('Foglio deposito'!$AF$174='Foglio deposito'!AE178,'Foglio deposito'!$AC$123,0)+IF('Foglio deposito'!$AF$175='Foglio deposito'!AE178,'Foglio deposito'!$AC$124,0)+IF('Foglio deposito'!$AF$176='Foglio deposito'!AE178,'Foglio deposito'!$AC$125,0)+IF('Foglio deposito'!$AF$177='Foglio deposito'!AE178,'Foglio deposito'!$AC$126,0)+IF('Foglio deposito'!$AF$178='Foglio deposito'!AE178,'Foglio deposito'!$AC$127,0)+IF('Foglio deposito'!$AF$179='Foglio deposito'!AE178,'Foglio deposito'!$AC$128,0)+IF('Foglio deposito'!$AF$180='Foglio deposito'!AE178,'Foglio deposito'!$AC$129,0)+IF('Foglio deposito'!$AF$181='Foglio deposito'!AE178,'Foglio deposito'!$AC$130,0)+IF('Foglio deposito'!$AF$182='Foglio deposito'!AE178,'Foglio deposito'!$AC$131,0)+IF('Foglio deposito'!$AF$183='Foglio deposito'!AE178,'Foglio deposito'!$AC$132,0)+IF('Foglio deposito'!$AF$184='Foglio deposito'!AE178,'Foglio deposito'!$AC$133,0)+IF('Foglio deposito'!$AF$185='Foglio deposito'!AE178,'Foglio deposito'!$AC$134,0)+IF('Foglio deposito'!$AF$186='Foglio deposito'!AE178,'Foglio deposito'!$AC$135,0)+IF('Foglio deposito'!$AF$187='Foglio deposito'!AE178,'Foglio deposito'!$AC$136,0)+IF('Foglio deposito'!$AF$188='Foglio deposito'!AE178,'Foglio deposito'!$AC$137,0)+IF('Foglio deposito'!$AF$189='Foglio deposito'!AE178,'Foglio deposito'!$AC$138,0)+IF('Foglio deposito'!$AF$190='Foglio deposito'!AE178,'Foglio deposito'!$AC$139,0)+IF('Foglio deposito'!$AF$191='Foglio deposito'!AE178,'Foglio deposito'!$AC$140,0)+IF('Foglio deposito'!$AF$192='Foglio deposito'!AE178,'Foglio deposito'!$AC$141,0)+IF('Foglio deposito'!$AF$193='Foglio deposito'!AE178,'Foglio deposito'!$AC$142,0)+IF('Foglio deposito'!$AF$194='Foglio deposito'!AE178,'Foglio deposito'!$AC$144,0)+IF('Foglio deposito'!$AF$195='Foglio deposito'!AE178,'Foglio deposito'!$AC$143,0)+IF('Foglio deposito'!$AF$196='Foglio deposito'!AE178,'Foglio deposito'!$AC$145,0)+IF('Foglio deposito'!$AF$197='Foglio deposito'!AE178,'Foglio deposito'!$AC$146,0)+IF('Foglio deposito'!$AF$198='Foglio deposito'!AE178,'Foglio deposito'!$AC$147,0)+IF('Foglio deposito'!$AF$199='Foglio deposito'!AE178,'Foglio deposito'!$AC$148,0)+IF('Foglio deposito'!$AF$200='Foglio deposito'!AE178,'Foglio deposito'!$AC$149,0)+IF('Foglio deposito'!$AF$201='Foglio deposito'!AE178,'Foglio deposito'!$AC$150,0)+IF('Foglio deposito'!$AF$202='Foglio deposito'!AE178,'Foglio deposito'!$AC$151,0)+IF('Foglio deposito'!$AF$203='Foglio deposito'!AE178,'Foglio deposito'!$AC$152,0)+IF('Foglio deposito'!$AF$204='Foglio deposito'!AE178,'Foglio deposito'!$AC$153,0)+IF('Foglio deposito'!$AF$205='Foglio deposito'!AE178,'Foglio deposito'!$AC$154,0)+IF('Foglio deposito'!$AF$206='Foglio deposito'!AE178,'Foglio deposito'!$AC$155,0)+IF('Foglio deposito'!$AF$207='Foglio deposito'!AE178,'Foglio deposito'!$AC$156,0)+IF('Foglio deposito'!$AF$208='Foglio deposito'!AE178,'Foglio deposito'!$AC$157,0)</f>
        <v>2.2824000000000004</v>
      </c>
      <c r="G15" s="20"/>
      <c r="H15" s="418" t="str">
        <f>'DATI STRUTTURA'!C80</f>
        <v>X1.10</v>
      </c>
      <c r="I15" s="490">
        <f>'Foglio deposito'!L127</f>
        <v>28.467211042551536</v>
      </c>
      <c r="J15" s="490">
        <f>'Foglio deposito'!M127</f>
        <v>6.4631902606378837</v>
      </c>
      <c r="K15" s="490">
        <f>'Foglio deposito'!AB127</f>
        <v>7.5</v>
      </c>
      <c r="L15" s="490">
        <f>'Foglio deposito'!AC127</f>
        <v>2.2896000000000005</v>
      </c>
    </row>
    <row r="16" spans="2:19" x14ac:dyDescent="0.25">
      <c r="B16" s="418" t="str">
        <f>'DATI STRUTTURA'!C32</f>
        <v>Y0.1</v>
      </c>
      <c r="C16" s="490">
        <f>IF('Foglio deposito'!$AF$169='Foglio deposito'!AE179,'Foglio deposito'!$L$118,0)+IF('Foglio deposito'!$AF$170='Foglio deposito'!AE179,'Foglio deposito'!$L$119,0)+IF('Foglio deposito'!$AF$171='Foglio deposito'!AE179,'Foglio deposito'!$L$120,0)+IF('Foglio deposito'!$AF$172='Foglio deposito'!AE179,'Foglio deposito'!$L$121,0)+IF('Foglio deposito'!$AF$173='Foglio deposito'!AE179,'Foglio deposito'!$L$122,0)+IF('Foglio deposito'!$AF$174='Foglio deposito'!AE179,'Foglio deposito'!$L$123,0)+IF('Foglio deposito'!$AF$175='Foglio deposito'!AE179,'Foglio deposito'!$L$124,0)+IF('Foglio deposito'!$AF$176='Foglio deposito'!AE179,'Foglio deposito'!$L$125,0)+IF('Foglio deposito'!$AF$177='Foglio deposito'!AE179,'Foglio deposito'!$L$126,0)+IF('Foglio deposito'!$AF$178='Foglio deposito'!AE179,'Foglio deposito'!$L$127,0)+IF('Foglio deposito'!$AF$179='Foglio deposito'!AE179,'Foglio deposito'!$L$128,0)+IF('Foglio deposito'!$AF$180='Foglio deposito'!AE179,'Foglio deposito'!$L$129,0)+IF('Foglio deposito'!$AF$181='Foglio deposito'!AE179,'Foglio deposito'!$L$130,0)+IF('Foglio deposito'!$AF$182='Foglio deposito'!AE179,'Foglio deposito'!$L$131,0)+IF('Foglio deposito'!$AF$183='Foglio deposito'!AE179,'Foglio deposito'!$L$132,0)+IF('Foglio deposito'!$AF$184='Foglio deposito'!AE179,'Foglio deposito'!$L$133,0)+IF('Foglio deposito'!$AF$185='Foglio deposito'!AE179,'Foglio deposito'!$L$134,0)+IF('Foglio deposito'!$AF$186='Foglio deposito'!AE179,'Foglio deposito'!$L$135,0)+IF('Foglio deposito'!$AF$187='Foglio deposito'!AE179,'Foglio deposito'!$L$136,0)+IF('Foglio deposito'!$AF$188='Foglio deposito'!AE179,'Foglio deposito'!$L$137,0)+IF('Foglio deposito'!$AF$189='Foglio deposito'!AE179,'Foglio deposito'!$L$138,0)+IF('Foglio deposito'!$AF$190='Foglio deposito'!AE179,'Foglio deposito'!$L$139,0)+IF('Foglio deposito'!$AF$191='Foglio deposito'!AE179,'Foglio deposito'!$L$140,0)+IF('Foglio deposito'!$AF$192='Foglio deposito'!AE179,'Foglio deposito'!$L$141,0)+IF('Foglio deposito'!$AF$193='Foglio deposito'!AE179,'Foglio deposito'!$L$142,0)+IF('Foglio deposito'!$AF$194='Foglio deposito'!AE179,'Foglio deposito'!$L$144,0)+IF('Foglio deposito'!$AF$195='Foglio deposito'!AE179,'Foglio deposito'!$L$143,0)+IF('Foglio deposito'!$AF$196='Foglio deposito'!AE179,'Foglio deposito'!$L$145,0)+IF('Foglio deposito'!$AF$197='Foglio deposito'!AE179,'Foglio deposito'!$L$146,0)+IF('Foglio deposito'!$AF$198='Foglio deposito'!AE179,'Foglio deposito'!$L$147,0)+IF('Foglio deposito'!$AF$199='Foglio deposito'!AE179,'Foglio deposito'!$L$148,0)+IF('Foglio deposito'!$AF$200='Foglio deposito'!AE179,'Foglio deposito'!$L$149,0)+IF('Foglio deposito'!$AF$201='Foglio deposito'!AE179,'Foglio deposito'!$L$150,0)+IF('Foglio deposito'!$AF$202='Foglio deposito'!AE179,'Foglio deposito'!$L$151,0)+IF('Foglio deposito'!$AF$203='Foglio deposito'!AE179,'Foglio deposito'!$L$152,0)+IF('Foglio deposito'!$AF$204='Foglio deposito'!AE179,'Foglio deposito'!$L$153,0)+IF('Foglio deposito'!$AF$205='Foglio deposito'!AE179,'Foglio deposito'!$L$154,0)+IF('Foglio deposito'!$AF$206='Foglio deposito'!AE179,'Foglio deposito'!$L$155,0)+IF('Foglio deposito'!$AF$207='Foglio deposito'!AE179,'Foglio deposito'!$L$156,0)+IF('Foglio deposito'!$AF$208='Foglio deposito'!AE179,'Foglio deposito'!$L$157,0)+'DATI STRUTTURA'!$C$4*'DATI STRUTTURA'!$F$11*'CARICHI VERTICALI 1'!C16*'CARICHI VERTICALI 1'!D16+'DATI STRUTTURA'!H32</f>
        <v>149.09065280476236</v>
      </c>
      <c r="D16" s="490">
        <f>IF('Foglio deposito'!$AF$169='Foglio deposito'!AE179,'Foglio deposito'!$M$118,0)+IF('Foglio deposito'!$AF$170='Foglio deposito'!AE179,'Foglio deposito'!$M$119,0)+IF('Foglio deposito'!$AF$171='Foglio deposito'!AE179,'Foglio deposito'!$M$120,0)+IF('Foglio deposito'!$AF$172='Foglio deposito'!AE179,'Foglio deposito'!$M$121,0)+IF('Foglio deposito'!$AF$173='Foglio deposito'!AE179,'Foglio deposito'!$M$122,0)+IF('Foglio deposito'!$AF$174='Foglio deposito'!AE179,'Foglio deposito'!$M$123,0)+IF('Foglio deposito'!$AF$175='Foglio deposito'!AE179,'Foglio deposito'!$M$124,0)+IF('Foglio deposito'!$AF$176='Foglio deposito'!AE179,'Foglio deposito'!$M$125,0)+IF('Foglio deposito'!$AF$177='Foglio deposito'!AE179,'Foglio deposito'!$M$126,0)+IF('Foglio deposito'!$AF$178='Foglio deposito'!AE179,'Foglio deposito'!$M$127,0)+IF('Foglio deposito'!$AF$179='Foglio deposito'!AE179,'Foglio deposito'!$M$128,0)+IF('Foglio deposito'!$AF$180='Foglio deposito'!AE179,'Foglio deposito'!$M$129,0)+IF('Foglio deposito'!$AF$181='Foglio deposito'!AE179,'Foglio deposito'!$M$130,0)+IF('Foglio deposito'!$AF$182='Foglio deposito'!AE179,'Foglio deposito'!$M$131,0)+IF('Foglio deposito'!$AF$183='Foglio deposito'!AE179,'Foglio deposito'!$M$132,0)+IF('Foglio deposito'!$AF$184='Foglio deposito'!AE179,'Foglio deposito'!$M$133,0)+IF('Foglio deposito'!$AF$185='Foglio deposito'!AE179,'Foglio deposito'!$M$134,0)+IF('Foglio deposito'!$AF$186='Foglio deposito'!AE179,'Foglio deposito'!$M$135,0)+IF('Foglio deposito'!$AF$187='Foglio deposito'!AE179,'Foglio deposito'!$M$136,0)+IF('Foglio deposito'!$AF$188='Foglio deposito'!AE179,'Foglio deposito'!$M$137,0)+IF('Foglio deposito'!$AF$189='Foglio deposito'!AE179,'Foglio deposito'!$M$138,0)+IF('Foglio deposito'!$AF$190='Foglio deposito'!AE179,'Foglio deposito'!$M$139,0)+IF('Foglio deposito'!$AF$191='Foglio deposito'!AE179,'Foglio deposito'!$M$140,0)+IF('Foglio deposito'!$AF$192='Foglio deposito'!AE179,'Foglio deposito'!$M$141,0)+IF('Foglio deposito'!$AF$193='Foglio deposito'!AE179,'Foglio deposito'!$M$142,0)+IF('Foglio deposito'!$AF$194='Foglio deposito'!AE179,'Foglio deposito'!$M$144,0)+IF('Foglio deposito'!$AF$195='Foglio deposito'!AE179,'Foglio deposito'!$M$143,0)+IF('Foglio deposito'!$AF$196='Foglio deposito'!AE179,'Foglio deposito'!$M$145,0)+IF('Foglio deposito'!$AF$197='Foglio deposito'!AE179,'Foglio deposito'!$M$146,0)+IF('Foglio deposito'!$AF$198='Foglio deposito'!AE179,'Foglio deposito'!$M$147,0)+IF('Foglio deposito'!$AF$199='Foglio deposito'!AE179,'Foglio deposito'!$M$148,0)+IF('Foglio deposito'!$AF$200='Foglio deposito'!AE179,'Foglio deposito'!$M$149,0)+IF('Foglio deposito'!$AF$201='Foglio deposito'!AE179,'Foglio deposito'!$M$150,0)+IF('Foglio deposito'!$AF$202='Foglio deposito'!AE179,'Foglio deposito'!$M$151,0)+IF('Foglio deposito'!$AF$203='Foglio deposito'!AE179,'Foglio deposito'!$M$152,0)+IF('Foglio deposito'!$AF$204='Foglio deposito'!AE179,'Foglio deposito'!$M$153,0)+IF('Foglio deposito'!$AF$205='Foglio deposito'!AE179,'Foglio deposito'!$M$154,0)+IF('Foglio deposito'!$AF$206='Foglio deposito'!AE179,'Foglio deposito'!$M$155,0)+IF('Foglio deposito'!$AF$207='Foglio deposito'!AE179,'Foglio deposito'!$M$156,0)+IF('Foglio deposito'!$AF$208='Foglio deposito'!AE179,'Foglio deposito'!$M$157,0)+'DATI STRUTTURA'!I32</f>
        <v>99.470763201190593</v>
      </c>
      <c r="E16" s="490">
        <f>IF('Foglio deposito'!$AF$169='Foglio deposito'!AE179,'Foglio deposito'!$AB$118,0)+IF('Foglio deposito'!$AF$170='Foglio deposito'!AE179,'Foglio deposito'!$AB$119,0)+IF('Foglio deposito'!$AF$171='Foglio deposito'!AE179,'Foglio deposito'!$AB$120,0)+IF('Foglio deposito'!$AF$172='Foglio deposito'!AE179,'Foglio deposito'!$AB$121,0)+IF('Foglio deposito'!$AF$173='Foglio deposito'!AE179,'Foglio deposito'!$AB$122,0)+IF('Foglio deposito'!$AF$174='Foglio deposito'!AE179,'Foglio deposito'!$AB$123,0)+IF('Foglio deposito'!$AF$175='Foglio deposito'!AE179,'Foglio deposito'!$AB$124,0)+IF('Foglio deposito'!$AF$176='Foglio deposito'!AE179,'Foglio deposito'!$AB$125,0)+IF('Foglio deposito'!$AF$177='Foglio deposito'!AE179,'Foglio deposito'!$AB$126,0)+IF('Foglio deposito'!$AF$178='Foglio deposito'!AE179,'Foglio deposito'!$AB$127,0)+IF('Foglio deposito'!$AF$179='Foglio deposito'!AE179,'Foglio deposito'!$AB$128,0)+IF('Foglio deposito'!$AF$180='Foglio deposito'!AE179,'Foglio deposito'!$AB$129,0)+IF('Foglio deposito'!$AF$181='Foglio deposito'!AE179,'Foglio deposito'!$AB$130,0)+IF('Foglio deposito'!$AF$182='Foglio deposito'!AE179,'Foglio deposito'!$AB$131,0)+IF('Foglio deposito'!$AF$183='Foglio deposito'!AE179,'Foglio deposito'!$AB$132,0)+IF('Foglio deposito'!$AF$184='Foglio deposito'!AE179,'Foglio deposito'!$AB$133,0)+IF('Foglio deposito'!$AF$185='Foglio deposito'!AE179,'Foglio deposito'!$AB$134,0)+IF('Foglio deposito'!$AF$186='Foglio deposito'!AE179,'Foglio deposito'!$AB$135,0)+IF('Foglio deposito'!$AF$187='Foglio deposito'!AE179,'Foglio deposito'!$AB$136,0)+IF('Foglio deposito'!$AF$188='Foglio deposito'!AE179,'Foglio deposito'!$AB$137,0)+IF('Foglio deposito'!$AF$189='Foglio deposito'!AE179,'Foglio deposito'!$AB$138,0)+IF('Foglio deposito'!$AF$190='Foglio deposito'!AE179,'Foglio deposito'!$AB$139,0)+IF('Foglio deposito'!$AF$191='Foglio deposito'!AE179,'Foglio deposito'!$AB$140,0)+IF('Foglio deposito'!$AF$192='Foglio deposito'!AE179,'Foglio deposito'!$AB$141,0)+IF('Foglio deposito'!$AF$193='Foglio deposito'!AE179,'Foglio deposito'!$AB$142,0)+IF('Foglio deposito'!$AF$194='Foglio deposito'!AE179,'Foglio deposito'!$AB$144,0)+IF('Foglio deposito'!$AF$195='Foglio deposito'!AE179,'Foglio deposito'!$AB$143,0)+IF('Foglio deposito'!$AF$196='Foglio deposito'!AE179,'Foglio deposito'!$AB$145,0)+IF('Foglio deposito'!$AF$197='Foglio deposito'!AE179,'Foglio deposito'!$AB$146,0)+IF('Foglio deposito'!$AF$198='Foglio deposito'!AE179,'Foglio deposito'!$AB$147,0)+IF('Foglio deposito'!$AF$199='Foglio deposito'!AE179,'Foglio deposito'!$AB$148,0)+IF('Foglio deposito'!$AF$200='Foglio deposito'!AE179,'Foglio deposito'!$AB$149,0)+IF('Foglio deposito'!$AF$201='Foglio deposito'!AE179,'Foglio deposito'!$AB$150,0)+IF('Foglio deposito'!$AF$202='Foglio deposito'!AE179,'Foglio deposito'!$AB$151,0)+IF('Foglio deposito'!$AF$203='Foglio deposito'!AE179,'Foglio deposito'!$AB$152,0)+IF('Foglio deposito'!$AF$204='Foglio deposito'!AE179,'Foglio deposito'!$AB$153,0)+IF('Foglio deposito'!$AF$205='Foglio deposito'!AE179,'Foglio deposito'!$AB$154,0)+IF('Foglio deposito'!$AF$206='Foglio deposito'!AE179,'Foglio deposito'!$AB$155,0)+IF('Foglio deposito'!$AF$207='Foglio deposito'!AE179,'Foglio deposito'!$AB$156,0)+IF('Foglio deposito'!$AF$208='Foglio deposito'!AE179,'Foglio deposito'!$AB$157,0)+'DATI STRUTTURA'!J32</f>
        <v>28.44</v>
      </c>
      <c r="F16" s="490">
        <f>IF('Foglio deposito'!$AF$169='Foglio deposito'!AE179,'Foglio deposito'!$AC$118,0)+IF('Foglio deposito'!$AF$170='Foglio deposito'!AE179,'Foglio deposito'!$AC$119,0)+IF('Foglio deposito'!$AF$171='Foglio deposito'!AE179,'Foglio deposito'!$AC$120,0)+IF('Foglio deposito'!$AF$172='Foglio deposito'!AE179,'Foglio deposito'!$AC$121,0)+IF('Foglio deposito'!$AF$173='Foglio deposito'!AE179,'Foglio deposito'!$AC$122,0)+IF('Foglio deposito'!$AF$174='Foglio deposito'!AE179,'Foglio deposito'!$AC$123,0)+IF('Foglio deposito'!$AF$175='Foglio deposito'!AE179,'Foglio deposito'!$AC$124,0)+IF('Foglio deposito'!$AF$176='Foglio deposito'!AE179,'Foglio deposito'!$AC$125,0)+IF('Foglio deposito'!$AF$177='Foglio deposito'!AE179,'Foglio deposito'!$AC$126,0)+IF('Foglio deposito'!$AF$178='Foglio deposito'!AE179,'Foglio deposito'!$AC$127,0)+IF('Foglio deposito'!$AF$179='Foglio deposito'!AE179,'Foglio deposito'!$AC$128,0)+IF('Foglio deposito'!$AF$180='Foglio deposito'!AE179,'Foglio deposito'!$AC$129,0)+IF('Foglio deposito'!$AF$181='Foglio deposito'!AE179,'Foglio deposito'!$AC$130,0)+IF('Foglio deposito'!$AF$182='Foglio deposito'!AE179,'Foglio deposito'!$AC$131,0)+IF('Foglio deposito'!$AF$183='Foglio deposito'!AE179,'Foglio deposito'!$AC$132,0)+IF('Foglio deposito'!$AF$184='Foglio deposito'!AE179,'Foglio deposito'!$AC$133,0)+IF('Foglio deposito'!$AF$185='Foglio deposito'!AE179,'Foglio deposito'!$AC$134,0)+IF('Foglio deposito'!$AF$186='Foglio deposito'!AE179,'Foglio deposito'!$AC$135,0)+IF('Foglio deposito'!$AF$187='Foglio deposito'!AE179,'Foglio deposito'!$AC$136,0)+IF('Foglio deposito'!$AF$188='Foglio deposito'!AE179,'Foglio deposito'!$AC$137,0)+IF('Foglio deposito'!$AF$189='Foglio deposito'!AE179,'Foglio deposito'!$AC$138,0)+IF('Foglio deposito'!$AF$190='Foglio deposito'!AE179,'Foglio deposito'!$AC$139,0)+IF('Foglio deposito'!$AF$191='Foglio deposito'!AE179,'Foglio deposito'!$AC$140,0)+IF('Foglio deposito'!$AF$192='Foglio deposito'!AE179,'Foglio deposito'!$AC$141,0)+IF('Foglio deposito'!$AF$193='Foglio deposito'!AE179,'Foglio deposito'!$AC$142,0)+IF('Foglio deposito'!$AF$194='Foglio deposito'!AE179,'Foglio deposito'!$AC$144,0)+IF('Foglio deposito'!$AF$195='Foglio deposito'!AE179,'Foglio deposito'!$AC$143,0)+IF('Foglio deposito'!$AF$196='Foglio deposito'!AE179,'Foglio deposito'!$AC$145,0)+IF('Foglio deposito'!$AF$197='Foglio deposito'!AE179,'Foglio deposito'!$AC$146,0)+IF('Foglio deposito'!$AF$198='Foglio deposito'!AE179,'Foglio deposito'!$AC$147,0)+IF('Foglio deposito'!$AF$199='Foglio deposito'!AE179,'Foglio deposito'!$AC$148,0)+IF('Foglio deposito'!$AF$200='Foglio deposito'!AE179,'Foglio deposito'!$AC$149,0)+IF('Foglio deposito'!$AF$201='Foglio deposito'!AE179,'Foglio deposito'!$AC$150,0)+IF('Foglio deposito'!$AF$202='Foglio deposito'!AE179,'Foglio deposito'!$AC$151,0)+IF('Foglio deposito'!$AF$203='Foglio deposito'!AE179,'Foglio deposito'!$AC$152,0)+IF('Foglio deposito'!$AF$204='Foglio deposito'!AE179,'Foglio deposito'!$AC$153,0)+IF('Foglio deposito'!$AF$205='Foglio deposito'!AE179,'Foglio deposito'!$AC$154,0)+IF('Foglio deposito'!$AF$206='Foglio deposito'!AE179,'Foglio deposito'!$AC$155,0)+IF('Foglio deposito'!$AF$207='Foglio deposito'!AE179,'Foglio deposito'!$AC$156,0)+IF('Foglio deposito'!$AF$208='Foglio deposito'!AE179,'Foglio deposito'!$AC$157,0)</f>
        <v>2.016</v>
      </c>
      <c r="G16" s="20"/>
      <c r="H16" s="418" t="str">
        <f>'DATI STRUTTURA'!C81</f>
        <v>X1.11</v>
      </c>
      <c r="I16" s="490">
        <f>'Foglio deposito'!L128</f>
        <v>41.248419246820241</v>
      </c>
      <c r="J16" s="490">
        <f>'Foglio deposito'!M128</f>
        <v>7.3647673117050605</v>
      </c>
      <c r="K16" s="490">
        <f>'Foglio deposito'!AB128</f>
        <v>9.5</v>
      </c>
      <c r="L16" s="490">
        <f>'Foglio deposito'!AC128</f>
        <v>2.2824000000000004</v>
      </c>
    </row>
    <row r="17" spans="2:12" x14ac:dyDescent="0.25">
      <c r="B17" s="418" t="str">
        <f>'DATI STRUTTURA'!C33</f>
        <v>Y0.2</v>
      </c>
      <c r="C17" s="490">
        <f>IF('Foglio deposito'!$AF$169='Foglio deposito'!AE180,'Foglio deposito'!$L$118,0)+IF('Foglio deposito'!$AF$170='Foglio deposito'!AE180,'Foglio deposito'!$L$119,0)+IF('Foglio deposito'!$AF$171='Foglio deposito'!AE180,'Foglio deposito'!$L$120,0)+IF('Foglio deposito'!$AF$172='Foglio deposito'!AE180,'Foglio deposito'!$L$121,0)+IF('Foglio deposito'!$AF$173='Foglio deposito'!AE180,'Foglio deposito'!$L$122,0)+IF('Foglio deposito'!$AF$174='Foglio deposito'!AE180,'Foglio deposito'!$L$123,0)+IF('Foglio deposito'!$AF$175='Foglio deposito'!AE180,'Foglio deposito'!$L$124,0)+IF('Foglio deposito'!$AF$176='Foglio deposito'!AE180,'Foglio deposito'!$L$125,0)+IF('Foglio deposito'!$AF$177='Foglio deposito'!AE180,'Foglio deposito'!$L$126,0)+IF('Foglio deposito'!$AF$178='Foglio deposito'!AE180,'Foglio deposito'!$L$127,0)+IF('Foglio deposito'!$AF$179='Foglio deposito'!AE180,'Foglio deposito'!$L$128,0)+IF('Foglio deposito'!$AF$180='Foglio deposito'!AE180,'Foglio deposito'!$L$129,0)+IF('Foglio deposito'!$AF$181='Foglio deposito'!AE180,'Foglio deposito'!$L$130,0)+IF('Foglio deposito'!$AF$182='Foglio deposito'!AE180,'Foglio deposito'!$L$131,0)+IF('Foglio deposito'!$AF$183='Foglio deposito'!AE180,'Foglio deposito'!$L$132,0)+IF('Foglio deposito'!$AF$184='Foglio deposito'!AE180,'Foglio deposito'!$L$133,0)+IF('Foglio deposito'!$AF$185='Foglio deposito'!AE180,'Foglio deposito'!$L$134,0)+IF('Foglio deposito'!$AF$186='Foglio deposito'!AE180,'Foglio deposito'!$L$135,0)+IF('Foglio deposito'!$AF$187='Foglio deposito'!AE180,'Foglio deposito'!$L$136,0)+IF('Foglio deposito'!$AF$188='Foglio deposito'!AE180,'Foglio deposito'!$L$137,0)+IF('Foglio deposito'!$AF$189='Foglio deposito'!AE180,'Foglio deposito'!$L$138,0)+IF('Foglio deposito'!$AF$190='Foglio deposito'!AE180,'Foglio deposito'!$L$139,0)+IF('Foglio deposito'!$AF$191='Foglio deposito'!AE180,'Foglio deposito'!$L$140,0)+IF('Foglio deposito'!$AF$192='Foglio deposito'!AE180,'Foglio deposito'!$L$141,0)+IF('Foglio deposito'!$AF$193='Foglio deposito'!AE180,'Foglio deposito'!$L$142,0)+IF('Foglio deposito'!$AF$194='Foglio deposito'!AE180,'Foglio deposito'!$L$144,0)+IF('Foglio deposito'!$AF$195='Foglio deposito'!AE180,'Foglio deposito'!$L$143,0)+IF('Foglio deposito'!$AF$196='Foglio deposito'!AE180,'Foglio deposito'!$L$145,0)+IF('Foglio deposito'!$AF$197='Foglio deposito'!AE180,'Foglio deposito'!$L$146,0)+IF('Foglio deposito'!$AF$198='Foglio deposito'!AE180,'Foglio deposito'!$L$147,0)+IF('Foglio deposito'!$AF$199='Foglio deposito'!AE180,'Foglio deposito'!$L$148,0)+IF('Foglio deposito'!$AF$200='Foglio deposito'!AE180,'Foglio deposito'!$L$149,0)+IF('Foglio deposito'!$AF$201='Foglio deposito'!AE180,'Foglio deposito'!$L$150,0)+IF('Foglio deposito'!$AF$202='Foglio deposito'!AE180,'Foglio deposito'!$L$151,0)+IF('Foglio deposito'!$AF$203='Foglio deposito'!AE180,'Foglio deposito'!$L$152,0)+IF('Foglio deposito'!$AF$204='Foglio deposito'!AE180,'Foglio deposito'!$L$153,0)+IF('Foglio deposito'!$AF$205='Foglio deposito'!AE180,'Foglio deposito'!$L$154,0)+IF('Foglio deposito'!$AF$206='Foglio deposito'!AE180,'Foglio deposito'!$L$155,0)+IF('Foglio deposito'!$AF$207='Foglio deposito'!AE180,'Foglio deposito'!$L$156,0)+IF('Foglio deposito'!$AF$208='Foglio deposito'!AE180,'Foglio deposito'!$L$157,0)+'DATI STRUTTURA'!$C$4*'DATI STRUTTURA'!$F$11*'CARICHI VERTICALI 1'!C17*'CARICHI VERTICALI 1'!D17+'DATI STRUTTURA'!H33</f>
        <v>121.36917646326589</v>
      </c>
      <c r="D17" s="490">
        <f>IF('Foglio deposito'!$AF$169='Foglio deposito'!AE180,'Foglio deposito'!$M$118,0)+IF('Foglio deposito'!$AF$170='Foglio deposito'!AE180,'Foglio deposito'!$M$119,0)+IF('Foglio deposito'!$AF$171='Foglio deposito'!AE180,'Foglio deposito'!$M$120,0)+IF('Foglio deposito'!$AF$172='Foglio deposito'!AE180,'Foglio deposito'!$M$121,0)+IF('Foglio deposito'!$AF$173='Foglio deposito'!AE180,'Foglio deposito'!$M$122,0)+IF('Foglio deposito'!$AF$174='Foglio deposito'!AE180,'Foglio deposito'!$M$123,0)+IF('Foglio deposito'!$AF$175='Foglio deposito'!AE180,'Foglio deposito'!$M$124,0)+IF('Foglio deposito'!$AF$176='Foglio deposito'!AE180,'Foglio deposito'!$M$125,0)+IF('Foglio deposito'!$AF$177='Foglio deposito'!AE180,'Foglio deposito'!$M$126,0)+IF('Foglio deposito'!$AF$178='Foglio deposito'!AE180,'Foglio deposito'!$M$127,0)+IF('Foglio deposito'!$AF$179='Foglio deposito'!AE180,'Foglio deposito'!$M$128,0)+IF('Foglio deposito'!$AF$180='Foglio deposito'!AE180,'Foglio deposito'!$M$129,0)+IF('Foglio deposito'!$AF$181='Foglio deposito'!AE180,'Foglio deposito'!$M$130,0)+IF('Foglio deposito'!$AF$182='Foglio deposito'!AE180,'Foglio deposito'!$M$131,0)+IF('Foglio deposito'!$AF$183='Foglio deposito'!AE180,'Foglio deposito'!$M$132,0)+IF('Foglio deposito'!$AF$184='Foglio deposito'!AE180,'Foglio deposito'!$M$133,0)+IF('Foglio deposito'!$AF$185='Foglio deposito'!AE180,'Foglio deposito'!$M$134,0)+IF('Foglio deposito'!$AF$186='Foglio deposito'!AE180,'Foglio deposito'!$M$135,0)+IF('Foglio deposito'!$AF$187='Foglio deposito'!AE180,'Foglio deposito'!$M$136,0)+IF('Foglio deposito'!$AF$188='Foglio deposito'!AE180,'Foglio deposito'!$M$137,0)+IF('Foglio deposito'!$AF$189='Foglio deposito'!AE180,'Foglio deposito'!$M$138,0)+IF('Foglio deposito'!$AF$190='Foglio deposito'!AE180,'Foglio deposito'!$M$139,0)+IF('Foglio deposito'!$AF$191='Foglio deposito'!AE180,'Foglio deposito'!$M$140,0)+IF('Foglio deposito'!$AF$192='Foglio deposito'!AE180,'Foglio deposito'!$M$141,0)+IF('Foglio deposito'!$AF$193='Foglio deposito'!AE180,'Foglio deposito'!$M$142,0)+IF('Foglio deposito'!$AF$194='Foglio deposito'!AE180,'Foglio deposito'!$M$144,0)+IF('Foglio deposito'!$AF$195='Foglio deposito'!AE180,'Foglio deposito'!$M$143,0)+IF('Foglio deposito'!$AF$196='Foglio deposito'!AE180,'Foglio deposito'!$M$145,0)+IF('Foglio deposito'!$AF$197='Foglio deposito'!AE180,'Foglio deposito'!$M$146,0)+IF('Foglio deposito'!$AF$198='Foglio deposito'!AE180,'Foglio deposito'!$M$147,0)+IF('Foglio deposito'!$AF$199='Foglio deposito'!AE180,'Foglio deposito'!$M$148,0)+IF('Foglio deposito'!$AF$200='Foglio deposito'!AE180,'Foglio deposito'!$M$149,0)+IF('Foglio deposito'!$AF$201='Foglio deposito'!AE180,'Foglio deposito'!$M$150,0)+IF('Foglio deposito'!$AF$202='Foglio deposito'!AE180,'Foglio deposito'!$M$151,0)+IF('Foglio deposito'!$AF$203='Foglio deposito'!AE180,'Foglio deposito'!$M$152,0)+IF('Foglio deposito'!$AF$204='Foglio deposito'!AE180,'Foglio deposito'!$M$153,0)+IF('Foglio deposito'!$AF$205='Foglio deposito'!AE180,'Foglio deposito'!$M$154,0)+IF('Foglio deposito'!$AF$206='Foglio deposito'!AE180,'Foglio deposito'!$M$155,0)+IF('Foglio deposito'!$AF$207='Foglio deposito'!AE180,'Foglio deposito'!$M$156,0)+IF('Foglio deposito'!$AF$208='Foglio deposito'!AE180,'Foglio deposito'!$M$157,0)+'DATI STRUTTURA'!I33</f>
        <v>63.249219115816473</v>
      </c>
      <c r="E17" s="490">
        <f>IF('Foglio deposito'!$AF$169='Foglio deposito'!AE180,'Foglio deposito'!$AB$118,0)+IF('Foglio deposito'!$AF$170='Foglio deposito'!AE180,'Foglio deposito'!$AB$119,0)+IF('Foglio deposito'!$AF$171='Foglio deposito'!AE180,'Foglio deposito'!$AB$120,0)+IF('Foglio deposito'!$AF$172='Foglio deposito'!AE180,'Foglio deposito'!$AB$121,0)+IF('Foglio deposito'!$AF$173='Foglio deposito'!AE180,'Foglio deposito'!$AB$122,0)+IF('Foglio deposito'!$AF$174='Foglio deposito'!AE180,'Foglio deposito'!$AB$123,0)+IF('Foglio deposito'!$AF$175='Foglio deposito'!AE180,'Foglio deposito'!$AB$124,0)+IF('Foglio deposito'!$AF$176='Foglio deposito'!AE180,'Foglio deposito'!$AB$125,0)+IF('Foglio deposito'!$AF$177='Foglio deposito'!AE180,'Foglio deposito'!$AB$126,0)+IF('Foglio deposito'!$AF$178='Foglio deposito'!AE180,'Foglio deposito'!$AB$127,0)+IF('Foglio deposito'!$AF$179='Foglio deposito'!AE180,'Foglio deposito'!$AB$128,0)+IF('Foglio deposito'!$AF$180='Foglio deposito'!AE180,'Foglio deposito'!$AB$129,0)+IF('Foglio deposito'!$AF$181='Foglio deposito'!AE180,'Foglio deposito'!$AB$130,0)+IF('Foglio deposito'!$AF$182='Foglio deposito'!AE180,'Foglio deposito'!$AB$131,0)+IF('Foglio deposito'!$AF$183='Foglio deposito'!AE180,'Foglio deposito'!$AB$132,0)+IF('Foglio deposito'!$AF$184='Foglio deposito'!AE180,'Foglio deposito'!$AB$133,0)+IF('Foglio deposito'!$AF$185='Foglio deposito'!AE180,'Foglio deposito'!$AB$134,0)+IF('Foglio deposito'!$AF$186='Foglio deposito'!AE180,'Foglio deposito'!$AB$135,0)+IF('Foglio deposito'!$AF$187='Foglio deposito'!AE180,'Foglio deposito'!$AB$136,0)+IF('Foglio deposito'!$AF$188='Foglio deposito'!AE180,'Foglio deposito'!$AB$137,0)+IF('Foglio deposito'!$AF$189='Foglio deposito'!AE180,'Foglio deposito'!$AB$138,0)+IF('Foglio deposito'!$AF$190='Foglio deposito'!AE180,'Foglio deposito'!$AB$139,0)+IF('Foglio deposito'!$AF$191='Foglio deposito'!AE180,'Foglio deposito'!$AB$140,0)+IF('Foglio deposito'!$AF$192='Foglio deposito'!AE180,'Foglio deposito'!$AB$141,0)+IF('Foglio deposito'!$AF$193='Foglio deposito'!AE180,'Foglio deposito'!$AB$142,0)+IF('Foglio deposito'!$AF$194='Foglio deposito'!AE180,'Foglio deposito'!$AB$144,0)+IF('Foglio deposito'!$AF$195='Foglio deposito'!AE180,'Foglio deposito'!$AB$143,0)+IF('Foglio deposito'!$AF$196='Foglio deposito'!AE180,'Foglio deposito'!$AB$145,0)+IF('Foglio deposito'!$AF$197='Foglio deposito'!AE180,'Foglio deposito'!$AB$146,0)+IF('Foglio deposito'!$AF$198='Foglio deposito'!AE180,'Foglio deposito'!$AB$147,0)+IF('Foglio deposito'!$AF$199='Foglio deposito'!AE180,'Foglio deposito'!$AB$148,0)+IF('Foglio deposito'!$AF$200='Foglio deposito'!AE180,'Foglio deposito'!$AB$149,0)+IF('Foglio deposito'!$AF$201='Foglio deposito'!AE180,'Foglio deposito'!$AB$150,0)+IF('Foglio deposito'!$AF$202='Foglio deposito'!AE180,'Foglio deposito'!$AB$151,0)+IF('Foglio deposito'!$AF$203='Foglio deposito'!AE180,'Foglio deposito'!$AB$152,0)+IF('Foglio deposito'!$AF$204='Foglio deposito'!AE180,'Foglio deposito'!$AB$153,0)+IF('Foglio deposito'!$AF$205='Foglio deposito'!AE180,'Foglio deposito'!$AB$154,0)+IF('Foglio deposito'!$AF$206='Foglio deposito'!AE180,'Foglio deposito'!$AB$155,0)+IF('Foglio deposito'!$AF$207='Foglio deposito'!AE180,'Foglio deposito'!$AB$156,0)+IF('Foglio deposito'!$AF$208='Foglio deposito'!AE180,'Foglio deposito'!$AB$157,0)+'DATI STRUTTURA'!J33</f>
        <v>33</v>
      </c>
      <c r="F17" s="490">
        <f>IF('Foglio deposito'!$AF$169='Foglio deposito'!AE180,'Foglio deposito'!$AC$118,0)+IF('Foglio deposito'!$AF$170='Foglio deposito'!AE180,'Foglio deposito'!$AC$119,0)+IF('Foglio deposito'!$AF$171='Foglio deposito'!AE180,'Foglio deposito'!$AC$120,0)+IF('Foglio deposito'!$AF$172='Foglio deposito'!AE180,'Foglio deposito'!$AC$121,0)+IF('Foglio deposito'!$AF$173='Foglio deposito'!AE180,'Foglio deposito'!$AC$122,0)+IF('Foglio deposito'!$AF$174='Foglio deposito'!AE180,'Foglio deposito'!$AC$123,0)+IF('Foglio deposito'!$AF$175='Foglio deposito'!AE180,'Foglio deposito'!$AC$124,0)+IF('Foglio deposito'!$AF$176='Foglio deposito'!AE180,'Foglio deposito'!$AC$125,0)+IF('Foglio deposito'!$AF$177='Foglio deposito'!AE180,'Foglio deposito'!$AC$126,0)+IF('Foglio deposito'!$AF$178='Foglio deposito'!AE180,'Foglio deposito'!$AC$127,0)+IF('Foglio deposito'!$AF$179='Foglio deposito'!AE180,'Foglio deposito'!$AC$128,0)+IF('Foglio deposito'!$AF$180='Foglio deposito'!AE180,'Foglio deposito'!$AC$129,0)+IF('Foglio deposito'!$AF$181='Foglio deposito'!AE180,'Foglio deposito'!$AC$130,0)+IF('Foglio deposito'!$AF$182='Foglio deposito'!AE180,'Foglio deposito'!$AC$131,0)+IF('Foglio deposito'!$AF$183='Foglio deposito'!AE180,'Foglio deposito'!$AC$132,0)+IF('Foglio deposito'!$AF$184='Foglio deposito'!AE180,'Foglio deposito'!$AC$133,0)+IF('Foglio deposito'!$AF$185='Foglio deposito'!AE180,'Foglio deposito'!$AC$134,0)+IF('Foglio deposito'!$AF$186='Foglio deposito'!AE180,'Foglio deposito'!$AC$135,0)+IF('Foglio deposito'!$AF$187='Foglio deposito'!AE180,'Foglio deposito'!$AC$136,0)+IF('Foglio deposito'!$AF$188='Foglio deposito'!AE180,'Foglio deposito'!$AC$137,0)+IF('Foglio deposito'!$AF$189='Foglio deposito'!AE180,'Foglio deposito'!$AC$138,0)+IF('Foglio deposito'!$AF$190='Foglio deposito'!AE180,'Foglio deposito'!$AC$139,0)+IF('Foglio deposito'!$AF$191='Foglio deposito'!AE180,'Foglio deposito'!$AC$140,0)+IF('Foglio deposito'!$AF$192='Foglio deposito'!AE180,'Foglio deposito'!$AC$141,0)+IF('Foglio deposito'!$AF$193='Foglio deposito'!AE180,'Foglio deposito'!$AC$142,0)+IF('Foglio deposito'!$AF$194='Foglio deposito'!AE180,'Foglio deposito'!$AC$144,0)+IF('Foglio deposito'!$AF$195='Foglio deposito'!AE180,'Foglio deposito'!$AC$143,0)+IF('Foglio deposito'!$AF$196='Foglio deposito'!AE180,'Foglio deposito'!$AC$145,0)+IF('Foglio deposito'!$AF$197='Foglio deposito'!AE180,'Foglio deposito'!$AC$146,0)+IF('Foglio deposito'!$AF$198='Foglio deposito'!AE180,'Foglio deposito'!$AC$147,0)+IF('Foglio deposito'!$AF$199='Foglio deposito'!AE180,'Foglio deposito'!$AC$148,0)+IF('Foglio deposito'!$AF$200='Foglio deposito'!AE180,'Foglio deposito'!$AC$149,0)+IF('Foglio deposito'!$AF$201='Foglio deposito'!AE180,'Foglio deposito'!$AC$150,0)+IF('Foglio deposito'!$AF$202='Foglio deposito'!AE180,'Foglio deposito'!$AC$151,0)+IF('Foglio deposito'!$AF$203='Foglio deposito'!AE180,'Foglio deposito'!$AC$152,0)+IF('Foglio deposito'!$AF$204='Foglio deposito'!AE180,'Foglio deposito'!$AC$153,0)+IF('Foglio deposito'!$AF$205='Foglio deposito'!AE180,'Foglio deposito'!$AC$154,0)+IF('Foglio deposito'!$AF$206='Foglio deposito'!AE180,'Foglio deposito'!$AC$155,0)+IF('Foglio deposito'!$AF$207='Foglio deposito'!AE180,'Foglio deposito'!$AC$156,0)+IF('Foglio deposito'!$AF$208='Foglio deposito'!AE180,'Foglio deposito'!$AC$157,0)</f>
        <v>2.5920000000000005</v>
      </c>
      <c r="G17" s="20"/>
      <c r="H17" s="418" t="str">
        <f>'DATI STRUTTURA'!C82</f>
        <v>Y1.1</v>
      </c>
      <c r="I17" s="490">
        <f>'Foglio deposito'!L129</f>
        <v>83.318652804762365</v>
      </c>
      <c r="J17" s="490">
        <f>'Foglio deposito'!M129</f>
        <v>51.798213201190592</v>
      </c>
      <c r="K17" s="490">
        <f>'Foglio deposito'!AB129</f>
        <v>14.22</v>
      </c>
      <c r="L17" s="490">
        <f>'Foglio deposito'!AC129</f>
        <v>2.016</v>
      </c>
    </row>
    <row r="18" spans="2:12" x14ac:dyDescent="0.25">
      <c r="B18" s="418" t="str">
        <f>'DATI STRUTTURA'!C34</f>
        <v>Y0.3</v>
      </c>
      <c r="C18" s="490">
        <f>IF('Foglio deposito'!$AF$169='Foglio deposito'!AE181,'Foglio deposito'!$L$118,0)+IF('Foglio deposito'!$AF$170='Foglio deposito'!AE181,'Foglio deposito'!$L$119,0)+IF('Foglio deposito'!$AF$171='Foglio deposito'!AE181,'Foglio deposito'!$L$120,0)+IF('Foglio deposito'!$AF$172='Foglio deposito'!AE181,'Foglio deposito'!$L$121,0)+IF('Foglio deposito'!$AF$173='Foglio deposito'!AE181,'Foglio deposito'!$L$122,0)+IF('Foglio deposito'!$AF$174='Foglio deposito'!AE181,'Foglio deposito'!$L$123,0)+IF('Foglio deposito'!$AF$175='Foglio deposito'!AE181,'Foglio deposito'!$L$124,0)+IF('Foglio deposito'!$AF$176='Foglio deposito'!AE181,'Foglio deposito'!$L$125,0)+IF('Foglio deposito'!$AF$177='Foglio deposito'!AE181,'Foglio deposito'!$L$126,0)+IF('Foglio deposito'!$AF$178='Foglio deposito'!AE181,'Foglio deposito'!$L$127,0)+IF('Foglio deposito'!$AF$179='Foglio deposito'!AE181,'Foglio deposito'!$L$128,0)+IF('Foglio deposito'!$AF$180='Foglio deposito'!AE181,'Foglio deposito'!$L$129,0)+IF('Foglio deposito'!$AF$181='Foglio deposito'!AE181,'Foglio deposito'!$L$130,0)+IF('Foglio deposito'!$AF$182='Foglio deposito'!AE181,'Foglio deposito'!$L$131,0)+IF('Foglio deposito'!$AF$183='Foglio deposito'!AE181,'Foglio deposito'!$L$132,0)+IF('Foglio deposito'!$AF$184='Foglio deposito'!AE181,'Foglio deposito'!$L$133,0)+IF('Foglio deposito'!$AF$185='Foglio deposito'!AE181,'Foglio deposito'!$L$134,0)+IF('Foglio deposito'!$AF$186='Foglio deposito'!AE181,'Foglio deposito'!$L$135,0)+IF('Foglio deposito'!$AF$187='Foglio deposito'!AE181,'Foglio deposito'!$L$136,0)+IF('Foglio deposito'!$AF$188='Foglio deposito'!AE181,'Foglio deposito'!$L$137,0)+IF('Foglio deposito'!$AF$189='Foglio deposito'!AE181,'Foglio deposito'!$L$138,0)+IF('Foglio deposito'!$AF$190='Foglio deposito'!AE181,'Foglio deposito'!$L$139,0)+IF('Foglio deposito'!$AF$191='Foglio deposito'!AE181,'Foglio deposito'!$L$140,0)+IF('Foglio deposito'!$AF$192='Foglio deposito'!AE181,'Foglio deposito'!$L$141,0)+IF('Foglio deposito'!$AF$193='Foglio deposito'!AE181,'Foglio deposito'!$L$142,0)+IF('Foglio deposito'!$AF$194='Foglio deposito'!AE181,'Foglio deposito'!$L$144,0)+IF('Foglio deposito'!$AF$195='Foglio deposito'!AE181,'Foglio deposito'!$L$143,0)+IF('Foglio deposito'!$AF$196='Foglio deposito'!AE181,'Foglio deposito'!$L$145,0)+IF('Foglio deposito'!$AF$197='Foglio deposito'!AE181,'Foglio deposito'!$L$146,0)+IF('Foglio deposito'!$AF$198='Foglio deposito'!AE181,'Foglio deposito'!$L$147,0)+IF('Foglio deposito'!$AF$199='Foglio deposito'!AE181,'Foglio deposito'!$L$148,0)+IF('Foglio deposito'!$AF$200='Foglio deposito'!AE181,'Foglio deposito'!$L$149,0)+IF('Foglio deposito'!$AF$201='Foglio deposito'!AE181,'Foglio deposito'!$L$150,0)+IF('Foglio deposito'!$AF$202='Foglio deposito'!AE181,'Foglio deposito'!$L$151,0)+IF('Foglio deposito'!$AF$203='Foglio deposito'!AE181,'Foglio deposito'!$L$152,0)+IF('Foglio deposito'!$AF$204='Foglio deposito'!AE181,'Foglio deposito'!$L$153,0)+IF('Foglio deposito'!$AF$205='Foglio deposito'!AE181,'Foglio deposito'!$L$154,0)+IF('Foglio deposito'!$AF$206='Foglio deposito'!AE181,'Foglio deposito'!$L$155,0)+IF('Foglio deposito'!$AF$207='Foglio deposito'!AE181,'Foglio deposito'!$L$156,0)+IF('Foglio deposito'!$AF$208='Foglio deposito'!AE181,'Foglio deposito'!$L$157,0)+'DATI STRUTTURA'!$C$4*'DATI STRUTTURA'!$F$11*'CARICHI VERTICALI 1'!C18*'CARICHI VERTICALI 1'!D18+'DATI STRUTTURA'!H34</f>
        <v>152.98339491141223</v>
      </c>
      <c r="D18" s="490">
        <f>IF('Foglio deposito'!$AF$169='Foglio deposito'!AE181,'Foglio deposito'!$M$118,0)+IF('Foglio deposito'!$AF$170='Foglio deposito'!AE181,'Foglio deposito'!$M$119,0)+IF('Foglio deposito'!$AF$171='Foglio deposito'!AE181,'Foglio deposito'!$M$120,0)+IF('Foglio deposito'!$AF$172='Foglio deposito'!AE181,'Foglio deposito'!$M$121,0)+IF('Foglio deposito'!$AF$173='Foglio deposito'!AE181,'Foglio deposito'!$M$122,0)+IF('Foglio deposito'!$AF$174='Foglio deposito'!AE181,'Foglio deposito'!$M$123,0)+IF('Foglio deposito'!$AF$175='Foglio deposito'!AE181,'Foglio deposito'!$M$124,0)+IF('Foglio deposito'!$AF$176='Foglio deposito'!AE181,'Foglio deposito'!$M$125,0)+IF('Foglio deposito'!$AF$177='Foglio deposito'!AE181,'Foglio deposito'!$M$126,0)+IF('Foglio deposito'!$AF$178='Foglio deposito'!AE181,'Foglio deposito'!$M$127,0)+IF('Foglio deposito'!$AF$179='Foglio deposito'!AE181,'Foglio deposito'!$M$128,0)+IF('Foglio deposito'!$AF$180='Foglio deposito'!AE181,'Foglio deposito'!$M$129,0)+IF('Foglio deposito'!$AF$181='Foglio deposito'!AE181,'Foglio deposito'!$M$130,0)+IF('Foglio deposito'!$AF$182='Foglio deposito'!AE181,'Foglio deposito'!$M$131,0)+IF('Foglio deposito'!$AF$183='Foglio deposito'!AE181,'Foglio deposito'!$M$132,0)+IF('Foglio deposito'!$AF$184='Foglio deposito'!AE181,'Foglio deposito'!$M$133,0)+IF('Foglio deposito'!$AF$185='Foglio deposito'!AE181,'Foglio deposito'!$M$134,0)+IF('Foglio deposito'!$AF$186='Foglio deposito'!AE181,'Foglio deposito'!$M$135,0)+IF('Foglio deposito'!$AF$187='Foglio deposito'!AE181,'Foglio deposito'!$M$136,0)+IF('Foglio deposito'!$AF$188='Foglio deposito'!AE181,'Foglio deposito'!$M$137,0)+IF('Foglio deposito'!$AF$189='Foglio deposito'!AE181,'Foglio deposito'!$M$138,0)+IF('Foglio deposito'!$AF$190='Foglio deposito'!AE181,'Foglio deposito'!$M$139,0)+IF('Foglio deposito'!$AF$191='Foglio deposito'!AE181,'Foglio deposito'!$M$140,0)+IF('Foglio deposito'!$AF$192='Foglio deposito'!AE181,'Foglio deposito'!$M$141,0)+IF('Foglio deposito'!$AF$193='Foglio deposito'!AE181,'Foglio deposito'!$M$142,0)+IF('Foglio deposito'!$AF$194='Foglio deposito'!AE181,'Foglio deposito'!$M$144,0)+IF('Foglio deposito'!$AF$195='Foglio deposito'!AE181,'Foglio deposito'!$M$143,0)+IF('Foglio deposito'!$AF$196='Foglio deposito'!AE181,'Foglio deposito'!$M$145,0)+IF('Foglio deposito'!$AF$197='Foglio deposito'!AE181,'Foglio deposito'!$M$146,0)+IF('Foglio deposito'!$AF$198='Foglio deposito'!AE181,'Foglio deposito'!$M$147,0)+IF('Foglio deposito'!$AF$199='Foglio deposito'!AE181,'Foglio deposito'!$M$148,0)+IF('Foglio deposito'!$AF$200='Foglio deposito'!AE181,'Foglio deposito'!$M$149,0)+IF('Foglio deposito'!$AF$201='Foglio deposito'!AE181,'Foglio deposito'!$M$150,0)+IF('Foglio deposito'!$AF$202='Foglio deposito'!AE181,'Foglio deposito'!$M$151,0)+IF('Foglio deposito'!$AF$203='Foglio deposito'!AE181,'Foglio deposito'!$M$152,0)+IF('Foglio deposito'!$AF$204='Foglio deposito'!AE181,'Foglio deposito'!$M$153,0)+IF('Foglio deposito'!$AF$205='Foglio deposito'!AE181,'Foglio deposito'!$M$154,0)+IF('Foglio deposito'!$AF$206='Foglio deposito'!AE181,'Foglio deposito'!$M$155,0)+IF('Foglio deposito'!$AF$207='Foglio deposito'!AE181,'Foglio deposito'!$M$156,0)+IF('Foglio deposito'!$AF$208='Foglio deposito'!AE181,'Foglio deposito'!$M$157,0)+'DATI STRUTTURA'!I34</f>
        <v>26.267973727853061</v>
      </c>
      <c r="E18" s="490">
        <f>IF('Foglio deposito'!$AF$169='Foglio deposito'!AE181,'Foglio deposito'!$AB$118,0)+IF('Foglio deposito'!$AF$170='Foglio deposito'!AE181,'Foglio deposito'!$AB$119,0)+IF('Foglio deposito'!$AF$171='Foglio deposito'!AE181,'Foglio deposito'!$AB$120,0)+IF('Foglio deposito'!$AF$172='Foglio deposito'!AE181,'Foglio deposito'!$AB$121,0)+IF('Foglio deposito'!$AF$173='Foglio deposito'!AE181,'Foglio deposito'!$AB$122,0)+IF('Foglio deposito'!$AF$174='Foglio deposito'!AE181,'Foglio deposito'!$AB$123,0)+IF('Foglio deposito'!$AF$175='Foglio deposito'!AE181,'Foglio deposito'!$AB$124,0)+IF('Foglio deposito'!$AF$176='Foglio deposito'!AE181,'Foglio deposito'!$AB$125,0)+IF('Foglio deposito'!$AF$177='Foglio deposito'!AE181,'Foglio deposito'!$AB$126,0)+IF('Foglio deposito'!$AF$178='Foglio deposito'!AE181,'Foglio deposito'!$AB$127,0)+IF('Foglio deposito'!$AF$179='Foglio deposito'!AE181,'Foglio deposito'!$AB$128,0)+IF('Foglio deposito'!$AF$180='Foglio deposito'!AE181,'Foglio deposito'!$AB$129,0)+IF('Foglio deposito'!$AF$181='Foglio deposito'!AE181,'Foglio deposito'!$AB$130,0)+IF('Foglio deposito'!$AF$182='Foglio deposito'!AE181,'Foglio deposito'!$AB$131,0)+IF('Foglio deposito'!$AF$183='Foglio deposito'!AE181,'Foglio deposito'!$AB$132,0)+IF('Foglio deposito'!$AF$184='Foglio deposito'!AE181,'Foglio deposito'!$AB$133,0)+IF('Foglio deposito'!$AF$185='Foglio deposito'!AE181,'Foglio deposito'!$AB$134,0)+IF('Foglio deposito'!$AF$186='Foglio deposito'!AE181,'Foglio deposito'!$AB$135,0)+IF('Foglio deposito'!$AF$187='Foglio deposito'!AE181,'Foglio deposito'!$AB$136,0)+IF('Foglio deposito'!$AF$188='Foglio deposito'!AE181,'Foglio deposito'!$AB$137,0)+IF('Foglio deposito'!$AF$189='Foglio deposito'!AE181,'Foglio deposito'!$AB$138,0)+IF('Foglio deposito'!$AF$190='Foglio deposito'!AE181,'Foglio deposito'!$AB$139,0)+IF('Foglio deposito'!$AF$191='Foglio deposito'!AE181,'Foglio deposito'!$AB$140,0)+IF('Foglio deposito'!$AF$192='Foglio deposito'!AE181,'Foglio deposito'!$AB$141,0)+IF('Foglio deposito'!$AF$193='Foglio deposito'!AE181,'Foglio deposito'!$AB$142,0)+IF('Foglio deposito'!$AF$194='Foglio deposito'!AE181,'Foglio deposito'!$AB$144,0)+IF('Foglio deposito'!$AF$195='Foglio deposito'!AE181,'Foglio deposito'!$AB$143,0)+IF('Foglio deposito'!$AF$196='Foglio deposito'!AE181,'Foglio deposito'!$AB$145,0)+IF('Foglio deposito'!$AF$197='Foglio deposito'!AE181,'Foglio deposito'!$AB$146,0)+IF('Foglio deposito'!$AF$198='Foglio deposito'!AE181,'Foglio deposito'!$AB$147,0)+IF('Foglio deposito'!$AF$199='Foglio deposito'!AE181,'Foglio deposito'!$AB$148,0)+IF('Foglio deposito'!$AF$200='Foglio deposito'!AE181,'Foglio deposito'!$AB$149,0)+IF('Foglio deposito'!$AF$201='Foglio deposito'!AE181,'Foglio deposito'!$AB$150,0)+IF('Foglio deposito'!$AF$202='Foglio deposito'!AE181,'Foglio deposito'!$AB$151,0)+IF('Foglio deposito'!$AF$203='Foglio deposito'!AE181,'Foglio deposito'!$AB$152,0)+IF('Foglio deposito'!$AF$204='Foglio deposito'!AE181,'Foglio deposito'!$AB$153,0)+IF('Foglio deposito'!$AF$205='Foglio deposito'!AE181,'Foglio deposito'!$AB$154,0)+IF('Foglio deposito'!$AF$206='Foglio deposito'!AE181,'Foglio deposito'!$AB$155,0)+IF('Foglio deposito'!$AF$207='Foglio deposito'!AE181,'Foglio deposito'!$AB$156,0)+IF('Foglio deposito'!$AF$208='Foglio deposito'!AE181,'Foglio deposito'!$AB$157,0)+'DATI STRUTTURA'!J34</f>
        <v>30</v>
      </c>
      <c r="F18" s="490">
        <f>IF('Foglio deposito'!$AF$169='Foglio deposito'!AE181,'Foglio deposito'!$AC$118,0)+IF('Foglio deposito'!$AF$170='Foglio deposito'!AE181,'Foglio deposito'!$AC$119,0)+IF('Foglio deposito'!$AF$171='Foglio deposito'!AE181,'Foglio deposito'!$AC$120,0)+IF('Foglio deposito'!$AF$172='Foglio deposito'!AE181,'Foglio deposito'!$AC$121,0)+IF('Foglio deposito'!$AF$173='Foglio deposito'!AE181,'Foglio deposito'!$AC$122,0)+IF('Foglio deposito'!$AF$174='Foglio deposito'!AE181,'Foglio deposito'!$AC$123,0)+IF('Foglio deposito'!$AF$175='Foglio deposito'!AE181,'Foglio deposito'!$AC$124,0)+IF('Foglio deposito'!$AF$176='Foglio deposito'!AE181,'Foglio deposito'!$AC$125,0)+IF('Foglio deposito'!$AF$177='Foglio deposito'!AE181,'Foglio deposito'!$AC$126,0)+IF('Foglio deposito'!$AF$178='Foglio deposito'!AE181,'Foglio deposito'!$AC$127,0)+IF('Foglio deposito'!$AF$179='Foglio deposito'!AE181,'Foglio deposito'!$AC$128,0)+IF('Foglio deposito'!$AF$180='Foglio deposito'!AE181,'Foglio deposito'!$AC$129,0)+IF('Foglio deposito'!$AF$181='Foglio deposito'!AE181,'Foglio deposito'!$AC$130,0)+IF('Foglio deposito'!$AF$182='Foglio deposito'!AE181,'Foglio deposito'!$AC$131,0)+IF('Foglio deposito'!$AF$183='Foglio deposito'!AE181,'Foglio deposito'!$AC$132,0)+IF('Foglio deposito'!$AF$184='Foglio deposito'!AE181,'Foglio deposito'!$AC$133,0)+IF('Foglio deposito'!$AF$185='Foglio deposito'!AE181,'Foglio deposito'!$AC$134,0)+IF('Foglio deposito'!$AF$186='Foglio deposito'!AE181,'Foglio deposito'!$AC$135,0)+IF('Foglio deposito'!$AF$187='Foglio deposito'!AE181,'Foglio deposito'!$AC$136,0)+IF('Foglio deposito'!$AF$188='Foglio deposito'!AE181,'Foglio deposito'!$AC$137,0)+IF('Foglio deposito'!$AF$189='Foglio deposito'!AE181,'Foglio deposito'!$AC$138,0)+IF('Foglio deposito'!$AF$190='Foglio deposito'!AE181,'Foglio deposito'!$AC$139,0)+IF('Foglio deposito'!$AF$191='Foglio deposito'!AE181,'Foglio deposito'!$AC$140,0)+IF('Foglio deposito'!$AF$192='Foglio deposito'!AE181,'Foglio deposito'!$AC$141,0)+IF('Foglio deposito'!$AF$193='Foglio deposito'!AE181,'Foglio deposito'!$AC$142,0)+IF('Foglio deposito'!$AF$194='Foglio deposito'!AE181,'Foglio deposito'!$AC$144,0)+IF('Foglio deposito'!$AF$195='Foglio deposito'!AE181,'Foglio deposito'!$AC$143,0)+IF('Foglio deposito'!$AF$196='Foglio deposito'!AE181,'Foglio deposito'!$AC$145,0)+IF('Foglio deposito'!$AF$197='Foglio deposito'!AE181,'Foglio deposito'!$AC$146,0)+IF('Foglio deposito'!$AF$198='Foglio deposito'!AE181,'Foglio deposito'!$AC$147,0)+IF('Foglio deposito'!$AF$199='Foglio deposito'!AE181,'Foglio deposito'!$AC$148,0)+IF('Foglio deposito'!$AF$200='Foglio deposito'!AE181,'Foglio deposito'!$AC$149,0)+IF('Foglio deposito'!$AF$201='Foglio deposito'!AE181,'Foglio deposito'!$AC$150,0)+IF('Foglio deposito'!$AF$202='Foglio deposito'!AE181,'Foglio deposito'!$AC$151,0)+IF('Foglio deposito'!$AF$203='Foglio deposito'!AE181,'Foglio deposito'!$AC$152,0)+IF('Foglio deposito'!$AF$204='Foglio deposito'!AE181,'Foglio deposito'!$AC$153,0)+IF('Foglio deposito'!$AF$205='Foglio deposito'!AE181,'Foglio deposito'!$AC$154,0)+IF('Foglio deposito'!$AF$206='Foglio deposito'!AE181,'Foglio deposito'!$AC$155,0)+IF('Foglio deposito'!$AF$207='Foglio deposito'!AE181,'Foglio deposito'!$AC$156,0)+IF('Foglio deposito'!$AF$208='Foglio deposito'!AE181,'Foglio deposito'!$AC$157,0)</f>
        <v>3.0168000000000008</v>
      </c>
      <c r="G18" s="20"/>
      <c r="H18" s="418" t="str">
        <f>'DATI STRUTTURA'!C83</f>
        <v>Y1.2</v>
      </c>
      <c r="I18" s="490">
        <f>'Foglio deposito'!L130</f>
        <v>65.681226463265887</v>
      </c>
      <c r="J18" s="490">
        <f>'Foglio deposito'!M130</f>
        <v>32.808519115816473</v>
      </c>
      <c r="K18" s="490">
        <f>'Foglio deposito'!AB130</f>
        <v>16.5</v>
      </c>
      <c r="L18" s="490">
        <f>'Foglio deposito'!AC130</f>
        <v>2.5920000000000005</v>
      </c>
    </row>
    <row r="19" spans="2:12" x14ac:dyDescent="0.25">
      <c r="B19" s="418" t="str">
        <f>'DATI STRUTTURA'!C35</f>
        <v>Y0.4</v>
      </c>
      <c r="C19" s="490">
        <f>IF('Foglio deposito'!$AF$169='Foglio deposito'!AE182,'Foglio deposito'!$L$118,0)+IF('Foglio deposito'!$AF$170='Foglio deposito'!AE182,'Foglio deposito'!$L$119,0)+IF('Foglio deposito'!$AF$171='Foglio deposito'!AE182,'Foglio deposito'!$L$120,0)+IF('Foglio deposito'!$AF$172='Foglio deposito'!AE182,'Foglio deposito'!$L$121,0)+IF('Foglio deposito'!$AF$173='Foglio deposito'!AE182,'Foglio deposito'!$L$122,0)+IF('Foglio deposito'!$AF$174='Foglio deposito'!AE182,'Foglio deposito'!$L$123,0)+IF('Foglio deposito'!$AF$175='Foglio deposito'!AE182,'Foglio deposito'!$L$124,0)+IF('Foglio deposito'!$AF$176='Foglio deposito'!AE182,'Foglio deposito'!$L$125,0)+IF('Foglio deposito'!$AF$177='Foglio deposito'!AE182,'Foglio deposito'!$L$126,0)+IF('Foglio deposito'!$AF$178='Foglio deposito'!AE182,'Foglio deposito'!$L$127,0)+IF('Foglio deposito'!$AF$179='Foglio deposito'!AE182,'Foglio deposito'!$L$128,0)+IF('Foglio deposito'!$AF$180='Foglio deposito'!AE182,'Foglio deposito'!$L$129,0)+IF('Foglio deposito'!$AF$181='Foglio deposito'!AE182,'Foglio deposito'!$L$130,0)+IF('Foglio deposito'!$AF$182='Foglio deposito'!AE182,'Foglio deposito'!$L$131,0)+IF('Foglio deposito'!$AF$183='Foglio deposito'!AE182,'Foglio deposito'!$L$132,0)+IF('Foglio deposito'!$AF$184='Foglio deposito'!AE182,'Foglio deposito'!$L$133,0)+IF('Foglio deposito'!$AF$185='Foglio deposito'!AE182,'Foglio deposito'!$L$134,0)+IF('Foglio deposito'!$AF$186='Foglio deposito'!AE182,'Foglio deposito'!$L$135,0)+IF('Foglio deposito'!$AF$187='Foglio deposito'!AE182,'Foglio deposito'!$L$136,0)+IF('Foglio deposito'!$AF$188='Foglio deposito'!AE182,'Foglio deposito'!$L$137,0)+IF('Foglio deposito'!$AF$189='Foglio deposito'!AE182,'Foglio deposito'!$L$138,0)+IF('Foglio deposito'!$AF$190='Foglio deposito'!AE182,'Foglio deposito'!$L$139,0)+IF('Foglio deposito'!$AF$191='Foglio deposito'!AE182,'Foglio deposito'!$L$140,0)+IF('Foglio deposito'!$AF$192='Foglio deposito'!AE182,'Foglio deposito'!$L$141,0)+IF('Foglio deposito'!$AF$193='Foglio deposito'!AE182,'Foglio deposito'!$L$142,0)+IF('Foglio deposito'!$AF$194='Foglio deposito'!AE182,'Foglio deposito'!$L$144,0)+IF('Foglio deposito'!$AF$195='Foglio deposito'!AE182,'Foglio deposito'!$L$143,0)+IF('Foglio deposito'!$AF$196='Foglio deposito'!AE182,'Foglio deposito'!$L$145,0)+IF('Foglio deposito'!$AF$197='Foglio deposito'!AE182,'Foglio deposito'!$L$146,0)+IF('Foglio deposito'!$AF$198='Foglio deposito'!AE182,'Foglio deposito'!$L$147,0)+IF('Foglio deposito'!$AF$199='Foglio deposito'!AE182,'Foglio deposito'!$L$148,0)+IF('Foglio deposito'!$AF$200='Foglio deposito'!AE182,'Foglio deposito'!$L$149,0)+IF('Foglio deposito'!$AF$201='Foglio deposito'!AE182,'Foglio deposito'!$L$150,0)+IF('Foglio deposito'!$AF$202='Foglio deposito'!AE182,'Foglio deposito'!$L$151,0)+IF('Foglio deposito'!$AF$203='Foglio deposito'!AE182,'Foglio deposito'!$L$152,0)+IF('Foglio deposito'!$AF$204='Foglio deposito'!AE182,'Foglio deposito'!$L$153,0)+IF('Foglio deposito'!$AF$205='Foglio deposito'!AE182,'Foglio deposito'!$L$154,0)+IF('Foglio deposito'!$AF$206='Foglio deposito'!AE182,'Foglio deposito'!$L$155,0)+IF('Foglio deposito'!$AF$207='Foglio deposito'!AE182,'Foglio deposito'!$L$156,0)+IF('Foglio deposito'!$AF$208='Foglio deposito'!AE182,'Foglio deposito'!$L$157,0)+'DATI STRUTTURA'!$C$4*'DATI STRUTTURA'!$F$11*'CARICHI VERTICALI 1'!C19*'CARICHI VERTICALI 1'!D19+'DATI STRUTTURA'!H35</f>
        <v>118.45975963401412</v>
      </c>
      <c r="D19" s="490">
        <f>IF('Foglio deposito'!$AF$169='Foglio deposito'!AE182,'Foglio deposito'!$M$118,0)+IF('Foglio deposito'!$AF$170='Foglio deposito'!AE182,'Foglio deposito'!$M$119,0)+IF('Foglio deposito'!$AF$171='Foglio deposito'!AE182,'Foglio deposito'!$M$120,0)+IF('Foglio deposito'!$AF$172='Foglio deposito'!AE182,'Foglio deposito'!$M$121,0)+IF('Foglio deposito'!$AF$173='Foglio deposito'!AE182,'Foglio deposito'!$M$122,0)+IF('Foglio deposito'!$AF$174='Foglio deposito'!AE182,'Foglio deposito'!$M$123,0)+IF('Foglio deposito'!$AF$175='Foglio deposito'!AE182,'Foglio deposito'!$M$124,0)+IF('Foglio deposito'!$AF$176='Foglio deposito'!AE182,'Foglio deposito'!$M$125,0)+IF('Foglio deposito'!$AF$177='Foglio deposito'!AE182,'Foglio deposito'!$M$126,0)+IF('Foglio deposito'!$AF$178='Foglio deposito'!AE182,'Foglio deposito'!$M$127,0)+IF('Foglio deposito'!$AF$179='Foglio deposito'!AE182,'Foglio deposito'!$M$128,0)+IF('Foglio deposito'!$AF$180='Foglio deposito'!AE182,'Foglio deposito'!$M$129,0)+IF('Foglio deposito'!$AF$181='Foglio deposito'!AE182,'Foglio deposito'!$M$130,0)+IF('Foglio deposito'!$AF$182='Foglio deposito'!AE182,'Foglio deposito'!$M$131,0)+IF('Foglio deposito'!$AF$183='Foglio deposito'!AE182,'Foglio deposito'!$M$132,0)+IF('Foglio deposito'!$AF$184='Foglio deposito'!AE182,'Foglio deposito'!$M$133,0)+IF('Foglio deposito'!$AF$185='Foglio deposito'!AE182,'Foglio deposito'!$M$134,0)+IF('Foglio deposito'!$AF$186='Foglio deposito'!AE182,'Foglio deposito'!$M$135,0)+IF('Foglio deposito'!$AF$187='Foglio deposito'!AE182,'Foglio deposito'!$M$136,0)+IF('Foglio deposito'!$AF$188='Foglio deposito'!AE182,'Foglio deposito'!$M$137,0)+IF('Foglio deposito'!$AF$189='Foglio deposito'!AE182,'Foglio deposito'!$M$138,0)+IF('Foglio deposito'!$AF$190='Foglio deposito'!AE182,'Foglio deposito'!$M$139,0)+IF('Foglio deposito'!$AF$191='Foglio deposito'!AE182,'Foglio deposito'!$M$140,0)+IF('Foglio deposito'!$AF$192='Foglio deposito'!AE182,'Foglio deposito'!$M$141,0)+IF('Foglio deposito'!$AF$193='Foglio deposito'!AE182,'Foglio deposito'!$M$142,0)+IF('Foglio deposito'!$AF$194='Foglio deposito'!AE182,'Foglio deposito'!$M$144,0)+IF('Foglio deposito'!$AF$195='Foglio deposito'!AE182,'Foglio deposito'!$M$143,0)+IF('Foglio deposito'!$AF$196='Foglio deposito'!AE182,'Foglio deposito'!$M$145,0)+IF('Foglio deposito'!$AF$197='Foglio deposito'!AE182,'Foglio deposito'!$M$146,0)+IF('Foglio deposito'!$AF$198='Foglio deposito'!AE182,'Foglio deposito'!$M$147,0)+IF('Foglio deposito'!$AF$199='Foglio deposito'!AE182,'Foglio deposito'!$M$148,0)+IF('Foglio deposito'!$AF$200='Foglio deposito'!AE182,'Foglio deposito'!$M$149,0)+IF('Foglio deposito'!$AF$201='Foglio deposito'!AE182,'Foglio deposito'!$M$150,0)+IF('Foglio deposito'!$AF$202='Foglio deposito'!AE182,'Foglio deposito'!$M$151,0)+IF('Foglio deposito'!$AF$203='Foglio deposito'!AE182,'Foglio deposito'!$M$152,0)+IF('Foglio deposito'!$AF$204='Foglio deposito'!AE182,'Foglio deposito'!$M$153,0)+IF('Foglio deposito'!$AF$205='Foglio deposito'!AE182,'Foglio deposito'!$M$154,0)+IF('Foglio deposito'!$AF$206='Foglio deposito'!AE182,'Foglio deposito'!$M$155,0)+IF('Foglio deposito'!$AF$207='Foglio deposito'!AE182,'Foglio deposito'!$M$156,0)+IF('Foglio deposito'!$AF$208='Foglio deposito'!AE182,'Foglio deposito'!$M$157,0)+'DATI STRUTTURA'!I35</f>
        <v>23.163514908503533</v>
      </c>
      <c r="E19" s="490">
        <f>IF('Foglio deposito'!$AF$169='Foglio deposito'!AE182,'Foglio deposito'!$AB$118,0)+IF('Foglio deposito'!$AF$170='Foglio deposito'!AE182,'Foglio deposito'!$AB$119,0)+IF('Foglio deposito'!$AF$171='Foglio deposito'!AE182,'Foglio deposito'!$AB$120,0)+IF('Foglio deposito'!$AF$172='Foglio deposito'!AE182,'Foglio deposito'!$AB$121,0)+IF('Foglio deposito'!$AF$173='Foglio deposito'!AE182,'Foglio deposito'!$AB$122,0)+IF('Foglio deposito'!$AF$174='Foglio deposito'!AE182,'Foglio deposito'!$AB$123,0)+IF('Foglio deposito'!$AF$175='Foglio deposito'!AE182,'Foglio deposito'!$AB$124,0)+IF('Foglio deposito'!$AF$176='Foglio deposito'!AE182,'Foglio deposito'!$AB$125,0)+IF('Foglio deposito'!$AF$177='Foglio deposito'!AE182,'Foglio deposito'!$AB$126,0)+IF('Foglio deposito'!$AF$178='Foglio deposito'!AE182,'Foglio deposito'!$AB$127,0)+IF('Foglio deposito'!$AF$179='Foglio deposito'!AE182,'Foglio deposito'!$AB$128,0)+IF('Foglio deposito'!$AF$180='Foglio deposito'!AE182,'Foglio deposito'!$AB$129,0)+IF('Foglio deposito'!$AF$181='Foglio deposito'!AE182,'Foglio deposito'!$AB$130,0)+IF('Foglio deposito'!$AF$182='Foglio deposito'!AE182,'Foglio deposito'!$AB$131,0)+IF('Foglio deposito'!$AF$183='Foglio deposito'!AE182,'Foglio deposito'!$AB$132,0)+IF('Foglio deposito'!$AF$184='Foglio deposito'!AE182,'Foglio deposito'!$AB$133,0)+IF('Foglio deposito'!$AF$185='Foglio deposito'!AE182,'Foglio deposito'!$AB$134,0)+IF('Foglio deposito'!$AF$186='Foglio deposito'!AE182,'Foglio deposito'!$AB$135,0)+IF('Foglio deposito'!$AF$187='Foglio deposito'!AE182,'Foglio deposito'!$AB$136,0)+IF('Foglio deposito'!$AF$188='Foglio deposito'!AE182,'Foglio deposito'!$AB$137,0)+IF('Foglio deposito'!$AF$189='Foglio deposito'!AE182,'Foglio deposito'!$AB$138,0)+IF('Foglio deposito'!$AF$190='Foglio deposito'!AE182,'Foglio deposito'!$AB$139,0)+IF('Foglio deposito'!$AF$191='Foglio deposito'!AE182,'Foglio deposito'!$AB$140,0)+IF('Foglio deposito'!$AF$192='Foglio deposito'!AE182,'Foglio deposito'!$AB$141,0)+IF('Foglio deposito'!$AF$193='Foglio deposito'!AE182,'Foglio deposito'!$AB$142,0)+IF('Foglio deposito'!$AF$194='Foglio deposito'!AE182,'Foglio deposito'!$AB$144,0)+IF('Foglio deposito'!$AF$195='Foglio deposito'!AE182,'Foglio deposito'!$AB$143,0)+IF('Foglio deposito'!$AF$196='Foglio deposito'!AE182,'Foglio deposito'!$AB$145,0)+IF('Foglio deposito'!$AF$197='Foglio deposito'!AE182,'Foglio deposito'!$AB$146,0)+IF('Foglio deposito'!$AF$198='Foglio deposito'!AE182,'Foglio deposito'!$AB$147,0)+IF('Foglio deposito'!$AF$199='Foglio deposito'!AE182,'Foglio deposito'!$AB$148,0)+IF('Foglio deposito'!$AF$200='Foglio deposito'!AE182,'Foglio deposito'!$AB$149,0)+IF('Foglio deposito'!$AF$201='Foglio deposito'!AE182,'Foglio deposito'!$AB$150,0)+IF('Foglio deposito'!$AF$202='Foglio deposito'!AE182,'Foglio deposito'!$AB$151,0)+IF('Foglio deposito'!$AF$203='Foglio deposito'!AE182,'Foglio deposito'!$AB$152,0)+IF('Foglio deposito'!$AF$204='Foglio deposito'!AE182,'Foglio deposito'!$AB$153,0)+IF('Foglio deposito'!$AF$205='Foglio deposito'!AE182,'Foglio deposito'!$AB$154,0)+IF('Foglio deposito'!$AF$206='Foglio deposito'!AE182,'Foglio deposito'!$AB$155,0)+IF('Foglio deposito'!$AF$207='Foglio deposito'!AE182,'Foglio deposito'!$AB$156,0)+IF('Foglio deposito'!$AF$208='Foglio deposito'!AE182,'Foglio deposito'!$AB$157,0)+'DATI STRUTTURA'!J35</f>
        <v>20</v>
      </c>
      <c r="F19" s="490">
        <f>IF('Foglio deposito'!$AF$169='Foglio deposito'!AE182,'Foglio deposito'!$AC$118,0)+IF('Foglio deposito'!$AF$170='Foglio deposito'!AE182,'Foglio deposito'!$AC$119,0)+IF('Foglio deposito'!$AF$171='Foglio deposito'!AE182,'Foglio deposito'!$AC$120,0)+IF('Foglio deposito'!$AF$172='Foglio deposito'!AE182,'Foglio deposito'!$AC$121,0)+IF('Foglio deposito'!$AF$173='Foglio deposito'!AE182,'Foglio deposito'!$AC$122,0)+IF('Foglio deposito'!$AF$174='Foglio deposito'!AE182,'Foglio deposito'!$AC$123,0)+IF('Foglio deposito'!$AF$175='Foglio deposito'!AE182,'Foglio deposito'!$AC$124,0)+IF('Foglio deposito'!$AF$176='Foglio deposito'!AE182,'Foglio deposito'!$AC$125,0)+IF('Foglio deposito'!$AF$177='Foglio deposito'!AE182,'Foglio deposito'!$AC$126,0)+IF('Foglio deposito'!$AF$178='Foglio deposito'!AE182,'Foglio deposito'!$AC$127,0)+IF('Foglio deposito'!$AF$179='Foglio deposito'!AE182,'Foglio deposito'!$AC$128,0)+IF('Foglio deposito'!$AF$180='Foglio deposito'!AE182,'Foglio deposito'!$AC$129,0)+IF('Foglio deposito'!$AF$181='Foglio deposito'!AE182,'Foglio deposito'!$AC$130,0)+IF('Foglio deposito'!$AF$182='Foglio deposito'!AE182,'Foglio deposito'!$AC$131,0)+IF('Foglio deposito'!$AF$183='Foglio deposito'!AE182,'Foglio deposito'!$AC$132,0)+IF('Foglio deposito'!$AF$184='Foglio deposito'!AE182,'Foglio deposito'!$AC$133,0)+IF('Foglio deposito'!$AF$185='Foglio deposito'!AE182,'Foglio deposito'!$AC$134,0)+IF('Foglio deposito'!$AF$186='Foglio deposito'!AE182,'Foglio deposito'!$AC$135,0)+IF('Foglio deposito'!$AF$187='Foglio deposito'!AE182,'Foglio deposito'!$AC$136,0)+IF('Foglio deposito'!$AF$188='Foglio deposito'!AE182,'Foglio deposito'!$AC$137,0)+IF('Foglio deposito'!$AF$189='Foglio deposito'!AE182,'Foglio deposito'!$AC$138,0)+IF('Foglio deposito'!$AF$190='Foglio deposito'!AE182,'Foglio deposito'!$AC$139,0)+IF('Foglio deposito'!$AF$191='Foglio deposito'!AE182,'Foglio deposito'!$AC$140,0)+IF('Foglio deposito'!$AF$192='Foglio deposito'!AE182,'Foglio deposito'!$AC$141,0)+IF('Foglio deposito'!$AF$193='Foglio deposito'!AE182,'Foglio deposito'!$AC$142,0)+IF('Foglio deposito'!$AF$194='Foglio deposito'!AE182,'Foglio deposito'!$AC$144,0)+IF('Foglio deposito'!$AF$195='Foglio deposito'!AE182,'Foglio deposito'!$AC$143,0)+IF('Foglio deposito'!$AF$196='Foglio deposito'!AE182,'Foglio deposito'!$AC$145,0)+IF('Foglio deposito'!$AF$197='Foglio deposito'!AE182,'Foglio deposito'!$AC$146,0)+IF('Foglio deposito'!$AF$198='Foglio deposito'!AE182,'Foglio deposito'!$AC$147,0)+IF('Foglio deposito'!$AF$199='Foglio deposito'!AE182,'Foglio deposito'!$AC$148,0)+IF('Foglio deposito'!$AF$200='Foglio deposito'!AE182,'Foglio deposito'!$AC$149,0)+IF('Foglio deposito'!$AF$201='Foglio deposito'!AE182,'Foglio deposito'!$AC$150,0)+IF('Foglio deposito'!$AF$202='Foglio deposito'!AE182,'Foglio deposito'!$AC$151,0)+IF('Foglio deposito'!$AF$203='Foglio deposito'!AE182,'Foglio deposito'!$AC$152,0)+IF('Foglio deposito'!$AF$204='Foglio deposito'!AE182,'Foglio deposito'!$AC$153,0)+IF('Foglio deposito'!$AF$205='Foglio deposito'!AE182,'Foglio deposito'!$AC$154,0)+IF('Foglio deposito'!$AF$206='Foglio deposito'!AE182,'Foglio deposito'!$AC$155,0)+IF('Foglio deposito'!$AF$207='Foglio deposito'!AE182,'Foglio deposito'!$AC$156,0)+IF('Foglio deposito'!$AF$208='Foglio deposito'!AE182,'Foglio deposito'!$AC$157,0)</f>
        <v>2.3040000000000003</v>
      </c>
      <c r="G19" s="20"/>
      <c r="H19" s="418" t="str">
        <f>'DATI STRUTTURA'!C84</f>
        <v>Y1.3</v>
      </c>
      <c r="I19" s="490">
        <f>'Foglio deposito'!L131</f>
        <v>84.499244911412234</v>
      </c>
      <c r="J19" s="490">
        <f>'Foglio deposito'!M131</f>
        <v>15.070623727853061</v>
      </c>
      <c r="K19" s="490">
        <f>'Foglio deposito'!AB131</f>
        <v>15</v>
      </c>
      <c r="L19" s="490">
        <f>'Foglio deposito'!AC131</f>
        <v>3.0168000000000008</v>
      </c>
    </row>
    <row r="20" spans="2:12" x14ac:dyDescent="0.25">
      <c r="B20" s="418" t="str">
        <f>'DATI STRUTTURA'!C36</f>
        <v>Y0.5</v>
      </c>
      <c r="C20" s="490">
        <f>IF('Foglio deposito'!$AF$169='Foglio deposito'!AE183,'Foglio deposito'!$L$118,0)+IF('Foglio deposito'!$AF$170='Foglio deposito'!AE183,'Foglio deposito'!$L$119,0)+IF('Foglio deposito'!$AF$171='Foglio deposito'!AE183,'Foglio deposito'!$L$120,0)+IF('Foglio deposito'!$AF$172='Foglio deposito'!AE183,'Foglio deposito'!$L$121,0)+IF('Foglio deposito'!$AF$173='Foglio deposito'!AE183,'Foglio deposito'!$L$122,0)+IF('Foglio deposito'!$AF$174='Foglio deposito'!AE183,'Foglio deposito'!$L$123,0)+IF('Foglio deposito'!$AF$175='Foglio deposito'!AE183,'Foglio deposito'!$L$124,0)+IF('Foglio deposito'!$AF$176='Foglio deposito'!AE183,'Foglio deposito'!$L$125,0)+IF('Foglio deposito'!$AF$177='Foglio deposito'!AE183,'Foglio deposito'!$L$126,0)+IF('Foglio deposito'!$AF$178='Foglio deposito'!AE183,'Foglio deposito'!$L$127,0)+IF('Foglio deposito'!$AF$179='Foglio deposito'!AE183,'Foglio deposito'!$L$128,0)+IF('Foglio deposito'!$AF$180='Foglio deposito'!AE183,'Foglio deposito'!$L$129,0)+IF('Foglio deposito'!$AF$181='Foglio deposito'!AE183,'Foglio deposito'!$L$130,0)+IF('Foglio deposito'!$AF$182='Foglio deposito'!AE183,'Foglio deposito'!$L$131,0)+IF('Foglio deposito'!$AF$183='Foglio deposito'!AE183,'Foglio deposito'!$L$132,0)+IF('Foglio deposito'!$AF$184='Foglio deposito'!AE183,'Foglio deposito'!$L$133,0)+IF('Foglio deposito'!$AF$185='Foglio deposito'!AE183,'Foglio deposito'!$L$134,0)+IF('Foglio deposito'!$AF$186='Foglio deposito'!AE183,'Foglio deposito'!$L$135,0)+IF('Foglio deposito'!$AF$187='Foglio deposito'!AE183,'Foglio deposito'!$L$136,0)+IF('Foglio deposito'!$AF$188='Foglio deposito'!AE183,'Foglio deposito'!$L$137,0)+IF('Foglio deposito'!$AF$189='Foglio deposito'!AE183,'Foglio deposito'!$L$138,0)+IF('Foglio deposito'!$AF$190='Foglio deposito'!AE183,'Foglio deposito'!$L$139,0)+IF('Foglio deposito'!$AF$191='Foglio deposito'!AE183,'Foglio deposito'!$L$140,0)+IF('Foglio deposito'!$AF$192='Foglio deposito'!AE183,'Foglio deposito'!$L$141,0)+IF('Foglio deposito'!$AF$193='Foglio deposito'!AE183,'Foglio deposito'!$L$142,0)+IF('Foglio deposito'!$AF$194='Foglio deposito'!AE183,'Foglio deposito'!$L$144,0)+IF('Foglio deposito'!$AF$195='Foglio deposito'!AE183,'Foglio deposito'!$L$143,0)+IF('Foglio deposito'!$AF$196='Foglio deposito'!AE183,'Foglio deposito'!$L$145,0)+IF('Foglio deposito'!$AF$197='Foglio deposito'!AE183,'Foglio deposito'!$L$146,0)+IF('Foglio deposito'!$AF$198='Foglio deposito'!AE183,'Foglio deposito'!$L$147,0)+IF('Foglio deposito'!$AF$199='Foglio deposito'!AE183,'Foglio deposito'!$L$148,0)+IF('Foglio deposito'!$AF$200='Foglio deposito'!AE183,'Foglio deposito'!$L$149,0)+IF('Foglio deposito'!$AF$201='Foglio deposito'!AE183,'Foglio deposito'!$L$150,0)+IF('Foglio deposito'!$AF$202='Foglio deposito'!AE183,'Foglio deposito'!$L$151,0)+IF('Foglio deposito'!$AF$203='Foglio deposito'!AE183,'Foglio deposito'!$L$152,0)+IF('Foglio deposito'!$AF$204='Foglio deposito'!AE183,'Foglio deposito'!$L$153,0)+IF('Foglio deposito'!$AF$205='Foglio deposito'!AE183,'Foglio deposito'!$L$154,0)+IF('Foglio deposito'!$AF$206='Foglio deposito'!AE183,'Foglio deposito'!$L$155,0)+IF('Foglio deposito'!$AF$207='Foglio deposito'!AE183,'Foglio deposito'!$L$156,0)+IF('Foglio deposito'!$AF$208='Foglio deposito'!AE183,'Foglio deposito'!$L$157,0)+'DATI STRUTTURA'!$C$4*'DATI STRUTTURA'!$F$11*'CARICHI VERTICALI 1'!C20*'CARICHI VERTICALI 1'!D20+'DATI STRUTTURA'!H36</f>
        <v>165.94957287488137</v>
      </c>
      <c r="D20" s="490">
        <f>IF('Foglio deposito'!$AF$169='Foglio deposito'!AE183,'Foglio deposito'!$M$118,0)+IF('Foglio deposito'!$AF$170='Foglio deposito'!AE183,'Foglio deposito'!$M$119,0)+IF('Foglio deposito'!$AF$171='Foglio deposito'!AE183,'Foglio deposito'!$M$120,0)+IF('Foglio deposito'!$AF$172='Foglio deposito'!AE183,'Foglio deposito'!$M$121,0)+IF('Foglio deposito'!$AF$173='Foglio deposito'!AE183,'Foglio deposito'!$M$122,0)+IF('Foglio deposito'!$AF$174='Foglio deposito'!AE183,'Foglio deposito'!$M$123,0)+IF('Foglio deposito'!$AF$175='Foglio deposito'!AE183,'Foglio deposito'!$M$124,0)+IF('Foglio deposito'!$AF$176='Foglio deposito'!AE183,'Foglio deposito'!$M$125,0)+IF('Foglio deposito'!$AF$177='Foglio deposito'!AE183,'Foglio deposito'!$M$126,0)+IF('Foglio deposito'!$AF$178='Foglio deposito'!AE183,'Foglio deposito'!$M$127,0)+IF('Foglio deposito'!$AF$179='Foglio deposito'!AE183,'Foglio deposito'!$M$128,0)+IF('Foglio deposito'!$AF$180='Foglio deposito'!AE183,'Foglio deposito'!$M$129,0)+IF('Foglio deposito'!$AF$181='Foglio deposito'!AE183,'Foglio deposito'!$M$130,0)+IF('Foglio deposito'!$AF$182='Foglio deposito'!AE183,'Foglio deposito'!$M$131,0)+IF('Foglio deposito'!$AF$183='Foglio deposito'!AE183,'Foglio deposito'!$M$132,0)+IF('Foglio deposito'!$AF$184='Foglio deposito'!AE183,'Foglio deposito'!$M$133,0)+IF('Foglio deposito'!$AF$185='Foglio deposito'!AE183,'Foglio deposito'!$M$134,0)+IF('Foglio deposito'!$AF$186='Foglio deposito'!AE183,'Foglio deposito'!$M$135,0)+IF('Foglio deposito'!$AF$187='Foglio deposito'!AE183,'Foglio deposito'!$M$136,0)+IF('Foglio deposito'!$AF$188='Foglio deposito'!AE183,'Foglio deposito'!$M$137,0)+IF('Foglio deposito'!$AF$189='Foglio deposito'!AE183,'Foglio deposito'!$M$138,0)+IF('Foglio deposito'!$AF$190='Foglio deposito'!AE183,'Foglio deposito'!$M$139,0)+IF('Foglio deposito'!$AF$191='Foglio deposito'!AE183,'Foglio deposito'!$M$140,0)+IF('Foglio deposito'!$AF$192='Foglio deposito'!AE183,'Foglio deposito'!$M$141,0)+IF('Foglio deposito'!$AF$193='Foglio deposito'!AE183,'Foglio deposito'!$M$142,0)+IF('Foglio deposito'!$AF$194='Foglio deposito'!AE183,'Foglio deposito'!$M$144,0)+IF('Foglio deposito'!$AF$195='Foglio deposito'!AE183,'Foglio deposito'!$M$143,0)+IF('Foglio deposito'!$AF$196='Foglio deposito'!AE183,'Foglio deposito'!$M$145,0)+IF('Foglio deposito'!$AF$197='Foglio deposito'!AE183,'Foglio deposito'!$M$146,0)+IF('Foglio deposito'!$AF$198='Foglio deposito'!AE183,'Foglio deposito'!$M$147,0)+IF('Foglio deposito'!$AF$199='Foglio deposito'!AE183,'Foglio deposito'!$M$148,0)+IF('Foglio deposito'!$AF$200='Foglio deposito'!AE183,'Foglio deposito'!$M$149,0)+IF('Foglio deposito'!$AF$201='Foglio deposito'!AE183,'Foglio deposito'!$M$150,0)+IF('Foglio deposito'!$AF$202='Foglio deposito'!AE183,'Foglio deposito'!$M$151,0)+IF('Foglio deposito'!$AF$203='Foglio deposito'!AE183,'Foglio deposito'!$M$152,0)+IF('Foglio deposito'!$AF$204='Foglio deposito'!AE183,'Foglio deposito'!$M$153,0)+IF('Foglio deposito'!$AF$205='Foglio deposito'!AE183,'Foglio deposito'!$M$154,0)+IF('Foglio deposito'!$AF$206='Foglio deposito'!AE183,'Foglio deposito'!$M$155,0)+IF('Foglio deposito'!$AF$207='Foglio deposito'!AE183,'Foglio deposito'!$M$156,0)+IF('Foglio deposito'!$AF$208='Foglio deposito'!AE183,'Foglio deposito'!$M$157,0)+'DATI STRUTTURA'!I36</f>
        <v>5.775393218720354</v>
      </c>
      <c r="E20" s="490">
        <f>IF('Foglio deposito'!$AF$169='Foglio deposito'!AE183,'Foglio deposito'!$AB$118,0)+IF('Foglio deposito'!$AF$170='Foglio deposito'!AE183,'Foglio deposito'!$AB$119,0)+IF('Foglio deposito'!$AF$171='Foglio deposito'!AE183,'Foglio deposito'!$AB$120,0)+IF('Foglio deposito'!$AF$172='Foglio deposito'!AE183,'Foglio deposito'!$AB$121,0)+IF('Foglio deposito'!$AF$173='Foglio deposito'!AE183,'Foglio deposito'!$AB$122,0)+IF('Foglio deposito'!$AF$174='Foglio deposito'!AE183,'Foglio deposito'!$AB$123,0)+IF('Foglio deposito'!$AF$175='Foglio deposito'!AE183,'Foglio deposito'!$AB$124,0)+IF('Foglio deposito'!$AF$176='Foglio deposito'!AE183,'Foglio deposito'!$AB$125,0)+IF('Foglio deposito'!$AF$177='Foglio deposito'!AE183,'Foglio deposito'!$AB$126,0)+IF('Foglio deposito'!$AF$178='Foglio deposito'!AE183,'Foglio deposito'!$AB$127,0)+IF('Foglio deposito'!$AF$179='Foglio deposito'!AE183,'Foglio deposito'!$AB$128,0)+IF('Foglio deposito'!$AF$180='Foglio deposito'!AE183,'Foglio deposito'!$AB$129,0)+IF('Foglio deposito'!$AF$181='Foglio deposito'!AE183,'Foglio deposito'!$AB$130,0)+IF('Foglio deposito'!$AF$182='Foglio deposito'!AE183,'Foglio deposito'!$AB$131,0)+IF('Foglio deposito'!$AF$183='Foglio deposito'!AE183,'Foglio deposito'!$AB$132,0)+IF('Foglio deposito'!$AF$184='Foglio deposito'!AE183,'Foglio deposito'!$AB$133,0)+IF('Foglio deposito'!$AF$185='Foglio deposito'!AE183,'Foglio deposito'!$AB$134,0)+IF('Foglio deposito'!$AF$186='Foglio deposito'!AE183,'Foglio deposito'!$AB$135,0)+IF('Foglio deposito'!$AF$187='Foglio deposito'!AE183,'Foglio deposito'!$AB$136,0)+IF('Foglio deposito'!$AF$188='Foglio deposito'!AE183,'Foglio deposito'!$AB$137,0)+IF('Foglio deposito'!$AF$189='Foglio deposito'!AE183,'Foglio deposito'!$AB$138,0)+IF('Foglio deposito'!$AF$190='Foglio deposito'!AE183,'Foglio deposito'!$AB$139,0)+IF('Foglio deposito'!$AF$191='Foglio deposito'!AE183,'Foglio deposito'!$AB$140,0)+IF('Foglio deposito'!$AF$192='Foglio deposito'!AE183,'Foglio deposito'!$AB$141,0)+IF('Foglio deposito'!$AF$193='Foglio deposito'!AE183,'Foglio deposito'!$AB$142,0)+IF('Foglio deposito'!$AF$194='Foglio deposito'!AE183,'Foglio deposito'!$AB$144,0)+IF('Foglio deposito'!$AF$195='Foglio deposito'!AE183,'Foglio deposito'!$AB$143,0)+IF('Foglio deposito'!$AF$196='Foglio deposito'!AE183,'Foglio deposito'!$AB$145,0)+IF('Foglio deposito'!$AF$197='Foglio deposito'!AE183,'Foglio deposito'!$AB$146,0)+IF('Foglio deposito'!$AF$198='Foglio deposito'!AE183,'Foglio deposito'!$AB$147,0)+IF('Foglio deposito'!$AF$199='Foglio deposito'!AE183,'Foglio deposito'!$AB$148,0)+IF('Foglio deposito'!$AF$200='Foglio deposito'!AE183,'Foglio deposito'!$AB$149,0)+IF('Foglio deposito'!$AF$201='Foglio deposito'!AE183,'Foglio deposito'!$AB$150,0)+IF('Foglio deposito'!$AF$202='Foglio deposito'!AE183,'Foglio deposito'!$AB$151,0)+IF('Foglio deposito'!$AF$203='Foglio deposito'!AE183,'Foglio deposito'!$AB$152,0)+IF('Foglio deposito'!$AF$204='Foglio deposito'!AE183,'Foglio deposito'!$AB$153,0)+IF('Foglio deposito'!$AF$205='Foglio deposito'!AE183,'Foglio deposito'!$AB$154,0)+IF('Foglio deposito'!$AF$206='Foglio deposito'!AE183,'Foglio deposito'!$AB$155,0)+IF('Foglio deposito'!$AF$207='Foglio deposito'!AE183,'Foglio deposito'!$AB$156,0)+IF('Foglio deposito'!$AF$208='Foglio deposito'!AE183,'Foglio deposito'!$AB$157,0)+'DATI STRUTTURA'!J36</f>
        <v>9.6</v>
      </c>
      <c r="F20" s="490">
        <f>IF('Foglio deposito'!$AF$169='Foglio deposito'!AE183,'Foglio deposito'!$AC$118,0)+IF('Foglio deposito'!$AF$170='Foglio deposito'!AE183,'Foglio deposito'!$AC$119,0)+IF('Foglio deposito'!$AF$171='Foglio deposito'!AE183,'Foglio deposito'!$AC$120,0)+IF('Foglio deposito'!$AF$172='Foglio deposito'!AE183,'Foglio deposito'!$AC$121,0)+IF('Foglio deposito'!$AF$173='Foglio deposito'!AE183,'Foglio deposito'!$AC$122,0)+IF('Foglio deposito'!$AF$174='Foglio deposito'!AE183,'Foglio deposito'!$AC$123,0)+IF('Foglio deposito'!$AF$175='Foglio deposito'!AE183,'Foglio deposito'!$AC$124,0)+IF('Foglio deposito'!$AF$176='Foglio deposito'!AE183,'Foglio deposito'!$AC$125,0)+IF('Foglio deposito'!$AF$177='Foglio deposito'!AE183,'Foglio deposito'!$AC$126,0)+IF('Foglio deposito'!$AF$178='Foglio deposito'!AE183,'Foglio deposito'!$AC$127,0)+IF('Foglio deposito'!$AF$179='Foglio deposito'!AE183,'Foglio deposito'!$AC$128,0)+IF('Foglio deposito'!$AF$180='Foglio deposito'!AE183,'Foglio deposito'!$AC$129,0)+IF('Foglio deposito'!$AF$181='Foglio deposito'!AE183,'Foglio deposito'!$AC$130,0)+IF('Foglio deposito'!$AF$182='Foglio deposito'!AE183,'Foglio deposito'!$AC$131,0)+IF('Foglio deposito'!$AF$183='Foglio deposito'!AE183,'Foglio deposito'!$AC$132,0)+IF('Foglio deposito'!$AF$184='Foglio deposito'!AE183,'Foglio deposito'!$AC$133,0)+IF('Foglio deposito'!$AF$185='Foglio deposito'!AE183,'Foglio deposito'!$AC$134,0)+IF('Foglio deposito'!$AF$186='Foglio deposito'!AE183,'Foglio deposito'!$AC$135,0)+IF('Foglio deposito'!$AF$187='Foglio deposito'!AE183,'Foglio deposito'!$AC$136,0)+IF('Foglio deposito'!$AF$188='Foglio deposito'!AE183,'Foglio deposito'!$AC$137,0)+IF('Foglio deposito'!$AF$189='Foglio deposito'!AE183,'Foglio deposito'!$AC$138,0)+IF('Foglio deposito'!$AF$190='Foglio deposito'!AE183,'Foglio deposito'!$AC$139,0)+IF('Foglio deposito'!$AF$191='Foglio deposito'!AE183,'Foglio deposito'!$AC$140,0)+IF('Foglio deposito'!$AF$192='Foglio deposito'!AE183,'Foglio deposito'!$AC$141,0)+IF('Foglio deposito'!$AF$193='Foglio deposito'!AE183,'Foglio deposito'!$AC$142,0)+IF('Foglio deposito'!$AF$194='Foglio deposito'!AE183,'Foglio deposito'!$AC$144,0)+IF('Foglio deposito'!$AF$195='Foglio deposito'!AE183,'Foglio deposito'!$AC$143,0)+IF('Foglio deposito'!$AF$196='Foglio deposito'!AE183,'Foglio deposito'!$AC$145,0)+IF('Foglio deposito'!$AF$197='Foglio deposito'!AE183,'Foglio deposito'!$AC$146,0)+IF('Foglio deposito'!$AF$198='Foglio deposito'!AE183,'Foglio deposito'!$AC$147,0)+IF('Foglio deposito'!$AF$199='Foglio deposito'!AE183,'Foglio deposito'!$AC$148,0)+IF('Foglio deposito'!$AF$200='Foglio deposito'!AE183,'Foglio deposito'!$AC$149,0)+IF('Foglio deposito'!$AF$201='Foglio deposito'!AE183,'Foglio deposito'!$AC$150,0)+IF('Foglio deposito'!$AF$202='Foglio deposito'!AE183,'Foglio deposito'!$AC$151,0)+IF('Foglio deposito'!$AF$203='Foglio deposito'!AE183,'Foglio deposito'!$AC$152,0)+IF('Foglio deposito'!$AF$204='Foglio deposito'!AE183,'Foglio deposito'!$AC$153,0)+IF('Foglio deposito'!$AF$205='Foglio deposito'!AE183,'Foglio deposito'!$AC$154,0)+IF('Foglio deposito'!$AF$206='Foglio deposito'!AE183,'Foglio deposito'!$AC$155,0)+IF('Foglio deposito'!$AF$207='Foglio deposito'!AE183,'Foglio deposito'!$AC$156,0)+IF('Foglio deposito'!$AF$208='Foglio deposito'!AE183,'Foglio deposito'!$AC$157,0)</f>
        <v>2.0664000000000002</v>
      </c>
      <c r="G20" s="20"/>
      <c r="H20" s="418" t="str">
        <f>'DATI STRUTTURA'!C85</f>
        <v>Y1.4</v>
      </c>
      <c r="I20" s="490">
        <f>'Foglio deposito'!L132</f>
        <v>64.515109634014124</v>
      </c>
      <c r="J20" s="490">
        <f>'Foglio deposito'!M132</f>
        <v>12.837814908503532</v>
      </c>
      <c r="K20" s="490">
        <f>'Foglio deposito'!AB132</f>
        <v>10</v>
      </c>
      <c r="L20" s="490">
        <f>'Foglio deposito'!AC132</f>
        <v>2.3040000000000003</v>
      </c>
    </row>
    <row r="21" spans="2:12" x14ac:dyDescent="0.25">
      <c r="B21" s="418" t="str">
        <f>'DATI STRUTTURA'!C37</f>
        <v>Y0.6</v>
      </c>
      <c r="C21" s="490">
        <f>IF('Foglio deposito'!$AF$169='Foglio deposito'!AE184,'Foglio deposito'!$L$118,0)+IF('Foglio deposito'!$AF$170='Foglio deposito'!AE184,'Foglio deposito'!$L$119,0)+IF('Foglio deposito'!$AF$171='Foglio deposito'!AE184,'Foglio deposito'!$L$120,0)+IF('Foglio deposito'!$AF$172='Foglio deposito'!AE184,'Foglio deposito'!$L$121,0)+IF('Foglio deposito'!$AF$173='Foglio deposito'!AE184,'Foglio deposito'!$L$122,0)+IF('Foglio deposito'!$AF$174='Foglio deposito'!AE184,'Foglio deposito'!$L$123,0)+IF('Foglio deposito'!$AF$175='Foglio deposito'!AE184,'Foglio deposito'!$L$124,0)+IF('Foglio deposito'!$AF$176='Foglio deposito'!AE184,'Foglio deposito'!$L$125,0)+IF('Foglio deposito'!$AF$177='Foglio deposito'!AE184,'Foglio deposito'!$L$126,0)+IF('Foglio deposito'!$AF$178='Foglio deposito'!AE184,'Foglio deposito'!$L$127,0)+IF('Foglio deposito'!$AF$179='Foglio deposito'!AE184,'Foglio deposito'!$L$128,0)+IF('Foglio deposito'!$AF$180='Foglio deposito'!AE184,'Foglio deposito'!$L$129,0)+IF('Foglio deposito'!$AF$181='Foglio deposito'!AE184,'Foglio deposito'!$L$130,0)+IF('Foglio deposito'!$AF$182='Foglio deposito'!AE184,'Foglio deposito'!$L$131,0)+IF('Foglio deposito'!$AF$183='Foglio deposito'!AE184,'Foglio deposito'!$L$132,0)+IF('Foglio deposito'!$AF$184='Foglio deposito'!AE184,'Foglio deposito'!$L$133,0)+IF('Foglio deposito'!$AF$185='Foglio deposito'!AE184,'Foglio deposito'!$L$134,0)+IF('Foglio deposito'!$AF$186='Foglio deposito'!AE184,'Foglio deposito'!$L$135,0)+IF('Foglio deposito'!$AF$187='Foglio deposito'!AE184,'Foglio deposito'!$L$136,0)+IF('Foglio deposito'!$AF$188='Foglio deposito'!AE184,'Foglio deposito'!$L$137,0)+IF('Foglio deposito'!$AF$189='Foglio deposito'!AE184,'Foglio deposito'!$L$138,0)+IF('Foglio deposito'!$AF$190='Foglio deposito'!AE184,'Foglio deposito'!$L$139,0)+IF('Foglio deposito'!$AF$191='Foglio deposito'!AE184,'Foglio deposito'!$L$140,0)+IF('Foglio deposito'!$AF$192='Foglio deposito'!AE184,'Foglio deposito'!$L$141,0)+IF('Foglio deposito'!$AF$193='Foglio deposito'!AE184,'Foglio deposito'!$L$142,0)+IF('Foglio deposito'!$AF$194='Foglio deposito'!AE184,'Foglio deposito'!$L$144,0)+IF('Foglio deposito'!$AF$195='Foglio deposito'!AE184,'Foglio deposito'!$L$143,0)+IF('Foglio deposito'!$AF$196='Foglio deposito'!AE184,'Foglio deposito'!$L$145,0)+IF('Foglio deposito'!$AF$197='Foglio deposito'!AE184,'Foglio deposito'!$L$146,0)+IF('Foglio deposito'!$AF$198='Foglio deposito'!AE184,'Foglio deposito'!$L$147,0)+IF('Foglio deposito'!$AF$199='Foglio deposito'!AE184,'Foglio deposito'!$L$148,0)+IF('Foglio deposito'!$AF$200='Foglio deposito'!AE184,'Foglio deposito'!$L$149,0)+IF('Foglio deposito'!$AF$201='Foglio deposito'!AE184,'Foglio deposito'!$L$150,0)+IF('Foglio deposito'!$AF$202='Foglio deposito'!AE184,'Foglio deposito'!$L$151,0)+IF('Foglio deposito'!$AF$203='Foglio deposito'!AE184,'Foglio deposito'!$L$152,0)+IF('Foglio deposito'!$AF$204='Foglio deposito'!AE184,'Foglio deposito'!$L$153,0)+IF('Foglio deposito'!$AF$205='Foglio deposito'!AE184,'Foglio deposito'!$L$154,0)+IF('Foglio deposito'!$AF$206='Foglio deposito'!AE184,'Foglio deposito'!$L$155,0)+IF('Foglio deposito'!$AF$207='Foglio deposito'!AE184,'Foglio deposito'!$L$156,0)+IF('Foglio deposito'!$AF$208='Foglio deposito'!AE184,'Foglio deposito'!$L$157,0)+'DATI STRUTTURA'!$C$4*'DATI STRUTTURA'!$F$11*'CARICHI VERTICALI 1'!C21*'CARICHI VERTICALI 1'!D21+'DATI STRUTTURA'!H37</f>
        <v>135.77218379566355</v>
      </c>
      <c r="D21" s="490">
        <f>IF('Foglio deposito'!$AF$169='Foglio deposito'!AE184,'Foglio deposito'!$M$118,0)+IF('Foglio deposito'!$AF$170='Foglio deposito'!AE184,'Foglio deposito'!$M$119,0)+IF('Foglio deposito'!$AF$171='Foglio deposito'!AE184,'Foglio deposito'!$M$120,0)+IF('Foglio deposito'!$AF$172='Foglio deposito'!AE184,'Foglio deposito'!$M$121,0)+IF('Foglio deposito'!$AF$173='Foglio deposito'!AE184,'Foglio deposito'!$M$122,0)+IF('Foglio deposito'!$AF$174='Foglio deposito'!AE184,'Foglio deposito'!$M$123,0)+IF('Foglio deposito'!$AF$175='Foglio deposito'!AE184,'Foglio deposito'!$M$124,0)+IF('Foglio deposito'!$AF$176='Foglio deposito'!AE184,'Foglio deposito'!$M$125,0)+IF('Foglio deposito'!$AF$177='Foglio deposito'!AE184,'Foglio deposito'!$M$126,0)+IF('Foglio deposito'!$AF$178='Foglio deposito'!AE184,'Foglio deposito'!$M$127,0)+IF('Foglio deposito'!$AF$179='Foglio deposito'!AE184,'Foglio deposito'!$M$128,0)+IF('Foglio deposito'!$AF$180='Foglio deposito'!AE184,'Foglio deposito'!$M$129,0)+IF('Foglio deposito'!$AF$181='Foglio deposito'!AE184,'Foglio deposito'!$M$130,0)+IF('Foglio deposito'!$AF$182='Foglio deposito'!AE184,'Foglio deposito'!$M$131,0)+IF('Foglio deposito'!$AF$183='Foglio deposito'!AE184,'Foglio deposito'!$M$132,0)+IF('Foglio deposito'!$AF$184='Foglio deposito'!AE184,'Foglio deposito'!$M$133,0)+IF('Foglio deposito'!$AF$185='Foglio deposito'!AE184,'Foglio deposito'!$M$134,0)+IF('Foglio deposito'!$AF$186='Foglio deposito'!AE184,'Foglio deposito'!$M$135,0)+IF('Foglio deposito'!$AF$187='Foglio deposito'!AE184,'Foglio deposito'!$M$136,0)+IF('Foglio deposito'!$AF$188='Foglio deposito'!AE184,'Foglio deposito'!$M$137,0)+IF('Foglio deposito'!$AF$189='Foglio deposito'!AE184,'Foglio deposito'!$M$138,0)+IF('Foglio deposito'!$AF$190='Foglio deposito'!AE184,'Foglio deposito'!$M$139,0)+IF('Foglio deposito'!$AF$191='Foglio deposito'!AE184,'Foglio deposito'!$M$140,0)+IF('Foglio deposito'!$AF$192='Foglio deposito'!AE184,'Foglio deposito'!$M$141,0)+IF('Foglio deposito'!$AF$193='Foglio deposito'!AE184,'Foglio deposito'!$M$142,0)+IF('Foglio deposito'!$AF$194='Foglio deposito'!AE184,'Foglio deposito'!$M$144,0)+IF('Foglio deposito'!$AF$195='Foglio deposito'!AE184,'Foglio deposito'!$M$143,0)+IF('Foglio deposito'!$AF$196='Foglio deposito'!AE184,'Foglio deposito'!$M$145,0)+IF('Foglio deposito'!$AF$197='Foglio deposito'!AE184,'Foglio deposito'!$M$146,0)+IF('Foglio deposito'!$AF$198='Foglio deposito'!AE184,'Foglio deposito'!$M$147,0)+IF('Foglio deposito'!$AF$199='Foglio deposito'!AE184,'Foglio deposito'!$M$148,0)+IF('Foglio deposito'!$AF$200='Foglio deposito'!AE184,'Foglio deposito'!$M$149,0)+IF('Foglio deposito'!$AF$201='Foglio deposito'!AE184,'Foglio deposito'!$M$150,0)+IF('Foglio deposito'!$AF$202='Foglio deposito'!AE184,'Foglio deposito'!$M$151,0)+IF('Foglio deposito'!$AF$203='Foglio deposito'!AE184,'Foglio deposito'!$M$152,0)+IF('Foglio deposito'!$AF$204='Foglio deposito'!AE184,'Foglio deposito'!$M$153,0)+IF('Foglio deposito'!$AF$205='Foglio deposito'!AE184,'Foglio deposito'!$M$154,0)+IF('Foglio deposito'!$AF$206='Foglio deposito'!AE184,'Foglio deposito'!$M$155,0)+IF('Foglio deposito'!$AF$207='Foglio deposito'!AE184,'Foglio deposito'!$M$156,0)+IF('Foglio deposito'!$AF$208='Foglio deposito'!AE184,'Foglio deposito'!$M$157,0)+'DATI STRUTTURA'!I37</f>
        <v>118.78486042260009</v>
      </c>
      <c r="E21" s="490">
        <f>IF('Foglio deposito'!$AF$169='Foglio deposito'!AE184,'Foglio deposito'!$AB$118,0)+IF('Foglio deposito'!$AF$170='Foglio deposito'!AE184,'Foglio deposito'!$AB$119,0)+IF('Foglio deposito'!$AF$171='Foglio deposito'!AE184,'Foglio deposito'!$AB$120,0)+IF('Foglio deposito'!$AF$172='Foglio deposito'!AE184,'Foglio deposito'!$AB$121,0)+IF('Foglio deposito'!$AF$173='Foglio deposito'!AE184,'Foglio deposito'!$AB$122,0)+IF('Foglio deposito'!$AF$174='Foglio deposito'!AE184,'Foglio deposito'!$AB$123,0)+IF('Foglio deposito'!$AF$175='Foglio deposito'!AE184,'Foglio deposito'!$AB$124,0)+IF('Foglio deposito'!$AF$176='Foglio deposito'!AE184,'Foglio deposito'!$AB$125,0)+IF('Foglio deposito'!$AF$177='Foglio deposito'!AE184,'Foglio deposito'!$AB$126,0)+IF('Foglio deposito'!$AF$178='Foglio deposito'!AE184,'Foglio deposito'!$AB$127,0)+IF('Foglio deposito'!$AF$179='Foglio deposito'!AE184,'Foglio deposito'!$AB$128,0)+IF('Foglio deposito'!$AF$180='Foglio deposito'!AE184,'Foglio deposito'!$AB$129,0)+IF('Foglio deposito'!$AF$181='Foglio deposito'!AE184,'Foglio deposito'!$AB$130,0)+IF('Foglio deposito'!$AF$182='Foglio deposito'!AE184,'Foglio deposito'!$AB$131,0)+IF('Foglio deposito'!$AF$183='Foglio deposito'!AE184,'Foglio deposito'!$AB$132,0)+IF('Foglio deposito'!$AF$184='Foglio deposito'!AE184,'Foglio deposito'!$AB$133,0)+IF('Foglio deposito'!$AF$185='Foglio deposito'!AE184,'Foglio deposito'!$AB$134,0)+IF('Foglio deposito'!$AF$186='Foglio deposito'!AE184,'Foglio deposito'!$AB$135,0)+IF('Foglio deposito'!$AF$187='Foglio deposito'!AE184,'Foglio deposito'!$AB$136,0)+IF('Foglio deposito'!$AF$188='Foglio deposito'!AE184,'Foglio deposito'!$AB$137,0)+IF('Foglio deposito'!$AF$189='Foglio deposito'!AE184,'Foglio deposito'!$AB$138,0)+IF('Foglio deposito'!$AF$190='Foglio deposito'!AE184,'Foglio deposito'!$AB$139,0)+IF('Foglio deposito'!$AF$191='Foglio deposito'!AE184,'Foglio deposito'!$AB$140,0)+IF('Foglio deposito'!$AF$192='Foglio deposito'!AE184,'Foglio deposito'!$AB$141,0)+IF('Foglio deposito'!$AF$193='Foglio deposito'!AE184,'Foglio deposito'!$AB$142,0)+IF('Foglio deposito'!$AF$194='Foglio deposito'!AE184,'Foglio deposito'!$AB$144,0)+IF('Foglio deposito'!$AF$195='Foglio deposito'!AE184,'Foglio deposito'!$AB$143,0)+IF('Foglio deposito'!$AF$196='Foglio deposito'!AE184,'Foglio deposito'!$AB$145,0)+IF('Foglio deposito'!$AF$197='Foglio deposito'!AE184,'Foglio deposito'!$AB$146,0)+IF('Foglio deposito'!$AF$198='Foglio deposito'!AE184,'Foglio deposito'!$AB$147,0)+IF('Foglio deposito'!$AF$199='Foglio deposito'!AE184,'Foglio deposito'!$AB$148,0)+IF('Foglio deposito'!$AF$200='Foglio deposito'!AE184,'Foglio deposito'!$AB$149,0)+IF('Foglio deposito'!$AF$201='Foglio deposito'!AE184,'Foglio deposito'!$AB$150,0)+IF('Foglio deposito'!$AF$202='Foglio deposito'!AE184,'Foglio deposito'!$AB$151,0)+IF('Foglio deposito'!$AF$203='Foglio deposito'!AE184,'Foglio deposito'!$AB$152,0)+IF('Foglio deposito'!$AF$204='Foglio deposito'!AE184,'Foglio deposito'!$AB$153,0)+IF('Foglio deposito'!$AF$205='Foglio deposito'!AE184,'Foglio deposito'!$AB$154,0)+IF('Foglio deposito'!$AF$206='Foglio deposito'!AE184,'Foglio deposito'!$AB$155,0)+IF('Foglio deposito'!$AF$207='Foglio deposito'!AE184,'Foglio deposito'!$AB$156,0)+IF('Foglio deposito'!$AF$208='Foglio deposito'!AE184,'Foglio deposito'!$AB$157,0)+'DATI STRUTTURA'!J37</f>
        <v>43</v>
      </c>
      <c r="F21" s="490">
        <f>IF('Foglio deposito'!$AF$169='Foglio deposito'!AE184,'Foglio deposito'!$AC$118,0)+IF('Foglio deposito'!$AF$170='Foglio deposito'!AE184,'Foglio deposito'!$AC$119,0)+IF('Foglio deposito'!$AF$171='Foglio deposito'!AE184,'Foglio deposito'!$AC$120,0)+IF('Foglio deposito'!$AF$172='Foglio deposito'!AE184,'Foglio deposito'!$AC$121,0)+IF('Foglio deposito'!$AF$173='Foglio deposito'!AE184,'Foglio deposito'!$AC$122,0)+IF('Foglio deposito'!$AF$174='Foglio deposito'!AE184,'Foglio deposito'!$AC$123,0)+IF('Foglio deposito'!$AF$175='Foglio deposito'!AE184,'Foglio deposito'!$AC$124,0)+IF('Foglio deposito'!$AF$176='Foglio deposito'!AE184,'Foglio deposito'!$AC$125,0)+IF('Foglio deposito'!$AF$177='Foglio deposito'!AE184,'Foglio deposito'!$AC$126,0)+IF('Foglio deposito'!$AF$178='Foglio deposito'!AE184,'Foglio deposito'!$AC$127,0)+IF('Foglio deposito'!$AF$179='Foglio deposito'!AE184,'Foglio deposito'!$AC$128,0)+IF('Foglio deposito'!$AF$180='Foglio deposito'!AE184,'Foglio deposito'!$AC$129,0)+IF('Foglio deposito'!$AF$181='Foglio deposito'!AE184,'Foglio deposito'!$AC$130,0)+IF('Foglio deposito'!$AF$182='Foglio deposito'!AE184,'Foglio deposito'!$AC$131,0)+IF('Foglio deposito'!$AF$183='Foglio deposito'!AE184,'Foglio deposito'!$AC$132,0)+IF('Foglio deposito'!$AF$184='Foglio deposito'!AE184,'Foglio deposito'!$AC$133,0)+IF('Foglio deposito'!$AF$185='Foglio deposito'!AE184,'Foglio deposito'!$AC$134,0)+IF('Foglio deposito'!$AF$186='Foglio deposito'!AE184,'Foglio deposito'!$AC$135,0)+IF('Foglio deposito'!$AF$187='Foglio deposito'!AE184,'Foglio deposito'!$AC$136,0)+IF('Foglio deposito'!$AF$188='Foglio deposito'!AE184,'Foglio deposito'!$AC$137,0)+IF('Foglio deposito'!$AF$189='Foglio deposito'!AE184,'Foglio deposito'!$AC$138,0)+IF('Foglio deposito'!$AF$190='Foglio deposito'!AE184,'Foglio deposito'!$AC$139,0)+IF('Foglio deposito'!$AF$191='Foglio deposito'!AE184,'Foglio deposito'!$AC$140,0)+IF('Foglio deposito'!$AF$192='Foglio deposito'!AE184,'Foglio deposito'!$AC$141,0)+IF('Foglio deposito'!$AF$193='Foglio deposito'!AE184,'Foglio deposito'!$AC$142,0)+IF('Foglio deposito'!$AF$194='Foglio deposito'!AE184,'Foglio deposito'!$AC$144,0)+IF('Foglio deposito'!$AF$195='Foglio deposito'!AE184,'Foglio deposito'!$AC$143,0)+IF('Foglio deposito'!$AF$196='Foglio deposito'!AE184,'Foglio deposito'!$AC$145,0)+IF('Foglio deposito'!$AF$197='Foglio deposito'!AE184,'Foglio deposito'!$AC$146,0)+IF('Foglio deposito'!$AF$198='Foglio deposito'!AE184,'Foglio deposito'!$AC$147,0)+IF('Foglio deposito'!$AF$199='Foglio deposito'!AE184,'Foglio deposito'!$AC$148,0)+IF('Foglio deposito'!$AF$200='Foglio deposito'!AE184,'Foglio deposito'!$AC$149,0)+IF('Foglio deposito'!$AF$201='Foglio deposito'!AE184,'Foglio deposito'!$AC$150,0)+IF('Foglio deposito'!$AF$202='Foglio deposito'!AE184,'Foglio deposito'!$AC$151,0)+IF('Foglio deposito'!$AF$203='Foglio deposito'!AE184,'Foglio deposito'!$AC$152,0)+IF('Foglio deposito'!$AF$204='Foglio deposito'!AE184,'Foglio deposito'!$AC$153,0)+IF('Foglio deposito'!$AF$205='Foglio deposito'!AE184,'Foglio deposito'!$AC$154,0)+IF('Foglio deposito'!$AF$206='Foglio deposito'!AE184,'Foglio deposito'!$AC$155,0)+IF('Foglio deposito'!$AF$207='Foglio deposito'!AE184,'Foglio deposito'!$AC$156,0)+IF('Foglio deposito'!$AF$208='Foglio deposito'!AE184,'Foglio deposito'!$AC$157,0)</f>
        <v>1.1880000000000002</v>
      </c>
      <c r="G21" s="20"/>
      <c r="H21" s="418" t="str">
        <f>'DATI STRUTTURA'!C86</f>
        <v>Y1.5</v>
      </c>
      <c r="I21" s="490">
        <f>'Foglio deposito'!L133</f>
        <v>94.525572874881405</v>
      </c>
      <c r="J21" s="490">
        <f>'Foglio deposito'!M133</f>
        <v>5.775393218720354</v>
      </c>
      <c r="K21" s="490">
        <f>'Foglio deposito'!AB133</f>
        <v>4.8</v>
      </c>
      <c r="L21" s="490">
        <f>'Foglio deposito'!AC133</f>
        <v>2.0664000000000002</v>
      </c>
    </row>
    <row r="22" spans="2:12" x14ac:dyDescent="0.25">
      <c r="B22" s="418">
        <f>'DATI STRUTTURA'!C38</f>
        <v>0</v>
      </c>
      <c r="C22" s="490">
        <f>IF('Foglio deposito'!$AF$169='Foglio deposito'!AE185,'Foglio deposito'!$L$118,0)+IF('Foglio deposito'!$AF$170='Foglio deposito'!AE185,'Foglio deposito'!$L$119,0)+IF('Foglio deposito'!$AF$171='Foglio deposito'!AE185,'Foglio deposito'!$L$120,0)+IF('Foglio deposito'!$AF$172='Foglio deposito'!AE185,'Foglio deposito'!$L$121,0)+IF('Foglio deposito'!$AF$173='Foglio deposito'!AE185,'Foglio deposito'!$L$122,0)+IF('Foglio deposito'!$AF$174='Foglio deposito'!AE185,'Foglio deposito'!$L$123,0)+IF('Foglio deposito'!$AF$175='Foglio deposito'!AE185,'Foglio deposito'!$L$124,0)+IF('Foglio deposito'!$AF$176='Foglio deposito'!AE185,'Foglio deposito'!$L$125,0)+IF('Foglio deposito'!$AF$177='Foglio deposito'!AE185,'Foglio deposito'!$L$126,0)+IF('Foglio deposito'!$AF$178='Foglio deposito'!AE185,'Foglio deposito'!$L$127,0)+IF('Foglio deposito'!$AF$179='Foglio deposito'!AE185,'Foglio deposito'!$L$128,0)+IF('Foglio deposito'!$AF$180='Foglio deposito'!AE185,'Foglio deposito'!$L$129,0)+IF('Foglio deposito'!$AF$181='Foglio deposito'!AE185,'Foglio deposito'!$L$130,0)+IF('Foglio deposito'!$AF$182='Foglio deposito'!AE185,'Foglio deposito'!$L$131,0)+IF('Foglio deposito'!$AF$183='Foglio deposito'!AE185,'Foglio deposito'!$L$132,0)+IF('Foglio deposito'!$AF$184='Foglio deposito'!AE185,'Foglio deposito'!$L$133,0)+IF('Foglio deposito'!$AF$185='Foglio deposito'!AE185,'Foglio deposito'!$L$134,0)+IF('Foglio deposito'!$AF$186='Foglio deposito'!AE185,'Foglio deposito'!$L$135,0)+IF('Foglio deposito'!$AF$187='Foglio deposito'!AE185,'Foglio deposito'!$L$136,0)+IF('Foglio deposito'!$AF$188='Foglio deposito'!AE185,'Foglio deposito'!$L$137,0)+IF('Foglio deposito'!$AF$189='Foglio deposito'!AE185,'Foglio deposito'!$L$138,0)+IF('Foglio deposito'!$AF$190='Foglio deposito'!AE185,'Foglio deposito'!$L$139,0)+IF('Foglio deposito'!$AF$191='Foglio deposito'!AE185,'Foglio deposito'!$L$140,0)+IF('Foglio deposito'!$AF$192='Foglio deposito'!AE185,'Foglio deposito'!$L$141,0)+IF('Foglio deposito'!$AF$193='Foglio deposito'!AE185,'Foglio deposito'!$L$142,0)+IF('Foglio deposito'!$AF$194='Foglio deposito'!AE185,'Foglio deposito'!$L$144,0)+IF('Foglio deposito'!$AF$195='Foglio deposito'!AE185,'Foglio deposito'!$L$143,0)+IF('Foglio deposito'!$AF$196='Foglio deposito'!AE185,'Foglio deposito'!$L$145,0)+IF('Foglio deposito'!$AF$197='Foglio deposito'!AE185,'Foglio deposito'!$L$146,0)+IF('Foglio deposito'!$AF$198='Foglio deposito'!AE185,'Foglio deposito'!$L$147,0)+IF('Foglio deposito'!$AF$199='Foglio deposito'!AE185,'Foglio deposito'!$L$148,0)+IF('Foglio deposito'!$AF$200='Foglio deposito'!AE185,'Foglio deposito'!$L$149,0)+IF('Foglio deposito'!$AF$201='Foglio deposito'!AE185,'Foglio deposito'!$L$150,0)+IF('Foglio deposito'!$AF$202='Foglio deposito'!AE185,'Foglio deposito'!$L$151,0)+IF('Foglio deposito'!$AF$203='Foglio deposito'!AE185,'Foglio deposito'!$L$152,0)+IF('Foglio deposito'!$AF$204='Foglio deposito'!AE185,'Foglio deposito'!$L$153,0)+IF('Foglio deposito'!$AF$205='Foglio deposito'!AE185,'Foglio deposito'!$L$154,0)+IF('Foglio deposito'!$AF$206='Foglio deposito'!AE185,'Foglio deposito'!$L$155,0)+IF('Foglio deposito'!$AF$207='Foglio deposito'!AE185,'Foglio deposito'!$L$156,0)+IF('Foglio deposito'!$AF$208='Foglio deposito'!AE185,'Foglio deposito'!$L$157,0)+'DATI STRUTTURA'!$C$4*'DATI STRUTTURA'!$F$11*'CARICHI VERTICALI 1'!C22*'CARICHI VERTICALI 1'!D22+'DATI STRUTTURA'!H38</f>
        <v>0</v>
      </c>
      <c r="D22" s="490">
        <f>IF('Foglio deposito'!$AF$169='Foglio deposito'!AE185,'Foglio deposito'!$M$118,0)+IF('Foglio deposito'!$AF$170='Foglio deposito'!AE185,'Foglio deposito'!$M$119,0)+IF('Foglio deposito'!$AF$171='Foglio deposito'!AE185,'Foglio deposito'!$M$120,0)+IF('Foglio deposito'!$AF$172='Foglio deposito'!AE185,'Foglio deposito'!$M$121,0)+IF('Foglio deposito'!$AF$173='Foglio deposito'!AE185,'Foglio deposito'!$M$122,0)+IF('Foglio deposito'!$AF$174='Foglio deposito'!AE185,'Foglio deposito'!$M$123,0)+IF('Foglio deposito'!$AF$175='Foglio deposito'!AE185,'Foglio deposito'!$M$124,0)+IF('Foglio deposito'!$AF$176='Foglio deposito'!AE185,'Foglio deposito'!$M$125,0)+IF('Foglio deposito'!$AF$177='Foglio deposito'!AE185,'Foglio deposito'!$M$126,0)+IF('Foglio deposito'!$AF$178='Foglio deposito'!AE185,'Foglio deposito'!$M$127,0)+IF('Foglio deposito'!$AF$179='Foglio deposito'!AE185,'Foglio deposito'!$M$128,0)+IF('Foglio deposito'!$AF$180='Foglio deposito'!AE185,'Foglio deposito'!$M$129,0)+IF('Foglio deposito'!$AF$181='Foglio deposito'!AE185,'Foglio deposito'!$M$130,0)+IF('Foglio deposito'!$AF$182='Foglio deposito'!AE185,'Foglio deposito'!$M$131,0)+IF('Foglio deposito'!$AF$183='Foglio deposito'!AE185,'Foglio deposito'!$M$132,0)+IF('Foglio deposito'!$AF$184='Foglio deposito'!AE185,'Foglio deposito'!$M$133,0)+IF('Foglio deposito'!$AF$185='Foglio deposito'!AE185,'Foglio deposito'!$M$134,0)+IF('Foglio deposito'!$AF$186='Foglio deposito'!AE185,'Foglio deposito'!$M$135,0)+IF('Foglio deposito'!$AF$187='Foglio deposito'!AE185,'Foglio deposito'!$M$136,0)+IF('Foglio deposito'!$AF$188='Foglio deposito'!AE185,'Foglio deposito'!$M$137,0)+IF('Foglio deposito'!$AF$189='Foglio deposito'!AE185,'Foglio deposito'!$M$138,0)+IF('Foglio deposito'!$AF$190='Foglio deposito'!AE185,'Foglio deposito'!$M$139,0)+IF('Foglio deposito'!$AF$191='Foglio deposito'!AE185,'Foglio deposito'!$M$140,0)+IF('Foglio deposito'!$AF$192='Foglio deposito'!AE185,'Foglio deposito'!$M$141,0)+IF('Foglio deposito'!$AF$193='Foglio deposito'!AE185,'Foglio deposito'!$M$142,0)+IF('Foglio deposito'!$AF$194='Foglio deposito'!AE185,'Foglio deposito'!$M$144,0)+IF('Foglio deposito'!$AF$195='Foglio deposito'!AE185,'Foglio deposito'!$M$143,0)+IF('Foglio deposito'!$AF$196='Foglio deposito'!AE185,'Foglio deposito'!$M$145,0)+IF('Foglio deposito'!$AF$197='Foglio deposito'!AE185,'Foglio deposito'!$M$146,0)+IF('Foglio deposito'!$AF$198='Foglio deposito'!AE185,'Foglio deposito'!$M$147,0)+IF('Foglio deposito'!$AF$199='Foglio deposito'!AE185,'Foglio deposito'!$M$148,0)+IF('Foglio deposito'!$AF$200='Foglio deposito'!AE185,'Foglio deposito'!$M$149,0)+IF('Foglio deposito'!$AF$201='Foglio deposito'!AE185,'Foglio deposito'!$M$150,0)+IF('Foglio deposito'!$AF$202='Foglio deposito'!AE185,'Foglio deposito'!$M$151,0)+IF('Foglio deposito'!$AF$203='Foglio deposito'!AE185,'Foglio deposito'!$M$152,0)+IF('Foglio deposito'!$AF$204='Foglio deposito'!AE185,'Foglio deposito'!$M$153,0)+IF('Foglio deposito'!$AF$205='Foglio deposito'!AE185,'Foglio deposito'!$M$154,0)+IF('Foglio deposito'!$AF$206='Foglio deposito'!AE185,'Foglio deposito'!$M$155,0)+IF('Foglio deposito'!$AF$207='Foglio deposito'!AE185,'Foglio deposito'!$M$156,0)+IF('Foglio deposito'!$AF$208='Foglio deposito'!AE185,'Foglio deposito'!$M$157,0)+'DATI STRUTTURA'!I38</f>
        <v>0</v>
      </c>
      <c r="E22" s="490">
        <f>IF('Foglio deposito'!$AF$169='Foglio deposito'!AE185,'Foglio deposito'!$AB$118,0)+IF('Foglio deposito'!$AF$170='Foglio deposito'!AE185,'Foglio deposito'!$AB$119,0)+IF('Foglio deposito'!$AF$171='Foglio deposito'!AE185,'Foglio deposito'!$AB$120,0)+IF('Foglio deposito'!$AF$172='Foglio deposito'!AE185,'Foglio deposito'!$AB$121,0)+IF('Foglio deposito'!$AF$173='Foglio deposito'!AE185,'Foglio deposito'!$AB$122,0)+IF('Foglio deposito'!$AF$174='Foglio deposito'!AE185,'Foglio deposito'!$AB$123,0)+IF('Foglio deposito'!$AF$175='Foglio deposito'!AE185,'Foglio deposito'!$AB$124,0)+IF('Foglio deposito'!$AF$176='Foglio deposito'!AE185,'Foglio deposito'!$AB$125,0)+IF('Foglio deposito'!$AF$177='Foglio deposito'!AE185,'Foglio deposito'!$AB$126,0)+IF('Foglio deposito'!$AF$178='Foglio deposito'!AE185,'Foglio deposito'!$AB$127,0)+IF('Foglio deposito'!$AF$179='Foglio deposito'!AE185,'Foglio deposito'!$AB$128,0)+IF('Foglio deposito'!$AF$180='Foglio deposito'!AE185,'Foglio deposito'!$AB$129,0)+IF('Foglio deposito'!$AF$181='Foglio deposito'!AE185,'Foglio deposito'!$AB$130,0)+IF('Foglio deposito'!$AF$182='Foglio deposito'!AE185,'Foglio deposito'!$AB$131,0)+IF('Foglio deposito'!$AF$183='Foglio deposito'!AE185,'Foglio deposito'!$AB$132,0)+IF('Foglio deposito'!$AF$184='Foglio deposito'!AE185,'Foglio deposito'!$AB$133,0)+IF('Foglio deposito'!$AF$185='Foglio deposito'!AE185,'Foglio deposito'!$AB$134,0)+IF('Foglio deposito'!$AF$186='Foglio deposito'!AE185,'Foglio deposito'!$AB$135,0)+IF('Foglio deposito'!$AF$187='Foglio deposito'!AE185,'Foglio deposito'!$AB$136,0)+IF('Foglio deposito'!$AF$188='Foglio deposito'!AE185,'Foglio deposito'!$AB$137,0)+IF('Foglio deposito'!$AF$189='Foglio deposito'!AE185,'Foglio deposito'!$AB$138,0)+IF('Foglio deposito'!$AF$190='Foglio deposito'!AE185,'Foglio deposito'!$AB$139,0)+IF('Foglio deposito'!$AF$191='Foglio deposito'!AE185,'Foglio deposito'!$AB$140,0)+IF('Foglio deposito'!$AF$192='Foglio deposito'!AE185,'Foglio deposito'!$AB$141,0)+IF('Foglio deposito'!$AF$193='Foglio deposito'!AE185,'Foglio deposito'!$AB$142,0)+IF('Foglio deposito'!$AF$194='Foglio deposito'!AE185,'Foglio deposito'!$AB$144,0)+IF('Foglio deposito'!$AF$195='Foglio deposito'!AE185,'Foglio deposito'!$AB$143,0)+IF('Foglio deposito'!$AF$196='Foglio deposito'!AE185,'Foglio deposito'!$AB$145,0)+IF('Foglio deposito'!$AF$197='Foglio deposito'!AE185,'Foglio deposito'!$AB$146,0)+IF('Foglio deposito'!$AF$198='Foglio deposito'!AE185,'Foglio deposito'!$AB$147,0)+IF('Foglio deposito'!$AF$199='Foglio deposito'!AE185,'Foglio deposito'!$AB$148,0)+IF('Foglio deposito'!$AF$200='Foglio deposito'!AE185,'Foglio deposito'!$AB$149,0)+IF('Foglio deposito'!$AF$201='Foglio deposito'!AE185,'Foglio deposito'!$AB$150,0)+IF('Foglio deposito'!$AF$202='Foglio deposito'!AE185,'Foglio deposito'!$AB$151,0)+IF('Foglio deposito'!$AF$203='Foglio deposito'!AE185,'Foglio deposito'!$AB$152,0)+IF('Foglio deposito'!$AF$204='Foglio deposito'!AE185,'Foglio deposito'!$AB$153,0)+IF('Foglio deposito'!$AF$205='Foglio deposito'!AE185,'Foglio deposito'!$AB$154,0)+IF('Foglio deposito'!$AF$206='Foglio deposito'!AE185,'Foglio deposito'!$AB$155,0)+IF('Foglio deposito'!$AF$207='Foglio deposito'!AE185,'Foglio deposito'!$AB$156,0)+IF('Foglio deposito'!$AF$208='Foglio deposito'!AE185,'Foglio deposito'!$AB$157,0)+'DATI STRUTTURA'!J38</f>
        <v>0</v>
      </c>
      <c r="F22" s="490">
        <f>IF('Foglio deposito'!$AF$169='Foglio deposito'!AE185,'Foglio deposito'!$AC$118,0)+IF('Foglio deposito'!$AF$170='Foglio deposito'!AE185,'Foglio deposito'!$AC$119,0)+IF('Foglio deposito'!$AF$171='Foglio deposito'!AE185,'Foglio deposito'!$AC$120,0)+IF('Foglio deposito'!$AF$172='Foglio deposito'!AE185,'Foglio deposito'!$AC$121,0)+IF('Foglio deposito'!$AF$173='Foglio deposito'!AE185,'Foglio deposito'!$AC$122,0)+IF('Foglio deposito'!$AF$174='Foglio deposito'!AE185,'Foglio deposito'!$AC$123,0)+IF('Foglio deposito'!$AF$175='Foglio deposito'!AE185,'Foglio deposito'!$AC$124,0)+IF('Foglio deposito'!$AF$176='Foglio deposito'!AE185,'Foglio deposito'!$AC$125,0)+IF('Foglio deposito'!$AF$177='Foglio deposito'!AE185,'Foglio deposito'!$AC$126,0)+IF('Foglio deposito'!$AF$178='Foglio deposito'!AE185,'Foglio deposito'!$AC$127,0)+IF('Foglio deposito'!$AF$179='Foglio deposito'!AE185,'Foglio deposito'!$AC$128,0)+IF('Foglio deposito'!$AF$180='Foglio deposito'!AE185,'Foglio deposito'!$AC$129,0)+IF('Foglio deposito'!$AF$181='Foglio deposito'!AE185,'Foglio deposito'!$AC$130,0)+IF('Foglio deposito'!$AF$182='Foglio deposito'!AE185,'Foglio deposito'!$AC$131,0)+IF('Foglio deposito'!$AF$183='Foglio deposito'!AE185,'Foglio deposito'!$AC$132,0)+IF('Foglio deposito'!$AF$184='Foglio deposito'!AE185,'Foglio deposito'!$AC$133,0)+IF('Foglio deposito'!$AF$185='Foglio deposito'!AE185,'Foglio deposito'!$AC$134,0)+IF('Foglio deposito'!$AF$186='Foglio deposito'!AE185,'Foglio deposito'!$AC$135,0)+IF('Foglio deposito'!$AF$187='Foglio deposito'!AE185,'Foglio deposito'!$AC$136,0)+IF('Foglio deposito'!$AF$188='Foglio deposito'!AE185,'Foglio deposito'!$AC$137,0)+IF('Foglio deposito'!$AF$189='Foglio deposito'!AE185,'Foglio deposito'!$AC$138,0)+IF('Foglio deposito'!$AF$190='Foglio deposito'!AE185,'Foglio deposito'!$AC$139,0)+IF('Foglio deposito'!$AF$191='Foglio deposito'!AE185,'Foglio deposito'!$AC$140,0)+IF('Foglio deposito'!$AF$192='Foglio deposito'!AE185,'Foglio deposito'!$AC$141,0)+IF('Foglio deposito'!$AF$193='Foglio deposito'!AE185,'Foglio deposito'!$AC$142,0)+IF('Foglio deposito'!$AF$194='Foglio deposito'!AE185,'Foglio deposito'!$AC$144,0)+IF('Foglio deposito'!$AF$195='Foglio deposito'!AE185,'Foglio deposito'!$AC$143,0)+IF('Foglio deposito'!$AF$196='Foglio deposito'!AE185,'Foglio deposito'!$AC$145,0)+IF('Foglio deposito'!$AF$197='Foglio deposito'!AE185,'Foglio deposito'!$AC$146,0)+IF('Foglio deposito'!$AF$198='Foglio deposito'!AE185,'Foglio deposito'!$AC$147,0)+IF('Foglio deposito'!$AF$199='Foglio deposito'!AE185,'Foglio deposito'!$AC$148,0)+IF('Foglio deposito'!$AF$200='Foglio deposito'!AE185,'Foglio deposito'!$AC$149,0)+IF('Foglio deposito'!$AF$201='Foglio deposito'!AE185,'Foglio deposito'!$AC$150,0)+IF('Foglio deposito'!$AF$202='Foglio deposito'!AE185,'Foglio deposito'!$AC$151,0)+IF('Foglio deposito'!$AF$203='Foglio deposito'!AE185,'Foglio deposito'!$AC$152,0)+IF('Foglio deposito'!$AF$204='Foglio deposito'!AE185,'Foglio deposito'!$AC$153,0)+IF('Foglio deposito'!$AF$205='Foglio deposito'!AE185,'Foglio deposito'!$AC$154,0)+IF('Foglio deposito'!$AF$206='Foglio deposito'!AE185,'Foglio deposito'!$AC$155,0)+IF('Foglio deposito'!$AF$207='Foglio deposito'!AE185,'Foglio deposito'!$AC$156,0)+IF('Foglio deposito'!$AF$208='Foglio deposito'!AE185,'Foglio deposito'!$AC$157,0)</f>
        <v>0</v>
      </c>
      <c r="G22" s="20"/>
      <c r="H22" s="418" t="str">
        <f>'DATI STRUTTURA'!C87</f>
        <v>Y1.6</v>
      </c>
      <c r="I22" s="490">
        <f>'Foglio deposito'!L134</f>
        <v>73.987433795663534</v>
      </c>
      <c r="J22" s="490">
        <f>'Foglio deposito'!M134</f>
        <v>60.787265685757987</v>
      </c>
      <c r="K22" s="490">
        <f>'Foglio deposito'!AB134</f>
        <v>21.5</v>
      </c>
      <c r="L22" s="490">
        <f>'Foglio deposito'!AC134</f>
        <v>1.1880000000000002</v>
      </c>
    </row>
    <row r="23" spans="2:12" x14ac:dyDescent="0.25">
      <c r="B23" s="418">
        <f>'DATI STRUTTURA'!C39</f>
        <v>0</v>
      </c>
      <c r="C23" s="490">
        <f>IF('Foglio deposito'!$AF$169='Foglio deposito'!AE186,'Foglio deposito'!$L$118,0)+IF('Foglio deposito'!$AF$170='Foglio deposito'!AE186,'Foglio deposito'!$L$119,0)+IF('Foglio deposito'!$AF$171='Foglio deposito'!AE186,'Foglio deposito'!$L$120,0)+IF('Foglio deposito'!$AF$172='Foglio deposito'!AE186,'Foglio deposito'!$L$121,0)+IF('Foglio deposito'!$AF$173='Foglio deposito'!AE186,'Foglio deposito'!$L$122,0)+IF('Foglio deposito'!$AF$174='Foglio deposito'!AE186,'Foglio deposito'!$L$123,0)+IF('Foglio deposito'!$AF$175='Foglio deposito'!AE186,'Foglio deposito'!$L$124,0)+IF('Foglio deposito'!$AF$176='Foglio deposito'!AE186,'Foglio deposito'!$L$125,0)+IF('Foglio deposito'!$AF$177='Foglio deposito'!AE186,'Foglio deposito'!$L$126,0)+IF('Foglio deposito'!$AF$178='Foglio deposito'!AE186,'Foglio deposito'!$L$127,0)+IF('Foglio deposito'!$AF$179='Foglio deposito'!AE186,'Foglio deposito'!$L$128,0)+IF('Foglio deposito'!$AF$180='Foglio deposito'!AE186,'Foglio deposito'!$L$129,0)+IF('Foglio deposito'!$AF$181='Foglio deposito'!AE186,'Foglio deposito'!$L$130,0)+IF('Foglio deposito'!$AF$182='Foglio deposito'!AE186,'Foglio deposito'!$L$131,0)+IF('Foglio deposito'!$AF$183='Foglio deposito'!AE186,'Foglio deposito'!$L$132,0)+IF('Foglio deposito'!$AF$184='Foglio deposito'!AE186,'Foglio deposito'!$L$133,0)+IF('Foglio deposito'!$AF$185='Foglio deposito'!AE186,'Foglio deposito'!$L$134,0)+IF('Foglio deposito'!$AF$186='Foglio deposito'!AE186,'Foglio deposito'!$L$135,0)+IF('Foglio deposito'!$AF$187='Foglio deposito'!AE186,'Foglio deposito'!$L$136,0)+IF('Foglio deposito'!$AF$188='Foglio deposito'!AE186,'Foglio deposito'!$L$137,0)+IF('Foglio deposito'!$AF$189='Foglio deposito'!AE186,'Foglio deposito'!$L$138,0)+IF('Foglio deposito'!$AF$190='Foglio deposito'!AE186,'Foglio deposito'!$L$139,0)+IF('Foglio deposito'!$AF$191='Foglio deposito'!AE186,'Foglio deposito'!$L$140,0)+IF('Foglio deposito'!$AF$192='Foglio deposito'!AE186,'Foglio deposito'!$L$141,0)+IF('Foglio deposito'!$AF$193='Foglio deposito'!AE186,'Foglio deposito'!$L$142,0)+IF('Foglio deposito'!$AF$194='Foglio deposito'!AE186,'Foglio deposito'!$L$144,0)+IF('Foglio deposito'!$AF$195='Foglio deposito'!AE186,'Foglio deposito'!$L$143,0)+IF('Foglio deposito'!$AF$196='Foglio deposito'!AE186,'Foglio deposito'!$L$145,0)+IF('Foglio deposito'!$AF$197='Foglio deposito'!AE186,'Foglio deposito'!$L$146,0)+IF('Foglio deposito'!$AF$198='Foglio deposito'!AE186,'Foglio deposito'!$L$147,0)+IF('Foglio deposito'!$AF$199='Foglio deposito'!AE186,'Foglio deposito'!$L$148,0)+IF('Foglio deposito'!$AF$200='Foglio deposito'!AE186,'Foglio deposito'!$L$149,0)+IF('Foglio deposito'!$AF$201='Foglio deposito'!AE186,'Foglio deposito'!$L$150,0)+IF('Foglio deposito'!$AF$202='Foglio deposito'!AE186,'Foglio deposito'!$L$151,0)+IF('Foglio deposito'!$AF$203='Foglio deposito'!AE186,'Foglio deposito'!$L$152,0)+IF('Foglio deposito'!$AF$204='Foglio deposito'!AE186,'Foglio deposito'!$L$153,0)+IF('Foglio deposito'!$AF$205='Foglio deposito'!AE186,'Foglio deposito'!$L$154,0)+IF('Foglio deposito'!$AF$206='Foglio deposito'!AE186,'Foglio deposito'!$L$155,0)+IF('Foglio deposito'!$AF$207='Foglio deposito'!AE186,'Foglio deposito'!$L$156,0)+IF('Foglio deposito'!$AF$208='Foglio deposito'!AE186,'Foglio deposito'!$L$157,0)+'DATI STRUTTURA'!$C$4*'DATI STRUTTURA'!$F$11*'CARICHI VERTICALI 1'!C23*'CARICHI VERTICALI 1'!D23+'DATI STRUTTURA'!H39</f>
        <v>0</v>
      </c>
      <c r="D23" s="490">
        <f>IF('Foglio deposito'!$AF$169='Foglio deposito'!AE186,'Foglio deposito'!$M$118,0)+IF('Foglio deposito'!$AF$170='Foglio deposito'!AE186,'Foglio deposito'!$M$119,0)+IF('Foglio deposito'!$AF$171='Foglio deposito'!AE186,'Foglio deposito'!$M$120,0)+IF('Foglio deposito'!$AF$172='Foglio deposito'!AE186,'Foglio deposito'!$M$121,0)+IF('Foglio deposito'!$AF$173='Foglio deposito'!AE186,'Foglio deposito'!$M$122,0)+IF('Foglio deposito'!$AF$174='Foglio deposito'!AE186,'Foglio deposito'!$M$123,0)+IF('Foglio deposito'!$AF$175='Foglio deposito'!AE186,'Foglio deposito'!$M$124,0)+IF('Foglio deposito'!$AF$176='Foglio deposito'!AE186,'Foglio deposito'!$M$125,0)+IF('Foglio deposito'!$AF$177='Foglio deposito'!AE186,'Foglio deposito'!$M$126,0)+IF('Foglio deposito'!$AF$178='Foglio deposito'!AE186,'Foglio deposito'!$M$127,0)+IF('Foglio deposito'!$AF$179='Foglio deposito'!AE186,'Foglio deposito'!$M$128,0)+IF('Foglio deposito'!$AF$180='Foglio deposito'!AE186,'Foglio deposito'!$M$129,0)+IF('Foglio deposito'!$AF$181='Foglio deposito'!AE186,'Foglio deposito'!$M$130,0)+IF('Foglio deposito'!$AF$182='Foglio deposito'!AE186,'Foglio deposito'!$M$131,0)+IF('Foglio deposito'!$AF$183='Foglio deposito'!AE186,'Foglio deposito'!$M$132,0)+IF('Foglio deposito'!$AF$184='Foglio deposito'!AE186,'Foglio deposito'!$M$133,0)+IF('Foglio deposito'!$AF$185='Foglio deposito'!AE186,'Foglio deposito'!$M$134,0)+IF('Foglio deposito'!$AF$186='Foglio deposito'!AE186,'Foglio deposito'!$M$135,0)+IF('Foglio deposito'!$AF$187='Foglio deposito'!AE186,'Foglio deposito'!$M$136,0)+IF('Foglio deposito'!$AF$188='Foglio deposito'!AE186,'Foglio deposito'!$M$137,0)+IF('Foglio deposito'!$AF$189='Foglio deposito'!AE186,'Foglio deposito'!$M$138,0)+IF('Foglio deposito'!$AF$190='Foglio deposito'!AE186,'Foglio deposito'!$M$139,0)+IF('Foglio deposito'!$AF$191='Foglio deposito'!AE186,'Foglio deposito'!$M$140,0)+IF('Foglio deposito'!$AF$192='Foglio deposito'!AE186,'Foglio deposito'!$M$141,0)+IF('Foglio deposito'!$AF$193='Foglio deposito'!AE186,'Foglio deposito'!$M$142,0)+IF('Foglio deposito'!$AF$194='Foglio deposito'!AE186,'Foglio deposito'!$M$144,0)+IF('Foglio deposito'!$AF$195='Foglio deposito'!AE186,'Foglio deposito'!$M$143,0)+IF('Foglio deposito'!$AF$196='Foglio deposito'!AE186,'Foglio deposito'!$M$145,0)+IF('Foglio deposito'!$AF$197='Foglio deposito'!AE186,'Foglio deposito'!$M$146,0)+IF('Foglio deposito'!$AF$198='Foglio deposito'!AE186,'Foglio deposito'!$M$147,0)+IF('Foglio deposito'!$AF$199='Foglio deposito'!AE186,'Foglio deposito'!$M$148,0)+IF('Foglio deposito'!$AF$200='Foglio deposito'!AE186,'Foglio deposito'!$M$149,0)+IF('Foglio deposito'!$AF$201='Foglio deposito'!AE186,'Foglio deposito'!$M$150,0)+IF('Foglio deposito'!$AF$202='Foglio deposito'!AE186,'Foglio deposito'!$M$151,0)+IF('Foglio deposito'!$AF$203='Foglio deposito'!AE186,'Foglio deposito'!$M$152,0)+IF('Foglio deposito'!$AF$204='Foglio deposito'!AE186,'Foglio deposito'!$M$153,0)+IF('Foglio deposito'!$AF$205='Foglio deposito'!AE186,'Foglio deposito'!$M$154,0)+IF('Foglio deposito'!$AF$206='Foglio deposito'!AE186,'Foglio deposito'!$M$155,0)+IF('Foglio deposito'!$AF$207='Foglio deposito'!AE186,'Foglio deposito'!$M$156,0)+IF('Foglio deposito'!$AF$208='Foglio deposito'!AE186,'Foglio deposito'!$M$157,0)+'DATI STRUTTURA'!I39</f>
        <v>0</v>
      </c>
      <c r="E23" s="490">
        <f>IF('Foglio deposito'!$AF$169='Foglio deposito'!AE186,'Foglio deposito'!$AB$118,0)+IF('Foglio deposito'!$AF$170='Foglio deposito'!AE186,'Foglio deposito'!$AB$119,0)+IF('Foglio deposito'!$AF$171='Foglio deposito'!AE186,'Foglio deposito'!$AB$120,0)+IF('Foglio deposito'!$AF$172='Foglio deposito'!AE186,'Foglio deposito'!$AB$121,0)+IF('Foglio deposito'!$AF$173='Foglio deposito'!AE186,'Foglio deposito'!$AB$122,0)+IF('Foglio deposito'!$AF$174='Foglio deposito'!AE186,'Foglio deposito'!$AB$123,0)+IF('Foglio deposito'!$AF$175='Foglio deposito'!AE186,'Foglio deposito'!$AB$124,0)+IF('Foglio deposito'!$AF$176='Foglio deposito'!AE186,'Foglio deposito'!$AB$125,0)+IF('Foglio deposito'!$AF$177='Foglio deposito'!AE186,'Foglio deposito'!$AB$126,0)+IF('Foglio deposito'!$AF$178='Foglio deposito'!AE186,'Foglio deposito'!$AB$127,0)+IF('Foglio deposito'!$AF$179='Foglio deposito'!AE186,'Foglio deposito'!$AB$128,0)+IF('Foglio deposito'!$AF$180='Foglio deposito'!AE186,'Foglio deposito'!$AB$129,0)+IF('Foglio deposito'!$AF$181='Foglio deposito'!AE186,'Foglio deposito'!$AB$130,0)+IF('Foglio deposito'!$AF$182='Foglio deposito'!AE186,'Foglio deposito'!$AB$131,0)+IF('Foglio deposito'!$AF$183='Foglio deposito'!AE186,'Foglio deposito'!$AB$132,0)+IF('Foglio deposito'!$AF$184='Foglio deposito'!AE186,'Foglio deposito'!$AB$133,0)+IF('Foglio deposito'!$AF$185='Foglio deposito'!AE186,'Foglio deposito'!$AB$134,0)+IF('Foglio deposito'!$AF$186='Foglio deposito'!AE186,'Foglio deposito'!$AB$135,0)+IF('Foglio deposito'!$AF$187='Foglio deposito'!AE186,'Foglio deposito'!$AB$136,0)+IF('Foglio deposito'!$AF$188='Foglio deposito'!AE186,'Foglio deposito'!$AB$137,0)+IF('Foglio deposito'!$AF$189='Foglio deposito'!AE186,'Foglio deposito'!$AB$138,0)+IF('Foglio deposito'!$AF$190='Foglio deposito'!AE186,'Foglio deposito'!$AB$139,0)+IF('Foglio deposito'!$AF$191='Foglio deposito'!AE186,'Foglio deposito'!$AB$140,0)+IF('Foglio deposito'!$AF$192='Foglio deposito'!AE186,'Foglio deposito'!$AB$141,0)+IF('Foglio deposito'!$AF$193='Foglio deposito'!AE186,'Foglio deposito'!$AB$142,0)+IF('Foglio deposito'!$AF$194='Foglio deposito'!AE186,'Foglio deposito'!$AB$144,0)+IF('Foglio deposito'!$AF$195='Foglio deposito'!AE186,'Foglio deposito'!$AB$143,0)+IF('Foglio deposito'!$AF$196='Foglio deposito'!AE186,'Foglio deposito'!$AB$145,0)+IF('Foglio deposito'!$AF$197='Foglio deposito'!AE186,'Foglio deposito'!$AB$146,0)+IF('Foglio deposito'!$AF$198='Foglio deposito'!AE186,'Foglio deposito'!$AB$147,0)+IF('Foglio deposito'!$AF$199='Foglio deposito'!AE186,'Foglio deposito'!$AB$148,0)+IF('Foglio deposito'!$AF$200='Foglio deposito'!AE186,'Foglio deposito'!$AB$149,0)+IF('Foglio deposito'!$AF$201='Foglio deposito'!AE186,'Foglio deposito'!$AB$150,0)+IF('Foglio deposito'!$AF$202='Foglio deposito'!AE186,'Foglio deposito'!$AB$151,0)+IF('Foglio deposito'!$AF$203='Foglio deposito'!AE186,'Foglio deposito'!$AB$152,0)+IF('Foglio deposito'!$AF$204='Foglio deposito'!AE186,'Foglio deposito'!$AB$153,0)+IF('Foglio deposito'!$AF$205='Foglio deposito'!AE186,'Foglio deposito'!$AB$154,0)+IF('Foglio deposito'!$AF$206='Foglio deposito'!AE186,'Foglio deposito'!$AB$155,0)+IF('Foglio deposito'!$AF$207='Foglio deposito'!AE186,'Foglio deposito'!$AB$156,0)+IF('Foglio deposito'!$AF$208='Foglio deposito'!AE186,'Foglio deposito'!$AB$157,0)+'DATI STRUTTURA'!J39</f>
        <v>0</v>
      </c>
      <c r="F23" s="490">
        <f>IF('Foglio deposito'!$AF$169='Foglio deposito'!AE186,'Foglio deposito'!$AC$118,0)+IF('Foglio deposito'!$AF$170='Foglio deposito'!AE186,'Foglio deposito'!$AC$119,0)+IF('Foglio deposito'!$AF$171='Foglio deposito'!AE186,'Foglio deposito'!$AC$120,0)+IF('Foglio deposito'!$AF$172='Foglio deposito'!AE186,'Foglio deposito'!$AC$121,0)+IF('Foglio deposito'!$AF$173='Foglio deposito'!AE186,'Foglio deposito'!$AC$122,0)+IF('Foglio deposito'!$AF$174='Foglio deposito'!AE186,'Foglio deposito'!$AC$123,0)+IF('Foglio deposito'!$AF$175='Foglio deposito'!AE186,'Foglio deposito'!$AC$124,0)+IF('Foglio deposito'!$AF$176='Foglio deposito'!AE186,'Foglio deposito'!$AC$125,0)+IF('Foglio deposito'!$AF$177='Foglio deposito'!AE186,'Foglio deposito'!$AC$126,0)+IF('Foglio deposito'!$AF$178='Foglio deposito'!AE186,'Foglio deposito'!$AC$127,0)+IF('Foglio deposito'!$AF$179='Foglio deposito'!AE186,'Foglio deposito'!$AC$128,0)+IF('Foglio deposito'!$AF$180='Foglio deposito'!AE186,'Foglio deposito'!$AC$129,0)+IF('Foglio deposito'!$AF$181='Foglio deposito'!AE186,'Foglio deposito'!$AC$130,0)+IF('Foglio deposito'!$AF$182='Foglio deposito'!AE186,'Foglio deposito'!$AC$131,0)+IF('Foglio deposito'!$AF$183='Foglio deposito'!AE186,'Foglio deposito'!$AC$132,0)+IF('Foglio deposito'!$AF$184='Foglio deposito'!AE186,'Foglio deposito'!$AC$133,0)+IF('Foglio deposito'!$AF$185='Foglio deposito'!AE186,'Foglio deposito'!$AC$134,0)+IF('Foglio deposito'!$AF$186='Foglio deposito'!AE186,'Foglio deposito'!$AC$135,0)+IF('Foglio deposito'!$AF$187='Foglio deposito'!AE186,'Foglio deposito'!$AC$136,0)+IF('Foglio deposito'!$AF$188='Foglio deposito'!AE186,'Foglio deposito'!$AC$137,0)+IF('Foglio deposito'!$AF$189='Foglio deposito'!AE186,'Foglio deposito'!$AC$138,0)+IF('Foglio deposito'!$AF$190='Foglio deposito'!AE186,'Foglio deposito'!$AC$139,0)+IF('Foglio deposito'!$AF$191='Foglio deposito'!AE186,'Foglio deposito'!$AC$140,0)+IF('Foglio deposito'!$AF$192='Foglio deposito'!AE186,'Foglio deposito'!$AC$141,0)+IF('Foglio deposito'!$AF$193='Foglio deposito'!AE186,'Foglio deposito'!$AC$142,0)+IF('Foglio deposito'!$AF$194='Foglio deposito'!AE186,'Foglio deposito'!$AC$144,0)+IF('Foglio deposito'!$AF$195='Foglio deposito'!AE186,'Foglio deposito'!$AC$143,0)+IF('Foglio deposito'!$AF$196='Foglio deposito'!AE186,'Foglio deposito'!$AC$145,0)+IF('Foglio deposito'!$AF$197='Foglio deposito'!AE186,'Foglio deposito'!$AC$146,0)+IF('Foglio deposito'!$AF$198='Foglio deposito'!AE186,'Foglio deposito'!$AC$147,0)+IF('Foglio deposito'!$AF$199='Foglio deposito'!AE186,'Foglio deposito'!$AC$148,0)+IF('Foglio deposito'!$AF$200='Foglio deposito'!AE186,'Foglio deposito'!$AC$149,0)+IF('Foglio deposito'!$AF$201='Foglio deposito'!AE186,'Foglio deposito'!$AC$150,0)+IF('Foglio deposito'!$AF$202='Foglio deposito'!AE186,'Foglio deposito'!$AC$151,0)+IF('Foglio deposito'!$AF$203='Foglio deposito'!AE186,'Foglio deposito'!$AC$152,0)+IF('Foglio deposito'!$AF$204='Foglio deposito'!AE186,'Foglio deposito'!$AC$153,0)+IF('Foglio deposito'!$AF$205='Foglio deposito'!AE186,'Foglio deposito'!$AC$154,0)+IF('Foglio deposito'!$AF$206='Foglio deposito'!AE186,'Foglio deposito'!$AC$155,0)+IF('Foglio deposito'!$AF$207='Foglio deposito'!AE186,'Foglio deposito'!$AC$156,0)+IF('Foglio deposito'!$AF$208='Foglio deposito'!AE186,'Foglio deposito'!$AC$157,0)</f>
        <v>0</v>
      </c>
      <c r="G23" s="20"/>
      <c r="H23" s="418">
        <f>'DATI STRUTTURA'!C88</f>
        <v>0</v>
      </c>
      <c r="I23" s="490">
        <f>'Foglio deposito'!L135</f>
        <v>0</v>
      </c>
      <c r="J23" s="490">
        <f>'Foglio deposito'!M135</f>
        <v>0</v>
      </c>
      <c r="K23" s="490">
        <f>'Foglio deposito'!AB135</f>
        <v>0</v>
      </c>
      <c r="L23" s="490">
        <f>'Foglio deposito'!AC135</f>
        <v>0</v>
      </c>
    </row>
    <row r="24" spans="2:12" x14ac:dyDescent="0.25">
      <c r="B24" s="418">
        <f>'DATI STRUTTURA'!C40</f>
        <v>0</v>
      </c>
      <c r="C24" s="490">
        <f>IF('Foglio deposito'!$AF$169='Foglio deposito'!AE187,'Foglio deposito'!$L$118,0)+IF('Foglio deposito'!$AF$170='Foglio deposito'!AE187,'Foglio deposito'!$L$119,0)+IF('Foglio deposito'!$AF$171='Foglio deposito'!AE187,'Foglio deposito'!$L$120,0)+IF('Foglio deposito'!$AF$172='Foglio deposito'!AE187,'Foglio deposito'!$L$121,0)+IF('Foglio deposito'!$AF$173='Foglio deposito'!AE187,'Foglio deposito'!$L$122,0)+IF('Foglio deposito'!$AF$174='Foglio deposito'!AE187,'Foglio deposito'!$L$123,0)+IF('Foglio deposito'!$AF$175='Foglio deposito'!AE187,'Foglio deposito'!$L$124,0)+IF('Foglio deposito'!$AF$176='Foglio deposito'!AE187,'Foglio deposito'!$L$125,0)+IF('Foglio deposito'!$AF$177='Foglio deposito'!AE187,'Foglio deposito'!$L$126,0)+IF('Foglio deposito'!$AF$178='Foglio deposito'!AE187,'Foglio deposito'!$L$127,0)+IF('Foglio deposito'!$AF$179='Foglio deposito'!AE187,'Foglio deposito'!$L$128,0)+IF('Foglio deposito'!$AF$180='Foglio deposito'!AE187,'Foglio deposito'!$L$129,0)+IF('Foglio deposito'!$AF$181='Foglio deposito'!AE187,'Foglio deposito'!$L$130,0)+IF('Foglio deposito'!$AF$182='Foglio deposito'!AE187,'Foglio deposito'!$L$131,0)+IF('Foglio deposito'!$AF$183='Foglio deposito'!AE187,'Foglio deposito'!$L$132,0)+IF('Foglio deposito'!$AF$184='Foglio deposito'!AE187,'Foglio deposito'!$L$133,0)+IF('Foglio deposito'!$AF$185='Foglio deposito'!AE187,'Foglio deposito'!$L$134,0)+IF('Foglio deposito'!$AF$186='Foglio deposito'!AE187,'Foglio deposito'!$L$135,0)+IF('Foglio deposito'!$AF$187='Foglio deposito'!AE187,'Foglio deposito'!$L$136,0)+IF('Foglio deposito'!$AF$188='Foglio deposito'!AE187,'Foglio deposito'!$L$137,0)+IF('Foglio deposito'!$AF$189='Foglio deposito'!AE187,'Foglio deposito'!$L$138,0)+IF('Foglio deposito'!$AF$190='Foglio deposito'!AE187,'Foglio deposito'!$L$139,0)+IF('Foglio deposito'!$AF$191='Foglio deposito'!AE187,'Foglio deposito'!$L$140,0)+IF('Foglio deposito'!$AF$192='Foglio deposito'!AE187,'Foglio deposito'!$L$141,0)+IF('Foglio deposito'!$AF$193='Foglio deposito'!AE187,'Foglio deposito'!$L$142,0)+IF('Foglio deposito'!$AF$194='Foglio deposito'!AE187,'Foglio deposito'!$L$144,0)+IF('Foglio deposito'!$AF$195='Foglio deposito'!AE187,'Foglio deposito'!$L$143,0)+IF('Foglio deposito'!$AF$196='Foglio deposito'!AE187,'Foglio deposito'!$L$145,0)+IF('Foglio deposito'!$AF$197='Foglio deposito'!AE187,'Foglio deposito'!$L$146,0)+IF('Foglio deposito'!$AF$198='Foglio deposito'!AE187,'Foglio deposito'!$L$147,0)+IF('Foglio deposito'!$AF$199='Foglio deposito'!AE187,'Foglio deposito'!$L$148,0)+IF('Foglio deposito'!$AF$200='Foglio deposito'!AE187,'Foglio deposito'!$L$149,0)+IF('Foglio deposito'!$AF$201='Foglio deposito'!AE187,'Foglio deposito'!$L$150,0)+IF('Foglio deposito'!$AF$202='Foglio deposito'!AE187,'Foglio deposito'!$L$151,0)+IF('Foglio deposito'!$AF$203='Foglio deposito'!AE187,'Foglio deposito'!$L$152,0)+IF('Foglio deposito'!$AF$204='Foglio deposito'!AE187,'Foglio deposito'!$L$153,0)+IF('Foglio deposito'!$AF$205='Foglio deposito'!AE187,'Foglio deposito'!$L$154,0)+IF('Foglio deposito'!$AF$206='Foglio deposito'!AE187,'Foglio deposito'!$L$155,0)+IF('Foglio deposito'!$AF$207='Foglio deposito'!AE187,'Foglio deposito'!$L$156,0)+IF('Foglio deposito'!$AF$208='Foglio deposito'!AE187,'Foglio deposito'!$L$157,0)+'DATI STRUTTURA'!$C$4*'DATI STRUTTURA'!$F$11*'CARICHI VERTICALI 1'!C24*'CARICHI VERTICALI 1'!D24+'DATI STRUTTURA'!H40</f>
        <v>0</v>
      </c>
      <c r="D24" s="490">
        <f>IF('Foglio deposito'!$AF$169='Foglio deposito'!AE187,'Foglio deposito'!$M$118,0)+IF('Foglio deposito'!$AF$170='Foglio deposito'!AE187,'Foglio deposito'!$M$119,0)+IF('Foglio deposito'!$AF$171='Foglio deposito'!AE187,'Foglio deposito'!$M$120,0)+IF('Foglio deposito'!$AF$172='Foglio deposito'!AE187,'Foglio deposito'!$M$121,0)+IF('Foglio deposito'!$AF$173='Foglio deposito'!AE187,'Foglio deposito'!$M$122,0)+IF('Foglio deposito'!$AF$174='Foglio deposito'!AE187,'Foglio deposito'!$M$123,0)+IF('Foglio deposito'!$AF$175='Foglio deposito'!AE187,'Foglio deposito'!$M$124,0)+IF('Foglio deposito'!$AF$176='Foglio deposito'!AE187,'Foglio deposito'!$M$125,0)+IF('Foglio deposito'!$AF$177='Foglio deposito'!AE187,'Foglio deposito'!$M$126,0)+IF('Foglio deposito'!$AF$178='Foglio deposito'!AE187,'Foglio deposito'!$M$127,0)+IF('Foglio deposito'!$AF$179='Foglio deposito'!AE187,'Foglio deposito'!$M$128,0)+IF('Foglio deposito'!$AF$180='Foglio deposito'!AE187,'Foglio deposito'!$M$129,0)+IF('Foglio deposito'!$AF$181='Foglio deposito'!AE187,'Foglio deposito'!$M$130,0)+IF('Foglio deposito'!$AF$182='Foglio deposito'!AE187,'Foglio deposito'!$M$131,0)+IF('Foglio deposito'!$AF$183='Foglio deposito'!AE187,'Foglio deposito'!$M$132,0)+IF('Foglio deposito'!$AF$184='Foglio deposito'!AE187,'Foglio deposito'!$M$133,0)+IF('Foglio deposito'!$AF$185='Foglio deposito'!AE187,'Foglio deposito'!$M$134,0)+IF('Foglio deposito'!$AF$186='Foglio deposito'!AE187,'Foglio deposito'!$M$135,0)+IF('Foglio deposito'!$AF$187='Foglio deposito'!AE187,'Foglio deposito'!$M$136,0)+IF('Foglio deposito'!$AF$188='Foglio deposito'!AE187,'Foglio deposito'!$M$137,0)+IF('Foglio deposito'!$AF$189='Foglio deposito'!AE187,'Foglio deposito'!$M$138,0)+IF('Foglio deposito'!$AF$190='Foglio deposito'!AE187,'Foglio deposito'!$M$139,0)+IF('Foglio deposito'!$AF$191='Foglio deposito'!AE187,'Foglio deposito'!$M$140,0)+IF('Foglio deposito'!$AF$192='Foglio deposito'!AE187,'Foglio deposito'!$M$141,0)+IF('Foglio deposito'!$AF$193='Foglio deposito'!AE187,'Foglio deposito'!$M$142,0)+IF('Foglio deposito'!$AF$194='Foglio deposito'!AE187,'Foglio deposito'!$M$144,0)+IF('Foglio deposito'!$AF$195='Foglio deposito'!AE187,'Foglio deposito'!$M$143,0)+IF('Foglio deposito'!$AF$196='Foglio deposito'!AE187,'Foglio deposito'!$M$145,0)+IF('Foglio deposito'!$AF$197='Foglio deposito'!AE187,'Foglio deposito'!$M$146,0)+IF('Foglio deposito'!$AF$198='Foglio deposito'!AE187,'Foglio deposito'!$M$147,0)+IF('Foglio deposito'!$AF$199='Foglio deposito'!AE187,'Foglio deposito'!$M$148,0)+IF('Foglio deposito'!$AF$200='Foglio deposito'!AE187,'Foglio deposito'!$M$149,0)+IF('Foglio deposito'!$AF$201='Foglio deposito'!AE187,'Foglio deposito'!$M$150,0)+IF('Foglio deposito'!$AF$202='Foglio deposito'!AE187,'Foglio deposito'!$M$151,0)+IF('Foglio deposito'!$AF$203='Foglio deposito'!AE187,'Foglio deposito'!$M$152,0)+IF('Foglio deposito'!$AF$204='Foglio deposito'!AE187,'Foglio deposito'!$M$153,0)+IF('Foglio deposito'!$AF$205='Foglio deposito'!AE187,'Foglio deposito'!$M$154,0)+IF('Foglio deposito'!$AF$206='Foglio deposito'!AE187,'Foglio deposito'!$M$155,0)+IF('Foglio deposito'!$AF$207='Foglio deposito'!AE187,'Foglio deposito'!$M$156,0)+IF('Foglio deposito'!$AF$208='Foglio deposito'!AE187,'Foglio deposito'!$M$157,0)+'DATI STRUTTURA'!I40</f>
        <v>0</v>
      </c>
      <c r="E24" s="490">
        <f>IF('Foglio deposito'!$AF$169='Foglio deposito'!AE187,'Foglio deposito'!$AB$118,0)+IF('Foglio deposito'!$AF$170='Foglio deposito'!AE187,'Foglio deposito'!$AB$119,0)+IF('Foglio deposito'!$AF$171='Foglio deposito'!AE187,'Foglio deposito'!$AB$120,0)+IF('Foglio deposito'!$AF$172='Foglio deposito'!AE187,'Foglio deposito'!$AB$121,0)+IF('Foglio deposito'!$AF$173='Foglio deposito'!AE187,'Foglio deposito'!$AB$122,0)+IF('Foglio deposito'!$AF$174='Foglio deposito'!AE187,'Foglio deposito'!$AB$123,0)+IF('Foglio deposito'!$AF$175='Foglio deposito'!AE187,'Foglio deposito'!$AB$124,0)+IF('Foglio deposito'!$AF$176='Foglio deposito'!AE187,'Foglio deposito'!$AB$125,0)+IF('Foglio deposito'!$AF$177='Foglio deposito'!AE187,'Foglio deposito'!$AB$126,0)+IF('Foglio deposito'!$AF$178='Foglio deposito'!AE187,'Foglio deposito'!$AB$127,0)+IF('Foglio deposito'!$AF$179='Foglio deposito'!AE187,'Foglio deposito'!$AB$128,0)+IF('Foglio deposito'!$AF$180='Foglio deposito'!AE187,'Foglio deposito'!$AB$129,0)+IF('Foglio deposito'!$AF$181='Foglio deposito'!AE187,'Foglio deposito'!$AB$130,0)+IF('Foglio deposito'!$AF$182='Foglio deposito'!AE187,'Foglio deposito'!$AB$131,0)+IF('Foglio deposito'!$AF$183='Foglio deposito'!AE187,'Foglio deposito'!$AB$132,0)+IF('Foglio deposito'!$AF$184='Foglio deposito'!AE187,'Foglio deposito'!$AB$133,0)+IF('Foglio deposito'!$AF$185='Foglio deposito'!AE187,'Foglio deposito'!$AB$134,0)+IF('Foglio deposito'!$AF$186='Foglio deposito'!AE187,'Foglio deposito'!$AB$135,0)+IF('Foglio deposito'!$AF$187='Foglio deposito'!AE187,'Foglio deposito'!$AB$136,0)+IF('Foglio deposito'!$AF$188='Foglio deposito'!AE187,'Foglio deposito'!$AB$137,0)+IF('Foglio deposito'!$AF$189='Foglio deposito'!AE187,'Foglio deposito'!$AB$138,0)+IF('Foglio deposito'!$AF$190='Foglio deposito'!AE187,'Foglio deposito'!$AB$139,0)+IF('Foglio deposito'!$AF$191='Foglio deposito'!AE187,'Foglio deposito'!$AB$140,0)+IF('Foglio deposito'!$AF$192='Foglio deposito'!AE187,'Foglio deposito'!$AB$141,0)+IF('Foglio deposito'!$AF$193='Foglio deposito'!AE187,'Foglio deposito'!$AB$142,0)+IF('Foglio deposito'!$AF$194='Foglio deposito'!AE187,'Foglio deposito'!$AB$144,0)+IF('Foglio deposito'!$AF$195='Foglio deposito'!AE187,'Foglio deposito'!$AB$143,0)+IF('Foglio deposito'!$AF$196='Foglio deposito'!AE187,'Foglio deposito'!$AB$145,0)+IF('Foglio deposito'!$AF$197='Foglio deposito'!AE187,'Foglio deposito'!$AB$146,0)+IF('Foglio deposito'!$AF$198='Foglio deposito'!AE187,'Foglio deposito'!$AB$147,0)+IF('Foglio deposito'!$AF$199='Foglio deposito'!AE187,'Foglio deposito'!$AB$148,0)+IF('Foglio deposito'!$AF$200='Foglio deposito'!AE187,'Foglio deposito'!$AB$149,0)+IF('Foglio deposito'!$AF$201='Foglio deposito'!AE187,'Foglio deposito'!$AB$150,0)+IF('Foglio deposito'!$AF$202='Foglio deposito'!AE187,'Foglio deposito'!$AB$151,0)+IF('Foglio deposito'!$AF$203='Foglio deposito'!AE187,'Foglio deposito'!$AB$152,0)+IF('Foglio deposito'!$AF$204='Foglio deposito'!AE187,'Foglio deposito'!$AB$153,0)+IF('Foglio deposito'!$AF$205='Foglio deposito'!AE187,'Foglio deposito'!$AB$154,0)+IF('Foglio deposito'!$AF$206='Foglio deposito'!AE187,'Foglio deposito'!$AB$155,0)+IF('Foglio deposito'!$AF$207='Foglio deposito'!AE187,'Foglio deposito'!$AB$156,0)+IF('Foglio deposito'!$AF$208='Foglio deposito'!AE187,'Foglio deposito'!$AB$157,0)+'DATI STRUTTURA'!J40</f>
        <v>0</v>
      </c>
      <c r="F24" s="490">
        <f>IF('Foglio deposito'!$AF$169='Foglio deposito'!AE187,'Foglio deposito'!$AC$118,0)+IF('Foglio deposito'!$AF$170='Foglio deposito'!AE187,'Foglio deposito'!$AC$119,0)+IF('Foglio deposito'!$AF$171='Foglio deposito'!AE187,'Foglio deposito'!$AC$120,0)+IF('Foglio deposito'!$AF$172='Foglio deposito'!AE187,'Foglio deposito'!$AC$121,0)+IF('Foglio deposito'!$AF$173='Foglio deposito'!AE187,'Foglio deposito'!$AC$122,0)+IF('Foglio deposito'!$AF$174='Foglio deposito'!AE187,'Foglio deposito'!$AC$123,0)+IF('Foglio deposito'!$AF$175='Foglio deposito'!AE187,'Foglio deposito'!$AC$124,0)+IF('Foglio deposito'!$AF$176='Foglio deposito'!AE187,'Foglio deposito'!$AC$125,0)+IF('Foglio deposito'!$AF$177='Foglio deposito'!AE187,'Foglio deposito'!$AC$126,0)+IF('Foglio deposito'!$AF$178='Foglio deposito'!AE187,'Foglio deposito'!$AC$127,0)+IF('Foglio deposito'!$AF$179='Foglio deposito'!AE187,'Foglio deposito'!$AC$128,0)+IF('Foglio deposito'!$AF$180='Foglio deposito'!AE187,'Foglio deposito'!$AC$129,0)+IF('Foglio deposito'!$AF$181='Foglio deposito'!AE187,'Foglio deposito'!$AC$130,0)+IF('Foglio deposito'!$AF$182='Foglio deposito'!AE187,'Foglio deposito'!$AC$131,0)+IF('Foglio deposito'!$AF$183='Foglio deposito'!AE187,'Foglio deposito'!$AC$132,0)+IF('Foglio deposito'!$AF$184='Foglio deposito'!AE187,'Foglio deposito'!$AC$133,0)+IF('Foglio deposito'!$AF$185='Foglio deposito'!AE187,'Foglio deposito'!$AC$134,0)+IF('Foglio deposito'!$AF$186='Foglio deposito'!AE187,'Foglio deposito'!$AC$135,0)+IF('Foglio deposito'!$AF$187='Foglio deposito'!AE187,'Foglio deposito'!$AC$136,0)+IF('Foglio deposito'!$AF$188='Foglio deposito'!AE187,'Foglio deposito'!$AC$137,0)+IF('Foglio deposito'!$AF$189='Foglio deposito'!AE187,'Foglio deposito'!$AC$138,0)+IF('Foglio deposito'!$AF$190='Foglio deposito'!AE187,'Foglio deposito'!$AC$139,0)+IF('Foglio deposito'!$AF$191='Foglio deposito'!AE187,'Foglio deposito'!$AC$140,0)+IF('Foglio deposito'!$AF$192='Foglio deposito'!AE187,'Foglio deposito'!$AC$141,0)+IF('Foglio deposito'!$AF$193='Foglio deposito'!AE187,'Foglio deposito'!$AC$142,0)+IF('Foglio deposito'!$AF$194='Foglio deposito'!AE187,'Foglio deposito'!$AC$144,0)+IF('Foglio deposito'!$AF$195='Foglio deposito'!AE187,'Foglio deposito'!$AC$143,0)+IF('Foglio deposito'!$AF$196='Foglio deposito'!AE187,'Foglio deposito'!$AC$145,0)+IF('Foglio deposito'!$AF$197='Foglio deposito'!AE187,'Foglio deposito'!$AC$146,0)+IF('Foglio deposito'!$AF$198='Foglio deposito'!AE187,'Foglio deposito'!$AC$147,0)+IF('Foglio deposito'!$AF$199='Foglio deposito'!AE187,'Foglio deposito'!$AC$148,0)+IF('Foglio deposito'!$AF$200='Foglio deposito'!AE187,'Foglio deposito'!$AC$149,0)+IF('Foglio deposito'!$AF$201='Foglio deposito'!AE187,'Foglio deposito'!$AC$150,0)+IF('Foglio deposito'!$AF$202='Foglio deposito'!AE187,'Foglio deposito'!$AC$151,0)+IF('Foglio deposito'!$AF$203='Foglio deposito'!AE187,'Foglio deposito'!$AC$152,0)+IF('Foglio deposito'!$AF$204='Foglio deposito'!AE187,'Foglio deposito'!$AC$153,0)+IF('Foglio deposito'!$AF$205='Foglio deposito'!AE187,'Foglio deposito'!$AC$154,0)+IF('Foglio deposito'!$AF$206='Foglio deposito'!AE187,'Foglio deposito'!$AC$155,0)+IF('Foglio deposito'!$AF$207='Foglio deposito'!AE187,'Foglio deposito'!$AC$156,0)+IF('Foglio deposito'!$AF$208='Foglio deposito'!AE187,'Foglio deposito'!$AC$157,0)</f>
        <v>0</v>
      </c>
      <c r="G24" s="20"/>
      <c r="H24" s="418">
        <f>'DATI STRUTTURA'!C89</f>
        <v>0</v>
      </c>
      <c r="I24" s="490">
        <f>'Foglio deposito'!L136</f>
        <v>0</v>
      </c>
      <c r="J24" s="490">
        <f>'Foglio deposito'!M136</f>
        <v>0</v>
      </c>
      <c r="K24" s="490">
        <f>'Foglio deposito'!AB136</f>
        <v>0</v>
      </c>
      <c r="L24" s="490">
        <f>'Foglio deposito'!AC136</f>
        <v>0</v>
      </c>
    </row>
    <row r="25" spans="2:12" x14ac:dyDescent="0.25">
      <c r="B25" s="418">
        <f>'DATI STRUTTURA'!C41</f>
        <v>0</v>
      </c>
      <c r="C25" s="490">
        <f>IF('Foglio deposito'!$AF$169='Foglio deposito'!AE188,'Foglio deposito'!$L$118,0)+IF('Foglio deposito'!$AF$170='Foglio deposito'!AE188,'Foglio deposito'!$L$119,0)+IF('Foglio deposito'!$AF$171='Foglio deposito'!AE188,'Foglio deposito'!$L$120,0)+IF('Foglio deposito'!$AF$172='Foglio deposito'!AE188,'Foglio deposito'!$L$121,0)+IF('Foglio deposito'!$AF$173='Foglio deposito'!AE188,'Foglio deposito'!$L$122,0)+IF('Foglio deposito'!$AF$174='Foglio deposito'!AE188,'Foglio deposito'!$L$123,0)+IF('Foglio deposito'!$AF$175='Foglio deposito'!AE188,'Foglio deposito'!$L$124,0)+IF('Foglio deposito'!$AF$176='Foglio deposito'!AE188,'Foglio deposito'!$L$125,0)+IF('Foglio deposito'!$AF$177='Foglio deposito'!AE188,'Foglio deposito'!$L$126,0)+IF('Foglio deposito'!$AF$178='Foglio deposito'!AE188,'Foglio deposito'!$L$127,0)+IF('Foglio deposito'!$AF$179='Foglio deposito'!AE188,'Foglio deposito'!$L$128,0)+IF('Foglio deposito'!$AF$180='Foglio deposito'!AE188,'Foglio deposito'!$L$129,0)+IF('Foglio deposito'!$AF$181='Foglio deposito'!AE188,'Foglio deposito'!$L$130,0)+IF('Foglio deposito'!$AF$182='Foglio deposito'!AE188,'Foglio deposito'!$L$131,0)+IF('Foglio deposito'!$AF$183='Foglio deposito'!AE188,'Foglio deposito'!$L$132,0)+IF('Foglio deposito'!$AF$184='Foglio deposito'!AE188,'Foglio deposito'!$L$133,0)+IF('Foglio deposito'!$AF$185='Foglio deposito'!AE188,'Foglio deposito'!$L$134,0)+IF('Foglio deposito'!$AF$186='Foglio deposito'!AE188,'Foglio deposito'!$L$135,0)+IF('Foglio deposito'!$AF$187='Foglio deposito'!AE188,'Foglio deposito'!$L$136,0)+IF('Foglio deposito'!$AF$188='Foglio deposito'!AE188,'Foglio deposito'!$L$137,0)+IF('Foglio deposito'!$AF$189='Foglio deposito'!AE188,'Foglio deposito'!$L$138,0)+IF('Foglio deposito'!$AF$190='Foglio deposito'!AE188,'Foglio deposito'!$L$139,0)+IF('Foglio deposito'!$AF$191='Foglio deposito'!AE188,'Foglio deposito'!$L$140,0)+IF('Foglio deposito'!$AF$192='Foglio deposito'!AE188,'Foglio deposito'!$L$141,0)+IF('Foglio deposito'!$AF$193='Foglio deposito'!AE188,'Foglio deposito'!$L$142,0)+IF('Foglio deposito'!$AF$194='Foglio deposito'!AE188,'Foglio deposito'!$L$144,0)+IF('Foglio deposito'!$AF$195='Foglio deposito'!AE188,'Foglio deposito'!$L$143,0)+IF('Foglio deposito'!$AF$196='Foglio deposito'!AE188,'Foglio deposito'!$L$145,0)+IF('Foglio deposito'!$AF$197='Foglio deposito'!AE188,'Foglio deposito'!$L$146,0)+IF('Foglio deposito'!$AF$198='Foglio deposito'!AE188,'Foglio deposito'!$L$147,0)+IF('Foglio deposito'!$AF$199='Foglio deposito'!AE188,'Foglio deposito'!$L$148,0)+IF('Foglio deposito'!$AF$200='Foglio deposito'!AE188,'Foglio deposito'!$L$149,0)+IF('Foglio deposito'!$AF$201='Foglio deposito'!AE188,'Foglio deposito'!$L$150,0)+IF('Foglio deposito'!$AF$202='Foglio deposito'!AE188,'Foglio deposito'!$L$151,0)+IF('Foglio deposito'!$AF$203='Foglio deposito'!AE188,'Foglio deposito'!$L$152,0)+IF('Foglio deposito'!$AF$204='Foglio deposito'!AE188,'Foglio deposito'!$L$153,0)+IF('Foglio deposito'!$AF$205='Foglio deposito'!AE188,'Foglio deposito'!$L$154,0)+IF('Foglio deposito'!$AF$206='Foglio deposito'!AE188,'Foglio deposito'!$L$155,0)+IF('Foglio deposito'!$AF$207='Foglio deposito'!AE188,'Foglio deposito'!$L$156,0)+IF('Foglio deposito'!$AF$208='Foglio deposito'!AE188,'Foglio deposito'!$L$157,0)+'DATI STRUTTURA'!$C$4*'DATI STRUTTURA'!$F$11*'CARICHI VERTICALI 1'!C25*'CARICHI VERTICALI 1'!D25+'DATI STRUTTURA'!H41</f>
        <v>0</v>
      </c>
      <c r="D25" s="490">
        <f>IF('Foglio deposito'!$AF$169='Foglio deposito'!AE188,'Foglio deposito'!$M$118,0)+IF('Foglio deposito'!$AF$170='Foglio deposito'!AE188,'Foglio deposito'!$M$119,0)+IF('Foglio deposito'!$AF$171='Foglio deposito'!AE188,'Foglio deposito'!$M$120,0)+IF('Foglio deposito'!$AF$172='Foglio deposito'!AE188,'Foglio deposito'!$M$121,0)+IF('Foglio deposito'!$AF$173='Foglio deposito'!AE188,'Foglio deposito'!$M$122,0)+IF('Foglio deposito'!$AF$174='Foglio deposito'!AE188,'Foglio deposito'!$M$123,0)+IF('Foglio deposito'!$AF$175='Foglio deposito'!AE188,'Foglio deposito'!$M$124,0)+IF('Foglio deposito'!$AF$176='Foglio deposito'!AE188,'Foglio deposito'!$M$125,0)+IF('Foglio deposito'!$AF$177='Foglio deposito'!AE188,'Foglio deposito'!$M$126,0)+IF('Foglio deposito'!$AF$178='Foglio deposito'!AE188,'Foglio deposito'!$M$127,0)+IF('Foglio deposito'!$AF$179='Foglio deposito'!AE188,'Foglio deposito'!$M$128,0)+IF('Foglio deposito'!$AF$180='Foglio deposito'!AE188,'Foglio deposito'!$M$129,0)+IF('Foglio deposito'!$AF$181='Foglio deposito'!AE188,'Foglio deposito'!$M$130,0)+IF('Foglio deposito'!$AF$182='Foglio deposito'!AE188,'Foglio deposito'!$M$131,0)+IF('Foglio deposito'!$AF$183='Foglio deposito'!AE188,'Foglio deposito'!$M$132,0)+IF('Foglio deposito'!$AF$184='Foglio deposito'!AE188,'Foglio deposito'!$M$133,0)+IF('Foglio deposito'!$AF$185='Foglio deposito'!AE188,'Foglio deposito'!$M$134,0)+IF('Foglio deposito'!$AF$186='Foglio deposito'!AE188,'Foglio deposito'!$M$135,0)+IF('Foglio deposito'!$AF$187='Foglio deposito'!AE188,'Foglio deposito'!$M$136,0)+IF('Foglio deposito'!$AF$188='Foglio deposito'!AE188,'Foglio deposito'!$M$137,0)+IF('Foglio deposito'!$AF$189='Foglio deposito'!AE188,'Foglio deposito'!$M$138,0)+IF('Foglio deposito'!$AF$190='Foglio deposito'!AE188,'Foglio deposito'!$M$139,0)+IF('Foglio deposito'!$AF$191='Foglio deposito'!AE188,'Foglio deposito'!$M$140,0)+IF('Foglio deposito'!$AF$192='Foglio deposito'!AE188,'Foglio deposito'!$M$141,0)+IF('Foglio deposito'!$AF$193='Foglio deposito'!AE188,'Foglio deposito'!$M$142,0)+IF('Foglio deposito'!$AF$194='Foglio deposito'!AE188,'Foglio deposito'!$M$144,0)+IF('Foglio deposito'!$AF$195='Foglio deposito'!AE188,'Foglio deposito'!$M$143,0)+IF('Foglio deposito'!$AF$196='Foglio deposito'!AE188,'Foglio deposito'!$M$145,0)+IF('Foglio deposito'!$AF$197='Foglio deposito'!AE188,'Foglio deposito'!$M$146,0)+IF('Foglio deposito'!$AF$198='Foglio deposito'!AE188,'Foglio deposito'!$M$147,0)+IF('Foglio deposito'!$AF$199='Foglio deposito'!AE188,'Foglio deposito'!$M$148,0)+IF('Foglio deposito'!$AF$200='Foglio deposito'!AE188,'Foglio deposito'!$M$149,0)+IF('Foglio deposito'!$AF$201='Foglio deposito'!AE188,'Foglio deposito'!$M$150,0)+IF('Foglio deposito'!$AF$202='Foglio deposito'!AE188,'Foglio deposito'!$M$151,0)+IF('Foglio deposito'!$AF$203='Foglio deposito'!AE188,'Foglio deposito'!$M$152,0)+IF('Foglio deposito'!$AF$204='Foglio deposito'!AE188,'Foglio deposito'!$M$153,0)+IF('Foglio deposito'!$AF$205='Foglio deposito'!AE188,'Foglio deposito'!$M$154,0)+IF('Foglio deposito'!$AF$206='Foglio deposito'!AE188,'Foglio deposito'!$M$155,0)+IF('Foglio deposito'!$AF$207='Foglio deposito'!AE188,'Foglio deposito'!$M$156,0)+IF('Foglio deposito'!$AF$208='Foglio deposito'!AE188,'Foglio deposito'!$M$157,0)+'DATI STRUTTURA'!I41</f>
        <v>0</v>
      </c>
      <c r="E25" s="490">
        <f>IF('Foglio deposito'!$AF$169='Foglio deposito'!AE188,'Foglio deposito'!$AB$118,0)+IF('Foglio deposito'!$AF$170='Foglio deposito'!AE188,'Foglio deposito'!$AB$119,0)+IF('Foglio deposito'!$AF$171='Foglio deposito'!AE188,'Foglio deposito'!$AB$120,0)+IF('Foglio deposito'!$AF$172='Foglio deposito'!AE188,'Foglio deposito'!$AB$121,0)+IF('Foglio deposito'!$AF$173='Foglio deposito'!AE188,'Foglio deposito'!$AB$122,0)+IF('Foglio deposito'!$AF$174='Foglio deposito'!AE188,'Foglio deposito'!$AB$123,0)+IF('Foglio deposito'!$AF$175='Foglio deposito'!AE188,'Foglio deposito'!$AB$124,0)+IF('Foglio deposito'!$AF$176='Foglio deposito'!AE188,'Foglio deposito'!$AB$125,0)+IF('Foglio deposito'!$AF$177='Foglio deposito'!AE188,'Foglio deposito'!$AB$126,0)+IF('Foglio deposito'!$AF$178='Foglio deposito'!AE188,'Foglio deposito'!$AB$127,0)+IF('Foglio deposito'!$AF$179='Foglio deposito'!AE188,'Foglio deposito'!$AB$128,0)+IF('Foglio deposito'!$AF$180='Foglio deposito'!AE188,'Foglio deposito'!$AB$129,0)+IF('Foglio deposito'!$AF$181='Foglio deposito'!AE188,'Foglio deposito'!$AB$130,0)+IF('Foglio deposito'!$AF$182='Foglio deposito'!AE188,'Foglio deposito'!$AB$131,0)+IF('Foglio deposito'!$AF$183='Foglio deposito'!AE188,'Foglio deposito'!$AB$132,0)+IF('Foglio deposito'!$AF$184='Foglio deposito'!AE188,'Foglio deposito'!$AB$133,0)+IF('Foglio deposito'!$AF$185='Foglio deposito'!AE188,'Foglio deposito'!$AB$134,0)+IF('Foglio deposito'!$AF$186='Foglio deposito'!AE188,'Foglio deposito'!$AB$135,0)+IF('Foglio deposito'!$AF$187='Foglio deposito'!AE188,'Foglio deposito'!$AB$136,0)+IF('Foglio deposito'!$AF$188='Foglio deposito'!AE188,'Foglio deposito'!$AB$137,0)+IF('Foglio deposito'!$AF$189='Foglio deposito'!AE188,'Foglio deposito'!$AB$138,0)+IF('Foglio deposito'!$AF$190='Foglio deposito'!AE188,'Foglio deposito'!$AB$139,0)+IF('Foglio deposito'!$AF$191='Foglio deposito'!AE188,'Foglio deposito'!$AB$140,0)+IF('Foglio deposito'!$AF$192='Foglio deposito'!AE188,'Foglio deposito'!$AB$141,0)+IF('Foglio deposito'!$AF$193='Foglio deposito'!AE188,'Foglio deposito'!$AB$142,0)+IF('Foglio deposito'!$AF$194='Foglio deposito'!AE188,'Foglio deposito'!$AB$144,0)+IF('Foglio deposito'!$AF$195='Foglio deposito'!AE188,'Foglio deposito'!$AB$143,0)+IF('Foglio deposito'!$AF$196='Foglio deposito'!AE188,'Foglio deposito'!$AB$145,0)+IF('Foglio deposito'!$AF$197='Foglio deposito'!AE188,'Foglio deposito'!$AB$146,0)+IF('Foglio deposito'!$AF$198='Foglio deposito'!AE188,'Foglio deposito'!$AB$147,0)+IF('Foglio deposito'!$AF$199='Foglio deposito'!AE188,'Foglio deposito'!$AB$148,0)+IF('Foglio deposito'!$AF$200='Foglio deposito'!AE188,'Foglio deposito'!$AB$149,0)+IF('Foglio deposito'!$AF$201='Foglio deposito'!AE188,'Foglio deposito'!$AB$150,0)+IF('Foglio deposito'!$AF$202='Foglio deposito'!AE188,'Foglio deposito'!$AB$151,0)+IF('Foglio deposito'!$AF$203='Foglio deposito'!AE188,'Foglio deposito'!$AB$152,0)+IF('Foglio deposito'!$AF$204='Foglio deposito'!AE188,'Foglio deposito'!$AB$153,0)+IF('Foglio deposito'!$AF$205='Foglio deposito'!AE188,'Foglio deposito'!$AB$154,0)+IF('Foglio deposito'!$AF$206='Foglio deposito'!AE188,'Foglio deposito'!$AB$155,0)+IF('Foglio deposito'!$AF$207='Foglio deposito'!AE188,'Foglio deposito'!$AB$156,0)+IF('Foglio deposito'!$AF$208='Foglio deposito'!AE188,'Foglio deposito'!$AB$157,0)+'DATI STRUTTURA'!J41</f>
        <v>0</v>
      </c>
      <c r="F25" s="490">
        <f>IF('Foglio deposito'!$AF$169='Foglio deposito'!AE188,'Foglio deposito'!$AC$118,0)+IF('Foglio deposito'!$AF$170='Foglio deposito'!AE188,'Foglio deposito'!$AC$119,0)+IF('Foglio deposito'!$AF$171='Foglio deposito'!AE188,'Foglio deposito'!$AC$120,0)+IF('Foglio deposito'!$AF$172='Foglio deposito'!AE188,'Foglio deposito'!$AC$121,0)+IF('Foglio deposito'!$AF$173='Foglio deposito'!AE188,'Foglio deposito'!$AC$122,0)+IF('Foglio deposito'!$AF$174='Foglio deposito'!AE188,'Foglio deposito'!$AC$123,0)+IF('Foglio deposito'!$AF$175='Foglio deposito'!AE188,'Foglio deposito'!$AC$124,0)+IF('Foglio deposito'!$AF$176='Foglio deposito'!AE188,'Foglio deposito'!$AC$125,0)+IF('Foglio deposito'!$AF$177='Foglio deposito'!AE188,'Foglio deposito'!$AC$126,0)+IF('Foglio deposito'!$AF$178='Foglio deposito'!AE188,'Foglio deposito'!$AC$127,0)+IF('Foglio deposito'!$AF$179='Foglio deposito'!AE188,'Foglio deposito'!$AC$128,0)+IF('Foglio deposito'!$AF$180='Foglio deposito'!AE188,'Foglio deposito'!$AC$129,0)+IF('Foglio deposito'!$AF$181='Foglio deposito'!AE188,'Foglio deposito'!$AC$130,0)+IF('Foglio deposito'!$AF$182='Foglio deposito'!AE188,'Foglio deposito'!$AC$131,0)+IF('Foglio deposito'!$AF$183='Foglio deposito'!AE188,'Foglio deposito'!$AC$132,0)+IF('Foglio deposito'!$AF$184='Foglio deposito'!AE188,'Foglio deposito'!$AC$133,0)+IF('Foglio deposito'!$AF$185='Foglio deposito'!AE188,'Foglio deposito'!$AC$134,0)+IF('Foglio deposito'!$AF$186='Foglio deposito'!AE188,'Foglio deposito'!$AC$135,0)+IF('Foglio deposito'!$AF$187='Foglio deposito'!AE188,'Foglio deposito'!$AC$136,0)+IF('Foglio deposito'!$AF$188='Foglio deposito'!AE188,'Foglio deposito'!$AC$137,0)+IF('Foglio deposito'!$AF$189='Foglio deposito'!AE188,'Foglio deposito'!$AC$138,0)+IF('Foglio deposito'!$AF$190='Foglio deposito'!AE188,'Foglio deposito'!$AC$139,0)+IF('Foglio deposito'!$AF$191='Foglio deposito'!AE188,'Foglio deposito'!$AC$140,0)+IF('Foglio deposito'!$AF$192='Foglio deposito'!AE188,'Foglio deposito'!$AC$141,0)+IF('Foglio deposito'!$AF$193='Foglio deposito'!AE188,'Foglio deposito'!$AC$142,0)+IF('Foglio deposito'!$AF$194='Foglio deposito'!AE188,'Foglio deposito'!$AC$144,0)+IF('Foglio deposito'!$AF$195='Foglio deposito'!AE188,'Foglio deposito'!$AC$143,0)+IF('Foglio deposito'!$AF$196='Foglio deposito'!AE188,'Foglio deposito'!$AC$145,0)+IF('Foglio deposito'!$AF$197='Foglio deposito'!AE188,'Foglio deposito'!$AC$146,0)+IF('Foglio deposito'!$AF$198='Foglio deposito'!AE188,'Foglio deposito'!$AC$147,0)+IF('Foglio deposito'!$AF$199='Foglio deposito'!AE188,'Foglio deposito'!$AC$148,0)+IF('Foglio deposito'!$AF$200='Foglio deposito'!AE188,'Foglio deposito'!$AC$149,0)+IF('Foglio deposito'!$AF$201='Foglio deposito'!AE188,'Foglio deposito'!$AC$150,0)+IF('Foglio deposito'!$AF$202='Foglio deposito'!AE188,'Foglio deposito'!$AC$151,0)+IF('Foglio deposito'!$AF$203='Foglio deposito'!AE188,'Foglio deposito'!$AC$152,0)+IF('Foglio deposito'!$AF$204='Foglio deposito'!AE188,'Foglio deposito'!$AC$153,0)+IF('Foglio deposito'!$AF$205='Foglio deposito'!AE188,'Foglio deposito'!$AC$154,0)+IF('Foglio deposito'!$AF$206='Foglio deposito'!AE188,'Foglio deposito'!$AC$155,0)+IF('Foglio deposito'!$AF$207='Foglio deposito'!AE188,'Foglio deposito'!$AC$156,0)+IF('Foglio deposito'!$AF$208='Foglio deposito'!AE188,'Foglio deposito'!$AC$157,0)</f>
        <v>0</v>
      </c>
      <c r="G25" s="20"/>
      <c r="H25" s="418">
        <f>'DATI STRUTTURA'!C90</f>
        <v>0</v>
      </c>
      <c r="I25" s="490">
        <f>'Foglio deposito'!L137</f>
        <v>0</v>
      </c>
      <c r="J25" s="490">
        <f>'Foglio deposito'!M137</f>
        <v>0</v>
      </c>
      <c r="K25" s="490">
        <f>'Foglio deposito'!AB137</f>
        <v>0</v>
      </c>
      <c r="L25" s="490">
        <f>'Foglio deposito'!AC137</f>
        <v>0</v>
      </c>
    </row>
    <row r="26" spans="2:12" x14ac:dyDescent="0.25">
      <c r="B26" s="418">
        <f>'DATI STRUTTURA'!C42</f>
        <v>0</v>
      </c>
      <c r="C26" s="490">
        <f>IF('Foglio deposito'!$AF$169='Foglio deposito'!AE189,'Foglio deposito'!$L$118,0)+IF('Foglio deposito'!$AF$170='Foglio deposito'!AE189,'Foglio deposito'!$L$119,0)+IF('Foglio deposito'!$AF$171='Foglio deposito'!AE189,'Foglio deposito'!$L$120,0)+IF('Foglio deposito'!$AF$172='Foglio deposito'!AE189,'Foglio deposito'!$L$121,0)+IF('Foglio deposito'!$AF$173='Foglio deposito'!AE189,'Foglio deposito'!$L$122,0)+IF('Foglio deposito'!$AF$174='Foglio deposito'!AE189,'Foglio deposito'!$L$123,0)+IF('Foglio deposito'!$AF$175='Foglio deposito'!AE189,'Foglio deposito'!$L$124,0)+IF('Foglio deposito'!$AF$176='Foglio deposito'!AE189,'Foglio deposito'!$L$125,0)+IF('Foglio deposito'!$AF$177='Foglio deposito'!AE189,'Foglio deposito'!$L$126,0)+IF('Foglio deposito'!$AF$178='Foglio deposito'!AE189,'Foglio deposito'!$L$127,0)+IF('Foglio deposito'!$AF$179='Foglio deposito'!AE189,'Foglio deposito'!$L$128,0)+IF('Foglio deposito'!$AF$180='Foglio deposito'!AE189,'Foglio deposito'!$L$129,0)+IF('Foglio deposito'!$AF$181='Foglio deposito'!AE189,'Foglio deposito'!$L$130,0)+IF('Foglio deposito'!$AF$182='Foglio deposito'!AE189,'Foglio deposito'!$L$131,0)+IF('Foglio deposito'!$AF$183='Foglio deposito'!AE189,'Foglio deposito'!$L$132,0)+IF('Foglio deposito'!$AF$184='Foglio deposito'!AE189,'Foglio deposito'!$L$133,0)+IF('Foglio deposito'!$AF$185='Foglio deposito'!AE189,'Foglio deposito'!$L$134,0)+IF('Foglio deposito'!$AF$186='Foglio deposito'!AE189,'Foglio deposito'!$L$135,0)+IF('Foglio deposito'!$AF$187='Foglio deposito'!AE189,'Foglio deposito'!$L$136,0)+IF('Foglio deposito'!$AF$188='Foglio deposito'!AE189,'Foglio deposito'!$L$137,0)+IF('Foglio deposito'!$AF$189='Foglio deposito'!AE189,'Foglio deposito'!$L$138,0)+IF('Foglio deposito'!$AF$190='Foglio deposito'!AE189,'Foglio deposito'!$L$139,0)+IF('Foglio deposito'!$AF$191='Foglio deposito'!AE189,'Foglio deposito'!$L$140,0)+IF('Foglio deposito'!$AF$192='Foglio deposito'!AE189,'Foglio deposito'!$L$141,0)+IF('Foglio deposito'!$AF$193='Foglio deposito'!AE189,'Foglio deposito'!$L$142,0)+IF('Foglio deposito'!$AF$194='Foglio deposito'!AE189,'Foglio deposito'!$L$144,0)+IF('Foglio deposito'!$AF$195='Foglio deposito'!AE189,'Foglio deposito'!$L$143,0)+IF('Foglio deposito'!$AF$196='Foglio deposito'!AE189,'Foglio deposito'!$L$145,0)+IF('Foglio deposito'!$AF$197='Foglio deposito'!AE189,'Foglio deposito'!$L$146,0)+IF('Foglio deposito'!$AF$198='Foglio deposito'!AE189,'Foglio deposito'!$L$147,0)+IF('Foglio deposito'!$AF$199='Foglio deposito'!AE189,'Foglio deposito'!$L$148,0)+IF('Foglio deposito'!$AF$200='Foglio deposito'!AE189,'Foglio deposito'!$L$149,0)+IF('Foglio deposito'!$AF$201='Foglio deposito'!AE189,'Foglio deposito'!$L$150,0)+IF('Foglio deposito'!$AF$202='Foglio deposito'!AE189,'Foglio deposito'!$L$151,0)+IF('Foglio deposito'!$AF$203='Foglio deposito'!AE189,'Foglio deposito'!$L$152,0)+IF('Foglio deposito'!$AF$204='Foglio deposito'!AE189,'Foglio deposito'!$L$153,0)+IF('Foglio deposito'!$AF$205='Foglio deposito'!AE189,'Foglio deposito'!$L$154,0)+IF('Foglio deposito'!$AF$206='Foglio deposito'!AE189,'Foglio deposito'!$L$155,0)+IF('Foglio deposito'!$AF$207='Foglio deposito'!AE189,'Foglio deposito'!$L$156,0)+IF('Foglio deposito'!$AF$208='Foglio deposito'!AE189,'Foglio deposito'!$L$157,0)+'DATI STRUTTURA'!$C$4*'DATI STRUTTURA'!$F$11*'CARICHI VERTICALI 1'!C26*'CARICHI VERTICALI 1'!D26+'DATI STRUTTURA'!H42</f>
        <v>0</v>
      </c>
      <c r="D26" s="490">
        <f>IF('Foglio deposito'!$AF$169='Foglio deposito'!AE189,'Foglio deposito'!$M$118,0)+IF('Foglio deposito'!$AF$170='Foglio deposito'!AE189,'Foglio deposito'!$M$119,0)+IF('Foglio deposito'!$AF$171='Foglio deposito'!AE189,'Foglio deposito'!$M$120,0)+IF('Foglio deposito'!$AF$172='Foglio deposito'!AE189,'Foglio deposito'!$M$121,0)+IF('Foglio deposito'!$AF$173='Foglio deposito'!AE189,'Foglio deposito'!$M$122,0)+IF('Foglio deposito'!$AF$174='Foglio deposito'!AE189,'Foglio deposito'!$M$123,0)+IF('Foglio deposito'!$AF$175='Foglio deposito'!AE189,'Foglio deposito'!$M$124,0)+IF('Foglio deposito'!$AF$176='Foglio deposito'!AE189,'Foglio deposito'!$M$125,0)+IF('Foglio deposito'!$AF$177='Foglio deposito'!AE189,'Foglio deposito'!$M$126,0)+IF('Foglio deposito'!$AF$178='Foglio deposito'!AE189,'Foglio deposito'!$M$127,0)+IF('Foglio deposito'!$AF$179='Foglio deposito'!AE189,'Foglio deposito'!$M$128,0)+IF('Foglio deposito'!$AF$180='Foglio deposito'!AE189,'Foglio deposito'!$M$129,0)+IF('Foglio deposito'!$AF$181='Foglio deposito'!AE189,'Foglio deposito'!$M$130,0)+IF('Foglio deposito'!$AF$182='Foglio deposito'!AE189,'Foglio deposito'!$M$131,0)+IF('Foglio deposito'!$AF$183='Foglio deposito'!AE189,'Foglio deposito'!$M$132,0)+IF('Foglio deposito'!$AF$184='Foglio deposito'!AE189,'Foglio deposito'!$M$133,0)+IF('Foglio deposito'!$AF$185='Foglio deposito'!AE189,'Foglio deposito'!$M$134,0)+IF('Foglio deposito'!$AF$186='Foglio deposito'!AE189,'Foglio deposito'!$M$135,0)+IF('Foglio deposito'!$AF$187='Foglio deposito'!AE189,'Foglio deposito'!$M$136,0)+IF('Foglio deposito'!$AF$188='Foglio deposito'!AE189,'Foglio deposito'!$M$137,0)+IF('Foglio deposito'!$AF$189='Foglio deposito'!AE189,'Foglio deposito'!$M$138,0)+IF('Foglio deposito'!$AF$190='Foglio deposito'!AE189,'Foglio deposito'!$M$139,0)+IF('Foglio deposito'!$AF$191='Foglio deposito'!AE189,'Foglio deposito'!$M$140,0)+IF('Foglio deposito'!$AF$192='Foglio deposito'!AE189,'Foglio deposito'!$M$141,0)+IF('Foglio deposito'!$AF$193='Foglio deposito'!AE189,'Foglio deposito'!$M$142,0)+IF('Foglio deposito'!$AF$194='Foglio deposito'!AE189,'Foglio deposito'!$M$144,0)+IF('Foglio deposito'!$AF$195='Foglio deposito'!AE189,'Foglio deposito'!$M$143,0)+IF('Foglio deposito'!$AF$196='Foglio deposito'!AE189,'Foglio deposito'!$M$145,0)+IF('Foglio deposito'!$AF$197='Foglio deposito'!AE189,'Foglio deposito'!$M$146,0)+IF('Foglio deposito'!$AF$198='Foglio deposito'!AE189,'Foglio deposito'!$M$147,0)+IF('Foglio deposito'!$AF$199='Foglio deposito'!AE189,'Foglio deposito'!$M$148,0)+IF('Foglio deposito'!$AF$200='Foglio deposito'!AE189,'Foglio deposito'!$M$149,0)+IF('Foglio deposito'!$AF$201='Foglio deposito'!AE189,'Foglio deposito'!$M$150,0)+IF('Foglio deposito'!$AF$202='Foglio deposito'!AE189,'Foglio deposito'!$M$151,0)+IF('Foglio deposito'!$AF$203='Foglio deposito'!AE189,'Foglio deposito'!$M$152,0)+IF('Foglio deposito'!$AF$204='Foglio deposito'!AE189,'Foglio deposito'!$M$153,0)+IF('Foglio deposito'!$AF$205='Foglio deposito'!AE189,'Foglio deposito'!$M$154,0)+IF('Foglio deposito'!$AF$206='Foglio deposito'!AE189,'Foglio deposito'!$M$155,0)+IF('Foglio deposito'!$AF$207='Foglio deposito'!AE189,'Foglio deposito'!$M$156,0)+IF('Foglio deposito'!$AF$208='Foglio deposito'!AE189,'Foglio deposito'!$M$157,0)+'DATI STRUTTURA'!I42</f>
        <v>0</v>
      </c>
      <c r="E26" s="490">
        <f>IF('Foglio deposito'!$AF$169='Foglio deposito'!AE189,'Foglio deposito'!$AB$118,0)+IF('Foglio deposito'!$AF$170='Foglio deposito'!AE189,'Foglio deposito'!$AB$119,0)+IF('Foglio deposito'!$AF$171='Foglio deposito'!AE189,'Foglio deposito'!$AB$120,0)+IF('Foglio deposito'!$AF$172='Foglio deposito'!AE189,'Foglio deposito'!$AB$121,0)+IF('Foglio deposito'!$AF$173='Foglio deposito'!AE189,'Foglio deposito'!$AB$122,0)+IF('Foglio deposito'!$AF$174='Foglio deposito'!AE189,'Foglio deposito'!$AB$123,0)+IF('Foglio deposito'!$AF$175='Foglio deposito'!AE189,'Foglio deposito'!$AB$124,0)+IF('Foglio deposito'!$AF$176='Foglio deposito'!AE189,'Foglio deposito'!$AB$125,0)+IF('Foglio deposito'!$AF$177='Foglio deposito'!AE189,'Foglio deposito'!$AB$126,0)+IF('Foglio deposito'!$AF$178='Foglio deposito'!AE189,'Foglio deposito'!$AB$127,0)+IF('Foglio deposito'!$AF$179='Foglio deposito'!AE189,'Foglio deposito'!$AB$128,0)+IF('Foglio deposito'!$AF$180='Foglio deposito'!AE189,'Foglio deposito'!$AB$129,0)+IF('Foglio deposito'!$AF$181='Foglio deposito'!AE189,'Foglio deposito'!$AB$130,0)+IF('Foglio deposito'!$AF$182='Foglio deposito'!AE189,'Foglio deposito'!$AB$131,0)+IF('Foglio deposito'!$AF$183='Foglio deposito'!AE189,'Foglio deposito'!$AB$132,0)+IF('Foglio deposito'!$AF$184='Foglio deposito'!AE189,'Foglio deposito'!$AB$133,0)+IF('Foglio deposito'!$AF$185='Foglio deposito'!AE189,'Foglio deposito'!$AB$134,0)+IF('Foglio deposito'!$AF$186='Foglio deposito'!AE189,'Foglio deposito'!$AB$135,0)+IF('Foglio deposito'!$AF$187='Foglio deposito'!AE189,'Foglio deposito'!$AB$136,0)+IF('Foglio deposito'!$AF$188='Foglio deposito'!AE189,'Foglio deposito'!$AB$137,0)+IF('Foglio deposito'!$AF$189='Foglio deposito'!AE189,'Foglio deposito'!$AB$138,0)+IF('Foglio deposito'!$AF$190='Foglio deposito'!AE189,'Foglio deposito'!$AB$139,0)+IF('Foglio deposito'!$AF$191='Foglio deposito'!AE189,'Foglio deposito'!$AB$140,0)+IF('Foglio deposito'!$AF$192='Foglio deposito'!AE189,'Foglio deposito'!$AB$141,0)+IF('Foglio deposito'!$AF$193='Foglio deposito'!AE189,'Foglio deposito'!$AB$142,0)+IF('Foglio deposito'!$AF$194='Foglio deposito'!AE189,'Foglio deposito'!$AB$144,0)+IF('Foglio deposito'!$AF$195='Foglio deposito'!AE189,'Foglio deposito'!$AB$143,0)+IF('Foglio deposito'!$AF$196='Foglio deposito'!AE189,'Foglio deposito'!$AB$145,0)+IF('Foglio deposito'!$AF$197='Foglio deposito'!AE189,'Foglio deposito'!$AB$146,0)+IF('Foglio deposito'!$AF$198='Foglio deposito'!AE189,'Foglio deposito'!$AB$147,0)+IF('Foglio deposito'!$AF$199='Foglio deposito'!AE189,'Foglio deposito'!$AB$148,0)+IF('Foglio deposito'!$AF$200='Foglio deposito'!AE189,'Foglio deposito'!$AB$149,0)+IF('Foglio deposito'!$AF$201='Foglio deposito'!AE189,'Foglio deposito'!$AB$150,0)+IF('Foglio deposito'!$AF$202='Foglio deposito'!AE189,'Foglio deposito'!$AB$151,0)+IF('Foglio deposito'!$AF$203='Foglio deposito'!AE189,'Foglio deposito'!$AB$152,0)+IF('Foglio deposito'!$AF$204='Foglio deposito'!AE189,'Foglio deposito'!$AB$153,0)+IF('Foglio deposito'!$AF$205='Foglio deposito'!AE189,'Foglio deposito'!$AB$154,0)+IF('Foglio deposito'!$AF$206='Foglio deposito'!AE189,'Foglio deposito'!$AB$155,0)+IF('Foglio deposito'!$AF$207='Foglio deposito'!AE189,'Foglio deposito'!$AB$156,0)+IF('Foglio deposito'!$AF$208='Foglio deposito'!AE189,'Foglio deposito'!$AB$157,0)+'DATI STRUTTURA'!J42</f>
        <v>0</v>
      </c>
      <c r="F26" s="490">
        <f>IF('Foglio deposito'!$AF$169='Foglio deposito'!AE189,'Foglio deposito'!$AC$118,0)+IF('Foglio deposito'!$AF$170='Foglio deposito'!AE189,'Foglio deposito'!$AC$119,0)+IF('Foglio deposito'!$AF$171='Foglio deposito'!AE189,'Foglio deposito'!$AC$120,0)+IF('Foglio deposito'!$AF$172='Foglio deposito'!AE189,'Foglio deposito'!$AC$121,0)+IF('Foglio deposito'!$AF$173='Foglio deposito'!AE189,'Foglio deposito'!$AC$122,0)+IF('Foglio deposito'!$AF$174='Foglio deposito'!AE189,'Foglio deposito'!$AC$123,0)+IF('Foglio deposito'!$AF$175='Foglio deposito'!AE189,'Foglio deposito'!$AC$124,0)+IF('Foglio deposito'!$AF$176='Foglio deposito'!AE189,'Foglio deposito'!$AC$125,0)+IF('Foglio deposito'!$AF$177='Foglio deposito'!AE189,'Foglio deposito'!$AC$126,0)+IF('Foglio deposito'!$AF$178='Foglio deposito'!AE189,'Foglio deposito'!$AC$127,0)+IF('Foglio deposito'!$AF$179='Foglio deposito'!AE189,'Foglio deposito'!$AC$128,0)+IF('Foglio deposito'!$AF$180='Foglio deposito'!AE189,'Foglio deposito'!$AC$129,0)+IF('Foglio deposito'!$AF$181='Foglio deposito'!AE189,'Foglio deposito'!$AC$130,0)+IF('Foglio deposito'!$AF$182='Foglio deposito'!AE189,'Foglio deposito'!$AC$131,0)+IF('Foglio deposito'!$AF$183='Foglio deposito'!AE189,'Foglio deposito'!$AC$132,0)+IF('Foglio deposito'!$AF$184='Foglio deposito'!AE189,'Foglio deposito'!$AC$133,0)+IF('Foglio deposito'!$AF$185='Foglio deposito'!AE189,'Foglio deposito'!$AC$134,0)+IF('Foglio deposito'!$AF$186='Foglio deposito'!AE189,'Foglio deposito'!$AC$135,0)+IF('Foglio deposito'!$AF$187='Foglio deposito'!AE189,'Foglio deposito'!$AC$136,0)+IF('Foglio deposito'!$AF$188='Foglio deposito'!AE189,'Foglio deposito'!$AC$137,0)+IF('Foglio deposito'!$AF$189='Foglio deposito'!AE189,'Foglio deposito'!$AC$138,0)+IF('Foglio deposito'!$AF$190='Foglio deposito'!AE189,'Foglio deposito'!$AC$139,0)+IF('Foglio deposito'!$AF$191='Foglio deposito'!AE189,'Foglio deposito'!$AC$140,0)+IF('Foglio deposito'!$AF$192='Foglio deposito'!AE189,'Foglio deposito'!$AC$141,0)+IF('Foglio deposito'!$AF$193='Foglio deposito'!AE189,'Foglio deposito'!$AC$142,0)+IF('Foglio deposito'!$AF$194='Foglio deposito'!AE189,'Foglio deposito'!$AC$144,0)+IF('Foglio deposito'!$AF$195='Foglio deposito'!AE189,'Foglio deposito'!$AC$143,0)+IF('Foglio deposito'!$AF$196='Foglio deposito'!AE189,'Foglio deposito'!$AC$145,0)+IF('Foglio deposito'!$AF$197='Foglio deposito'!AE189,'Foglio deposito'!$AC$146,0)+IF('Foglio deposito'!$AF$198='Foglio deposito'!AE189,'Foglio deposito'!$AC$147,0)+IF('Foglio deposito'!$AF$199='Foglio deposito'!AE189,'Foglio deposito'!$AC$148,0)+IF('Foglio deposito'!$AF$200='Foglio deposito'!AE189,'Foglio deposito'!$AC$149,0)+IF('Foglio deposito'!$AF$201='Foglio deposito'!AE189,'Foglio deposito'!$AC$150,0)+IF('Foglio deposito'!$AF$202='Foglio deposito'!AE189,'Foglio deposito'!$AC$151,0)+IF('Foglio deposito'!$AF$203='Foglio deposito'!AE189,'Foglio deposito'!$AC$152,0)+IF('Foglio deposito'!$AF$204='Foglio deposito'!AE189,'Foglio deposito'!$AC$153,0)+IF('Foglio deposito'!$AF$205='Foglio deposito'!AE189,'Foglio deposito'!$AC$154,0)+IF('Foglio deposito'!$AF$206='Foglio deposito'!AE189,'Foglio deposito'!$AC$155,0)+IF('Foglio deposito'!$AF$207='Foglio deposito'!AE189,'Foglio deposito'!$AC$156,0)+IF('Foglio deposito'!$AF$208='Foglio deposito'!AE189,'Foglio deposito'!$AC$157,0)</f>
        <v>0</v>
      </c>
      <c r="G26" s="20"/>
      <c r="H26" s="418">
        <f>'DATI STRUTTURA'!C91</f>
        <v>0</v>
      </c>
      <c r="I26" s="490">
        <f>'Foglio deposito'!L138</f>
        <v>0</v>
      </c>
      <c r="J26" s="490">
        <f>'Foglio deposito'!M138</f>
        <v>0</v>
      </c>
      <c r="K26" s="490">
        <f>'Foglio deposito'!AB138</f>
        <v>0</v>
      </c>
      <c r="L26" s="490">
        <f>'Foglio deposito'!AC138</f>
        <v>0</v>
      </c>
    </row>
    <row r="27" spans="2:12" x14ac:dyDescent="0.25">
      <c r="B27" s="418">
        <f>'DATI STRUTTURA'!C43</f>
        <v>0</v>
      </c>
      <c r="C27" s="490">
        <f>IF('Foglio deposito'!$AF$169='Foglio deposito'!AE190,'Foglio deposito'!$L$118,0)+IF('Foglio deposito'!$AF$170='Foglio deposito'!AE190,'Foglio deposito'!$L$119,0)+IF('Foglio deposito'!$AF$171='Foglio deposito'!AE190,'Foglio deposito'!$L$120,0)+IF('Foglio deposito'!$AF$172='Foglio deposito'!AE190,'Foglio deposito'!$L$121,0)+IF('Foglio deposito'!$AF$173='Foglio deposito'!AE190,'Foglio deposito'!$L$122,0)+IF('Foglio deposito'!$AF$174='Foglio deposito'!AE190,'Foglio deposito'!$L$123,0)+IF('Foglio deposito'!$AF$175='Foglio deposito'!AE190,'Foglio deposito'!$L$124,0)+IF('Foglio deposito'!$AF$176='Foglio deposito'!AE190,'Foglio deposito'!$L$125,0)+IF('Foglio deposito'!$AF$177='Foglio deposito'!AE190,'Foglio deposito'!$L$126,0)+IF('Foglio deposito'!$AF$178='Foglio deposito'!AE190,'Foglio deposito'!$L$127,0)+IF('Foglio deposito'!$AF$179='Foglio deposito'!AE190,'Foglio deposito'!$L$128,0)+IF('Foglio deposito'!$AF$180='Foglio deposito'!AE190,'Foglio deposito'!$L$129,0)+IF('Foglio deposito'!$AF$181='Foglio deposito'!AE190,'Foglio deposito'!$L$130,0)+IF('Foglio deposito'!$AF$182='Foglio deposito'!AE190,'Foglio deposito'!$L$131,0)+IF('Foglio deposito'!$AF$183='Foglio deposito'!AE190,'Foglio deposito'!$L$132,0)+IF('Foglio deposito'!$AF$184='Foglio deposito'!AE190,'Foglio deposito'!$L$133,0)+IF('Foglio deposito'!$AF$185='Foglio deposito'!AE190,'Foglio deposito'!$L$134,0)+IF('Foglio deposito'!$AF$186='Foglio deposito'!AE190,'Foglio deposito'!$L$135,0)+IF('Foglio deposito'!$AF$187='Foglio deposito'!AE190,'Foglio deposito'!$L$136,0)+IF('Foglio deposito'!$AF$188='Foglio deposito'!AE190,'Foglio deposito'!$L$137,0)+IF('Foglio deposito'!$AF$189='Foglio deposito'!AE190,'Foglio deposito'!$L$138,0)+IF('Foglio deposito'!$AF$190='Foglio deposito'!AE190,'Foglio deposito'!$L$139,0)+IF('Foglio deposito'!$AF$191='Foglio deposito'!AE190,'Foglio deposito'!$L$140,0)+IF('Foglio deposito'!$AF$192='Foglio deposito'!AE190,'Foglio deposito'!$L$141,0)+IF('Foglio deposito'!$AF$193='Foglio deposito'!AE190,'Foglio deposito'!$L$142,0)+IF('Foglio deposito'!$AF$194='Foglio deposito'!AE190,'Foglio deposito'!$L$144,0)+IF('Foglio deposito'!$AF$195='Foglio deposito'!AE190,'Foglio deposito'!$L$143,0)+IF('Foglio deposito'!$AF$196='Foglio deposito'!AE190,'Foglio deposito'!$L$145,0)+IF('Foglio deposito'!$AF$197='Foglio deposito'!AE190,'Foglio deposito'!$L$146,0)+IF('Foglio deposito'!$AF$198='Foglio deposito'!AE190,'Foglio deposito'!$L$147,0)+IF('Foglio deposito'!$AF$199='Foglio deposito'!AE190,'Foglio deposito'!$L$148,0)+IF('Foglio deposito'!$AF$200='Foglio deposito'!AE190,'Foglio deposito'!$L$149,0)+IF('Foglio deposito'!$AF$201='Foglio deposito'!AE190,'Foglio deposito'!$L$150,0)+IF('Foglio deposito'!$AF$202='Foglio deposito'!AE190,'Foglio deposito'!$L$151,0)+IF('Foglio deposito'!$AF$203='Foglio deposito'!AE190,'Foglio deposito'!$L$152,0)+IF('Foglio deposito'!$AF$204='Foglio deposito'!AE190,'Foglio deposito'!$L$153,0)+IF('Foglio deposito'!$AF$205='Foglio deposito'!AE190,'Foglio deposito'!$L$154,0)+IF('Foglio deposito'!$AF$206='Foglio deposito'!AE190,'Foglio deposito'!$L$155,0)+IF('Foglio deposito'!$AF$207='Foglio deposito'!AE190,'Foglio deposito'!$L$156,0)+IF('Foglio deposito'!$AF$208='Foglio deposito'!AE190,'Foglio deposito'!$L$157,0)+'DATI STRUTTURA'!$C$4*'DATI STRUTTURA'!$F$11*'CARICHI VERTICALI 1'!C27*'CARICHI VERTICALI 1'!D27+'DATI STRUTTURA'!H43</f>
        <v>0</v>
      </c>
      <c r="D27" s="490">
        <f>IF('Foglio deposito'!$AF$169='Foglio deposito'!AE190,'Foglio deposito'!$M$118,0)+IF('Foglio deposito'!$AF$170='Foglio deposito'!AE190,'Foglio deposito'!$M$119,0)+IF('Foglio deposito'!$AF$171='Foglio deposito'!AE190,'Foglio deposito'!$M$120,0)+IF('Foglio deposito'!$AF$172='Foglio deposito'!AE190,'Foglio deposito'!$M$121,0)+IF('Foglio deposito'!$AF$173='Foglio deposito'!AE190,'Foglio deposito'!$M$122,0)+IF('Foglio deposito'!$AF$174='Foglio deposito'!AE190,'Foglio deposito'!$M$123,0)+IF('Foglio deposito'!$AF$175='Foglio deposito'!AE190,'Foglio deposito'!$M$124,0)+IF('Foglio deposito'!$AF$176='Foglio deposito'!AE190,'Foglio deposito'!$M$125,0)+IF('Foglio deposito'!$AF$177='Foglio deposito'!AE190,'Foglio deposito'!$M$126,0)+IF('Foglio deposito'!$AF$178='Foglio deposito'!AE190,'Foglio deposito'!$M$127,0)+IF('Foglio deposito'!$AF$179='Foglio deposito'!AE190,'Foglio deposito'!$M$128,0)+IF('Foglio deposito'!$AF$180='Foglio deposito'!AE190,'Foglio deposito'!$M$129,0)+IF('Foglio deposito'!$AF$181='Foglio deposito'!AE190,'Foglio deposito'!$M$130,0)+IF('Foglio deposito'!$AF$182='Foglio deposito'!AE190,'Foglio deposito'!$M$131,0)+IF('Foglio deposito'!$AF$183='Foglio deposito'!AE190,'Foglio deposito'!$M$132,0)+IF('Foglio deposito'!$AF$184='Foglio deposito'!AE190,'Foglio deposito'!$M$133,0)+IF('Foglio deposito'!$AF$185='Foglio deposito'!AE190,'Foglio deposito'!$M$134,0)+IF('Foglio deposito'!$AF$186='Foglio deposito'!AE190,'Foglio deposito'!$M$135,0)+IF('Foglio deposito'!$AF$187='Foglio deposito'!AE190,'Foglio deposito'!$M$136,0)+IF('Foglio deposito'!$AF$188='Foglio deposito'!AE190,'Foglio deposito'!$M$137,0)+IF('Foglio deposito'!$AF$189='Foglio deposito'!AE190,'Foglio deposito'!$M$138,0)+IF('Foglio deposito'!$AF$190='Foglio deposito'!AE190,'Foglio deposito'!$M$139,0)+IF('Foglio deposito'!$AF$191='Foglio deposito'!AE190,'Foglio deposito'!$M$140,0)+IF('Foglio deposito'!$AF$192='Foglio deposito'!AE190,'Foglio deposito'!$M$141,0)+IF('Foglio deposito'!$AF$193='Foglio deposito'!AE190,'Foglio deposito'!$M$142,0)+IF('Foglio deposito'!$AF$194='Foglio deposito'!AE190,'Foglio deposito'!$M$144,0)+IF('Foglio deposito'!$AF$195='Foglio deposito'!AE190,'Foglio deposito'!$M$143,0)+IF('Foglio deposito'!$AF$196='Foglio deposito'!AE190,'Foglio deposito'!$M$145,0)+IF('Foglio deposito'!$AF$197='Foglio deposito'!AE190,'Foglio deposito'!$M$146,0)+IF('Foglio deposito'!$AF$198='Foglio deposito'!AE190,'Foglio deposito'!$M$147,0)+IF('Foglio deposito'!$AF$199='Foglio deposito'!AE190,'Foglio deposito'!$M$148,0)+IF('Foglio deposito'!$AF$200='Foglio deposito'!AE190,'Foglio deposito'!$M$149,0)+IF('Foglio deposito'!$AF$201='Foglio deposito'!AE190,'Foglio deposito'!$M$150,0)+IF('Foglio deposito'!$AF$202='Foglio deposito'!AE190,'Foglio deposito'!$M$151,0)+IF('Foglio deposito'!$AF$203='Foglio deposito'!AE190,'Foglio deposito'!$M$152,0)+IF('Foglio deposito'!$AF$204='Foglio deposito'!AE190,'Foglio deposito'!$M$153,0)+IF('Foglio deposito'!$AF$205='Foglio deposito'!AE190,'Foglio deposito'!$M$154,0)+IF('Foglio deposito'!$AF$206='Foglio deposito'!AE190,'Foglio deposito'!$M$155,0)+IF('Foglio deposito'!$AF$207='Foglio deposito'!AE190,'Foglio deposito'!$M$156,0)+IF('Foglio deposito'!$AF$208='Foglio deposito'!AE190,'Foglio deposito'!$M$157,0)+'DATI STRUTTURA'!I43</f>
        <v>0</v>
      </c>
      <c r="E27" s="490">
        <f>IF('Foglio deposito'!$AF$169='Foglio deposito'!AE190,'Foglio deposito'!$AB$118,0)+IF('Foglio deposito'!$AF$170='Foglio deposito'!AE190,'Foglio deposito'!$AB$119,0)+IF('Foglio deposito'!$AF$171='Foglio deposito'!AE190,'Foglio deposito'!$AB$120,0)+IF('Foglio deposito'!$AF$172='Foglio deposito'!AE190,'Foglio deposito'!$AB$121,0)+IF('Foglio deposito'!$AF$173='Foglio deposito'!AE190,'Foglio deposito'!$AB$122,0)+IF('Foglio deposito'!$AF$174='Foglio deposito'!AE190,'Foglio deposito'!$AB$123,0)+IF('Foglio deposito'!$AF$175='Foglio deposito'!AE190,'Foglio deposito'!$AB$124,0)+IF('Foglio deposito'!$AF$176='Foglio deposito'!AE190,'Foglio deposito'!$AB$125,0)+IF('Foglio deposito'!$AF$177='Foglio deposito'!AE190,'Foglio deposito'!$AB$126,0)+IF('Foglio deposito'!$AF$178='Foglio deposito'!AE190,'Foglio deposito'!$AB$127,0)+IF('Foglio deposito'!$AF$179='Foglio deposito'!AE190,'Foglio deposito'!$AB$128,0)+IF('Foglio deposito'!$AF$180='Foglio deposito'!AE190,'Foglio deposito'!$AB$129,0)+IF('Foglio deposito'!$AF$181='Foglio deposito'!AE190,'Foglio deposito'!$AB$130,0)+IF('Foglio deposito'!$AF$182='Foglio deposito'!AE190,'Foglio deposito'!$AB$131,0)+IF('Foglio deposito'!$AF$183='Foglio deposito'!AE190,'Foglio deposito'!$AB$132,0)+IF('Foglio deposito'!$AF$184='Foglio deposito'!AE190,'Foglio deposito'!$AB$133,0)+IF('Foglio deposito'!$AF$185='Foglio deposito'!AE190,'Foglio deposito'!$AB$134,0)+IF('Foglio deposito'!$AF$186='Foglio deposito'!AE190,'Foglio deposito'!$AB$135,0)+IF('Foglio deposito'!$AF$187='Foglio deposito'!AE190,'Foglio deposito'!$AB$136,0)+IF('Foglio deposito'!$AF$188='Foglio deposito'!AE190,'Foglio deposito'!$AB$137,0)+IF('Foglio deposito'!$AF$189='Foglio deposito'!AE190,'Foglio deposito'!$AB$138,0)+IF('Foglio deposito'!$AF$190='Foglio deposito'!AE190,'Foglio deposito'!$AB$139,0)+IF('Foglio deposito'!$AF$191='Foglio deposito'!AE190,'Foglio deposito'!$AB$140,0)+IF('Foglio deposito'!$AF$192='Foglio deposito'!AE190,'Foglio deposito'!$AB$141,0)+IF('Foglio deposito'!$AF$193='Foglio deposito'!AE190,'Foglio deposito'!$AB$142,0)+IF('Foglio deposito'!$AF$194='Foglio deposito'!AE190,'Foglio deposito'!$AB$144,0)+IF('Foglio deposito'!$AF$195='Foglio deposito'!AE190,'Foglio deposito'!$AB$143,0)+IF('Foglio deposito'!$AF$196='Foglio deposito'!AE190,'Foglio deposito'!$AB$145,0)+IF('Foglio deposito'!$AF$197='Foglio deposito'!AE190,'Foglio deposito'!$AB$146,0)+IF('Foglio deposito'!$AF$198='Foglio deposito'!AE190,'Foglio deposito'!$AB$147,0)+IF('Foglio deposito'!$AF$199='Foglio deposito'!AE190,'Foglio deposito'!$AB$148,0)+IF('Foglio deposito'!$AF$200='Foglio deposito'!AE190,'Foglio deposito'!$AB$149,0)+IF('Foglio deposito'!$AF$201='Foglio deposito'!AE190,'Foglio deposito'!$AB$150,0)+IF('Foglio deposito'!$AF$202='Foglio deposito'!AE190,'Foglio deposito'!$AB$151,0)+IF('Foglio deposito'!$AF$203='Foglio deposito'!AE190,'Foglio deposito'!$AB$152,0)+IF('Foglio deposito'!$AF$204='Foglio deposito'!AE190,'Foglio deposito'!$AB$153,0)+IF('Foglio deposito'!$AF$205='Foglio deposito'!AE190,'Foglio deposito'!$AB$154,0)+IF('Foglio deposito'!$AF$206='Foglio deposito'!AE190,'Foglio deposito'!$AB$155,0)+IF('Foglio deposito'!$AF$207='Foglio deposito'!AE190,'Foglio deposito'!$AB$156,0)+IF('Foglio deposito'!$AF$208='Foglio deposito'!AE190,'Foglio deposito'!$AB$157,0)+'DATI STRUTTURA'!J43</f>
        <v>0</v>
      </c>
      <c r="F27" s="490">
        <f>IF('Foglio deposito'!$AF$169='Foglio deposito'!AE190,'Foglio deposito'!$AC$118,0)+IF('Foglio deposito'!$AF$170='Foglio deposito'!AE190,'Foglio deposito'!$AC$119,0)+IF('Foglio deposito'!$AF$171='Foglio deposito'!AE190,'Foglio deposito'!$AC$120,0)+IF('Foglio deposito'!$AF$172='Foglio deposito'!AE190,'Foglio deposito'!$AC$121,0)+IF('Foglio deposito'!$AF$173='Foglio deposito'!AE190,'Foglio deposito'!$AC$122,0)+IF('Foglio deposito'!$AF$174='Foglio deposito'!AE190,'Foglio deposito'!$AC$123,0)+IF('Foglio deposito'!$AF$175='Foglio deposito'!AE190,'Foglio deposito'!$AC$124,0)+IF('Foglio deposito'!$AF$176='Foglio deposito'!AE190,'Foglio deposito'!$AC$125,0)+IF('Foglio deposito'!$AF$177='Foglio deposito'!AE190,'Foglio deposito'!$AC$126,0)+IF('Foglio deposito'!$AF$178='Foglio deposito'!AE190,'Foglio deposito'!$AC$127,0)+IF('Foglio deposito'!$AF$179='Foglio deposito'!AE190,'Foglio deposito'!$AC$128,0)+IF('Foglio deposito'!$AF$180='Foglio deposito'!AE190,'Foglio deposito'!$AC$129,0)+IF('Foglio deposito'!$AF$181='Foglio deposito'!AE190,'Foglio deposito'!$AC$130,0)+IF('Foglio deposito'!$AF$182='Foglio deposito'!AE190,'Foglio deposito'!$AC$131,0)+IF('Foglio deposito'!$AF$183='Foglio deposito'!AE190,'Foglio deposito'!$AC$132,0)+IF('Foglio deposito'!$AF$184='Foglio deposito'!AE190,'Foglio deposito'!$AC$133,0)+IF('Foglio deposito'!$AF$185='Foglio deposito'!AE190,'Foglio deposito'!$AC$134,0)+IF('Foglio deposito'!$AF$186='Foglio deposito'!AE190,'Foglio deposito'!$AC$135,0)+IF('Foglio deposito'!$AF$187='Foglio deposito'!AE190,'Foglio deposito'!$AC$136,0)+IF('Foglio deposito'!$AF$188='Foglio deposito'!AE190,'Foglio deposito'!$AC$137,0)+IF('Foglio deposito'!$AF$189='Foglio deposito'!AE190,'Foglio deposito'!$AC$138,0)+IF('Foglio deposito'!$AF$190='Foglio deposito'!AE190,'Foglio deposito'!$AC$139,0)+IF('Foglio deposito'!$AF$191='Foglio deposito'!AE190,'Foglio deposito'!$AC$140,0)+IF('Foglio deposito'!$AF$192='Foglio deposito'!AE190,'Foglio deposito'!$AC$141,0)+IF('Foglio deposito'!$AF$193='Foglio deposito'!AE190,'Foglio deposito'!$AC$142,0)+IF('Foglio deposito'!$AF$194='Foglio deposito'!AE190,'Foglio deposito'!$AC$144,0)+IF('Foglio deposito'!$AF$195='Foglio deposito'!AE190,'Foglio deposito'!$AC$143,0)+IF('Foglio deposito'!$AF$196='Foglio deposito'!AE190,'Foglio deposito'!$AC$145,0)+IF('Foglio deposito'!$AF$197='Foglio deposito'!AE190,'Foglio deposito'!$AC$146,0)+IF('Foglio deposito'!$AF$198='Foglio deposito'!AE190,'Foglio deposito'!$AC$147,0)+IF('Foglio deposito'!$AF$199='Foglio deposito'!AE190,'Foglio deposito'!$AC$148,0)+IF('Foglio deposito'!$AF$200='Foglio deposito'!AE190,'Foglio deposito'!$AC$149,0)+IF('Foglio deposito'!$AF$201='Foglio deposito'!AE190,'Foglio deposito'!$AC$150,0)+IF('Foglio deposito'!$AF$202='Foglio deposito'!AE190,'Foglio deposito'!$AC$151,0)+IF('Foglio deposito'!$AF$203='Foglio deposito'!AE190,'Foglio deposito'!$AC$152,0)+IF('Foglio deposito'!$AF$204='Foglio deposito'!AE190,'Foglio deposito'!$AC$153,0)+IF('Foglio deposito'!$AF$205='Foglio deposito'!AE190,'Foglio deposito'!$AC$154,0)+IF('Foglio deposito'!$AF$206='Foglio deposito'!AE190,'Foglio deposito'!$AC$155,0)+IF('Foglio deposito'!$AF$207='Foglio deposito'!AE190,'Foglio deposito'!$AC$156,0)+IF('Foglio deposito'!$AF$208='Foglio deposito'!AE190,'Foglio deposito'!$AC$157,0)</f>
        <v>0</v>
      </c>
      <c r="G27" s="20"/>
      <c r="H27" s="418">
        <f>'DATI STRUTTURA'!C92</f>
        <v>0</v>
      </c>
      <c r="I27" s="490">
        <f>'Foglio deposito'!L139</f>
        <v>0</v>
      </c>
      <c r="J27" s="490">
        <f>'Foglio deposito'!M139</f>
        <v>0</v>
      </c>
      <c r="K27" s="490">
        <f>'Foglio deposito'!AB139</f>
        <v>0</v>
      </c>
      <c r="L27" s="490">
        <f>'Foglio deposito'!AC139</f>
        <v>0</v>
      </c>
    </row>
    <row r="28" spans="2:12" x14ac:dyDescent="0.25">
      <c r="B28" s="418">
        <f>'DATI STRUTTURA'!C44</f>
        <v>0</v>
      </c>
      <c r="C28" s="490">
        <f>IF('Foglio deposito'!$AF$169='Foglio deposito'!AE191,'Foglio deposito'!$L$118,0)+IF('Foglio deposito'!$AF$170='Foglio deposito'!AE191,'Foglio deposito'!$L$119,0)+IF('Foglio deposito'!$AF$171='Foglio deposito'!AE191,'Foglio deposito'!$L$120,0)+IF('Foglio deposito'!$AF$172='Foglio deposito'!AE191,'Foglio deposito'!$L$121,0)+IF('Foglio deposito'!$AF$173='Foglio deposito'!AE191,'Foglio deposito'!$L$122,0)+IF('Foglio deposito'!$AF$174='Foglio deposito'!AE191,'Foglio deposito'!$L$123,0)+IF('Foglio deposito'!$AF$175='Foglio deposito'!AE191,'Foglio deposito'!$L$124,0)+IF('Foglio deposito'!$AF$176='Foglio deposito'!AE191,'Foglio deposito'!$L$125,0)+IF('Foglio deposito'!$AF$177='Foglio deposito'!AE191,'Foglio deposito'!$L$126,0)+IF('Foglio deposito'!$AF$178='Foglio deposito'!AE191,'Foglio deposito'!$L$127,0)+IF('Foglio deposito'!$AF$179='Foglio deposito'!AE191,'Foglio deposito'!$L$128,0)+IF('Foglio deposito'!$AF$180='Foglio deposito'!AE191,'Foglio deposito'!$L$129,0)+IF('Foglio deposito'!$AF$181='Foglio deposito'!AE191,'Foglio deposito'!$L$130,0)+IF('Foglio deposito'!$AF$182='Foglio deposito'!AE191,'Foglio deposito'!$L$131,0)+IF('Foglio deposito'!$AF$183='Foglio deposito'!AE191,'Foglio deposito'!$L$132,0)+IF('Foglio deposito'!$AF$184='Foglio deposito'!AE191,'Foglio deposito'!$L$133,0)+IF('Foglio deposito'!$AF$185='Foglio deposito'!AE191,'Foglio deposito'!$L$134,0)+IF('Foglio deposito'!$AF$186='Foglio deposito'!AE191,'Foglio deposito'!$L$135,0)+IF('Foglio deposito'!$AF$187='Foglio deposito'!AE191,'Foglio deposito'!$L$136,0)+IF('Foglio deposito'!$AF$188='Foglio deposito'!AE191,'Foglio deposito'!$L$137,0)+IF('Foglio deposito'!$AF$189='Foglio deposito'!AE191,'Foglio deposito'!$L$138,0)+IF('Foglio deposito'!$AF$190='Foglio deposito'!AE191,'Foglio deposito'!$L$139,0)+IF('Foglio deposito'!$AF$191='Foglio deposito'!AE191,'Foglio deposito'!$L$140,0)+IF('Foglio deposito'!$AF$192='Foglio deposito'!AE191,'Foglio deposito'!$L$141,0)+IF('Foglio deposito'!$AF$193='Foglio deposito'!AE191,'Foglio deposito'!$L$142,0)+IF('Foglio deposito'!$AF$194='Foglio deposito'!AE191,'Foglio deposito'!$L$144,0)+IF('Foglio deposito'!$AF$195='Foglio deposito'!AE191,'Foglio deposito'!$L$143,0)+IF('Foglio deposito'!$AF$196='Foglio deposito'!AE191,'Foglio deposito'!$L$145,0)+IF('Foglio deposito'!$AF$197='Foglio deposito'!AE191,'Foglio deposito'!$L$146,0)+IF('Foglio deposito'!$AF$198='Foglio deposito'!AE191,'Foglio deposito'!$L$147,0)+IF('Foglio deposito'!$AF$199='Foglio deposito'!AE191,'Foglio deposito'!$L$148,0)+IF('Foglio deposito'!$AF$200='Foglio deposito'!AE191,'Foglio deposito'!$L$149,0)+IF('Foglio deposito'!$AF$201='Foglio deposito'!AE191,'Foglio deposito'!$L$150,0)+IF('Foglio deposito'!$AF$202='Foglio deposito'!AE191,'Foglio deposito'!$L$151,0)+IF('Foglio deposito'!$AF$203='Foglio deposito'!AE191,'Foglio deposito'!$L$152,0)+IF('Foglio deposito'!$AF$204='Foglio deposito'!AE191,'Foglio deposito'!$L$153,0)+IF('Foglio deposito'!$AF$205='Foglio deposito'!AE191,'Foglio deposito'!$L$154,0)+IF('Foglio deposito'!$AF$206='Foglio deposito'!AE191,'Foglio deposito'!$L$155,0)+IF('Foglio deposito'!$AF$207='Foglio deposito'!AE191,'Foglio deposito'!$L$156,0)+IF('Foglio deposito'!$AF$208='Foglio deposito'!AE191,'Foglio deposito'!$L$157,0)+'DATI STRUTTURA'!$C$4*'DATI STRUTTURA'!$F$11*'CARICHI VERTICALI 1'!C28*'CARICHI VERTICALI 1'!D28+'DATI STRUTTURA'!H44</f>
        <v>0</v>
      </c>
      <c r="D28" s="490">
        <f>IF('Foglio deposito'!$AF$169='Foglio deposito'!AE191,'Foglio deposito'!$M$118,0)+IF('Foglio deposito'!$AF$170='Foglio deposito'!AE191,'Foglio deposito'!$M$119,0)+IF('Foglio deposito'!$AF$171='Foglio deposito'!AE191,'Foglio deposito'!$M$120,0)+IF('Foglio deposito'!$AF$172='Foglio deposito'!AE191,'Foglio deposito'!$M$121,0)+IF('Foglio deposito'!$AF$173='Foglio deposito'!AE191,'Foglio deposito'!$M$122,0)+IF('Foglio deposito'!$AF$174='Foglio deposito'!AE191,'Foglio deposito'!$M$123,0)+IF('Foglio deposito'!$AF$175='Foglio deposito'!AE191,'Foglio deposito'!$M$124,0)+IF('Foglio deposito'!$AF$176='Foglio deposito'!AE191,'Foglio deposito'!$M$125,0)+IF('Foglio deposito'!$AF$177='Foglio deposito'!AE191,'Foglio deposito'!$M$126,0)+IF('Foglio deposito'!$AF$178='Foglio deposito'!AE191,'Foglio deposito'!$M$127,0)+IF('Foglio deposito'!$AF$179='Foglio deposito'!AE191,'Foglio deposito'!$M$128,0)+IF('Foglio deposito'!$AF$180='Foglio deposito'!AE191,'Foglio deposito'!$M$129,0)+IF('Foglio deposito'!$AF$181='Foglio deposito'!AE191,'Foglio deposito'!$M$130,0)+IF('Foglio deposito'!$AF$182='Foglio deposito'!AE191,'Foglio deposito'!$M$131,0)+IF('Foglio deposito'!$AF$183='Foglio deposito'!AE191,'Foglio deposito'!$M$132,0)+IF('Foglio deposito'!$AF$184='Foglio deposito'!AE191,'Foglio deposito'!$M$133,0)+IF('Foglio deposito'!$AF$185='Foglio deposito'!AE191,'Foglio deposito'!$M$134,0)+IF('Foglio deposito'!$AF$186='Foglio deposito'!AE191,'Foglio deposito'!$M$135,0)+IF('Foglio deposito'!$AF$187='Foglio deposito'!AE191,'Foglio deposito'!$M$136,0)+IF('Foglio deposito'!$AF$188='Foglio deposito'!AE191,'Foglio deposito'!$M$137,0)+IF('Foglio deposito'!$AF$189='Foglio deposito'!AE191,'Foglio deposito'!$M$138,0)+IF('Foglio deposito'!$AF$190='Foglio deposito'!AE191,'Foglio deposito'!$M$139,0)+IF('Foglio deposito'!$AF$191='Foglio deposito'!AE191,'Foglio deposito'!$M$140,0)+IF('Foglio deposito'!$AF$192='Foglio deposito'!AE191,'Foglio deposito'!$M$141,0)+IF('Foglio deposito'!$AF$193='Foglio deposito'!AE191,'Foglio deposito'!$M$142,0)+IF('Foglio deposito'!$AF$194='Foglio deposito'!AE191,'Foglio deposito'!$M$144,0)+IF('Foglio deposito'!$AF$195='Foglio deposito'!AE191,'Foglio deposito'!$M$143,0)+IF('Foglio deposito'!$AF$196='Foglio deposito'!AE191,'Foglio deposito'!$M$145,0)+IF('Foglio deposito'!$AF$197='Foglio deposito'!AE191,'Foglio deposito'!$M$146,0)+IF('Foglio deposito'!$AF$198='Foglio deposito'!AE191,'Foglio deposito'!$M$147,0)+IF('Foglio deposito'!$AF$199='Foglio deposito'!AE191,'Foglio deposito'!$M$148,0)+IF('Foglio deposito'!$AF$200='Foglio deposito'!AE191,'Foglio deposito'!$M$149,0)+IF('Foglio deposito'!$AF$201='Foglio deposito'!AE191,'Foglio deposito'!$M$150,0)+IF('Foglio deposito'!$AF$202='Foglio deposito'!AE191,'Foglio deposito'!$M$151,0)+IF('Foglio deposito'!$AF$203='Foglio deposito'!AE191,'Foglio deposito'!$M$152,0)+IF('Foglio deposito'!$AF$204='Foglio deposito'!AE191,'Foglio deposito'!$M$153,0)+IF('Foglio deposito'!$AF$205='Foglio deposito'!AE191,'Foglio deposito'!$M$154,0)+IF('Foglio deposito'!$AF$206='Foglio deposito'!AE191,'Foglio deposito'!$M$155,0)+IF('Foglio deposito'!$AF$207='Foglio deposito'!AE191,'Foglio deposito'!$M$156,0)+IF('Foglio deposito'!$AF$208='Foglio deposito'!AE191,'Foglio deposito'!$M$157,0)+'DATI STRUTTURA'!I44</f>
        <v>0</v>
      </c>
      <c r="E28" s="490">
        <f>IF('Foglio deposito'!$AF$169='Foglio deposito'!AE191,'Foglio deposito'!$AB$118,0)+IF('Foglio deposito'!$AF$170='Foglio deposito'!AE191,'Foglio deposito'!$AB$119,0)+IF('Foglio deposito'!$AF$171='Foglio deposito'!AE191,'Foglio deposito'!$AB$120,0)+IF('Foglio deposito'!$AF$172='Foglio deposito'!AE191,'Foglio deposito'!$AB$121,0)+IF('Foglio deposito'!$AF$173='Foglio deposito'!AE191,'Foglio deposito'!$AB$122,0)+IF('Foglio deposito'!$AF$174='Foglio deposito'!AE191,'Foglio deposito'!$AB$123,0)+IF('Foglio deposito'!$AF$175='Foglio deposito'!AE191,'Foglio deposito'!$AB$124,0)+IF('Foglio deposito'!$AF$176='Foglio deposito'!AE191,'Foglio deposito'!$AB$125,0)+IF('Foglio deposito'!$AF$177='Foglio deposito'!AE191,'Foglio deposito'!$AB$126,0)+IF('Foglio deposito'!$AF$178='Foglio deposito'!AE191,'Foglio deposito'!$AB$127,0)+IF('Foglio deposito'!$AF$179='Foglio deposito'!AE191,'Foglio deposito'!$AB$128,0)+IF('Foglio deposito'!$AF$180='Foglio deposito'!AE191,'Foglio deposito'!$AB$129,0)+IF('Foglio deposito'!$AF$181='Foglio deposito'!AE191,'Foglio deposito'!$AB$130,0)+IF('Foglio deposito'!$AF$182='Foglio deposito'!AE191,'Foglio deposito'!$AB$131,0)+IF('Foglio deposito'!$AF$183='Foglio deposito'!AE191,'Foglio deposito'!$AB$132,0)+IF('Foglio deposito'!$AF$184='Foglio deposito'!AE191,'Foglio deposito'!$AB$133,0)+IF('Foglio deposito'!$AF$185='Foglio deposito'!AE191,'Foglio deposito'!$AB$134,0)+IF('Foglio deposito'!$AF$186='Foglio deposito'!AE191,'Foglio deposito'!$AB$135,0)+IF('Foglio deposito'!$AF$187='Foglio deposito'!AE191,'Foglio deposito'!$AB$136,0)+IF('Foglio deposito'!$AF$188='Foglio deposito'!AE191,'Foglio deposito'!$AB$137,0)+IF('Foglio deposito'!$AF$189='Foglio deposito'!AE191,'Foglio deposito'!$AB$138,0)+IF('Foglio deposito'!$AF$190='Foglio deposito'!AE191,'Foglio deposito'!$AB$139,0)+IF('Foglio deposito'!$AF$191='Foglio deposito'!AE191,'Foglio deposito'!$AB$140,0)+IF('Foglio deposito'!$AF$192='Foglio deposito'!AE191,'Foglio deposito'!$AB$141,0)+IF('Foglio deposito'!$AF$193='Foglio deposito'!AE191,'Foglio deposito'!$AB$142,0)+IF('Foglio deposito'!$AF$194='Foglio deposito'!AE191,'Foglio deposito'!$AB$144,0)+IF('Foglio deposito'!$AF$195='Foglio deposito'!AE191,'Foglio deposito'!$AB$143,0)+IF('Foglio deposito'!$AF$196='Foglio deposito'!AE191,'Foglio deposito'!$AB$145,0)+IF('Foglio deposito'!$AF$197='Foglio deposito'!AE191,'Foglio deposito'!$AB$146,0)+IF('Foglio deposito'!$AF$198='Foglio deposito'!AE191,'Foglio deposito'!$AB$147,0)+IF('Foglio deposito'!$AF$199='Foglio deposito'!AE191,'Foglio deposito'!$AB$148,0)+IF('Foglio deposito'!$AF$200='Foglio deposito'!AE191,'Foglio deposito'!$AB$149,0)+IF('Foglio deposito'!$AF$201='Foglio deposito'!AE191,'Foglio deposito'!$AB$150,0)+IF('Foglio deposito'!$AF$202='Foglio deposito'!AE191,'Foglio deposito'!$AB$151,0)+IF('Foglio deposito'!$AF$203='Foglio deposito'!AE191,'Foglio deposito'!$AB$152,0)+IF('Foglio deposito'!$AF$204='Foglio deposito'!AE191,'Foglio deposito'!$AB$153,0)+IF('Foglio deposito'!$AF$205='Foglio deposito'!AE191,'Foglio deposito'!$AB$154,0)+IF('Foglio deposito'!$AF$206='Foglio deposito'!AE191,'Foglio deposito'!$AB$155,0)+IF('Foglio deposito'!$AF$207='Foglio deposito'!AE191,'Foglio deposito'!$AB$156,0)+IF('Foglio deposito'!$AF$208='Foglio deposito'!AE191,'Foglio deposito'!$AB$157,0)+'DATI STRUTTURA'!J44</f>
        <v>0</v>
      </c>
      <c r="F28" s="490">
        <f>IF('Foglio deposito'!$AF$169='Foglio deposito'!AE191,'Foglio deposito'!$AC$118,0)+IF('Foglio deposito'!$AF$170='Foglio deposito'!AE191,'Foglio deposito'!$AC$119,0)+IF('Foglio deposito'!$AF$171='Foglio deposito'!AE191,'Foglio deposito'!$AC$120,0)+IF('Foglio deposito'!$AF$172='Foglio deposito'!AE191,'Foglio deposito'!$AC$121,0)+IF('Foglio deposito'!$AF$173='Foglio deposito'!AE191,'Foglio deposito'!$AC$122,0)+IF('Foglio deposito'!$AF$174='Foglio deposito'!AE191,'Foglio deposito'!$AC$123,0)+IF('Foglio deposito'!$AF$175='Foglio deposito'!AE191,'Foglio deposito'!$AC$124,0)+IF('Foglio deposito'!$AF$176='Foglio deposito'!AE191,'Foglio deposito'!$AC$125,0)+IF('Foglio deposito'!$AF$177='Foglio deposito'!AE191,'Foglio deposito'!$AC$126,0)+IF('Foglio deposito'!$AF$178='Foglio deposito'!AE191,'Foglio deposito'!$AC$127,0)+IF('Foglio deposito'!$AF$179='Foglio deposito'!AE191,'Foglio deposito'!$AC$128,0)+IF('Foglio deposito'!$AF$180='Foglio deposito'!AE191,'Foglio deposito'!$AC$129,0)+IF('Foglio deposito'!$AF$181='Foglio deposito'!AE191,'Foglio deposito'!$AC$130,0)+IF('Foglio deposito'!$AF$182='Foglio deposito'!AE191,'Foglio deposito'!$AC$131,0)+IF('Foglio deposito'!$AF$183='Foglio deposito'!AE191,'Foglio deposito'!$AC$132,0)+IF('Foglio deposito'!$AF$184='Foglio deposito'!AE191,'Foglio deposito'!$AC$133,0)+IF('Foglio deposito'!$AF$185='Foglio deposito'!AE191,'Foglio deposito'!$AC$134,0)+IF('Foglio deposito'!$AF$186='Foglio deposito'!AE191,'Foglio deposito'!$AC$135,0)+IF('Foglio deposito'!$AF$187='Foglio deposito'!AE191,'Foglio deposito'!$AC$136,0)+IF('Foglio deposito'!$AF$188='Foglio deposito'!AE191,'Foglio deposito'!$AC$137,0)+IF('Foglio deposito'!$AF$189='Foglio deposito'!AE191,'Foglio deposito'!$AC$138,0)+IF('Foglio deposito'!$AF$190='Foglio deposito'!AE191,'Foglio deposito'!$AC$139,0)+IF('Foglio deposito'!$AF$191='Foglio deposito'!AE191,'Foglio deposito'!$AC$140,0)+IF('Foglio deposito'!$AF$192='Foglio deposito'!AE191,'Foglio deposito'!$AC$141,0)+IF('Foglio deposito'!$AF$193='Foglio deposito'!AE191,'Foglio deposito'!$AC$142,0)+IF('Foglio deposito'!$AF$194='Foglio deposito'!AE191,'Foglio deposito'!$AC$144,0)+IF('Foglio deposito'!$AF$195='Foglio deposito'!AE191,'Foglio deposito'!$AC$143,0)+IF('Foglio deposito'!$AF$196='Foglio deposito'!AE191,'Foglio deposito'!$AC$145,0)+IF('Foglio deposito'!$AF$197='Foglio deposito'!AE191,'Foglio deposito'!$AC$146,0)+IF('Foglio deposito'!$AF$198='Foglio deposito'!AE191,'Foglio deposito'!$AC$147,0)+IF('Foglio deposito'!$AF$199='Foglio deposito'!AE191,'Foglio deposito'!$AC$148,0)+IF('Foglio deposito'!$AF$200='Foglio deposito'!AE191,'Foglio deposito'!$AC$149,0)+IF('Foglio deposito'!$AF$201='Foglio deposito'!AE191,'Foglio deposito'!$AC$150,0)+IF('Foglio deposito'!$AF$202='Foglio deposito'!AE191,'Foglio deposito'!$AC$151,0)+IF('Foglio deposito'!$AF$203='Foglio deposito'!AE191,'Foglio deposito'!$AC$152,0)+IF('Foglio deposito'!$AF$204='Foglio deposito'!AE191,'Foglio deposito'!$AC$153,0)+IF('Foglio deposito'!$AF$205='Foglio deposito'!AE191,'Foglio deposito'!$AC$154,0)+IF('Foglio deposito'!$AF$206='Foglio deposito'!AE191,'Foglio deposito'!$AC$155,0)+IF('Foglio deposito'!$AF$207='Foglio deposito'!AE191,'Foglio deposito'!$AC$156,0)+IF('Foglio deposito'!$AF$208='Foglio deposito'!AE191,'Foglio deposito'!$AC$157,0)</f>
        <v>0</v>
      </c>
      <c r="G28" s="20"/>
      <c r="H28" s="418">
        <f>'DATI STRUTTURA'!C93</f>
        <v>0</v>
      </c>
      <c r="I28" s="490">
        <f>'Foglio deposito'!L140</f>
        <v>0</v>
      </c>
      <c r="J28" s="490">
        <f>'Foglio deposito'!M140</f>
        <v>0</v>
      </c>
      <c r="K28" s="490">
        <f>'Foglio deposito'!AB140</f>
        <v>0</v>
      </c>
      <c r="L28" s="490">
        <f>'Foglio deposito'!AC140</f>
        <v>0</v>
      </c>
    </row>
    <row r="29" spans="2:12" x14ac:dyDescent="0.25">
      <c r="B29" s="418">
        <f>'DATI STRUTTURA'!C45</f>
        <v>0</v>
      </c>
      <c r="C29" s="490">
        <f>IF('Foglio deposito'!$AF$169='Foglio deposito'!AE192,'Foglio deposito'!$L$118,0)+IF('Foglio deposito'!$AF$170='Foglio deposito'!AE192,'Foglio deposito'!$L$119,0)+IF('Foglio deposito'!$AF$171='Foglio deposito'!AE192,'Foglio deposito'!$L$120,0)+IF('Foglio deposito'!$AF$172='Foglio deposito'!AE192,'Foglio deposito'!$L$121,0)+IF('Foglio deposito'!$AF$173='Foglio deposito'!AE192,'Foglio deposito'!$L$122,0)+IF('Foglio deposito'!$AF$174='Foglio deposito'!AE192,'Foglio deposito'!$L$123,0)+IF('Foglio deposito'!$AF$175='Foglio deposito'!AE192,'Foglio deposito'!$L$124,0)+IF('Foglio deposito'!$AF$176='Foglio deposito'!AE192,'Foglio deposito'!$L$125,0)+IF('Foglio deposito'!$AF$177='Foglio deposito'!AE192,'Foglio deposito'!$L$126,0)+IF('Foglio deposito'!$AF$178='Foglio deposito'!AE192,'Foglio deposito'!$L$127,0)+IF('Foglio deposito'!$AF$179='Foglio deposito'!AE192,'Foglio deposito'!$L$128,0)+IF('Foglio deposito'!$AF$180='Foglio deposito'!AE192,'Foglio deposito'!$L$129,0)+IF('Foglio deposito'!$AF$181='Foglio deposito'!AE192,'Foglio deposito'!$L$130,0)+IF('Foglio deposito'!$AF$182='Foglio deposito'!AE192,'Foglio deposito'!$L$131,0)+IF('Foglio deposito'!$AF$183='Foglio deposito'!AE192,'Foglio deposito'!$L$132,0)+IF('Foglio deposito'!$AF$184='Foglio deposito'!AE192,'Foglio deposito'!$L$133,0)+IF('Foglio deposito'!$AF$185='Foglio deposito'!AE192,'Foglio deposito'!$L$134,0)+IF('Foglio deposito'!$AF$186='Foglio deposito'!AE192,'Foglio deposito'!$L$135,0)+IF('Foglio deposito'!$AF$187='Foglio deposito'!AE192,'Foglio deposito'!$L$136,0)+IF('Foglio deposito'!$AF$188='Foglio deposito'!AE192,'Foglio deposito'!$L$137,0)+IF('Foglio deposito'!$AF$189='Foglio deposito'!AE192,'Foglio deposito'!$L$138,0)+IF('Foglio deposito'!$AF$190='Foglio deposito'!AE192,'Foglio deposito'!$L$139,0)+IF('Foglio deposito'!$AF$191='Foglio deposito'!AE192,'Foglio deposito'!$L$140,0)+IF('Foglio deposito'!$AF$192='Foglio deposito'!AE192,'Foglio deposito'!$L$141,0)+IF('Foglio deposito'!$AF$193='Foglio deposito'!AE192,'Foglio deposito'!$L$142,0)+IF('Foglio deposito'!$AF$194='Foglio deposito'!AE192,'Foglio deposito'!$L$144,0)+IF('Foglio deposito'!$AF$195='Foglio deposito'!AE192,'Foglio deposito'!$L$143,0)+IF('Foglio deposito'!$AF$196='Foglio deposito'!AE192,'Foglio deposito'!$L$145,0)+IF('Foglio deposito'!$AF$197='Foglio deposito'!AE192,'Foglio deposito'!$L$146,0)+IF('Foglio deposito'!$AF$198='Foglio deposito'!AE192,'Foglio deposito'!$L$147,0)+IF('Foglio deposito'!$AF$199='Foglio deposito'!AE192,'Foglio deposito'!$L$148,0)+IF('Foglio deposito'!$AF$200='Foglio deposito'!AE192,'Foglio deposito'!$L$149,0)+IF('Foglio deposito'!$AF$201='Foglio deposito'!AE192,'Foglio deposito'!$L$150,0)+IF('Foglio deposito'!$AF$202='Foglio deposito'!AE192,'Foglio deposito'!$L$151,0)+IF('Foglio deposito'!$AF$203='Foglio deposito'!AE192,'Foglio deposito'!$L$152,0)+IF('Foglio deposito'!$AF$204='Foglio deposito'!AE192,'Foglio deposito'!$L$153,0)+IF('Foglio deposito'!$AF$205='Foglio deposito'!AE192,'Foglio deposito'!$L$154,0)+IF('Foglio deposito'!$AF$206='Foglio deposito'!AE192,'Foglio deposito'!$L$155,0)+IF('Foglio deposito'!$AF$207='Foglio deposito'!AE192,'Foglio deposito'!$L$156,0)+IF('Foglio deposito'!$AF$208='Foglio deposito'!AE192,'Foglio deposito'!$L$157,0)+'DATI STRUTTURA'!$C$4*'DATI STRUTTURA'!$F$11*'CARICHI VERTICALI 1'!C29*'CARICHI VERTICALI 1'!D29+'DATI STRUTTURA'!H45</f>
        <v>0</v>
      </c>
      <c r="D29" s="490">
        <f>IF('Foglio deposito'!$AF$169='Foglio deposito'!AE192,'Foglio deposito'!$M$118,0)+IF('Foglio deposito'!$AF$170='Foglio deposito'!AE192,'Foglio deposito'!$M$119,0)+IF('Foglio deposito'!$AF$171='Foglio deposito'!AE192,'Foglio deposito'!$M$120,0)+IF('Foglio deposito'!$AF$172='Foglio deposito'!AE192,'Foglio deposito'!$M$121,0)+IF('Foglio deposito'!$AF$173='Foglio deposito'!AE192,'Foglio deposito'!$M$122,0)+IF('Foglio deposito'!$AF$174='Foglio deposito'!AE192,'Foglio deposito'!$M$123,0)+IF('Foglio deposito'!$AF$175='Foglio deposito'!AE192,'Foglio deposito'!$M$124,0)+IF('Foglio deposito'!$AF$176='Foglio deposito'!AE192,'Foglio deposito'!$M$125,0)+IF('Foglio deposito'!$AF$177='Foglio deposito'!AE192,'Foglio deposito'!$M$126,0)+IF('Foglio deposito'!$AF$178='Foglio deposito'!AE192,'Foglio deposito'!$M$127,0)+IF('Foglio deposito'!$AF$179='Foglio deposito'!AE192,'Foglio deposito'!$M$128,0)+IF('Foglio deposito'!$AF$180='Foglio deposito'!AE192,'Foglio deposito'!$M$129,0)+IF('Foglio deposito'!$AF$181='Foglio deposito'!AE192,'Foglio deposito'!$M$130,0)+IF('Foglio deposito'!$AF$182='Foglio deposito'!AE192,'Foglio deposito'!$M$131,0)+IF('Foglio deposito'!$AF$183='Foglio deposito'!AE192,'Foglio deposito'!$M$132,0)+IF('Foglio deposito'!$AF$184='Foglio deposito'!AE192,'Foglio deposito'!$M$133,0)+IF('Foglio deposito'!$AF$185='Foglio deposito'!AE192,'Foglio deposito'!$M$134,0)+IF('Foglio deposito'!$AF$186='Foglio deposito'!AE192,'Foglio deposito'!$M$135,0)+IF('Foglio deposito'!$AF$187='Foglio deposito'!AE192,'Foglio deposito'!$M$136,0)+IF('Foglio deposito'!$AF$188='Foglio deposito'!AE192,'Foglio deposito'!$M$137,0)+IF('Foglio deposito'!$AF$189='Foglio deposito'!AE192,'Foglio deposito'!$M$138,0)+IF('Foglio deposito'!$AF$190='Foglio deposito'!AE192,'Foglio deposito'!$M$139,0)+IF('Foglio deposito'!$AF$191='Foglio deposito'!AE192,'Foglio deposito'!$M$140,0)+IF('Foglio deposito'!$AF$192='Foglio deposito'!AE192,'Foglio deposito'!$M$141,0)+IF('Foglio deposito'!$AF$193='Foglio deposito'!AE192,'Foglio deposito'!$M$142,0)+IF('Foglio deposito'!$AF$194='Foglio deposito'!AE192,'Foglio deposito'!$M$144,0)+IF('Foglio deposito'!$AF$195='Foglio deposito'!AE192,'Foglio deposito'!$M$143,0)+IF('Foglio deposito'!$AF$196='Foglio deposito'!AE192,'Foglio deposito'!$M$145,0)+IF('Foglio deposito'!$AF$197='Foglio deposito'!AE192,'Foglio deposito'!$M$146,0)+IF('Foglio deposito'!$AF$198='Foglio deposito'!AE192,'Foglio deposito'!$M$147,0)+IF('Foglio deposito'!$AF$199='Foglio deposito'!AE192,'Foglio deposito'!$M$148,0)+IF('Foglio deposito'!$AF$200='Foglio deposito'!AE192,'Foglio deposito'!$M$149,0)+IF('Foglio deposito'!$AF$201='Foglio deposito'!AE192,'Foglio deposito'!$M$150,0)+IF('Foglio deposito'!$AF$202='Foglio deposito'!AE192,'Foglio deposito'!$M$151,0)+IF('Foglio deposito'!$AF$203='Foglio deposito'!AE192,'Foglio deposito'!$M$152,0)+IF('Foglio deposito'!$AF$204='Foglio deposito'!AE192,'Foglio deposito'!$M$153,0)+IF('Foglio deposito'!$AF$205='Foglio deposito'!AE192,'Foglio deposito'!$M$154,0)+IF('Foglio deposito'!$AF$206='Foglio deposito'!AE192,'Foglio deposito'!$M$155,0)+IF('Foglio deposito'!$AF$207='Foglio deposito'!AE192,'Foglio deposito'!$M$156,0)+IF('Foglio deposito'!$AF$208='Foglio deposito'!AE192,'Foglio deposito'!$M$157,0)+'DATI STRUTTURA'!I45</f>
        <v>0</v>
      </c>
      <c r="E29" s="490">
        <f>IF('Foglio deposito'!$AF$169='Foglio deposito'!AE192,'Foglio deposito'!$AB$118,0)+IF('Foglio deposito'!$AF$170='Foglio deposito'!AE192,'Foglio deposito'!$AB$119,0)+IF('Foglio deposito'!$AF$171='Foglio deposito'!AE192,'Foglio deposito'!$AB$120,0)+IF('Foglio deposito'!$AF$172='Foglio deposito'!AE192,'Foglio deposito'!$AB$121,0)+IF('Foglio deposito'!$AF$173='Foglio deposito'!AE192,'Foglio deposito'!$AB$122,0)+IF('Foglio deposito'!$AF$174='Foglio deposito'!AE192,'Foglio deposito'!$AB$123,0)+IF('Foglio deposito'!$AF$175='Foglio deposito'!AE192,'Foglio deposito'!$AB$124,0)+IF('Foglio deposito'!$AF$176='Foglio deposito'!AE192,'Foglio deposito'!$AB$125,0)+IF('Foglio deposito'!$AF$177='Foglio deposito'!AE192,'Foglio deposito'!$AB$126,0)+IF('Foglio deposito'!$AF$178='Foglio deposito'!AE192,'Foglio deposito'!$AB$127,0)+IF('Foglio deposito'!$AF$179='Foglio deposito'!AE192,'Foglio deposito'!$AB$128,0)+IF('Foglio deposito'!$AF$180='Foglio deposito'!AE192,'Foglio deposito'!$AB$129,0)+IF('Foglio deposito'!$AF$181='Foglio deposito'!AE192,'Foglio deposito'!$AB$130,0)+IF('Foglio deposito'!$AF$182='Foglio deposito'!AE192,'Foglio deposito'!$AB$131,0)+IF('Foglio deposito'!$AF$183='Foglio deposito'!AE192,'Foglio deposito'!$AB$132,0)+IF('Foglio deposito'!$AF$184='Foglio deposito'!AE192,'Foglio deposito'!$AB$133,0)+IF('Foglio deposito'!$AF$185='Foglio deposito'!AE192,'Foglio deposito'!$AB$134,0)+IF('Foglio deposito'!$AF$186='Foglio deposito'!AE192,'Foglio deposito'!$AB$135,0)+IF('Foglio deposito'!$AF$187='Foglio deposito'!AE192,'Foglio deposito'!$AB$136,0)+IF('Foglio deposito'!$AF$188='Foglio deposito'!AE192,'Foglio deposito'!$AB$137,0)+IF('Foglio deposito'!$AF$189='Foglio deposito'!AE192,'Foglio deposito'!$AB$138,0)+IF('Foglio deposito'!$AF$190='Foglio deposito'!AE192,'Foglio deposito'!$AB$139,0)+IF('Foglio deposito'!$AF$191='Foglio deposito'!AE192,'Foglio deposito'!$AB$140,0)+IF('Foglio deposito'!$AF$192='Foglio deposito'!AE192,'Foglio deposito'!$AB$141,0)+IF('Foglio deposito'!$AF$193='Foglio deposito'!AE192,'Foglio deposito'!$AB$142,0)+IF('Foglio deposito'!$AF$194='Foglio deposito'!AE192,'Foglio deposito'!$AB$144,0)+IF('Foglio deposito'!$AF$195='Foglio deposito'!AE192,'Foglio deposito'!$AB$143,0)+IF('Foglio deposito'!$AF$196='Foglio deposito'!AE192,'Foglio deposito'!$AB$145,0)+IF('Foglio deposito'!$AF$197='Foglio deposito'!AE192,'Foglio deposito'!$AB$146,0)+IF('Foglio deposito'!$AF$198='Foglio deposito'!AE192,'Foglio deposito'!$AB$147,0)+IF('Foglio deposito'!$AF$199='Foglio deposito'!AE192,'Foglio deposito'!$AB$148,0)+IF('Foglio deposito'!$AF$200='Foglio deposito'!AE192,'Foglio deposito'!$AB$149,0)+IF('Foglio deposito'!$AF$201='Foglio deposito'!AE192,'Foglio deposito'!$AB$150,0)+IF('Foglio deposito'!$AF$202='Foglio deposito'!AE192,'Foglio deposito'!$AB$151,0)+IF('Foglio deposito'!$AF$203='Foglio deposito'!AE192,'Foglio deposito'!$AB$152,0)+IF('Foglio deposito'!$AF$204='Foglio deposito'!AE192,'Foglio deposito'!$AB$153,0)+IF('Foglio deposito'!$AF$205='Foglio deposito'!AE192,'Foglio deposito'!$AB$154,0)+IF('Foglio deposito'!$AF$206='Foglio deposito'!AE192,'Foglio deposito'!$AB$155,0)+IF('Foglio deposito'!$AF$207='Foglio deposito'!AE192,'Foglio deposito'!$AB$156,0)+IF('Foglio deposito'!$AF$208='Foglio deposito'!AE192,'Foglio deposito'!$AB$157,0)+'DATI STRUTTURA'!J45</f>
        <v>0</v>
      </c>
      <c r="F29" s="490">
        <f>IF('Foglio deposito'!$AF$169='Foglio deposito'!AE192,'Foglio deposito'!$AC$118,0)+IF('Foglio deposito'!$AF$170='Foglio deposito'!AE192,'Foglio deposito'!$AC$119,0)+IF('Foglio deposito'!$AF$171='Foglio deposito'!AE192,'Foglio deposito'!$AC$120,0)+IF('Foglio deposito'!$AF$172='Foglio deposito'!AE192,'Foglio deposito'!$AC$121,0)+IF('Foglio deposito'!$AF$173='Foglio deposito'!AE192,'Foglio deposito'!$AC$122,0)+IF('Foglio deposito'!$AF$174='Foglio deposito'!AE192,'Foglio deposito'!$AC$123,0)+IF('Foglio deposito'!$AF$175='Foglio deposito'!AE192,'Foglio deposito'!$AC$124,0)+IF('Foglio deposito'!$AF$176='Foglio deposito'!AE192,'Foglio deposito'!$AC$125,0)+IF('Foglio deposito'!$AF$177='Foglio deposito'!AE192,'Foglio deposito'!$AC$126,0)+IF('Foglio deposito'!$AF$178='Foglio deposito'!AE192,'Foglio deposito'!$AC$127,0)+IF('Foglio deposito'!$AF$179='Foglio deposito'!AE192,'Foglio deposito'!$AC$128,0)+IF('Foglio deposito'!$AF$180='Foglio deposito'!AE192,'Foglio deposito'!$AC$129,0)+IF('Foglio deposito'!$AF$181='Foglio deposito'!AE192,'Foglio deposito'!$AC$130,0)+IF('Foglio deposito'!$AF$182='Foglio deposito'!AE192,'Foglio deposito'!$AC$131,0)+IF('Foglio deposito'!$AF$183='Foglio deposito'!AE192,'Foglio deposito'!$AC$132,0)+IF('Foglio deposito'!$AF$184='Foglio deposito'!AE192,'Foglio deposito'!$AC$133,0)+IF('Foglio deposito'!$AF$185='Foglio deposito'!AE192,'Foglio deposito'!$AC$134,0)+IF('Foglio deposito'!$AF$186='Foglio deposito'!AE192,'Foglio deposito'!$AC$135,0)+IF('Foglio deposito'!$AF$187='Foglio deposito'!AE192,'Foglio deposito'!$AC$136,0)+IF('Foglio deposito'!$AF$188='Foglio deposito'!AE192,'Foglio deposito'!$AC$137,0)+IF('Foglio deposito'!$AF$189='Foglio deposito'!AE192,'Foglio deposito'!$AC$138,0)+IF('Foglio deposito'!$AF$190='Foglio deposito'!AE192,'Foglio deposito'!$AC$139,0)+IF('Foglio deposito'!$AF$191='Foglio deposito'!AE192,'Foglio deposito'!$AC$140,0)+IF('Foglio deposito'!$AF$192='Foglio deposito'!AE192,'Foglio deposito'!$AC$141,0)+IF('Foglio deposito'!$AF$193='Foglio deposito'!AE192,'Foglio deposito'!$AC$142,0)+IF('Foglio deposito'!$AF$194='Foglio deposito'!AE192,'Foglio deposito'!$AC$144,0)+IF('Foglio deposito'!$AF$195='Foglio deposito'!AE192,'Foglio deposito'!$AC$143,0)+IF('Foglio deposito'!$AF$196='Foglio deposito'!AE192,'Foglio deposito'!$AC$145,0)+IF('Foglio deposito'!$AF$197='Foglio deposito'!AE192,'Foglio deposito'!$AC$146,0)+IF('Foglio deposito'!$AF$198='Foglio deposito'!AE192,'Foglio deposito'!$AC$147,0)+IF('Foglio deposito'!$AF$199='Foglio deposito'!AE192,'Foglio deposito'!$AC$148,0)+IF('Foglio deposito'!$AF$200='Foglio deposito'!AE192,'Foglio deposito'!$AC$149,0)+IF('Foglio deposito'!$AF$201='Foglio deposito'!AE192,'Foglio deposito'!$AC$150,0)+IF('Foglio deposito'!$AF$202='Foglio deposito'!AE192,'Foglio deposito'!$AC$151,0)+IF('Foglio deposito'!$AF$203='Foglio deposito'!AE192,'Foglio deposito'!$AC$152,0)+IF('Foglio deposito'!$AF$204='Foglio deposito'!AE192,'Foglio deposito'!$AC$153,0)+IF('Foglio deposito'!$AF$205='Foglio deposito'!AE192,'Foglio deposito'!$AC$154,0)+IF('Foglio deposito'!$AF$206='Foglio deposito'!AE192,'Foglio deposito'!$AC$155,0)+IF('Foglio deposito'!$AF$207='Foglio deposito'!AE192,'Foglio deposito'!$AC$156,0)+IF('Foglio deposito'!$AF$208='Foglio deposito'!AE192,'Foglio deposito'!$AC$157,0)</f>
        <v>0</v>
      </c>
      <c r="G29" s="20"/>
      <c r="H29" s="418">
        <f>'DATI STRUTTURA'!C94</f>
        <v>0</v>
      </c>
      <c r="I29" s="490">
        <f>'Foglio deposito'!L141</f>
        <v>0</v>
      </c>
      <c r="J29" s="490">
        <f>'Foglio deposito'!M141</f>
        <v>0</v>
      </c>
      <c r="K29" s="490">
        <f>'Foglio deposito'!AB141</f>
        <v>0</v>
      </c>
      <c r="L29" s="490">
        <f>'Foglio deposito'!AC141</f>
        <v>0</v>
      </c>
    </row>
    <row r="30" spans="2:12" x14ac:dyDescent="0.25">
      <c r="B30" s="418">
        <f>'DATI STRUTTURA'!C46</f>
        <v>0</v>
      </c>
      <c r="C30" s="490">
        <f>IF('Foglio deposito'!$AF$169='Foglio deposito'!AE193,'Foglio deposito'!$L$118,0)+IF('Foglio deposito'!$AF$170='Foglio deposito'!AE193,'Foglio deposito'!$L$119,0)+IF('Foglio deposito'!$AF$171='Foglio deposito'!AE193,'Foglio deposito'!$L$120,0)+IF('Foglio deposito'!$AF$172='Foglio deposito'!AE193,'Foglio deposito'!$L$121,0)+IF('Foglio deposito'!$AF$173='Foglio deposito'!AE193,'Foglio deposito'!$L$122,0)+IF('Foglio deposito'!$AF$174='Foglio deposito'!AE193,'Foglio deposito'!$L$123,0)+IF('Foglio deposito'!$AF$175='Foglio deposito'!AE193,'Foglio deposito'!$L$124,0)+IF('Foglio deposito'!$AF$176='Foglio deposito'!AE193,'Foglio deposito'!$L$125,0)+IF('Foglio deposito'!$AF$177='Foglio deposito'!AE193,'Foglio deposito'!$L$126,0)+IF('Foglio deposito'!$AF$178='Foglio deposito'!AE193,'Foglio deposito'!$L$127,0)+IF('Foglio deposito'!$AF$179='Foglio deposito'!AE193,'Foglio deposito'!$L$128,0)+IF('Foglio deposito'!$AF$180='Foglio deposito'!AE193,'Foglio deposito'!$L$129,0)+IF('Foglio deposito'!$AF$181='Foglio deposito'!AE193,'Foglio deposito'!$L$130,0)+IF('Foglio deposito'!$AF$182='Foglio deposito'!AE193,'Foglio deposito'!$L$131,0)+IF('Foglio deposito'!$AF$183='Foglio deposito'!AE193,'Foglio deposito'!$L$132,0)+IF('Foglio deposito'!$AF$184='Foglio deposito'!AE193,'Foglio deposito'!$L$133,0)+IF('Foglio deposito'!$AF$185='Foglio deposito'!AE193,'Foglio deposito'!$L$134,0)+IF('Foglio deposito'!$AF$186='Foglio deposito'!AE193,'Foglio deposito'!$L$135,0)+IF('Foglio deposito'!$AF$187='Foglio deposito'!AE193,'Foglio deposito'!$L$136,0)+IF('Foglio deposito'!$AF$188='Foglio deposito'!AE193,'Foglio deposito'!$L$137,0)+IF('Foglio deposito'!$AF$189='Foglio deposito'!AE193,'Foglio deposito'!$L$138,0)+IF('Foglio deposito'!$AF$190='Foglio deposito'!AE193,'Foglio deposito'!$L$139,0)+IF('Foglio deposito'!$AF$191='Foglio deposito'!AE193,'Foglio deposito'!$L$140,0)+IF('Foglio deposito'!$AF$192='Foglio deposito'!AE193,'Foglio deposito'!$L$141,0)+IF('Foglio deposito'!$AF$193='Foglio deposito'!AE193,'Foglio deposito'!$L$142,0)+IF('Foglio deposito'!$AF$194='Foglio deposito'!AE193,'Foglio deposito'!$L$144,0)+IF('Foglio deposito'!$AF$195='Foglio deposito'!AE193,'Foglio deposito'!$L$143,0)+IF('Foglio deposito'!$AF$196='Foglio deposito'!AE193,'Foglio deposito'!$L$145,0)+IF('Foglio deposito'!$AF$197='Foglio deposito'!AE193,'Foglio deposito'!$L$146,0)+IF('Foglio deposito'!$AF$198='Foglio deposito'!AE193,'Foglio deposito'!$L$147,0)+IF('Foglio deposito'!$AF$199='Foglio deposito'!AE193,'Foglio deposito'!$L$148,0)+IF('Foglio deposito'!$AF$200='Foglio deposito'!AE193,'Foglio deposito'!$L$149,0)+IF('Foglio deposito'!$AF$201='Foglio deposito'!AE193,'Foglio deposito'!$L$150,0)+IF('Foglio deposito'!$AF$202='Foglio deposito'!AE193,'Foglio deposito'!$L$151,0)+IF('Foglio deposito'!$AF$203='Foglio deposito'!AE193,'Foglio deposito'!$L$152,0)+IF('Foglio deposito'!$AF$204='Foglio deposito'!AE193,'Foglio deposito'!$L$153,0)+IF('Foglio deposito'!$AF$205='Foglio deposito'!AE193,'Foglio deposito'!$L$154,0)+IF('Foglio deposito'!$AF$206='Foglio deposito'!AE193,'Foglio deposito'!$L$155,0)+IF('Foglio deposito'!$AF$207='Foglio deposito'!AE193,'Foglio deposito'!$L$156,0)+IF('Foglio deposito'!$AF$208='Foglio deposito'!AE193,'Foglio deposito'!$L$157,0)+'DATI STRUTTURA'!$C$4*'DATI STRUTTURA'!$F$11*'CARICHI VERTICALI 1'!C30*'CARICHI VERTICALI 1'!D30+'DATI STRUTTURA'!H46</f>
        <v>0</v>
      </c>
      <c r="D30" s="490">
        <f>IF('Foglio deposito'!$AF$169='Foglio deposito'!AE193,'Foglio deposito'!$M$118,0)+IF('Foglio deposito'!$AF$170='Foglio deposito'!AE193,'Foglio deposito'!$M$119,0)+IF('Foglio deposito'!$AF$171='Foglio deposito'!AE193,'Foglio deposito'!$M$120,0)+IF('Foglio deposito'!$AF$172='Foglio deposito'!AE193,'Foglio deposito'!$M$121,0)+IF('Foglio deposito'!$AF$173='Foglio deposito'!AE193,'Foglio deposito'!$M$122,0)+IF('Foglio deposito'!$AF$174='Foglio deposito'!AE193,'Foglio deposito'!$M$123,0)+IF('Foglio deposito'!$AF$175='Foglio deposito'!AE193,'Foglio deposito'!$M$124,0)+IF('Foglio deposito'!$AF$176='Foglio deposito'!AE193,'Foglio deposito'!$M$125,0)+IF('Foglio deposito'!$AF$177='Foglio deposito'!AE193,'Foglio deposito'!$M$126,0)+IF('Foglio deposito'!$AF$178='Foglio deposito'!AE193,'Foglio deposito'!$M$127,0)+IF('Foglio deposito'!$AF$179='Foglio deposito'!AE193,'Foglio deposito'!$M$128,0)+IF('Foglio deposito'!$AF$180='Foglio deposito'!AE193,'Foglio deposito'!$M$129,0)+IF('Foglio deposito'!$AF$181='Foglio deposito'!AE193,'Foglio deposito'!$M$130,0)+IF('Foglio deposito'!$AF$182='Foglio deposito'!AE193,'Foglio deposito'!$M$131,0)+IF('Foglio deposito'!$AF$183='Foglio deposito'!AE193,'Foglio deposito'!$M$132,0)+IF('Foglio deposito'!$AF$184='Foglio deposito'!AE193,'Foglio deposito'!$M$133,0)+IF('Foglio deposito'!$AF$185='Foglio deposito'!AE193,'Foglio deposito'!$M$134,0)+IF('Foglio deposito'!$AF$186='Foglio deposito'!AE193,'Foglio deposito'!$M$135,0)+IF('Foglio deposito'!$AF$187='Foglio deposito'!AE193,'Foglio deposito'!$M$136,0)+IF('Foglio deposito'!$AF$188='Foglio deposito'!AE193,'Foglio deposito'!$M$137,0)+IF('Foglio deposito'!$AF$189='Foglio deposito'!AE193,'Foglio deposito'!$M$138,0)+IF('Foglio deposito'!$AF$190='Foglio deposito'!AE193,'Foglio deposito'!$M$139,0)+IF('Foglio deposito'!$AF$191='Foglio deposito'!AE193,'Foglio deposito'!$M$140,0)+IF('Foglio deposito'!$AF$192='Foglio deposito'!AE193,'Foglio deposito'!$M$141,0)+IF('Foglio deposito'!$AF$193='Foglio deposito'!AE193,'Foglio deposito'!$M$142,0)+IF('Foglio deposito'!$AF$194='Foglio deposito'!AE193,'Foglio deposito'!$M$144,0)+IF('Foglio deposito'!$AF$195='Foglio deposito'!AE193,'Foglio deposito'!$M$143,0)+IF('Foglio deposito'!$AF$196='Foglio deposito'!AE193,'Foglio deposito'!$M$145,0)+IF('Foglio deposito'!$AF$197='Foglio deposito'!AE193,'Foglio deposito'!$M$146,0)+IF('Foglio deposito'!$AF$198='Foglio deposito'!AE193,'Foglio deposito'!$M$147,0)+IF('Foglio deposito'!$AF$199='Foglio deposito'!AE193,'Foglio deposito'!$M$148,0)+IF('Foglio deposito'!$AF$200='Foglio deposito'!AE193,'Foglio deposito'!$M$149,0)+IF('Foglio deposito'!$AF$201='Foglio deposito'!AE193,'Foglio deposito'!$M$150,0)+IF('Foglio deposito'!$AF$202='Foglio deposito'!AE193,'Foglio deposito'!$M$151,0)+IF('Foglio deposito'!$AF$203='Foglio deposito'!AE193,'Foglio deposito'!$M$152,0)+IF('Foglio deposito'!$AF$204='Foglio deposito'!AE193,'Foglio deposito'!$M$153,0)+IF('Foglio deposito'!$AF$205='Foglio deposito'!AE193,'Foglio deposito'!$M$154,0)+IF('Foglio deposito'!$AF$206='Foglio deposito'!AE193,'Foglio deposito'!$M$155,0)+IF('Foglio deposito'!$AF$207='Foglio deposito'!AE193,'Foglio deposito'!$M$156,0)+IF('Foglio deposito'!$AF$208='Foglio deposito'!AE193,'Foglio deposito'!$M$157,0)+'DATI STRUTTURA'!I46</f>
        <v>0</v>
      </c>
      <c r="E30" s="490">
        <f>IF('Foglio deposito'!$AF$169='Foglio deposito'!AE193,'Foglio deposito'!$AB$118,0)+IF('Foglio deposito'!$AF$170='Foglio deposito'!AE193,'Foglio deposito'!$AB$119,0)+IF('Foglio deposito'!$AF$171='Foglio deposito'!AE193,'Foglio deposito'!$AB$120,0)+IF('Foglio deposito'!$AF$172='Foglio deposito'!AE193,'Foglio deposito'!$AB$121,0)+IF('Foglio deposito'!$AF$173='Foglio deposito'!AE193,'Foglio deposito'!$AB$122,0)+IF('Foglio deposito'!$AF$174='Foglio deposito'!AE193,'Foglio deposito'!$AB$123,0)+IF('Foglio deposito'!$AF$175='Foglio deposito'!AE193,'Foglio deposito'!$AB$124,0)+IF('Foglio deposito'!$AF$176='Foglio deposito'!AE193,'Foglio deposito'!$AB$125,0)+IF('Foglio deposito'!$AF$177='Foglio deposito'!AE193,'Foglio deposito'!$AB$126,0)+IF('Foglio deposito'!$AF$178='Foglio deposito'!AE193,'Foglio deposito'!$AB$127,0)+IF('Foglio deposito'!$AF$179='Foglio deposito'!AE193,'Foglio deposito'!$AB$128,0)+IF('Foglio deposito'!$AF$180='Foglio deposito'!AE193,'Foglio deposito'!$AB$129,0)+IF('Foglio deposito'!$AF$181='Foglio deposito'!AE193,'Foglio deposito'!$AB$130,0)+IF('Foglio deposito'!$AF$182='Foglio deposito'!AE193,'Foglio deposito'!$AB$131,0)+IF('Foglio deposito'!$AF$183='Foglio deposito'!AE193,'Foglio deposito'!$AB$132,0)+IF('Foglio deposito'!$AF$184='Foglio deposito'!AE193,'Foglio deposito'!$AB$133,0)+IF('Foglio deposito'!$AF$185='Foglio deposito'!AE193,'Foglio deposito'!$AB$134,0)+IF('Foglio deposito'!$AF$186='Foglio deposito'!AE193,'Foglio deposito'!$AB$135,0)+IF('Foglio deposito'!$AF$187='Foglio deposito'!AE193,'Foglio deposito'!$AB$136,0)+IF('Foglio deposito'!$AF$188='Foglio deposito'!AE193,'Foglio deposito'!$AB$137,0)+IF('Foglio deposito'!$AF$189='Foglio deposito'!AE193,'Foglio deposito'!$AB$138,0)+IF('Foglio deposito'!$AF$190='Foglio deposito'!AE193,'Foglio deposito'!$AB$139,0)+IF('Foglio deposito'!$AF$191='Foglio deposito'!AE193,'Foglio deposito'!$AB$140,0)+IF('Foglio deposito'!$AF$192='Foglio deposito'!AE193,'Foglio deposito'!$AB$141,0)+IF('Foglio deposito'!$AF$193='Foglio deposito'!AE193,'Foglio deposito'!$AB$142,0)+IF('Foglio deposito'!$AF$194='Foglio deposito'!AE193,'Foglio deposito'!$AB$144,0)+IF('Foglio deposito'!$AF$195='Foglio deposito'!AE193,'Foglio deposito'!$AB$143,0)+IF('Foglio deposito'!$AF$196='Foglio deposito'!AE193,'Foglio deposito'!$AB$145,0)+IF('Foglio deposito'!$AF$197='Foglio deposito'!AE193,'Foglio deposito'!$AB$146,0)+IF('Foglio deposito'!$AF$198='Foglio deposito'!AE193,'Foglio deposito'!$AB$147,0)+IF('Foglio deposito'!$AF$199='Foglio deposito'!AE193,'Foglio deposito'!$AB$148,0)+IF('Foglio deposito'!$AF$200='Foglio deposito'!AE193,'Foglio deposito'!$AB$149,0)+IF('Foglio deposito'!$AF$201='Foglio deposito'!AE193,'Foglio deposito'!$AB$150,0)+IF('Foglio deposito'!$AF$202='Foglio deposito'!AE193,'Foglio deposito'!$AB$151,0)+IF('Foglio deposito'!$AF$203='Foglio deposito'!AE193,'Foglio deposito'!$AB$152,0)+IF('Foglio deposito'!$AF$204='Foglio deposito'!AE193,'Foglio deposito'!$AB$153,0)+IF('Foglio deposito'!$AF$205='Foglio deposito'!AE193,'Foglio deposito'!$AB$154,0)+IF('Foglio deposito'!$AF$206='Foglio deposito'!AE193,'Foglio deposito'!$AB$155,0)+IF('Foglio deposito'!$AF$207='Foglio deposito'!AE193,'Foglio deposito'!$AB$156,0)+IF('Foglio deposito'!$AF$208='Foglio deposito'!AE193,'Foglio deposito'!$AB$157,0)+'DATI STRUTTURA'!J46</f>
        <v>0</v>
      </c>
      <c r="F30" s="490">
        <f>IF('Foglio deposito'!$AF$169='Foglio deposito'!AE193,'Foglio deposito'!$AC$118,0)+IF('Foglio deposito'!$AF$170='Foglio deposito'!AE193,'Foglio deposito'!$AC$119,0)+IF('Foglio deposito'!$AF$171='Foglio deposito'!AE193,'Foglio deposito'!$AC$120,0)+IF('Foglio deposito'!$AF$172='Foglio deposito'!AE193,'Foglio deposito'!$AC$121,0)+IF('Foglio deposito'!$AF$173='Foglio deposito'!AE193,'Foglio deposito'!$AC$122,0)+IF('Foglio deposito'!$AF$174='Foglio deposito'!AE193,'Foglio deposito'!$AC$123,0)+IF('Foglio deposito'!$AF$175='Foglio deposito'!AE193,'Foglio deposito'!$AC$124,0)+IF('Foglio deposito'!$AF$176='Foglio deposito'!AE193,'Foglio deposito'!$AC$125,0)+IF('Foglio deposito'!$AF$177='Foglio deposito'!AE193,'Foglio deposito'!$AC$126,0)+IF('Foglio deposito'!$AF$178='Foglio deposito'!AE193,'Foglio deposito'!$AC$127,0)+IF('Foglio deposito'!$AF$179='Foglio deposito'!AE193,'Foglio deposito'!$AC$128,0)+IF('Foglio deposito'!$AF$180='Foglio deposito'!AE193,'Foglio deposito'!$AC$129,0)+IF('Foglio deposito'!$AF$181='Foglio deposito'!AE193,'Foglio deposito'!$AC$130,0)+IF('Foglio deposito'!$AF$182='Foglio deposito'!AE193,'Foglio deposito'!$AC$131,0)+IF('Foglio deposito'!$AF$183='Foglio deposito'!AE193,'Foglio deposito'!$AC$132,0)+IF('Foglio deposito'!$AF$184='Foglio deposito'!AE193,'Foglio deposito'!$AC$133,0)+IF('Foglio deposito'!$AF$185='Foglio deposito'!AE193,'Foglio deposito'!$AC$134,0)+IF('Foglio deposito'!$AF$186='Foglio deposito'!AE193,'Foglio deposito'!$AC$135,0)+IF('Foglio deposito'!$AF$187='Foglio deposito'!AE193,'Foglio deposito'!$AC$136,0)+IF('Foglio deposito'!$AF$188='Foglio deposito'!AE193,'Foglio deposito'!$AC$137,0)+IF('Foglio deposito'!$AF$189='Foglio deposito'!AE193,'Foglio deposito'!$AC$138,0)+IF('Foglio deposito'!$AF$190='Foglio deposito'!AE193,'Foglio deposito'!$AC$139,0)+IF('Foglio deposito'!$AF$191='Foglio deposito'!AE193,'Foglio deposito'!$AC$140,0)+IF('Foglio deposito'!$AF$192='Foglio deposito'!AE193,'Foglio deposito'!$AC$141,0)+IF('Foglio deposito'!$AF$193='Foglio deposito'!AE193,'Foglio deposito'!$AC$142,0)+IF('Foglio deposito'!$AF$194='Foglio deposito'!AE193,'Foglio deposito'!$AC$144,0)+IF('Foglio deposito'!$AF$195='Foglio deposito'!AE193,'Foglio deposito'!$AC$143,0)+IF('Foglio deposito'!$AF$196='Foglio deposito'!AE193,'Foglio deposito'!$AC$145,0)+IF('Foglio deposito'!$AF$197='Foglio deposito'!AE193,'Foglio deposito'!$AC$146,0)+IF('Foglio deposito'!$AF$198='Foglio deposito'!AE193,'Foglio deposito'!$AC$147,0)+IF('Foglio deposito'!$AF$199='Foglio deposito'!AE193,'Foglio deposito'!$AC$148,0)+IF('Foglio deposito'!$AF$200='Foglio deposito'!AE193,'Foglio deposito'!$AC$149,0)+IF('Foglio deposito'!$AF$201='Foglio deposito'!AE193,'Foglio deposito'!$AC$150,0)+IF('Foglio deposito'!$AF$202='Foglio deposito'!AE193,'Foglio deposito'!$AC$151,0)+IF('Foglio deposito'!$AF$203='Foglio deposito'!AE193,'Foglio deposito'!$AC$152,0)+IF('Foglio deposito'!$AF$204='Foglio deposito'!AE193,'Foglio deposito'!$AC$153,0)+IF('Foglio deposito'!$AF$205='Foglio deposito'!AE193,'Foglio deposito'!$AC$154,0)+IF('Foglio deposito'!$AF$206='Foglio deposito'!AE193,'Foglio deposito'!$AC$155,0)+IF('Foglio deposito'!$AF$207='Foglio deposito'!AE193,'Foglio deposito'!$AC$156,0)+IF('Foglio deposito'!$AF$208='Foglio deposito'!AE193,'Foglio deposito'!$AC$157,0)</f>
        <v>0</v>
      </c>
      <c r="G30" s="20"/>
      <c r="H30" s="418">
        <f>'DATI STRUTTURA'!C95</f>
        <v>0</v>
      </c>
      <c r="I30" s="490">
        <f>'Foglio deposito'!L142</f>
        <v>0</v>
      </c>
      <c r="J30" s="490">
        <f>'Foglio deposito'!M142</f>
        <v>0</v>
      </c>
      <c r="K30" s="490">
        <f>'Foglio deposito'!AB142</f>
        <v>0</v>
      </c>
      <c r="L30" s="490">
        <f>'Foglio deposito'!AC142</f>
        <v>0</v>
      </c>
    </row>
    <row r="31" spans="2:12" x14ac:dyDescent="0.25">
      <c r="B31" s="418">
        <f>'DATI STRUTTURA'!C47</f>
        <v>0</v>
      </c>
      <c r="C31" s="490">
        <f>IF('Foglio deposito'!$AF$169='Foglio deposito'!AE194,'Foglio deposito'!$L$118,0)+IF('Foglio deposito'!$AF$170='Foglio deposito'!AE194,'Foglio deposito'!$L$119,0)+IF('Foglio deposito'!$AF$171='Foglio deposito'!AE194,'Foglio deposito'!$L$120,0)+IF('Foglio deposito'!$AF$172='Foglio deposito'!AE194,'Foglio deposito'!$L$121,0)+IF('Foglio deposito'!$AF$173='Foglio deposito'!AE194,'Foglio deposito'!$L$122,0)+IF('Foglio deposito'!$AF$174='Foglio deposito'!AE194,'Foglio deposito'!$L$123,0)+IF('Foglio deposito'!$AF$175='Foglio deposito'!AE194,'Foglio deposito'!$L$124,0)+IF('Foglio deposito'!$AF$176='Foglio deposito'!AE194,'Foglio deposito'!$L$125,0)+IF('Foglio deposito'!$AF$177='Foglio deposito'!AE194,'Foglio deposito'!$L$126,0)+IF('Foglio deposito'!$AF$178='Foglio deposito'!AE194,'Foglio deposito'!$L$127,0)+IF('Foglio deposito'!$AF$179='Foglio deposito'!AE194,'Foglio deposito'!$L$128,0)+IF('Foglio deposito'!$AF$180='Foglio deposito'!AE194,'Foglio deposito'!$L$129,0)+IF('Foglio deposito'!$AF$181='Foglio deposito'!AE194,'Foglio deposito'!$L$130,0)+IF('Foglio deposito'!$AF$182='Foglio deposito'!AE194,'Foglio deposito'!$L$131,0)+IF('Foglio deposito'!$AF$183='Foglio deposito'!AE194,'Foglio deposito'!$L$132,0)+IF('Foglio deposito'!$AF$184='Foglio deposito'!AE194,'Foglio deposito'!$L$133,0)+IF('Foglio deposito'!$AF$185='Foglio deposito'!AE194,'Foglio deposito'!$L$134,0)+IF('Foglio deposito'!$AF$186='Foglio deposito'!AE194,'Foglio deposito'!$L$135,0)+IF('Foglio deposito'!$AF$187='Foglio deposito'!AE194,'Foglio deposito'!$L$136,0)+IF('Foglio deposito'!$AF$188='Foglio deposito'!AE194,'Foglio deposito'!$L$137,0)+IF('Foglio deposito'!$AF$189='Foglio deposito'!AE194,'Foglio deposito'!$L$138,0)+IF('Foglio deposito'!$AF$190='Foglio deposito'!AE194,'Foglio deposito'!$L$139,0)+IF('Foglio deposito'!$AF$191='Foglio deposito'!AE194,'Foglio deposito'!$L$140,0)+IF('Foglio deposito'!$AF$192='Foglio deposito'!AE194,'Foglio deposito'!$L$141,0)+IF('Foglio deposito'!$AF$193='Foglio deposito'!AE194,'Foglio deposito'!$L$142,0)+IF('Foglio deposito'!$AF$194='Foglio deposito'!AE194,'Foglio deposito'!$L$144,0)+IF('Foglio deposito'!$AF$195='Foglio deposito'!AE194,'Foglio deposito'!$L$143,0)+IF('Foglio deposito'!$AF$196='Foglio deposito'!AE194,'Foglio deposito'!$L$145,0)+IF('Foglio deposito'!$AF$197='Foglio deposito'!AE194,'Foglio deposito'!$L$146,0)+IF('Foglio deposito'!$AF$198='Foglio deposito'!AE194,'Foglio deposito'!$L$147,0)+IF('Foglio deposito'!$AF$199='Foglio deposito'!AE194,'Foglio deposito'!$L$148,0)+IF('Foglio deposito'!$AF$200='Foglio deposito'!AE194,'Foglio deposito'!$L$149,0)+IF('Foglio deposito'!$AF$201='Foglio deposito'!AE194,'Foglio deposito'!$L$150,0)+IF('Foglio deposito'!$AF$202='Foglio deposito'!AE194,'Foglio deposito'!$L$151,0)+IF('Foglio deposito'!$AF$203='Foglio deposito'!AE194,'Foglio deposito'!$L$152,0)+IF('Foglio deposito'!$AF$204='Foglio deposito'!AE194,'Foglio deposito'!$L$153,0)+IF('Foglio deposito'!$AF$205='Foglio deposito'!AE194,'Foglio deposito'!$L$154,0)+IF('Foglio deposito'!$AF$206='Foglio deposito'!AE194,'Foglio deposito'!$L$155,0)+IF('Foglio deposito'!$AF$207='Foglio deposito'!AE194,'Foglio deposito'!$L$156,0)+IF('Foglio deposito'!$AF$208='Foglio deposito'!AE194,'Foglio deposito'!$L$157,0)+'DATI STRUTTURA'!$C$4*'DATI STRUTTURA'!$F$11*'CARICHI VERTICALI 1'!C31*'CARICHI VERTICALI 1'!D31+'DATI STRUTTURA'!H47</f>
        <v>0</v>
      </c>
      <c r="D31" s="490">
        <f>IF('Foglio deposito'!$AF$169='Foglio deposito'!AE194,'Foglio deposito'!$M$118,0)+IF('Foglio deposito'!$AF$170='Foglio deposito'!AE194,'Foglio deposito'!$M$119,0)+IF('Foglio deposito'!$AF$171='Foglio deposito'!AE194,'Foglio deposito'!$M$120,0)+IF('Foglio deposito'!$AF$172='Foglio deposito'!AE194,'Foglio deposito'!$M$121,0)+IF('Foglio deposito'!$AF$173='Foglio deposito'!AE194,'Foglio deposito'!$M$122,0)+IF('Foglio deposito'!$AF$174='Foglio deposito'!AE194,'Foglio deposito'!$M$123,0)+IF('Foglio deposito'!$AF$175='Foglio deposito'!AE194,'Foglio deposito'!$M$124,0)+IF('Foglio deposito'!$AF$176='Foglio deposito'!AE194,'Foglio deposito'!$M$125,0)+IF('Foglio deposito'!$AF$177='Foglio deposito'!AE194,'Foglio deposito'!$M$126,0)+IF('Foglio deposito'!$AF$178='Foglio deposito'!AE194,'Foglio deposito'!$M$127,0)+IF('Foglio deposito'!$AF$179='Foglio deposito'!AE194,'Foglio deposito'!$M$128,0)+IF('Foglio deposito'!$AF$180='Foglio deposito'!AE194,'Foglio deposito'!$M$129,0)+IF('Foglio deposito'!$AF$181='Foglio deposito'!AE194,'Foglio deposito'!$M$130,0)+IF('Foglio deposito'!$AF$182='Foglio deposito'!AE194,'Foglio deposito'!$M$131,0)+IF('Foglio deposito'!$AF$183='Foglio deposito'!AE194,'Foglio deposito'!$M$132,0)+IF('Foglio deposito'!$AF$184='Foglio deposito'!AE194,'Foglio deposito'!$M$133,0)+IF('Foglio deposito'!$AF$185='Foglio deposito'!AE194,'Foglio deposito'!$M$134,0)+IF('Foglio deposito'!$AF$186='Foglio deposito'!AE194,'Foglio deposito'!$M$135,0)+IF('Foglio deposito'!$AF$187='Foglio deposito'!AE194,'Foglio deposito'!$M$136,0)+IF('Foglio deposito'!$AF$188='Foglio deposito'!AE194,'Foglio deposito'!$M$137,0)+IF('Foglio deposito'!$AF$189='Foglio deposito'!AE194,'Foglio deposito'!$M$138,0)+IF('Foglio deposito'!$AF$190='Foglio deposito'!AE194,'Foglio deposito'!$M$139,0)+IF('Foglio deposito'!$AF$191='Foglio deposito'!AE194,'Foglio deposito'!$M$140,0)+IF('Foglio deposito'!$AF$192='Foglio deposito'!AE194,'Foglio deposito'!$M$141,0)+IF('Foglio deposito'!$AF$193='Foglio deposito'!AE194,'Foglio deposito'!$M$142,0)+IF('Foglio deposito'!$AF$194='Foglio deposito'!AE194,'Foglio deposito'!$M$144,0)+IF('Foglio deposito'!$AF$195='Foglio deposito'!AE194,'Foglio deposito'!$M$143,0)+IF('Foglio deposito'!$AF$196='Foglio deposito'!AE194,'Foglio deposito'!$M$145,0)+IF('Foglio deposito'!$AF$197='Foglio deposito'!AE194,'Foglio deposito'!$M$146,0)+IF('Foglio deposito'!$AF$198='Foglio deposito'!AE194,'Foglio deposito'!$M$147,0)+IF('Foglio deposito'!$AF$199='Foglio deposito'!AE194,'Foglio deposito'!$M$148,0)+IF('Foglio deposito'!$AF$200='Foglio deposito'!AE194,'Foglio deposito'!$M$149,0)+IF('Foglio deposito'!$AF$201='Foglio deposito'!AE194,'Foglio deposito'!$M$150,0)+IF('Foglio deposito'!$AF$202='Foglio deposito'!AE194,'Foglio deposito'!$M$151,0)+IF('Foglio deposito'!$AF$203='Foglio deposito'!AE194,'Foglio deposito'!$M$152,0)+IF('Foglio deposito'!$AF$204='Foglio deposito'!AE194,'Foglio deposito'!$M$153,0)+IF('Foglio deposito'!$AF$205='Foglio deposito'!AE194,'Foglio deposito'!$M$154,0)+IF('Foglio deposito'!$AF$206='Foglio deposito'!AE194,'Foglio deposito'!$M$155,0)+IF('Foglio deposito'!$AF$207='Foglio deposito'!AE194,'Foglio deposito'!$M$156,0)+IF('Foglio deposito'!$AF$208='Foglio deposito'!AE194,'Foglio deposito'!$M$157,0)+'DATI STRUTTURA'!I47</f>
        <v>0</v>
      </c>
      <c r="E31" s="490">
        <f>IF('Foglio deposito'!$AF$169='Foglio deposito'!AE194,'Foglio deposito'!$AB$118,0)+IF('Foglio deposito'!$AF$170='Foglio deposito'!AE194,'Foglio deposito'!$AB$119,0)+IF('Foglio deposito'!$AF$171='Foglio deposito'!AE194,'Foglio deposito'!$AB$120,0)+IF('Foglio deposito'!$AF$172='Foglio deposito'!AE194,'Foglio deposito'!$AB$121,0)+IF('Foglio deposito'!$AF$173='Foglio deposito'!AE194,'Foglio deposito'!$AB$122,0)+IF('Foglio deposito'!$AF$174='Foglio deposito'!AE194,'Foglio deposito'!$AB$123,0)+IF('Foglio deposito'!$AF$175='Foglio deposito'!AE194,'Foglio deposito'!$AB$124,0)+IF('Foglio deposito'!$AF$176='Foglio deposito'!AE194,'Foglio deposito'!$AB$125,0)+IF('Foglio deposito'!$AF$177='Foglio deposito'!AE194,'Foglio deposito'!$AB$126,0)+IF('Foglio deposito'!$AF$178='Foglio deposito'!AE194,'Foglio deposito'!$AB$127,0)+IF('Foglio deposito'!$AF$179='Foglio deposito'!AE194,'Foglio deposito'!$AB$128,0)+IF('Foglio deposito'!$AF$180='Foglio deposito'!AE194,'Foglio deposito'!$AB$129,0)+IF('Foglio deposito'!$AF$181='Foglio deposito'!AE194,'Foglio deposito'!$AB$130,0)+IF('Foglio deposito'!$AF$182='Foglio deposito'!AE194,'Foglio deposito'!$AB$131,0)+IF('Foglio deposito'!$AF$183='Foglio deposito'!AE194,'Foglio deposito'!$AB$132,0)+IF('Foglio deposito'!$AF$184='Foglio deposito'!AE194,'Foglio deposito'!$AB$133,0)+IF('Foglio deposito'!$AF$185='Foglio deposito'!AE194,'Foglio deposito'!$AB$134,0)+IF('Foglio deposito'!$AF$186='Foglio deposito'!AE194,'Foglio deposito'!$AB$135,0)+IF('Foglio deposito'!$AF$187='Foglio deposito'!AE194,'Foglio deposito'!$AB$136,0)+IF('Foglio deposito'!$AF$188='Foglio deposito'!AE194,'Foglio deposito'!$AB$137,0)+IF('Foglio deposito'!$AF$189='Foglio deposito'!AE194,'Foglio deposito'!$AB$138,0)+IF('Foglio deposito'!$AF$190='Foglio deposito'!AE194,'Foglio deposito'!$AB$139,0)+IF('Foglio deposito'!$AF$191='Foglio deposito'!AE194,'Foglio deposito'!$AB$140,0)+IF('Foglio deposito'!$AF$192='Foglio deposito'!AE194,'Foglio deposito'!$AB$141,0)+IF('Foglio deposito'!$AF$193='Foglio deposito'!AE194,'Foglio deposito'!$AB$142,0)+IF('Foglio deposito'!$AF$194='Foglio deposito'!AE194,'Foglio deposito'!$AB$144,0)+IF('Foglio deposito'!$AF$195='Foglio deposito'!AE194,'Foglio deposito'!$AB$143,0)+IF('Foglio deposito'!$AF$196='Foglio deposito'!AE194,'Foglio deposito'!$AB$145,0)+IF('Foglio deposito'!$AF$197='Foglio deposito'!AE194,'Foglio deposito'!$AB$146,0)+IF('Foglio deposito'!$AF$198='Foglio deposito'!AE194,'Foglio deposito'!$AB$147,0)+IF('Foglio deposito'!$AF$199='Foglio deposito'!AE194,'Foglio deposito'!$AB$148,0)+IF('Foglio deposito'!$AF$200='Foglio deposito'!AE194,'Foglio deposito'!$AB$149,0)+IF('Foglio deposito'!$AF$201='Foglio deposito'!AE194,'Foglio deposito'!$AB$150,0)+IF('Foglio deposito'!$AF$202='Foglio deposito'!AE194,'Foglio deposito'!$AB$151,0)+IF('Foglio deposito'!$AF$203='Foglio deposito'!AE194,'Foglio deposito'!$AB$152,0)+IF('Foglio deposito'!$AF$204='Foglio deposito'!AE194,'Foglio deposito'!$AB$153,0)+IF('Foglio deposito'!$AF$205='Foglio deposito'!AE194,'Foglio deposito'!$AB$154,0)+IF('Foglio deposito'!$AF$206='Foglio deposito'!AE194,'Foglio deposito'!$AB$155,0)+IF('Foglio deposito'!$AF$207='Foglio deposito'!AE194,'Foglio deposito'!$AB$156,0)+IF('Foglio deposito'!$AF$208='Foglio deposito'!AE194,'Foglio deposito'!$AB$157,0)+'DATI STRUTTURA'!J47</f>
        <v>0</v>
      </c>
      <c r="F31" s="490">
        <f>IF('Foglio deposito'!$AF$169='Foglio deposito'!AE194,'Foglio deposito'!$AC$118,0)+IF('Foglio deposito'!$AF$170='Foglio deposito'!AE194,'Foglio deposito'!$AC$119,0)+IF('Foglio deposito'!$AF$171='Foglio deposito'!AE194,'Foglio deposito'!$AC$120,0)+IF('Foglio deposito'!$AF$172='Foglio deposito'!AE194,'Foglio deposito'!$AC$121,0)+IF('Foglio deposito'!$AF$173='Foglio deposito'!AE194,'Foglio deposito'!$AC$122,0)+IF('Foglio deposito'!$AF$174='Foglio deposito'!AE194,'Foglio deposito'!$AC$123,0)+IF('Foglio deposito'!$AF$175='Foglio deposito'!AE194,'Foglio deposito'!$AC$124,0)+IF('Foglio deposito'!$AF$176='Foglio deposito'!AE194,'Foglio deposito'!$AC$125,0)+IF('Foglio deposito'!$AF$177='Foglio deposito'!AE194,'Foglio deposito'!$AC$126,0)+IF('Foglio deposito'!$AF$178='Foglio deposito'!AE194,'Foglio deposito'!$AC$127,0)+IF('Foglio deposito'!$AF$179='Foglio deposito'!AE194,'Foglio deposito'!$AC$128,0)+IF('Foglio deposito'!$AF$180='Foglio deposito'!AE194,'Foglio deposito'!$AC$129,0)+IF('Foglio deposito'!$AF$181='Foglio deposito'!AE194,'Foglio deposito'!$AC$130,0)+IF('Foglio deposito'!$AF$182='Foglio deposito'!AE194,'Foglio deposito'!$AC$131,0)+IF('Foglio deposito'!$AF$183='Foglio deposito'!AE194,'Foglio deposito'!$AC$132,0)+IF('Foglio deposito'!$AF$184='Foglio deposito'!AE194,'Foglio deposito'!$AC$133,0)+IF('Foglio deposito'!$AF$185='Foglio deposito'!AE194,'Foglio deposito'!$AC$134,0)+IF('Foglio deposito'!$AF$186='Foglio deposito'!AE194,'Foglio deposito'!$AC$135,0)+IF('Foglio deposito'!$AF$187='Foglio deposito'!AE194,'Foglio deposito'!$AC$136,0)+IF('Foglio deposito'!$AF$188='Foglio deposito'!AE194,'Foglio deposito'!$AC$137,0)+IF('Foglio deposito'!$AF$189='Foglio deposito'!AE194,'Foglio deposito'!$AC$138,0)+IF('Foglio deposito'!$AF$190='Foglio deposito'!AE194,'Foglio deposito'!$AC$139,0)+IF('Foglio deposito'!$AF$191='Foglio deposito'!AE194,'Foglio deposito'!$AC$140,0)+IF('Foglio deposito'!$AF$192='Foglio deposito'!AE194,'Foglio deposito'!$AC$141,0)+IF('Foglio deposito'!$AF$193='Foglio deposito'!AE194,'Foglio deposito'!$AC$142,0)+IF('Foglio deposito'!$AF$194='Foglio deposito'!AE194,'Foglio deposito'!$AC$144,0)+IF('Foglio deposito'!$AF$195='Foglio deposito'!AE194,'Foglio deposito'!$AC$143,0)+IF('Foglio deposito'!$AF$196='Foglio deposito'!AE194,'Foglio deposito'!$AC$145,0)+IF('Foglio deposito'!$AF$197='Foglio deposito'!AE194,'Foglio deposito'!$AC$146,0)+IF('Foglio deposito'!$AF$198='Foglio deposito'!AE194,'Foglio deposito'!$AC$147,0)+IF('Foglio deposito'!$AF$199='Foglio deposito'!AE194,'Foglio deposito'!$AC$148,0)+IF('Foglio deposito'!$AF$200='Foglio deposito'!AE194,'Foglio deposito'!$AC$149,0)+IF('Foglio deposito'!$AF$201='Foglio deposito'!AE194,'Foglio deposito'!$AC$150,0)+IF('Foglio deposito'!$AF$202='Foglio deposito'!AE194,'Foglio deposito'!$AC$151,0)+IF('Foglio deposito'!$AF$203='Foglio deposito'!AE194,'Foglio deposito'!$AC$152,0)+IF('Foglio deposito'!$AF$204='Foglio deposito'!AE194,'Foglio deposito'!$AC$153,0)+IF('Foglio deposito'!$AF$205='Foglio deposito'!AE194,'Foglio deposito'!$AC$154,0)+IF('Foglio deposito'!$AF$206='Foglio deposito'!AE194,'Foglio deposito'!$AC$155,0)+IF('Foglio deposito'!$AF$207='Foglio deposito'!AE194,'Foglio deposito'!$AC$156,0)+IF('Foglio deposito'!$AF$208='Foglio deposito'!AE194,'Foglio deposito'!$AC$157,0)</f>
        <v>0</v>
      </c>
      <c r="G31" s="20"/>
      <c r="H31" s="418">
        <f>'DATI STRUTTURA'!C96</f>
        <v>0</v>
      </c>
      <c r="I31" s="490">
        <f>'Foglio deposito'!L143</f>
        <v>0</v>
      </c>
      <c r="J31" s="490">
        <f>'Foglio deposito'!M143</f>
        <v>0</v>
      </c>
      <c r="K31" s="490">
        <f>'Foglio deposito'!AB143</f>
        <v>0</v>
      </c>
      <c r="L31" s="490">
        <f>'Foglio deposito'!AC143</f>
        <v>0</v>
      </c>
    </row>
    <row r="32" spans="2:12" x14ac:dyDescent="0.25">
      <c r="B32" s="418">
        <f>'DATI STRUTTURA'!C48</f>
        <v>0</v>
      </c>
      <c r="C32" s="490">
        <f>IF('Foglio deposito'!$AF$169='Foglio deposito'!AE195,'Foglio deposito'!$L$118,0)+IF('Foglio deposito'!$AF$170='Foglio deposito'!AE195,'Foglio deposito'!$L$119,0)+IF('Foglio deposito'!$AF$171='Foglio deposito'!AE195,'Foglio deposito'!$L$120,0)+IF('Foglio deposito'!$AF$172='Foglio deposito'!AE195,'Foglio deposito'!$L$121,0)+IF('Foglio deposito'!$AF$173='Foglio deposito'!AE195,'Foglio deposito'!$L$122,0)+IF('Foglio deposito'!$AF$174='Foglio deposito'!AE195,'Foglio deposito'!$L$123,0)+IF('Foglio deposito'!$AF$175='Foglio deposito'!AE195,'Foglio deposito'!$L$124,0)+IF('Foglio deposito'!$AF$176='Foglio deposito'!AE195,'Foglio deposito'!$L$125,0)+IF('Foglio deposito'!$AF$177='Foglio deposito'!AE195,'Foglio deposito'!$L$126,0)+IF('Foglio deposito'!$AF$178='Foglio deposito'!AE195,'Foglio deposito'!$L$127,0)+IF('Foglio deposito'!$AF$179='Foglio deposito'!AE195,'Foglio deposito'!$L$128,0)+IF('Foglio deposito'!$AF$180='Foglio deposito'!AE195,'Foglio deposito'!$L$129,0)+IF('Foglio deposito'!$AF$181='Foglio deposito'!AE195,'Foglio deposito'!$L$130,0)+IF('Foglio deposito'!$AF$182='Foglio deposito'!AE195,'Foglio deposito'!$L$131,0)+IF('Foglio deposito'!$AF$183='Foglio deposito'!AE195,'Foglio deposito'!$L$132,0)+IF('Foglio deposito'!$AF$184='Foglio deposito'!AE195,'Foglio deposito'!$L$133,0)+IF('Foglio deposito'!$AF$185='Foglio deposito'!AE195,'Foglio deposito'!$L$134,0)+IF('Foglio deposito'!$AF$186='Foglio deposito'!AE195,'Foglio deposito'!$L$135,0)+IF('Foglio deposito'!$AF$187='Foglio deposito'!AE195,'Foglio deposito'!$L$136,0)+IF('Foglio deposito'!$AF$188='Foglio deposito'!AE195,'Foglio deposito'!$L$137,0)+IF('Foglio deposito'!$AF$189='Foglio deposito'!AE195,'Foglio deposito'!$L$138,0)+IF('Foglio deposito'!$AF$190='Foglio deposito'!AE195,'Foglio deposito'!$L$139,0)+IF('Foglio deposito'!$AF$191='Foglio deposito'!AE195,'Foglio deposito'!$L$140,0)+IF('Foglio deposito'!$AF$192='Foglio deposito'!AE195,'Foglio deposito'!$L$141,0)+IF('Foglio deposito'!$AF$193='Foglio deposito'!AE195,'Foglio deposito'!$L$142,0)+IF('Foglio deposito'!$AF$194='Foglio deposito'!AE195,'Foglio deposito'!$L$144,0)+IF('Foglio deposito'!$AF$195='Foglio deposito'!AE195,'Foglio deposito'!$L$143,0)+IF('Foglio deposito'!$AF$196='Foglio deposito'!AE195,'Foglio deposito'!$L$145,0)+IF('Foglio deposito'!$AF$197='Foglio deposito'!AE195,'Foglio deposito'!$L$146,0)+IF('Foglio deposito'!$AF$198='Foglio deposito'!AE195,'Foglio deposito'!$L$147,0)+IF('Foglio deposito'!$AF$199='Foglio deposito'!AE195,'Foglio deposito'!$L$148,0)+IF('Foglio deposito'!$AF$200='Foglio deposito'!AE195,'Foglio deposito'!$L$149,0)+IF('Foglio deposito'!$AF$201='Foglio deposito'!AE195,'Foglio deposito'!$L$150,0)+IF('Foglio deposito'!$AF$202='Foglio deposito'!AE195,'Foglio deposito'!$L$151,0)+IF('Foglio deposito'!$AF$203='Foglio deposito'!AE195,'Foglio deposito'!$L$152,0)+IF('Foglio deposito'!$AF$204='Foglio deposito'!AE195,'Foglio deposito'!$L$153,0)+IF('Foglio deposito'!$AF$205='Foglio deposito'!AE195,'Foglio deposito'!$L$154,0)+IF('Foglio deposito'!$AF$206='Foglio deposito'!AE195,'Foglio deposito'!$L$155,0)+IF('Foglio deposito'!$AF$207='Foglio deposito'!AE195,'Foglio deposito'!$L$156,0)+IF('Foglio deposito'!$AF$208='Foglio deposito'!AE195,'Foglio deposito'!$L$157,0)+'DATI STRUTTURA'!$C$4*'DATI STRUTTURA'!$F$11*'CARICHI VERTICALI 1'!C32*'CARICHI VERTICALI 1'!D32+'DATI STRUTTURA'!H48</f>
        <v>0</v>
      </c>
      <c r="D32" s="490">
        <f>IF('Foglio deposito'!$AF$169='Foglio deposito'!AE195,'Foglio deposito'!$M$118,0)+IF('Foglio deposito'!$AF$170='Foglio deposito'!AE195,'Foglio deposito'!$M$119,0)+IF('Foglio deposito'!$AF$171='Foglio deposito'!AE195,'Foglio deposito'!$M$120,0)+IF('Foglio deposito'!$AF$172='Foglio deposito'!AE195,'Foglio deposito'!$M$121,0)+IF('Foglio deposito'!$AF$173='Foglio deposito'!AE195,'Foglio deposito'!$M$122,0)+IF('Foglio deposito'!$AF$174='Foglio deposito'!AE195,'Foglio deposito'!$M$123,0)+IF('Foglio deposito'!$AF$175='Foglio deposito'!AE195,'Foglio deposito'!$M$124,0)+IF('Foglio deposito'!$AF$176='Foglio deposito'!AE195,'Foglio deposito'!$M$125,0)+IF('Foglio deposito'!$AF$177='Foglio deposito'!AE195,'Foglio deposito'!$M$126,0)+IF('Foglio deposito'!$AF$178='Foglio deposito'!AE195,'Foglio deposito'!$M$127,0)+IF('Foglio deposito'!$AF$179='Foglio deposito'!AE195,'Foglio deposito'!$M$128,0)+IF('Foglio deposito'!$AF$180='Foglio deposito'!AE195,'Foglio deposito'!$M$129,0)+IF('Foglio deposito'!$AF$181='Foglio deposito'!AE195,'Foglio deposito'!$M$130,0)+IF('Foglio deposito'!$AF$182='Foglio deposito'!AE195,'Foglio deposito'!$M$131,0)+IF('Foglio deposito'!$AF$183='Foglio deposito'!AE195,'Foglio deposito'!$M$132,0)+IF('Foglio deposito'!$AF$184='Foglio deposito'!AE195,'Foglio deposito'!$M$133,0)+IF('Foglio deposito'!$AF$185='Foglio deposito'!AE195,'Foglio deposito'!$M$134,0)+IF('Foglio deposito'!$AF$186='Foglio deposito'!AE195,'Foglio deposito'!$M$135,0)+IF('Foglio deposito'!$AF$187='Foglio deposito'!AE195,'Foglio deposito'!$M$136,0)+IF('Foglio deposito'!$AF$188='Foglio deposito'!AE195,'Foglio deposito'!$M$137,0)+IF('Foglio deposito'!$AF$189='Foglio deposito'!AE195,'Foglio deposito'!$M$138,0)+IF('Foglio deposito'!$AF$190='Foglio deposito'!AE195,'Foglio deposito'!$M$139,0)+IF('Foglio deposito'!$AF$191='Foglio deposito'!AE195,'Foglio deposito'!$M$140,0)+IF('Foglio deposito'!$AF$192='Foglio deposito'!AE195,'Foglio deposito'!$M$141,0)+IF('Foglio deposito'!$AF$193='Foglio deposito'!AE195,'Foglio deposito'!$M$142,0)+IF('Foglio deposito'!$AF$194='Foglio deposito'!AE195,'Foglio deposito'!$M$144,0)+IF('Foglio deposito'!$AF$195='Foglio deposito'!AE195,'Foglio deposito'!$M$143,0)+IF('Foglio deposito'!$AF$196='Foglio deposito'!AE195,'Foglio deposito'!$M$145,0)+IF('Foglio deposito'!$AF$197='Foglio deposito'!AE195,'Foglio deposito'!$M$146,0)+IF('Foglio deposito'!$AF$198='Foglio deposito'!AE195,'Foglio deposito'!$M$147,0)+IF('Foglio deposito'!$AF$199='Foglio deposito'!AE195,'Foglio deposito'!$M$148,0)+IF('Foglio deposito'!$AF$200='Foglio deposito'!AE195,'Foglio deposito'!$M$149,0)+IF('Foglio deposito'!$AF$201='Foglio deposito'!AE195,'Foglio deposito'!$M$150,0)+IF('Foglio deposito'!$AF$202='Foglio deposito'!AE195,'Foglio deposito'!$M$151,0)+IF('Foglio deposito'!$AF$203='Foglio deposito'!AE195,'Foglio deposito'!$M$152,0)+IF('Foglio deposito'!$AF$204='Foglio deposito'!AE195,'Foglio deposito'!$M$153,0)+IF('Foglio deposito'!$AF$205='Foglio deposito'!AE195,'Foglio deposito'!$M$154,0)+IF('Foglio deposito'!$AF$206='Foglio deposito'!AE195,'Foglio deposito'!$M$155,0)+IF('Foglio deposito'!$AF$207='Foglio deposito'!AE195,'Foglio deposito'!$M$156,0)+IF('Foglio deposito'!$AF$208='Foglio deposito'!AE195,'Foglio deposito'!$M$157,0)+'DATI STRUTTURA'!I48</f>
        <v>0</v>
      </c>
      <c r="E32" s="490">
        <f>IF('Foglio deposito'!$AF$169='Foglio deposito'!AE195,'Foglio deposito'!$AB$118,0)+IF('Foglio deposito'!$AF$170='Foglio deposito'!AE195,'Foglio deposito'!$AB$119,0)+IF('Foglio deposito'!$AF$171='Foglio deposito'!AE195,'Foglio deposito'!$AB$120,0)+IF('Foglio deposito'!$AF$172='Foglio deposito'!AE195,'Foglio deposito'!$AB$121,0)+IF('Foglio deposito'!$AF$173='Foglio deposito'!AE195,'Foglio deposito'!$AB$122,0)+IF('Foglio deposito'!$AF$174='Foglio deposito'!AE195,'Foglio deposito'!$AB$123,0)+IF('Foglio deposito'!$AF$175='Foglio deposito'!AE195,'Foglio deposito'!$AB$124,0)+IF('Foglio deposito'!$AF$176='Foglio deposito'!AE195,'Foglio deposito'!$AB$125,0)+IF('Foglio deposito'!$AF$177='Foglio deposito'!AE195,'Foglio deposito'!$AB$126,0)+IF('Foglio deposito'!$AF$178='Foglio deposito'!AE195,'Foglio deposito'!$AB$127,0)+IF('Foglio deposito'!$AF$179='Foglio deposito'!AE195,'Foglio deposito'!$AB$128,0)+IF('Foglio deposito'!$AF$180='Foglio deposito'!AE195,'Foglio deposito'!$AB$129,0)+IF('Foglio deposito'!$AF$181='Foglio deposito'!AE195,'Foglio deposito'!$AB$130,0)+IF('Foglio deposito'!$AF$182='Foglio deposito'!AE195,'Foglio deposito'!$AB$131,0)+IF('Foglio deposito'!$AF$183='Foglio deposito'!AE195,'Foglio deposito'!$AB$132,0)+IF('Foglio deposito'!$AF$184='Foglio deposito'!AE195,'Foglio deposito'!$AB$133,0)+IF('Foglio deposito'!$AF$185='Foglio deposito'!AE195,'Foglio deposito'!$AB$134,0)+IF('Foglio deposito'!$AF$186='Foglio deposito'!AE195,'Foglio deposito'!$AB$135,0)+IF('Foglio deposito'!$AF$187='Foglio deposito'!AE195,'Foglio deposito'!$AB$136,0)+IF('Foglio deposito'!$AF$188='Foglio deposito'!AE195,'Foglio deposito'!$AB$137,0)+IF('Foglio deposito'!$AF$189='Foglio deposito'!AE195,'Foglio deposito'!$AB$138,0)+IF('Foglio deposito'!$AF$190='Foglio deposito'!AE195,'Foglio deposito'!$AB$139,0)+IF('Foglio deposito'!$AF$191='Foglio deposito'!AE195,'Foglio deposito'!$AB$140,0)+IF('Foglio deposito'!$AF$192='Foglio deposito'!AE195,'Foglio deposito'!$AB$141,0)+IF('Foglio deposito'!$AF$193='Foglio deposito'!AE195,'Foglio deposito'!$AB$142,0)+IF('Foglio deposito'!$AF$194='Foglio deposito'!AE195,'Foglio deposito'!$AB$144,0)+IF('Foglio deposito'!$AF$195='Foglio deposito'!AE195,'Foglio deposito'!$AB$143,0)+IF('Foglio deposito'!$AF$196='Foglio deposito'!AE195,'Foglio deposito'!$AB$145,0)+IF('Foglio deposito'!$AF$197='Foglio deposito'!AE195,'Foglio deposito'!$AB$146,0)+IF('Foglio deposito'!$AF$198='Foglio deposito'!AE195,'Foglio deposito'!$AB$147,0)+IF('Foglio deposito'!$AF$199='Foglio deposito'!AE195,'Foglio deposito'!$AB$148,0)+IF('Foglio deposito'!$AF$200='Foglio deposito'!AE195,'Foglio deposito'!$AB$149,0)+IF('Foglio deposito'!$AF$201='Foglio deposito'!AE195,'Foglio deposito'!$AB$150,0)+IF('Foglio deposito'!$AF$202='Foglio deposito'!AE195,'Foglio deposito'!$AB$151,0)+IF('Foglio deposito'!$AF$203='Foglio deposito'!AE195,'Foglio deposito'!$AB$152,0)+IF('Foglio deposito'!$AF$204='Foglio deposito'!AE195,'Foglio deposito'!$AB$153,0)+IF('Foglio deposito'!$AF$205='Foglio deposito'!AE195,'Foglio deposito'!$AB$154,0)+IF('Foglio deposito'!$AF$206='Foglio deposito'!AE195,'Foglio deposito'!$AB$155,0)+IF('Foglio deposito'!$AF$207='Foglio deposito'!AE195,'Foglio deposito'!$AB$156,0)+IF('Foglio deposito'!$AF$208='Foglio deposito'!AE195,'Foglio deposito'!$AB$157,0)+'DATI STRUTTURA'!J48</f>
        <v>0</v>
      </c>
      <c r="F32" s="490">
        <f>IF('Foglio deposito'!$AF$169='Foglio deposito'!AE195,'Foglio deposito'!$AC$118,0)+IF('Foglio deposito'!$AF$170='Foglio deposito'!AE195,'Foglio deposito'!$AC$119,0)+IF('Foglio deposito'!$AF$171='Foglio deposito'!AE195,'Foglio deposito'!$AC$120,0)+IF('Foglio deposito'!$AF$172='Foglio deposito'!AE195,'Foglio deposito'!$AC$121,0)+IF('Foglio deposito'!$AF$173='Foglio deposito'!AE195,'Foglio deposito'!$AC$122,0)+IF('Foglio deposito'!$AF$174='Foglio deposito'!AE195,'Foglio deposito'!$AC$123,0)+IF('Foglio deposito'!$AF$175='Foglio deposito'!AE195,'Foglio deposito'!$AC$124,0)+IF('Foglio deposito'!$AF$176='Foglio deposito'!AE195,'Foglio deposito'!$AC$125,0)+IF('Foglio deposito'!$AF$177='Foglio deposito'!AE195,'Foglio deposito'!$AC$126,0)+IF('Foglio deposito'!$AF$178='Foglio deposito'!AE195,'Foglio deposito'!$AC$127,0)+IF('Foglio deposito'!$AF$179='Foglio deposito'!AE195,'Foglio deposito'!$AC$128,0)+IF('Foglio deposito'!$AF$180='Foglio deposito'!AE195,'Foglio deposito'!$AC$129,0)+IF('Foglio deposito'!$AF$181='Foglio deposito'!AE195,'Foglio deposito'!$AC$130,0)+IF('Foglio deposito'!$AF$182='Foglio deposito'!AE195,'Foglio deposito'!$AC$131,0)+IF('Foglio deposito'!$AF$183='Foglio deposito'!AE195,'Foglio deposito'!$AC$132,0)+IF('Foglio deposito'!$AF$184='Foglio deposito'!AE195,'Foglio deposito'!$AC$133,0)+IF('Foglio deposito'!$AF$185='Foglio deposito'!AE195,'Foglio deposito'!$AC$134,0)+IF('Foglio deposito'!$AF$186='Foglio deposito'!AE195,'Foglio deposito'!$AC$135,0)+IF('Foglio deposito'!$AF$187='Foglio deposito'!AE195,'Foglio deposito'!$AC$136,0)+IF('Foglio deposito'!$AF$188='Foglio deposito'!AE195,'Foglio deposito'!$AC$137,0)+IF('Foglio deposito'!$AF$189='Foglio deposito'!AE195,'Foglio deposito'!$AC$138,0)+IF('Foglio deposito'!$AF$190='Foglio deposito'!AE195,'Foglio deposito'!$AC$139,0)+IF('Foglio deposito'!$AF$191='Foglio deposito'!AE195,'Foglio deposito'!$AC$140,0)+IF('Foglio deposito'!$AF$192='Foglio deposito'!AE195,'Foglio deposito'!$AC$141,0)+IF('Foglio deposito'!$AF$193='Foglio deposito'!AE195,'Foglio deposito'!$AC$142,0)+IF('Foglio deposito'!$AF$194='Foglio deposito'!AE195,'Foglio deposito'!$AC$144,0)+IF('Foglio deposito'!$AF$195='Foglio deposito'!AE195,'Foglio deposito'!$AC$143,0)+IF('Foglio deposito'!$AF$196='Foglio deposito'!AE195,'Foglio deposito'!$AC$145,0)+IF('Foglio deposito'!$AF$197='Foglio deposito'!AE195,'Foglio deposito'!$AC$146,0)+IF('Foglio deposito'!$AF$198='Foglio deposito'!AE195,'Foglio deposito'!$AC$147,0)+IF('Foglio deposito'!$AF$199='Foglio deposito'!AE195,'Foglio deposito'!$AC$148,0)+IF('Foglio deposito'!$AF$200='Foglio deposito'!AE195,'Foglio deposito'!$AC$149,0)+IF('Foglio deposito'!$AF$201='Foglio deposito'!AE195,'Foglio deposito'!$AC$150,0)+IF('Foglio deposito'!$AF$202='Foglio deposito'!AE195,'Foglio deposito'!$AC$151,0)+IF('Foglio deposito'!$AF$203='Foglio deposito'!AE195,'Foglio deposito'!$AC$152,0)+IF('Foglio deposito'!$AF$204='Foglio deposito'!AE195,'Foglio deposito'!$AC$153,0)+IF('Foglio deposito'!$AF$205='Foglio deposito'!AE195,'Foglio deposito'!$AC$154,0)+IF('Foglio deposito'!$AF$206='Foglio deposito'!AE195,'Foglio deposito'!$AC$155,0)+IF('Foglio deposito'!$AF$207='Foglio deposito'!AE195,'Foglio deposito'!$AC$156,0)+IF('Foglio deposito'!$AF$208='Foglio deposito'!AE195,'Foglio deposito'!$AC$157,0)</f>
        <v>0</v>
      </c>
      <c r="G32" s="20"/>
      <c r="H32" s="418">
        <f>'DATI STRUTTURA'!C97</f>
        <v>0</v>
      </c>
      <c r="I32" s="490">
        <f>'Foglio deposito'!L144</f>
        <v>0</v>
      </c>
      <c r="J32" s="490">
        <f>'Foglio deposito'!M144</f>
        <v>0</v>
      </c>
      <c r="K32" s="490">
        <f>'Foglio deposito'!AB144</f>
        <v>0</v>
      </c>
      <c r="L32" s="490">
        <f>'Foglio deposito'!AC144</f>
        <v>0</v>
      </c>
    </row>
    <row r="33" spans="2:12" x14ac:dyDescent="0.25">
      <c r="B33" s="418">
        <f>'DATI STRUTTURA'!C49</f>
        <v>0</v>
      </c>
      <c r="C33" s="490">
        <f>IF('Foglio deposito'!$AF$169='Foglio deposito'!AE196,'Foglio deposito'!$L$118,0)+IF('Foglio deposito'!$AF$170='Foglio deposito'!AE196,'Foglio deposito'!$L$119,0)+IF('Foglio deposito'!$AF$171='Foglio deposito'!AE196,'Foglio deposito'!$L$120,0)+IF('Foglio deposito'!$AF$172='Foglio deposito'!AE196,'Foglio deposito'!$L$121,0)+IF('Foglio deposito'!$AF$173='Foglio deposito'!AE196,'Foglio deposito'!$L$122,0)+IF('Foglio deposito'!$AF$174='Foglio deposito'!AE196,'Foglio deposito'!$L$123,0)+IF('Foglio deposito'!$AF$175='Foglio deposito'!AE196,'Foglio deposito'!$L$124,0)+IF('Foglio deposito'!$AF$176='Foglio deposito'!AE196,'Foglio deposito'!$L$125,0)+IF('Foglio deposito'!$AF$177='Foglio deposito'!AE196,'Foglio deposito'!$L$126,0)+IF('Foglio deposito'!$AF$178='Foglio deposito'!AE196,'Foglio deposito'!$L$127,0)+IF('Foglio deposito'!$AF$179='Foglio deposito'!AE196,'Foglio deposito'!$L$128,0)+IF('Foglio deposito'!$AF$180='Foglio deposito'!AE196,'Foglio deposito'!$L$129,0)+IF('Foglio deposito'!$AF$181='Foglio deposito'!AE196,'Foglio deposito'!$L$130,0)+IF('Foglio deposito'!$AF$182='Foglio deposito'!AE196,'Foglio deposito'!$L$131,0)+IF('Foglio deposito'!$AF$183='Foglio deposito'!AE196,'Foglio deposito'!$L$132,0)+IF('Foglio deposito'!$AF$184='Foglio deposito'!AE196,'Foglio deposito'!$L$133,0)+IF('Foglio deposito'!$AF$185='Foglio deposito'!AE196,'Foglio deposito'!$L$134,0)+IF('Foglio deposito'!$AF$186='Foglio deposito'!AE196,'Foglio deposito'!$L$135,0)+IF('Foglio deposito'!$AF$187='Foglio deposito'!AE196,'Foglio deposito'!$L$136,0)+IF('Foglio deposito'!$AF$188='Foglio deposito'!AE196,'Foglio deposito'!$L$137,0)+IF('Foglio deposito'!$AF$189='Foglio deposito'!AE196,'Foglio deposito'!$L$138,0)+IF('Foglio deposito'!$AF$190='Foglio deposito'!AE196,'Foglio deposito'!$L$139,0)+IF('Foglio deposito'!$AF$191='Foglio deposito'!AE196,'Foglio deposito'!$L$140,0)+IF('Foglio deposito'!$AF$192='Foglio deposito'!AE196,'Foglio deposito'!$L$141,0)+IF('Foglio deposito'!$AF$193='Foglio deposito'!AE196,'Foglio deposito'!$L$142,0)+IF('Foglio deposito'!$AF$194='Foglio deposito'!AE196,'Foglio deposito'!$L$144,0)+IF('Foglio deposito'!$AF$195='Foglio deposito'!AE196,'Foglio deposito'!$L$143,0)+IF('Foglio deposito'!$AF$196='Foglio deposito'!AE196,'Foglio deposito'!$L$145,0)+IF('Foglio deposito'!$AF$197='Foglio deposito'!AE196,'Foglio deposito'!$L$146,0)+IF('Foglio deposito'!$AF$198='Foglio deposito'!AE196,'Foglio deposito'!$L$147,0)+IF('Foglio deposito'!$AF$199='Foglio deposito'!AE196,'Foglio deposito'!$L$148,0)+IF('Foglio deposito'!$AF$200='Foglio deposito'!AE196,'Foglio deposito'!$L$149,0)+IF('Foglio deposito'!$AF$201='Foglio deposito'!AE196,'Foglio deposito'!$L$150,0)+IF('Foglio deposito'!$AF$202='Foglio deposito'!AE196,'Foglio deposito'!$L$151,0)+IF('Foglio deposito'!$AF$203='Foglio deposito'!AE196,'Foglio deposito'!$L$152,0)+IF('Foglio deposito'!$AF$204='Foglio deposito'!AE196,'Foglio deposito'!$L$153,0)+IF('Foglio deposito'!$AF$205='Foglio deposito'!AE196,'Foglio deposito'!$L$154,0)+IF('Foglio deposito'!$AF$206='Foglio deposito'!AE196,'Foglio deposito'!$L$155,0)+IF('Foglio deposito'!$AF$207='Foglio deposito'!AE196,'Foglio deposito'!$L$156,0)+IF('Foglio deposito'!$AF$208='Foglio deposito'!AE196,'Foglio deposito'!$L$157,0)+'DATI STRUTTURA'!$C$4*'DATI STRUTTURA'!$F$11*'CARICHI VERTICALI 1'!C33*'CARICHI VERTICALI 1'!D33+'DATI STRUTTURA'!H49</f>
        <v>0</v>
      </c>
      <c r="D33" s="490">
        <f>IF('Foglio deposito'!$AF$169='Foglio deposito'!AE196,'Foglio deposito'!$M$118,0)+IF('Foglio deposito'!$AF$170='Foglio deposito'!AE196,'Foglio deposito'!$M$119,0)+IF('Foglio deposito'!$AF$171='Foglio deposito'!AE196,'Foglio deposito'!$M$120,0)+IF('Foglio deposito'!$AF$172='Foglio deposito'!AE196,'Foglio deposito'!$M$121,0)+IF('Foglio deposito'!$AF$173='Foglio deposito'!AE196,'Foglio deposito'!$M$122,0)+IF('Foglio deposito'!$AF$174='Foglio deposito'!AE196,'Foglio deposito'!$M$123,0)+IF('Foglio deposito'!$AF$175='Foglio deposito'!AE196,'Foglio deposito'!$M$124,0)+IF('Foglio deposito'!$AF$176='Foglio deposito'!AE196,'Foglio deposito'!$M$125,0)+IF('Foglio deposito'!$AF$177='Foglio deposito'!AE196,'Foglio deposito'!$M$126,0)+IF('Foglio deposito'!$AF$178='Foglio deposito'!AE196,'Foglio deposito'!$M$127,0)+IF('Foglio deposito'!$AF$179='Foglio deposito'!AE196,'Foglio deposito'!$M$128,0)+IF('Foglio deposito'!$AF$180='Foglio deposito'!AE196,'Foglio deposito'!$M$129,0)+IF('Foglio deposito'!$AF$181='Foglio deposito'!AE196,'Foglio deposito'!$M$130,0)+IF('Foglio deposito'!$AF$182='Foglio deposito'!AE196,'Foglio deposito'!$M$131,0)+IF('Foglio deposito'!$AF$183='Foglio deposito'!AE196,'Foglio deposito'!$M$132,0)+IF('Foglio deposito'!$AF$184='Foglio deposito'!AE196,'Foglio deposito'!$M$133,0)+IF('Foglio deposito'!$AF$185='Foglio deposito'!AE196,'Foglio deposito'!$M$134,0)+IF('Foglio deposito'!$AF$186='Foglio deposito'!AE196,'Foglio deposito'!$M$135,0)+IF('Foglio deposito'!$AF$187='Foglio deposito'!AE196,'Foglio deposito'!$M$136,0)+IF('Foglio deposito'!$AF$188='Foglio deposito'!AE196,'Foglio deposito'!$M$137,0)+IF('Foglio deposito'!$AF$189='Foglio deposito'!AE196,'Foglio deposito'!$M$138,0)+IF('Foglio deposito'!$AF$190='Foglio deposito'!AE196,'Foglio deposito'!$M$139,0)+IF('Foglio deposito'!$AF$191='Foglio deposito'!AE196,'Foglio deposito'!$M$140,0)+IF('Foglio deposito'!$AF$192='Foglio deposito'!AE196,'Foglio deposito'!$M$141,0)+IF('Foglio deposito'!$AF$193='Foglio deposito'!AE196,'Foglio deposito'!$M$142,0)+IF('Foglio deposito'!$AF$194='Foglio deposito'!AE196,'Foglio deposito'!$M$144,0)+IF('Foglio deposito'!$AF$195='Foglio deposito'!AE196,'Foglio deposito'!$M$143,0)+IF('Foglio deposito'!$AF$196='Foglio deposito'!AE196,'Foglio deposito'!$M$145,0)+IF('Foglio deposito'!$AF$197='Foglio deposito'!AE196,'Foglio deposito'!$M$146,0)+IF('Foglio deposito'!$AF$198='Foglio deposito'!AE196,'Foglio deposito'!$M$147,0)+IF('Foglio deposito'!$AF$199='Foglio deposito'!AE196,'Foglio deposito'!$M$148,0)+IF('Foglio deposito'!$AF$200='Foglio deposito'!AE196,'Foglio deposito'!$M$149,0)+IF('Foglio deposito'!$AF$201='Foglio deposito'!AE196,'Foglio deposito'!$M$150,0)+IF('Foglio deposito'!$AF$202='Foglio deposito'!AE196,'Foglio deposito'!$M$151,0)+IF('Foglio deposito'!$AF$203='Foglio deposito'!AE196,'Foglio deposito'!$M$152,0)+IF('Foglio deposito'!$AF$204='Foglio deposito'!AE196,'Foglio deposito'!$M$153,0)+IF('Foglio deposito'!$AF$205='Foglio deposito'!AE196,'Foglio deposito'!$M$154,0)+IF('Foglio deposito'!$AF$206='Foglio deposito'!AE196,'Foglio deposito'!$M$155,0)+IF('Foglio deposito'!$AF$207='Foglio deposito'!AE196,'Foglio deposito'!$M$156,0)+IF('Foglio deposito'!$AF$208='Foglio deposito'!AE196,'Foglio deposito'!$M$157,0)+'DATI STRUTTURA'!I49</f>
        <v>0</v>
      </c>
      <c r="E33" s="490">
        <f>IF('Foglio deposito'!$AF$169='Foglio deposito'!AE196,'Foglio deposito'!$AB$118,0)+IF('Foglio deposito'!$AF$170='Foglio deposito'!AE196,'Foglio deposito'!$AB$119,0)+IF('Foglio deposito'!$AF$171='Foglio deposito'!AE196,'Foglio deposito'!$AB$120,0)+IF('Foglio deposito'!$AF$172='Foglio deposito'!AE196,'Foglio deposito'!$AB$121,0)+IF('Foglio deposito'!$AF$173='Foglio deposito'!AE196,'Foglio deposito'!$AB$122,0)+IF('Foglio deposito'!$AF$174='Foglio deposito'!AE196,'Foglio deposito'!$AB$123,0)+IF('Foglio deposito'!$AF$175='Foglio deposito'!AE196,'Foglio deposito'!$AB$124,0)+IF('Foglio deposito'!$AF$176='Foglio deposito'!AE196,'Foglio deposito'!$AB$125,0)+IF('Foglio deposito'!$AF$177='Foglio deposito'!AE196,'Foglio deposito'!$AB$126,0)+IF('Foglio deposito'!$AF$178='Foglio deposito'!AE196,'Foglio deposito'!$AB$127,0)+IF('Foglio deposito'!$AF$179='Foglio deposito'!AE196,'Foglio deposito'!$AB$128,0)+IF('Foglio deposito'!$AF$180='Foglio deposito'!AE196,'Foglio deposito'!$AB$129,0)+IF('Foglio deposito'!$AF$181='Foglio deposito'!AE196,'Foglio deposito'!$AB$130,0)+IF('Foglio deposito'!$AF$182='Foglio deposito'!AE196,'Foglio deposito'!$AB$131,0)+IF('Foglio deposito'!$AF$183='Foglio deposito'!AE196,'Foglio deposito'!$AB$132,0)+IF('Foglio deposito'!$AF$184='Foglio deposito'!AE196,'Foglio deposito'!$AB$133,0)+IF('Foglio deposito'!$AF$185='Foglio deposito'!AE196,'Foglio deposito'!$AB$134,0)+IF('Foglio deposito'!$AF$186='Foglio deposito'!AE196,'Foglio deposito'!$AB$135,0)+IF('Foglio deposito'!$AF$187='Foglio deposito'!AE196,'Foglio deposito'!$AB$136,0)+IF('Foglio deposito'!$AF$188='Foglio deposito'!AE196,'Foglio deposito'!$AB$137,0)+IF('Foglio deposito'!$AF$189='Foglio deposito'!AE196,'Foglio deposito'!$AB$138,0)+IF('Foglio deposito'!$AF$190='Foglio deposito'!AE196,'Foglio deposito'!$AB$139,0)+IF('Foglio deposito'!$AF$191='Foglio deposito'!AE196,'Foglio deposito'!$AB$140,0)+IF('Foglio deposito'!$AF$192='Foglio deposito'!AE196,'Foglio deposito'!$AB$141,0)+IF('Foglio deposito'!$AF$193='Foglio deposito'!AE196,'Foglio deposito'!$AB$142,0)+IF('Foglio deposito'!$AF$194='Foglio deposito'!AE196,'Foglio deposito'!$AB$144,0)+IF('Foglio deposito'!$AF$195='Foglio deposito'!AE196,'Foglio deposito'!$AB$143,0)+IF('Foglio deposito'!$AF$196='Foglio deposito'!AE196,'Foglio deposito'!$AB$145,0)+IF('Foglio deposito'!$AF$197='Foglio deposito'!AE196,'Foglio deposito'!$AB$146,0)+IF('Foglio deposito'!$AF$198='Foglio deposito'!AE196,'Foglio deposito'!$AB$147,0)+IF('Foglio deposito'!$AF$199='Foglio deposito'!AE196,'Foglio deposito'!$AB$148,0)+IF('Foglio deposito'!$AF$200='Foglio deposito'!AE196,'Foglio deposito'!$AB$149,0)+IF('Foglio deposito'!$AF$201='Foglio deposito'!AE196,'Foglio deposito'!$AB$150,0)+IF('Foglio deposito'!$AF$202='Foglio deposito'!AE196,'Foglio deposito'!$AB$151,0)+IF('Foglio deposito'!$AF$203='Foglio deposito'!AE196,'Foglio deposito'!$AB$152,0)+IF('Foglio deposito'!$AF$204='Foglio deposito'!AE196,'Foglio deposito'!$AB$153,0)+IF('Foglio deposito'!$AF$205='Foglio deposito'!AE196,'Foglio deposito'!$AB$154,0)+IF('Foglio deposito'!$AF$206='Foglio deposito'!AE196,'Foglio deposito'!$AB$155,0)+IF('Foglio deposito'!$AF$207='Foglio deposito'!AE196,'Foglio deposito'!$AB$156,0)+IF('Foglio deposito'!$AF$208='Foglio deposito'!AE196,'Foglio deposito'!$AB$157,0)+'DATI STRUTTURA'!J49</f>
        <v>0</v>
      </c>
      <c r="F33" s="490">
        <f>IF('Foglio deposito'!$AF$169='Foglio deposito'!AE196,'Foglio deposito'!$AC$118,0)+IF('Foglio deposito'!$AF$170='Foglio deposito'!AE196,'Foglio deposito'!$AC$119,0)+IF('Foglio deposito'!$AF$171='Foglio deposito'!AE196,'Foglio deposito'!$AC$120,0)+IF('Foglio deposito'!$AF$172='Foglio deposito'!AE196,'Foglio deposito'!$AC$121,0)+IF('Foglio deposito'!$AF$173='Foglio deposito'!AE196,'Foglio deposito'!$AC$122,0)+IF('Foglio deposito'!$AF$174='Foglio deposito'!AE196,'Foglio deposito'!$AC$123,0)+IF('Foglio deposito'!$AF$175='Foglio deposito'!AE196,'Foglio deposito'!$AC$124,0)+IF('Foglio deposito'!$AF$176='Foglio deposito'!AE196,'Foglio deposito'!$AC$125,0)+IF('Foglio deposito'!$AF$177='Foglio deposito'!AE196,'Foglio deposito'!$AC$126,0)+IF('Foglio deposito'!$AF$178='Foglio deposito'!AE196,'Foglio deposito'!$AC$127,0)+IF('Foglio deposito'!$AF$179='Foglio deposito'!AE196,'Foglio deposito'!$AC$128,0)+IF('Foglio deposito'!$AF$180='Foglio deposito'!AE196,'Foglio deposito'!$AC$129,0)+IF('Foglio deposito'!$AF$181='Foglio deposito'!AE196,'Foglio deposito'!$AC$130,0)+IF('Foglio deposito'!$AF$182='Foglio deposito'!AE196,'Foglio deposito'!$AC$131,0)+IF('Foglio deposito'!$AF$183='Foglio deposito'!AE196,'Foglio deposito'!$AC$132,0)+IF('Foglio deposito'!$AF$184='Foglio deposito'!AE196,'Foglio deposito'!$AC$133,0)+IF('Foglio deposito'!$AF$185='Foglio deposito'!AE196,'Foglio deposito'!$AC$134,0)+IF('Foglio deposito'!$AF$186='Foglio deposito'!AE196,'Foglio deposito'!$AC$135,0)+IF('Foglio deposito'!$AF$187='Foglio deposito'!AE196,'Foglio deposito'!$AC$136,0)+IF('Foglio deposito'!$AF$188='Foglio deposito'!AE196,'Foglio deposito'!$AC$137,0)+IF('Foglio deposito'!$AF$189='Foglio deposito'!AE196,'Foglio deposito'!$AC$138,0)+IF('Foglio deposito'!$AF$190='Foglio deposito'!AE196,'Foglio deposito'!$AC$139,0)+IF('Foglio deposito'!$AF$191='Foglio deposito'!AE196,'Foglio deposito'!$AC$140,0)+IF('Foglio deposito'!$AF$192='Foglio deposito'!AE196,'Foglio deposito'!$AC$141,0)+IF('Foglio deposito'!$AF$193='Foglio deposito'!AE196,'Foglio deposito'!$AC$142,0)+IF('Foglio deposito'!$AF$194='Foglio deposito'!AE196,'Foglio deposito'!$AC$144,0)+IF('Foglio deposito'!$AF$195='Foglio deposito'!AE196,'Foglio deposito'!$AC$143,0)+IF('Foglio deposito'!$AF$196='Foglio deposito'!AE196,'Foglio deposito'!$AC$145,0)+IF('Foglio deposito'!$AF$197='Foglio deposito'!AE196,'Foglio deposito'!$AC$146,0)+IF('Foglio deposito'!$AF$198='Foglio deposito'!AE196,'Foglio deposito'!$AC$147,0)+IF('Foglio deposito'!$AF$199='Foglio deposito'!AE196,'Foglio deposito'!$AC$148,0)+IF('Foglio deposito'!$AF$200='Foglio deposito'!AE196,'Foglio deposito'!$AC$149,0)+IF('Foglio deposito'!$AF$201='Foglio deposito'!AE196,'Foglio deposito'!$AC$150,0)+IF('Foglio deposito'!$AF$202='Foglio deposito'!AE196,'Foglio deposito'!$AC$151,0)+IF('Foglio deposito'!$AF$203='Foglio deposito'!AE196,'Foglio deposito'!$AC$152,0)+IF('Foglio deposito'!$AF$204='Foglio deposito'!AE196,'Foglio deposito'!$AC$153,0)+IF('Foglio deposito'!$AF$205='Foglio deposito'!AE196,'Foglio deposito'!$AC$154,0)+IF('Foglio deposito'!$AF$206='Foglio deposito'!AE196,'Foglio deposito'!$AC$155,0)+IF('Foglio deposito'!$AF$207='Foglio deposito'!AE196,'Foglio deposito'!$AC$156,0)+IF('Foglio deposito'!$AF$208='Foglio deposito'!AE196,'Foglio deposito'!$AC$157,0)</f>
        <v>0</v>
      </c>
      <c r="G33" s="20"/>
      <c r="H33" s="418">
        <f>'DATI STRUTTURA'!C98</f>
        <v>0</v>
      </c>
      <c r="I33" s="490">
        <f>'Foglio deposito'!L145</f>
        <v>0</v>
      </c>
      <c r="J33" s="490">
        <f>'Foglio deposito'!M145</f>
        <v>0</v>
      </c>
      <c r="K33" s="490">
        <f>'Foglio deposito'!AB145</f>
        <v>0</v>
      </c>
      <c r="L33" s="490">
        <f>'Foglio deposito'!AC145</f>
        <v>0</v>
      </c>
    </row>
    <row r="34" spans="2:12" x14ac:dyDescent="0.25">
      <c r="B34" s="418">
        <f>'DATI STRUTTURA'!C50</f>
        <v>0</v>
      </c>
      <c r="C34" s="490">
        <f>IF('Foglio deposito'!$AF$169='Foglio deposito'!AE197,'Foglio deposito'!$L$118,0)+IF('Foglio deposito'!$AF$170='Foglio deposito'!AE197,'Foglio deposito'!$L$119,0)+IF('Foglio deposito'!$AF$171='Foglio deposito'!AE197,'Foglio deposito'!$L$120,0)+IF('Foglio deposito'!$AF$172='Foglio deposito'!AE197,'Foglio deposito'!$L$121,0)+IF('Foglio deposito'!$AF$173='Foglio deposito'!AE197,'Foglio deposito'!$L$122,0)+IF('Foglio deposito'!$AF$174='Foglio deposito'!AE197,'Foglio deposito'!$L$123,0)+IF('Foglio deposito'!$AF$175='Foglio deposito'!AE197,'Foglio deposito'!$L$124,0)+IF('Foglio deposito'!$AF$176='Foglio deposito'!AE197,'Foglio deposito'!$L$125,0)+IF('Foglio deposito'!$AF$177='Foglio deposito'!AE197,'Foglio deposito'!$L$126,0)+IF('Foglio deposito'!$AF$178='Foglio deposito'!AE197,'Foglio deposito'!$L$127,0)+IF('Foglio deposito'!$AF$179='Foglio deposito'!AE197,'Foglio deposito'!$L$128,0)+IF('Foglio deposito'!$AF$180='Foglio deposito'!AE197,'Foglio deposito'!$L$129,0)+IF('Foglio deposito'!$AF$181='Foglio deposito'!AE197,'Foglio deposito'!$L$130,0)+IF('Foglio deposito'!$AF$182='Foglio deposito'!AE197,'Foglio deposito'!$L$131,0)+IF('Foglio deposito'!$AF$183='Foglio deposito'!AE197,'Foglio deposito'!$L$132,0)+IF('Foglio deposito'!$AF$184='Foglio deposito'!AE197,'Foglio deposito'!$L$133,0)+IF('Foglio deposito'!$AF$185='Foglio deposito'!AE197,'Foglio deposito'!$L$134,0)+IF('Foglio deposito'!$AF$186='Foglio deposito'!AE197,'Foglio deposito'!$L$135,0)+IF('Foglio deposito'!$AF$187='Foglio deposito'!AE197,'Foglio deposito'!$L$136,0)+IF('Foglio deposito'!$AF$188='Foglio deposito'!AE197,'Foglio deposito'!$L$137,0)+IF('Foglio deposito'!$AF$189='Foglio deposito'!AE197,'Foglio deposito'!$L$138,0)+IF('Foglio deposito'!$AF$190='Foglio deposito'!AE197,'Foglio deposito'!$L$139,0)+IF('Foglio deposito'!$AF$191='Foglio deposito'!AE197,'Foglio deposito'!$L$140,0)+IF('Foglio deposito'!$AF$192='Foglio deposito'!AE197,'Foglio deposito'!$L$141,0)+IF('Foglio deposito'!$AF$193='Foglio deposito'!AE197,'Foglio deposito'!$L$142,0)+IF('Foglio deposito'!$AF$194='Foglio deposito'!AE197,'Foglio deposito'!$L$144,0)+IF('Foglio deposito'!$AF$195='Foglio deposito'!AE197,'Foglio deposito'!$L$143,0)+IF('Foglio deposito'!$AF$196='Foglio deposito'!AE197,'Foglio deposito'!$L$145,0)+IF('Foglio deposito'!$AF$197='Foglio deposito'!AE197,'Foglio deposito'!$L$146,0)+IF('Foglio deposito'!$AF$198='Foglio deposito'!AE197,'Foglio deposito'!$L$147,0)+IF('Foglio deposito'!$AF$199='Foglio deposito'!AE197,'Foglio deposito'!$L$148,0)+IF('Foglio deposito'!$AF$200='Foglio deposito'!AE197,'Foglio deposito'!$L$149,0)+IF('Foglio deposito'!$AF$201='Foglio deposito'!AE197,'Foglio deposito'!$L$150,0)+IF('Foglio deposito'!$AF$202='Foglio deposito'!AE197,'Foglio deposito'!$L$151,0)+IF('Foglio deposito'!$AF$203='Foglio deposito'!AE197,'Foglio deposito'!$L$152,0)+IF('Foglio deposito'!$AF$204='Foglio deposito'!AE197,'Foglio deposito'!$L$153,0)+IF('Foglio deposito'!$AF$205='Foglio deposito'!AE197,'Foglio deposito'!$L$154,0)+IF('Foglio deposito'!$AF$206='Foglio deposito'!AE197,'Foglio deposito'!$L$155,0)+IF('Foglio deposito'!$AF$207='Foglio deposito'!AE197,'Foglio deposito'!$L$156,0)+IF('Foglio deposito'!$AF$208='Foglio deposito'!AE197,'Foglio deposito'!$L$157,0)+'DATI STRUTTURA'!$C$4*'DATI STRUTTURA'!$F$11*'CARICHI VERTICALI 1'!C34*'CARICHI VERTICALI 1'!D34+'DATI STRUTTURA'!H50</f>
        <v>0</v>
      </c>
      <c r="D34" s="490">
        <f>IF('Foglio deposito'!$AF$169='Foglio deposito'!AE197,'Foglio deposito'!$M$118,0)+IF('Foglio deposito'!$AF$170='Foglio deposito'!AE197,'Foglio deposito'!$M$119,0)+IF('Foglio deposito'!$AF$171='Foglio deposito'!AE197,'Foglio deposito'!$M$120,0)+IF('Foglio deposito'!$AF$172='Foglio deposito'!AE197,'Foglio deposito'!$M$121,0)+IF('Foglio deposito'!$AF$173='Foglio deposito'!AE197,'Foglio deposito'!$M$122,0)+IF('Foglio deposito'!$AF$174='Foglio deposito'!AE197,'Foglio deposito'!$M$123,0)+IF('Foglio deposito'!$AF$175='Foglio deposito'!AE197,'Foglio deposito'!$M$124,0)+IF('Foglio deposito'!$AF$176='Foglio deposito'!AE197,'Foglio deposito'!$M$125,0)+IF('Foglio deposito'!$AF$177='Foglio deposito'!AE197,'Foglio deposito'!$M$126,0)+IF('Foglio deposito'!$AF$178='Foglio deposito'!AE197,'Foglio deposito'!$M$127,0)+IF('Foglio deposito'!$AF$179='Foglio deposito'!AE197,'Foglio deposito'!$M$128,0)+IF('Foglio deposito'!$AF$180='Foglio deposito'!AE197,'Foglio deposito'!$M$129,0)+IF('Foglio deposito'!$AF$181='Foglio deposito'!AE197,'Foglio deposito'!$M$130,0)+IF('Foglio deposito'!$AF$182='Foglio deposito'!AE197,'Foglio deposito'!$M$131,0)+IF('Foglio deposito'!$AF$183='Foglio deposito'!AE197,'Foglio deposito'!$M$132,0)+IF('Foglio deposito'!$AF$184='Foglio deposito'!AE197,'Foglio deposito'!$M$133,0)+IF('Foglio deposito'!$AF$185='Foglio deposito'!AE197,'Foglio deposito'!$M$134,0)+IF('Foglio deposito'!$AF$186='Foglio deposito'!AE197,'Foglio deposito'!$M$135,0)+IF('Foglio deposito'!$AF$187='Foglio deposito'!AE197,'Foglio deposito'!$M$136,0)+IF('Foglio deposito'!$AF$188='Foglio deposito'!AE197,'Foglio deposito'!$M$137,0)+IF('Foglio deposito'!$AF$189='Foglio deposito'!AE197,'Foglio deposito'!$M$138,0)+IF('Foglio deposito'!$AF$190='Foglio deposito'!AE197,'Foglio deposito'!$M$139,0)+IF('Foglio deposito'!$AF$191='Foglio deposito'!AE197,'Foglio deposito'!$M$140,0)+IF('Foglio deposito'!$AF$192='Foglio deposito'!AE197,'Foglio deposito'!$M$141,0)+IF('Foglio deposito'!$AF$193='Foglio deposito'!AE197,'Foglio deposito'!$M$142,0)+IF('Foglio deposito'!$AF$194='Foglio deposito'!AE197,'Foglio deposito'!$M$144,0)+IF('Foglio deposito'!$AF$195='Foglio deposito'!AE197,'Foglio deposito'!$M$143,0)+IF('Foglio deposito'!$AF$196='Foglio deposito'!AE197,'Foglio deposito'!$M$145,0)+IF('Foglio deposito'!$AF$197='Foglio deposito'!AE197,'Foglio deposito'!$M$146,0)+IF('Foglio deposito'!$AF$198='Foglio deposito'!AE197,'Foglio deposito'!$M$147,0)+IF('Foglio deposito'!$AF$199='Foglio deposito'!AE197,'Foglio deposito'!$M$148,0)+IF('Foglio deposito'!$AF$200='Foglio deposito'!AE197,'Foglio deposito'!$M$149,0)+IF('Foglio deposito'!$AF$201='Foglio deposito'!AE197,'Foglio deposito'!$M$150,0)+IF('Foglio deposito'!$AF$202='Foglio deposito'!AE197,'Foglio deposito'!$M$151,0)+IF('Foglio deposito'!$AF$203='Foglio deposito'!AE197,'Foglio deposito'!$M$152,0)+IF('Foglio deposito'!$AF$204='Foglio deposito'!AE197,'Foglio deposito'!$M$153,0)+IF('Foglio deposito'!$AF$205='Foglio deposito'!AE197,'Foglio deposito'!$M$154,0)+IF('Foglio deposito'!$AF$206='Foglio deposito'!AE197,'Foglio deposito'!$M$155,0)+IF('Foglio deposito'!$AF$207='Foglio deposito'!AE197,'Foglio deposito'!$M$156,0)+IF('Foglio deposito'!$AF$208='Foglio deposito'!AE197,'Foglio deposito'!$M$157,0)+'DATI STRUTTURA'!I50</f>
        <v>0</v>
      </c>
      <c r="E34" s="490">
        <f>IF('Foglio deposito'!$AF$169='Foglio deposito'!AE197,'Foglio deposito'!$AB$118,0)+IF('Foglio deposito'!$AF$170='Foglio deposito'!AE197,'Foglio deposito'!$AB$119,0)+IF('Foglio deposito'!$AF$171='Foglio deposito'!AE197,'Foglio deposito'!$AB$120,0)+IF('Foglio deposito'!$AF$172='Foglio deposito'!AE197,'Foglio deposito'!$AB$121,0)+IF('Foglio deposito'!$AF$173='Foglio deposito'!AE197,'Foglio deposito'!$AB$122,0)+IF('Foglio deposito'!$AF$174='Foglio deposito'!AE197,'Foglio deposito'!$AB$123,0)+IF('Foglio deposito'!$AF$175='Foglio deposito'!AE197,'Foglio deposito'!$AB$124,0)+IF('Foglio deposito'!$AF$176='Foglio deposito'!AE197,'Foglio deposito'!$AB$125,0)+IF('Foglio deposito'!$AF$177='Foglio deposito'!AE197,'Foglio deposito'!$AB$126,0)+IF('Foglio deposito'!$AF$178='Foglio deposito'!AE197,'Foglio deposito'!$AB$127,0)+IF('Foglio deposito'!$AF$179='Foglio deposito'!AE197,'Foglio deposito'!$AB$128,0)+IF('Foglio deposito'!$AF$180='Foglio deposito'!AE197,'Foglio deposito'!$AB$129,0)+IF('Foglio deposito'!$AF$181='Foglio deposito'!AE197,'Foglio deposito'!$AB$130,0)+IF('Foglio deposito'!$AF$182='Foglio deposito'!AE197,'Foglio deposito'!$AB$131,0)+IF('Foglio deposito'!$AF$183='Foglio deposito'!AE197,'Foglio deposito'!$AB$132,0)+IF('Foglio deposito'!$AF$184='Foglio deposito'!AE197,'Foglio deposito'!$AB$133,0)+IF('Foglio deposito'!$AF$185='Foglio deposito'!AE197,'Foglio deposito'!$AB$134,0)+IF('Foglio deposito'!$AF$186='Foglio deposito'!AE197,'Foglio deposito'!$AB$135,0)+IF('Foglio deposito'!$AF$187='Foglio deposito'!AE197,'Foglio deposito'!$AB$136,0)+IF('Foglio deposito'!$AF$188='Foglio deposito'!AE197,'Foglio deposito'!$AB$137,0)+IF('Foglio deposito'!$AF$189='Foglio deposito'!AE197,'Foglio deposito'!$AB$138,0)+IF('Foglio deposito'!$AF$190='Foglio deposito'!AE197,'Foglio deposito'!$AB$139,0)+IF('Foglio deposito'!$AF$191='Foglio deposito'!AE197,'Foglio deposito'!$AB$140,0)+IF('Foglio deposito'!$AF$192='Foglio deposito'!AE197,'Foglio deposito'!$AB$141,0)+IF('Foglio deposito'!$AF$193='Foglio deposito'!AE197,'Foglio deposito'!$AB$142,0)+IF('Foglio deposito'!$AF$194='Foglio deposito'!AE197,'Foglio deposito'!$AB$144,0)+IF('Foglio deposito'!$AF$195='Foglio deposito'!AE197,'Foglio deposito'!$AB$143,0)+IF('Foglio deposito'!$AF$196='Foglio deposito'!AE197,'Foglio deposito'!$AB$145,0)+IF('Foglio deposito'!$AF$197='Foglio deposito'!AE197,'Foglio deposito'!$AB$146,0)+IF('Foglio deposito'!$AF$198='Foglio deposito'!AE197,'Foglio deposito'!$AB$147,0)+IF('Foglio deposito'!$AF$199='Foglio deposito'!AE197,'Foglio deposito'!$AB$148,0)+IF('Foglio deposito'!$AF$200='Foglio deposito'!AE197,'Foglio deposito'!$AB$149,0)+IF('Foglio deposito'!$AF$201='Foglio deposito'!AE197,'Foglio deposito'!$AB$150,0)+IF('Foglio deposito'!$AF$202='Foglio deposito'!AE197,'Foglio deposito'!$AB$151,0)+IF('Foglio deposito'!$AF$203='Foglio deposito'!AE197,'Foglio deposito'!$AB$152,0)+IF('Foglio deposito'!$AF$204='Foglio deposito'!AE197,'Foglio deposito'!$AB$153,0)+IF('Foglio deposito'!$AF$205='Foglio deposito'!AE197,'Foglio deposito'!$AB$154,0)+IF('Foglio deposito'!$AF$206='Foglio deposito'!AE197,'Foglio deposito'!$AB$155,0)+IF('Foglio deposito'!$AF$207='Foglio deposito'!AE197,'Foglio deposito'!$AB$156,0)+IF('Foglio deposito'!$AF$208='Foglio deposito'!AE197,'Foglio deposito'!$AB$157,0)+'DATI STRUTTURA'!J50</f>
        <v>0</v>
      </c>
      <c r="F34" s="490">
        <f>IF('Foglio deposito'!$AF$169='Foglio deposito'!AE197,'Foglio deposito'!$AC$118,0)+IF('Foglio deposito'!$AF$170='Foglio deposito'!AE197,'Foglio deposito'!$AC$119,0)+IF('Foglio deposito'!$AF$171='Foglio deposito'!AE197,'Foglio deposito'!$AC$120,0)+IF('Foglio deposito'!$AF$172='Foglio deposito'!AE197,'Foglio deposito'!$AC$121,0)+IF('Foglio deposito'!$AF$173='Foglio deposito'!AE197,'Foglio deposito'!$AC$122,0)+IF('Foglio deposito'!$AF$174='Foglio deposito'!AE197,'Foglio deposito'!$AC$123,0)+IF('Foglio deposito'!$AF$175='Foglio deposito'!AE197,'Foglio deposito'!$AC$124,0)+IF('Foglio deposito'!$AF$176='Foglio deposito'!AE197,'Foglio deposito'!$AC$125,0)+IF('Foglio deposito'!$AF$177='Foglio deposito'!AE197,'Foglio deposito'!$AC$126,0)+IF('Foglio deposito'!$AF$178='Foglio deposito'!AE197,'Foglio deposito'!$AC$127,0)+IF('Foglio deposito'!$AF$179='Foglio deposito'!AE197,'Foglio deposito'!$AC$128,0)+IF('Foglio deposito'!$AF$180='Foglio deposito'!AE197,'Foglio deposito'!$AC$129,0)+IF('Foglio deposito'!$AF$181='Foglio deposito'!AE197,'Foglio deposito'!$AC$130,0)+IF('Foglio deposito'!$AF$182='Foglio deposito'!AE197,'Foglio deposito'!$AC$131,0)+IF('Foglio deposito'!$AF$183='Foglio deposito'!AE197,'Foglio deposito'!$AC$132,0)+IF('Foglio deposito'!$AF$184='Foglio deposito'!AE197,'Foglio deposito'!$AC$133,0)+IF('Foglio deposito'!$AF$185='Foglio deposito'!AE197,'Foglio deposito'!$AC$134,0)+IF('Foglio deposito'!$AF$186='Foglio deposito'!AE197,'Foglio deposito'!$AC$135,0)+IF('Foglio deposito'!$AF$187='Foglio deposito'!AE197,'Foglio deposito'!$AC$136,0)+IF('Foglio deposito'!$AF$188='Foglio deposito'!AE197,'Foglio deposito'!$AC$137,0)+IF('Foglio deposito'!$AF$189='Foglio deposito'!AE197,'Foglio deposito'!$AC$138,0)+IF('Foglio deposito'!$AF$190='Foglio deposito'!AE197,'Foglio deposito'!$AC$139,0)+IF('Foglio deposito'!$AF$191='Foglio deposito'!AE197,'Foglio deposito'!$AC$140,0)+IF('Foglio deposito'!$AF$192='Foglio deposito'!AE197,'Foglio deposito'!$AC$141,0)+IF('Foglio deposito'!$AF$193='Foglio deposito'!AE197,'Foglio deposito'!$AC$142,0)+IF('Foglio deposito'!$AF$194='Foglio deposito'!AE197,'Foglio deposito'!$AC$144,0)+IF('Foglio deposito'!$AF$195='Foglio deposito'!AE197,'Foglio deposito'!$AC$143,0)+IF('Foglio deposito'!$AF$196='Foglio deposito'!AE197,'Foglio deposito'!$AC$145,0)+IF('Foglio deposito'!$AF$197='Foglio deposito'!AE197,'Foglio deposito'!$AC$146,0)+IF('Foglio deposito'!$AF$198='Foglio deposito'!AE197,'Foglio deposito'!$AC$147,0)+IF('Foglio deposito'!$AF$199='Foglio deposito'!AE197,'Foglio deposito'!$AC$148,0)+IF('Foglio deposito'!$AF$200='Foglio deposito'!AE197,'Foglio deposito'!$AC$149,0)+IF('Foglio deposito'!$AF$201='Foglio deposito'!AE197,'Foglio deposito'!$AC$150,0)+IF('Foglio deposito'!$AF$202='Foglio deposito'!AE197,'Foglio deposito'!$AC$151,0)+IF('Foglio deposito'!$AF$203='Foglio deposito'!AE197,'Foglio deposito'!$AC$152,0)+IF('Foglio deposito'!$AF$204='Foglio deposito'!AE197,'Foglio deposito'!$AC$153,0)+IF('Foglio deposito'!$AF$205='Foglio deposito'!AE197,'Foglio deposito'!$AC$154,0)+IF('Foglio deposito'!$AF$206='Foglio deposito'!AE197,'Foglio deposito'!$AC$155,0)+IF('Foglio deposito'!$AF$207='Foglio deposito'!AE197,'Foglio deposito'!$AC$156,0)+IF('Foglio deposito'!$AF$208='Foglio deposito'!AE197,'Foglio deposito'!$AC$157,0)</f>
        <v>0</v>
      </c>
      <c r="G34" s="20"/>
      <c r="H34" s="418">
        <f>'DATI STRUTTURA'!C99</f>
        <v>0</v>
      </c>
      <c r="I34" s="490">
        <f>'Foglio deposito'!L146</f>
        <v>0</v>
      </c>
      <c r="J34" s="490">
        <f>'Foglio deposito'!M146</f>
        <v>0</v>
      </c>
      <c r="K34" s="490">
        <f>'Foglio deposito'!AB146</f>
        <v>0</v>
      </c>
      <c r="L34" s="490">
        <f>'Foglio deposito'!AC146</f>
        <v>0</v>
      </c>
    </row>
    <row r="35" spans="2:12" x14ac:dyDescent="0.25">
      <c r="B35" s="418">
        <f>'DATI STRUTTURA'!C51</f>
        <v>0</v>
      </c>
      <c r="C35" s="490">
        <f>IF('Foglio deposito'!$AF$169='Foglio deposito'!AE198,'Foglio deposito'!$L$118,0)+IF('Foglio deposito'!$AF$170='Foglio deposito'!AE198,'Foglio deposito'!$L$119,0)+IF('Foglio deposito'!$AF$171='Foglio deposito'!AE198,'Foglio deposito'!$L$120,0)+IF('Foglio deposito'!$AF$172='Foglio deposito'!AE198,'Foglio deposito'!$L$121,0)+IF('Foglio deposito'!$AF$173='Foglio deposito'!AE198,'Foglio deposito'!$L$122,0)+IF('Foglio deposito'!$AF$174='Foglio deposito'!AE198,'Foglio deposito'!$L$123,0)+IF('Foglio deposito'!$AF$175='Foglio deposito'!AE198,'Foglio deposito'!$L$124,0)+IF('Foglio deposito'!$AF$176='Foglio deposito'!AE198,'Foglio deposito'!$L$125,0)+IF('Foglio deposito'!$AF$177='Foglio deposito'!AE198,'Foglio deposito'!$L$126,0)+IF('Foglio deposito'!$AF$178='Foglio deposito'!AE198,'Foglio deposito'!$L$127,0)+IF('Foglio deposito'!$AF$179='Foglio deposito'!AE198,'Foglio deposito'!$L$128,0)+IF('Foglio deposito'!$AF$180='Foglio deposito'!AE198,'Foglio deposito'!$L$129,0)+IF('Foglio deposito'!$AF$181='Foglio deposito'!AE198,'Foglio deposito'!$L$130,0)+IF('Foglio deposito'!$AF$182='Foglio deposito'!AE198,'Foglio deposito'!$L$131,0)+IF('Foglio deposito'!$AF$183='Foglio deposito'!AE198,'Foglio deposito'!$L$132,0)+IF('Foglio deposito'!$AF$184='Foglio deposito'!AE198,'Foglio deposito'!$L$133,0)+IF('Foglio deposito'!$AF$185='Foglio deposito'!AE198,'Foglio deposito'!$L$134,0)+IF('Foglio deposito'!$AF$186='Foglio deposito'!AE198,'Foglio deposito'!$L$135,0)+IF('Foglio deposito'!$AF$187='Foglio deposito'!AE198,'Foglio deposito'!$L$136,0)+IF('Foglio deposito'!$AF$188='Foglio deposito'!AE198,'Foglio deposito'!$L$137,0)+IF('Foglio deposito'!$AF$189='Foglio deposito'!AE198,'Foglio deposito'!$L$138,0)+IF('Foglio deposito'!$AF$190='Foglio deposito'!AE198,'Foglio deposito'!$L$139,0)+IF('Foglio deposito'!$AF$191='Foglio deposito'!AE198,'Foglio deposito'!$L$140,0)+IF('Foglio deposito'!$AF$192='Foglio deposito'!AE198,'Foglio deposito'!$L$141,0)+IF('Foglio deposito'!$AF$193='Foglio deposito'!AE198,'Foglio deposito'!$L$142,0)+IF('Foglio deposito'!$AF$194='Foglio deposito'!AE198,'Foglio deposito'!$L$144,0)+IF('Foglio deposito'!$AF$195='Foglio deposito'!AE198,'Foglio deposito'!$L$143,0)+IF('Foglio deposito'!$AF$196='Foglio deposito'!AE198,'Foglio deposito'!$L$145,0)+IF('Foglio deposito'!$AF$197='Foglio deposito'!AE198,'Foglio deposito'!$L$146,0)+IF('Foglio deposito'!$AF$198='Foglio deposito'!AE198,'Foglio deposito'!$L$147,0)+IF('Foglio deposito'!$AF$199='Foglio deposito'!AE198,'Foglio deposito'!$L$148,0)+IF('Foglio deposito'!$AF$200='Foglio deposito'!AE198,'Foglio deposito'!$L$149,0)+IF('Foglio deposito'!$AF$201='Foglio deposito'!AE198,'Foglio deposito'!$L$150,0)+IF('Foglio deposito'!$AF$202='Foglio deposito'!AE198,'Foglio deposito'!$L$151,0)+IF('Foglio deposito'!$AF$203='Foglio deposito'!AE198,'Foglio deposito'!$L$152,0)+IF('Foglio deposito'!$AF$204='Foglio deposito'!AE198,'Foglio deposito'!$L$153,0)+IF('Foglio deposito'!$AF$205='Foglio deposito'!AE198,'Foglio deposito'!$L$154,0)+IF('Foglio deposito'!$AF$206='Foglio deposito'!AE198,'Foglio deposito'!$L$155,0)+IF('Foglio deposito'!$AF$207='Foglio deposito'!AE198,'Foglio deposito'!$L$156,0)+IF('Foglio deposito'!$AF$208='Foglio deposito'!AE198,'Foglio deposito'!$L$157,0)+'DATI STRUTTURA'!$C$4*'DATI STRUTTURA'!$F$11*'CARICHI VERTICALI 1'!C35*'CARICHI VERTICALI 1'!D35+'DATI STRUTTURA'!H51</f>
        <v>0</v>
      </c>
      <c r="D35" s="490">
        <f>IF('Foglio deposito'!$AF$169='Foglio deposito'!AE198,'Foglio deposito'!$M$118,0)+IF('Foglio deposito'!$AF$170='Foglio deposito'!AE198,'Foglio deposito'!$M$119,0)+IF('Foglio deposito'!$AF$171='Foglio deposito'!AE198,'Foglio deposito'!$M$120,0)+IF('Foglio deposito'!$AF$172='Foglio deposito'!AE198,'Foglio deposito'!$M$121,0)+IF('Foglio deposito'!$AF$173='Foglio deposito'!AE198,'Foglio deposito'!$M$122,0)+IF('Foglio deposito'!$AF$174='Foglio deposito'!AE198,'Foglio deposito'!$M$123,0)+IF('Foglio deposito'!$AF$175='Foglio deposito'!AE198,'Foglio deposito'!$M$124,0)+IF('Foglio deposito'!$AF$176='Foglio deposito'!AE198,'Foglio deposito'!$M$125,0)+IF('Foglio deposito'!$AF$177='Foglio deposito'!AE198,'Foglio deposito'!$M$126,0)+IF('Foglio deposito'!$AF$178='Foglio deposito'!AE198,'Foglio deposito'!$M$127,0)+IF('Foglio deposito'!$AF$179='Foglio deposito'!AE198,'Foglio deposito'!$M$128,0)+IF('Foglio deposito'!$AF$180='Foglio deposito'!AE198,'Foglio deposito'!$M$129,0)+IF('Foglio deposito'!$AF$181='Foglio deposito'!AE198,'Foglio deposito'!$M$130,0)+IF('Foglio deposito'!$AF$182='Foglio deposito'!AE198,'Foglio deposito'!$M$131,0)+IF('Foglio deposito'!$AF$183='Foglio deposito'!AE198,'Foglio deposito'!$M$132,0)+IF('Foglio deposito'!$AF$184='Foglio deposito'!AE198,'Foglio deposito'!$M$133,0)+IF('Foglio deposito'!$AF$185='Foglio deposito'!AE198,'Foglio deposito'!$M$134,0)+IF('Foglio deposito'!$AF$186='Foglio deposito'!AE198,'Foglio deposito'!$M$135,0)+IF('Foglio deposito'!$AF$187='Foglio deposito'!AE198,'Foglio deposito'!$M$136,0)+IF('Foglio deposito'!$AF$188='Foglio deposito'!AE198,'Foglio deposito'!$M$137,0)+IF('Foglio deposito'!$AF$189='Foglio deposito'!AE198,'Foglio deposito'!$M$138,0)+IF('Foglio deposito'!$AF$190='Foglio deposito'!AE198,'Foglio deposito'!$M$139,0)+IF('Foglio deposito'!$AF$191='Foglio deposito'!AE198,'Foglio deposito'!$M$140,0)+IF('Foglio deposito'!$AF$192='Foglio deposito'!AE198,'Foglio deposito'!$M$141,0)+IF('Foglio deposito'!$AF$193='Foglio deposito'!AE198,'Foglio deposito'!$M$142,0)+IF('Foglio deposito'!$AF$194='Foglio deposito'!AE198,'Foglio deposito'!$M$144,0)+IF('Foglio deposito'!$AF$195='Foglio deposito'!AE198,'Foglio deposito'!$M$143,0)+IF('Foglio deposito'!$AF$196='Foglio deposito'!AE198,'Foglio deposito'!$M$145,0)+IF('Foglio deposito'!$AF$197='Foglio deposito'!AE198,'Foglio deposito'!$M$146,0)+IF('Foglio deposito'!$AF$198='Foglio deposito'!AE198,'Foglio deposito'!$M$147,0)+IF('Foglio deposito'!$AF$199='Foglio deposito'!AE198,'Foglio deposito'!$M$148,0)+IF('Foglio deposito'!$AF$200='Foglio deposito'!AE198,'Foglio deposito'!$M$149,0)+IF('Foglio deposito'!$AF$201='Foglio deposito'!AE198,'Foglio deposito'!$M$150,0)+IF('Foglio deposito'!$AF$202='Foglio deposito'!AE198,'Foglio deposito'!$M$151,0)+IF('Foglio deposito'!$AF$203='Foglio deposito'!AE198,'Foglio deposito'!$M$152,0)+IF('Foglio deposito'!$AF$204='Foglio deposito'!AE198,'Foglio deposito'!$M$153,0)+IF('Foglio deposito'!$AF$205='Foglio deposito'!AE198,'Foglio deposito'!$M$154,0)+IF('Foglio deposito'!$AF$206='Foglio deposito'!AE198,'Foglio deposito'!$M$155,0)+IF('Foglio deposito'!$AF$207='Foglio deposito'!AE198,'Foglio deposito'!$M$156,0)+IF('Foglio deposito'!$AF$208='Foglio deposito'!AE198,'Foglio deposito'!$M$157,0)+'DATI STRUTTURA'!I51</f>
        <v>0</v>
      </c>
      <c r="E35" s="490">
        <f>IF('Foglio deposito'!$AF$169='Foglio deposito'!AE198,'Foglio deposito'!$AB$118,0)+IF('Foglio deposito'!$AF$170='Foglio deposito'!AE198,'Foglio deposito'!$AB$119,0)+IF('Foglio deposito'!$AF$171='Foglio deposito'!AE198,'Foglio deposito'!$AB$120,0)+IF('Foglio deposito'!$AF$172='Foglio deposito'!AE198,'Foglio deposito'!$AB$121,0)+IF('Foglio deposito'!$AF$173='Foglio deposito'!AE198,'Foglio deposito'!$AB$122,0)+IF('Foglio deposito'!$AF$174='Foglio deposito'!AE198,'Foglio deposito'!$AB$123,0)+IF('Foglio deposito'!$AF$175='Foglio deposito'!AE198,'Foglio deposito'!$AB$124,0)+IF('Foglio deposito'!$AF$176='Foglio deposito'!AE198,'Foglio deposito'!$AB$125,0)+IF('Foglio deposito'!$AF$177='Foglio deposito'!AE198,'Foglio deposito'!$AB$126,0)+IF('Foglio deposito'!$AF$178='Foglio deposito'!AE198,'Foglio deposito'!$AB$127,0)+IF('Foglio deposito'!$AF$179='Foglio deposito'!AE198,'Foglio deposito'!$AB$128,0)+IF('Foglio deposito'!$AF$180='Foglio deposito'!AE198,'Foglio deposito'!$AB$129,0)+IF('Foglio deposito'!$AF$181='Foglio deposito'!AE198,'Foglio deposito'!$AB$130,0)+IF('Foglio deposito'!$AF$182='Foglio deposito'!AE198,'Foglio deposito'!$AB$131,0)+IF('Foglio deposito'!$AF$183='Foglio deposito'!AE198,'Foglio deposito'!$AB$132,0)+IF('Foglio deposito'!$AF$184='Foglio deposito'!AE198,'Foglio deposito'!$AB$133,0)+IF('Foglio deposito'!$AF$185='Foglio deposito'!AE198,'Foglio deposito'!$AB$134,0)+IF('Foglio deposito'!$AF$186='Foglio deposito'!AE198,'Foglio deposito'!$AB$135,0)+IF('Foglio deposito'!$AF$187='Foglio deposito'!AE198,'Foglio deposito'!$AB$136,0)+IF('Foglio deposito'!$AF$188='Foglio deposito'!AE198,'Foglio deposito'!$AB$137,0)+IF('Foglio deposito'!$AF$189='Foglio deposito'!AE198,'Foglio deposito'!$AB$138,0)+IF('Foglio deposito'!$AF$190='Foglio deposito'!AE198,'Foglio deposito'!$AB$139,0)+IF('Foglio deposito'!$AF$191='Foglio deposito'!AE198,'Foglio deposito'!$AB$140,0)+IF('Foglio deposito'!$AF$192='Foglio deposito'!AE198,'Foglio deposito'!$AB$141,0)+IF('Foglio deposito'!$AF$193='Foglio deposito'!AE198,'Foglio deposito'!$AB$142,0)+IF('Foglio deposito'!$AF$194='Foglio deposito'!AE198,'Foglio deposito'!$AB$144,0)+IF('Foglio deposito'!$AF$195='Foglio deposito'!AE198,'Foglio deposito'!$AB$143,0)+IF('Foglio deposito'!$AF$196='Foglio deposito'!AE198,'Foglio deposito'!$AB$145,0)+IF('Foglio deposito'!$AF$197='Foglio deposito'!AE198,'Foglio deposito'!$AB$146,0)+IF('Foglio deposito'!$AF$198='Foglio deposito'!AE198,'Foglio deposito'!$AB$147,0)+IF('Foglio deposito'!$AF$199='Foglio deposito'!AE198,'Foglio deposito'!$AB$148,0)+IF('Foglio deposito'!$AF$200='Foglio deposito'!AE198,'Foglio deposito'!$AB$149,0)+IF('Foglio deposito'!$AF$201='Foglio deposito'!AE198,'Foglio deposito'!$AB$150,0)+IF('Foglio deposito'!$AF$202='Foglio deposito'!AE198,'Foglio deposito'!$AB$151,0)+IF('Foglio deposito'!$AF$203='Foglio deposito'!AE198,'Foglio deposito'!$AB$152,0)+IF('Foglio deposito'!$AF$204='Foglio deposito'!AE198,'Foglio deposito'!$AB$153,0)+IF('Foglio deposito'!$AF$205='Foglio deposito'!AE198,'Foglio deposito'!$AB$154,0)+IF('Foglio deposito'!$AF$206='Foglio deposito'!AE198,'Foglio deposito'!$AB$155,0)+IF('Foglio deposito'!$AF$207='Foglio deposito'!AE198,'Foglio deposito'!$AB$156,0)+IF('Foglio deposito'!$AF$208='Foglio deposito'!AE198,'Foglio deposito'!$AB$157,0)+'DATI STRUTTURA'!J51</f>
        <v>0</v>
      </c>
      <c r="F35" s="490">
        <f>IF('Foglio deposito'!$AF$169='Foglio deposito'!AE198,'Foglio deposito'!$AC$118,0)+IF('Foglio deposito'!$AF$170='Foglio deposito'!AE198,'Foglio deposito'!$AC$119,0)+IF('Foglio deposito'!$AF$171='Foglio deposito'!AE198,'Foglio deposito'!$AC$120,0)+IF('Foglio deposito'!$AF$172='Foglio deposito'!AE198,'Foglio deposito'!$AC$121,0)+IF('Foglio deposito'!$AF$173='Foglio deposito'!AE198,'Foglio deposito'!$AC$122,0)+IF('Foglio deposito'!$AF$174='Foglio deposito'!AE198,'Foglio deposito'!$AC$123,0)+IF('Foglio deposito'!$AF$175='Foglio deposito'!AE198,'Foglio deposito'!$AC$124,0)+IF('Foglio deposito'!$AF$176='Foglio deposito'!AE198,'Foglio deposito'!$AC$125,0)+IF('Foglio deposito'!$AF$177='Foglio deposito'!AE198,'Foglio deposito'!$AC$126,0)+IF('Foglio deposito'!$AF$178='Foglio deposito'!AE198,'Foglio deposito'!$AC$127,0)+IF('Foglio deposito'!$AF$179='Foglio deposito'!AE198,'Foglio deposito'!$AC$128,0)+IF('Foglio deposito'!$AF$180='Foglio deposito'!AE198,'Foglio deposito'!$AC$129,0)+IF('Foglio deposito'!$AF$181='Foglio deposito'!AE198,'Foglio deposito'!$AC$130,0)+IF('Foglio deposito'!$AF$182='Foglio deposito'!AE198,'Foglio deposito'!$AC$131,0)+IF('Foglio deposito'!$AF$183='Foglio deposito'!AE198,'Foglio deposito'!$AC$132,0)+IF('Foglio deposito'!$AF$184='Foglio deposito'!AE198,'Foglio deposito'!$AC$133,0)+IF('Foglio deposito'!$AF$185='Foglio deposito'!AE198,'Foglio deposito'!$AC$134,0)+IF('Foglio deposito'!$AF$186='Foglio deposito'!AE198,'Foglio deposito'!$AC$135,0)+IF('Foglio deposito'!$AF$187='Foglio deposito'!AE198,'Foglio deposito'!$AC$136,0)+IF('Foglio deposito'!$AF$188='Foglio deposito'!AE198,'Foglio deposito'!$AC$137,0)+IF('Foglio deposito'!$AF$189='Foglio deposito'!AE198,'Foglio deposito'!$AC$138,0)+IF('Foglio deposito'!$AF$190='Foglio deposito'!AE198,'Foglio deposito'!$AC$139,0)+IF('Foglio deposito'!$AF$191='Foglio deposito'!AE198,'Foglio deposito'!$AC$140,0)+IF('Foglio deposito'!$AF$192='Foglio deposito'!AE198,'Foglio deposito'!$AC$141,0)+IF('Foglio deposito'!$AF$193='Foglio deposito'!AE198,'Foglio deposito'!$AC$142,0)+IF('Foglio deposito'!$AF$194='Foglio deposito'!AE198,'Foglio deposito'!$AC$144,0)+IF('Foglio deposito'!$AF$195='Foglio deposito'!AE198,'Foglio deposito'!$AC$143,0)+IF('Foglio deposito'!$AF$196='Foglio deposito'!AE198,'Foglio deposito'!$AC$145,0)+IF('Foglio deposito'!$AF$197='Foglio deposito'!AE198,'Foglio deposito'!$AC$146,0)+IF('Foglio deposito'!$AF$198='Foglio deposito'!AE198,'Foglio deposito'!$AC$147,0)+IF('Foglio deposito'!$AF$199='Foglio deposito'!AE198,'Foglio deposito'!$AC$148,0)+IF('Foglio deposito'!$AF$200='Foglio deposito'!AE198,'Foglio deposito'!$AC$149,0)+IF('Foglio deposito'!$AF$201='Foglio deposito'!AE198,'Foglio deposito'!$AC$150,0)+IF('Foglio deposito'!$AF$202='Foglio deposito'!AE198,'Foglio deposito'!$AC$151,0)+IF('Foglio deposito'!$AF$203='Foglio deposito'!AE198,'Foglio deposito'!$AC$152,0)+IF('Foglio deposito'!$AF$204='Foglio deposito'!AE198,'Foglio deposito'!$AC$153,0)+IF('Foglio deposito'!$AF$205='Foglio deposito'!AE198,'Foglio deposito'!$AC$154,0)+IF('Foglio deposito'!$AF$206='Foglio deposito'!AE198,'Foglio deposito'!$AC$155,0)+IF('Foglio deposito'!$AF$207='Foglio deposito'!AE198,'Foglio deposito'!$AC$156,0)+IF('Foglio deposito'!$AF$208='Foglio deposito'!AE198,'Foglio deposito'!$AC$157,0)</f>
        <v>0</v>
      </c>
      <c r="G35" s="20"/>
      <c r="H35" s="418">
        <f>'DATI STRUTTURA'!C100</f>
        <v>0</v>
      </c>
      <c r="I35" s="490">
        <f>'Foglio deposito'!L147</f>
        <v>0</v>
      </c>
      <c r="J35" s="490">
        <f>'Foglio deposito'!M147</f>
        <v>0</v>
      </c>
      <c r="K35" s="490">
        <f>'Foglio deposito'!AB147</f>
        <v>0</v>
      </c>
      <c r="L35" s="490">
        <f>'Foglio deposito'!AC147</f>
        <v>0</v>
      </c>
    </row>
    <row r="36" spans="2:12" x14ac:dyDescent="0.25">
      <c r="B36" s="418">
        <f>'DATI STRUTTURA'!C52</f>
        <v>0</v>
      </c>
      <c r="C36" s="490">
        <f>IF('Foglio deposito'!$AF$169='Foglio deposito'!AE199,'Foglio deposito'!$L$118,0)+IF('Foglio deposito'!$AF$170='Foglio deposito'!AE199,'Foglio deposito'!$L$119,0)+IF('Foglio deposito'!$AF$171='Foglio deposito'!AE199,'Foglio deposito'!$L$120,0)+IF('Foglio deposito'!$AF$172='Foglio deposito'!AE199,'Foglio deposito'!$L$121,0)+IF('Foglio deposito'!$AF$173='Foglio deposito'!AE199,'Foglio deposito'!$L$122,0)+IF('Foglio deposito'!$AF$174='Foglio deposito'!AE199,'Foglio deposito'!$L$123,0)+IF('Foglio deposito'!$AF$175='Foglio deposito'!AE199,'Foglio deposito'!$L$124,0)+IF('Foglio deposito'!$AF$176='Foglio deposito'!AE199,'Foglio deposito'!$L$125,0)+IF('Foglio deposito'!$AF$177='Foglio deposito'!AE199,'Foglio deposito'!$L$126,0)+IF('Foglio deposito'!$AF$178='Foglio deposito'!AE199,'Foglio deposito'!$L$127,0)+IF('Foglio deposito'!$AF$179='Foglio deposito'!AE199,'Foglio deposito'!$L$128,0)+IF('Foglio deposito'!$AF$180='Foglio deposito'!AE199,'Foglio deposito'!$L$129,0)+IF('Foglio deposito'!$AF$181='Foglio deposito'!AE199,'Foglio deposito'!$L$130,0)+IF('Foglio deposito'!$AF$182='Foglio deposito'!AE199,'Foglio deposito'!$L$131,0)+IF('Foglio deposito'!$AF$183='Foglio deposito'!AE199,'Foglio deposito'!$L$132,0)+IF('Foglio deposito'!$AF$184='Foglio deposito'!AE199,'Foglio deposito'!$L$133,0)+IF('Foglio deposito'!$AF$185='Foglio deposito'!AE199,'Foglio deposito'!$L$134,0)+IF('Foglio deposito'!$AF$186='Foglio deposito'!AE199,'Foglio deposito'!$L$135,0)+IF('Foglio deposito'!$AF$187='Foglio deposito'!AE199,'Foglio deposito'!$L$136,0)+IF('Foglio deposito'!$AF$188='Foglio deposito'!AE199,'Foglio deposito'!$L$137,0)+IF('Foglio deposito'!$AF$189='Foglio deposito'!AE199,'Foglio deposito'!$L$138,0)+IF('Foglio deposito'!$AF$190='Foglio deposito'!AE199,'Foglio deposito'!$L$139,0)+IF('Foglio deposito'!$AF$191='Foglio deposito'!AE199,'Foglio deposito'!$L$140,0)+IF('Foglio deposito'!$AF$192='Foglio deposito'!AE199,'Foglio deposito'!$L$141,0)+IF('Foglio deposito'!$AF$193='Foglio deposito'!AE199,'Foglio deposito'!$L$142,0)+IF('Foglio deposito'!$AF$194='Foglio deposito'!AE199,'Foglio deposito'!$L$144,0)+IF('Foglio deposito'!$AF$195='Foglio deposito'!AE199,'Foglio deposito'!$L$143,0)+IF('Foglio deposito'!$AF$196='Foglio deposito'!AE199,'Foglio deposito'!$L$145,0)+IF('Foglio deposito'!$AF$197='Foglio deposito'!AE199,'Foglio deposito'!$L$146,0)+IF('Foglio deposito'!$AF$198='Foglio deposito'!AE199,'Foglio deposito'!$L$147,0)+IF('Foglio deposito'!$AF$199='Foglio deposito'!AE199,'Foglio deposito'!$L$148,0)+IF('Foglio deposito'!$AF$200='Foglio deposito'!AE199,'Foglio deposito'!$L$149,0)+IF('Foglio deposito'!$AF$201='Foglio deposito'!AE199,'Foglio deposito'!$L$150,0)+IF('Foglio deposito'!$AF$202='Foglio deposito'!AE199,'Foglio deposito'!$L$151,0)+IF('Foglio deposito'!$AF$203='Foglio deposito'!AE199,'Foglio deposito'!$L$152,0)+IF('Foglio deposito'!$AF$204='Foglio deposito'!AE199,'Foglio deposito'!$L$153,0)+IF('Foglio deposito'!$AF$205='Foglio deposito'!AE199,'Foglio deposito'!$L$154,0)+IF('Foglio deposito'!$AF$206='Foglio deposito'!AE199,'Foglio deposito'!$L$155,0)+IF('Foglio deposito'!$AF$207='Foglio deposito'!AE199,'Foglio deposito'!$L$156,0)+IF('Foglio deposito'!$AF$208='Foglio deposito'!AE199,'Foglio deposito'!$L$157,0)+'DATI STRUTTURA'!$C$4*'DATI STRUTTURA'!$F$11*'CARICHI VERTICALI 1'!C36*'CARICHI VERTICALI 1'!D36+'DATI STRUTTURA'!H52</f>
        <v>0</v>
      </c>
      <c r="D36" s="490">
        <f>IF('Foglio deposito'!$AF$169='Foglio deposito'!AE199,'Foglio deposito'!$M$118,0)+IF('Foglio deposito'!$AF$170='Foglio deposito'!AE199,'Foglio deposito'!$M$119,0)+IF('Foglio deposito'!$AF$171='Foglio deposito'!AE199,'Foglio deposito'!$M$120,0)+IF('Foglio deposito'!$AF$172='Foglio deposito'!AE199,'Foglio deposito'!$M$121,0)+IF('Foglio deposito'!$AF$173='Foglio deposito'!AE199,'Foglio deposito'!$M$122,0)+IF('Foglio deposito'!$AF$174='Foglio deposito'!AE199,'Foglio deposito'!$M$123,0)+IF('Foglio deposito'!$AF$175='Foglio deposito'!AE199,'Foglio deposito'!$M$124,0)+IF('Foglio deposito'!$AF$176='Foglio deposito'!AE199,'Foglio deposito'!$M$125,0)+IF('Foglio deposito'!$AF$177='Foglio deposito'!AE199,'Foglio deposito'!$M$126,0)+IF('Foglio deposito'!$AF$178='Foglio deposito'!AE199,'Foglio deposito'!$M$127,0)+IF('Foglio deposito'!$AF$179='Foglio deposito'!AE199,'Foglio deposito'!$M$128,0)+IF('Foglio deposito'!$AF$180='Foglio deposito'!AE199,'Foglio deposito'!$M$129,0)+IF('Foglio deposito'!$AF$181='Foglio deposito'!AE199,'Foglio deposito'!$M$130,0)+IF('Foglio deposito'!$AF$182='Foglio deposito'!AE199,'Foglio deposito'!$M$131,0)+IF('Foglio deposito'!$AF$183='Foglio deposito'!AE199,'Foglio deposito'!$M$132,0)+IF('Foglio deposito'!$AF$184='Foglio deposito'!AE199,'Foglio deposito'!$M$133,0)+IF('Foglio deposito'!$AF$185='Foglio deposito'!AE199,'Foglio deposito'!$M$134,0)+IF('Foglio deposito'!$AF$186='Foglio deposito'!AE199,'Foglio deposito'!$M$135,0)+IF('Foglio deposito'!$AF$187='Foglio deposito'!AE199,'Foglio deposito'!$M$136,0)+IF('Foglio deposito'!$AF$188='Foglio deposito'!AE199,'Foglio deposito'!$M$137,0)+IF('Foglio deposito'!$AF$189='Foglio deposito'!AE199,'Foglio deposito'!$M$138,0)+IF('Foglio deposito'!$AF$190='Foglio deposito'!AE199,'Foglio deposito'!$M$139,0)+IF('Foglio deposito'!$AF$191='Foglio deposito'!AE199,'Foglio deposito'!$M$140,0)+IF('Foglio deposito'!$AF$192='Foglio deposito'!AE199,'Foglio deposito'!$M$141,0)+IF('Foglio deposito'!$AF$193='Foglio deposito'!AE199,'Foglio deposito'!$M$142,0)+IF('Foglio deposito'!$AF$194='Foglio deposito'!AE199,'Foglio deposito'!$M$144,0)+IF('Foglio deposito'!$AF$195='Foglio deposito'!AE199,'Foglio deposito'!$M$143,0)+IF('Foglio deposito'!$AF$196='Foglio deposito'!AE199,'Foglio deposito'!$M$145,0)+IF('Foglio deposito'!$AF$197='Foglio deposito'!AE199,'Foglio deposito'!$M$146,0)+IF('Foglio deposito'!$AF$198='Foglio deposito'!AE199,'Foglio deposito'!$M$147,0)+IF('Foglio deposito'!$AF$199='Foglio deposito'!AE199,'Foglio deposito'!$M$148,0)+IF('Foglio deposito'!$AF$200='Foglio deposito'!AE199,'Foglio deposito'!$M$149,0)+IF('Foglio deposito'!$AF$201='Foglio deposito'!AE199,'Foglio deposito'!$M$150,0)+IF('Foglio deposito'!$AF$202='Foglio deposito'!AE199,'Foglio deposito'!$M$151,0)+IF('Foglio deposito'!$AF$203='Foglio deposito'!AE199,'Foglio deposito'!$M$152,0)+IF('Foglio deposito'!$AF$204='Foglio deposito'!AE199,'Foglio deposito'!$M$153,0)+IF('Foglio deposito'!$AF$205='Foglio deposito'!AE199,'Foglio deposito'!$M$154,0)+IF('Foglio deposito'!$AF$206='Foglio deposito'!AE199,'Foglio deposito'!$M$155,0)+IF('Foglio deposito'!$AF$207='Foglio deposito'!AE199,'Foglio deposito'!$M$156,0)+IF('Foglio deposito'!$AF$208='Foglio deposito'!AE199,'Foglio deposito'!$M$157,0)+'DATI STRUTTURA'!I52</f>
        <v>0</v>
      </c>
      <c r="E36" s="490">
        <f>IF('Foglio deposito'!$AF$169='Foglio deposito'!AE199,'Foglio deposito'!$AB$118,0)+IF('Foglio deposito'!$AF$170='Foglio deposito'!AE199,'Foglio deposito'!$AB$119,0)+IF('Foglio deposito'!$AF$171='Foglio deposito'!AE199,'Foglio deposito'!$AB$120,0)+IF('Foglio deposito'!$AF$172='Foglio deposito'!AE199,'Foglio deposito'!$AB$121,0)+IF('Foglio deposito'!$AF$173='Foglio deposito'!AE199,'Foglio deposito'!$AB$122,0)+IF('Foglio deposito'!$AF$174='Foglio deposito'!AE199,'Foglio deposito'!$AB$123,0)+IF('Foglio deposito'!$AF$175='Foglio deposito'!AE199,'Foglio deposito'!$AB$124,0)+IF('Foglio deposito'!$AF$176='Foglio deposito'!AE199,'Foglio deposito'!$AB$125,0)+IF('Foglio deposito'!$AF$177='Foglio deposito'!AE199,'Foglio deposito'!$AB$126,0)+IF('Foglio deposito'!$AF$178='Foglio deposito'!AE199,'Foglio deposito'!$AB$127,0)+IF('Foglio deposito'!$AF$179='Foglio deposito'!AE199,'Foglio deposito'!$AB$128,0)+IF('Foglio deposito'!$AF$180='Foglio deposito'!AE199,'Foglio deposito'!$AB$129,0)+IF('Foglio deposito'!$AF$181='Foglio deposito'!AE199,'Foglio deposito'!$AB$130,0)+IF('Foglio deposito'!$AF$182='Foglio deposito'!AE199,'Foglio deposito'!$AB$131,0)+IF('Foglio deposito'!$AF$183='Foglio deposito'!AE199,'Foglio deposito'!$AB$132,0)+IF('Foglio deposito'!$AF$184='Foglio deposito'!AE199,'Foglio deposito'!$AB$133,0)+IF('Foglio deposito'!$AF$185='Foglio deposito'!AE199,'Foglio deposito'!$AB$134,0)+IF('Foglio deposito'!$AF$186='Foglio deposito'!AE199,'Foglio deposito'!$AB$135,0)+IF('Foglio deposito'!$AF$187='Foglio deposito'!AE199,'Foglio deposito'!$AB$136,0)+IF('Foglio deposito'!$AF$188='Foglio deposito'!AE199,'Foglio deposito'!$AB$137,0)+IF('Foglio deposito'!$AF$189='Foglio deposito'!AE199,'Foglio deposito'!$AB$138,0)+IF('Foglio deposito'!$AF$190='Foglio deposito'!AE199,'Foglio deposito'!$AB$139,0)+IF('Foglio deposito'!$AF$191='Foglio deposito'!AE199,'Foglio deposito'!$AB$140,0)+IF('Foglio deposito'!$AF$192='Foglio deposito'!AE199,'Foglio deposito'!$AB$141,0)+IF('Foglio deposito'!$AF$193='Foglio deposito'!AE199,'Foglio deposito'!$AB$142,0)+IF('Foglio deposito'!$AF$194='Foglio deposito'!AE199,'Foglio deposito'!$AB$144,0)+IF('Foglio deposito'!$AF$195='Foglio deposito'!AE199,'Foglio deposito'!$AB$143,0)+IF('Foglio deposito'!$AF$196='Foglio deposito'!AE199,'Foglio deposito'!$AB$145,0)+IF('Foglio deposito'!$AF$197='Foglio deposito'!AE199,'Foglio deposito'!$AB$146,0)+IF('Foglio deposito'!$AF$198='Foglio deposito'!AE199,'Foglio deposito'!$AB$147,0)+IF('Foglio deposito'!$AF$199='Foglio deposito'!AE199,'Foglio deposito'!$AB$148,0)+IF('Foglio deposito'!$AF$200='Foglio deposito'!AE199,'Foglio deposito'!$AB$149,0)+IF('Foglio deposito'!$AF$201='Foglio deposito'!AE199,'Foglio deposito'!$AB$150,0)+IF('Foglio deposito'!$AF$202='Foglio deposito'!AE199,'Foglio deposito'!$AB$151,0)+IF('Foglio deposito'!$AF$203='Foglio deposito'!AE199,'Foglio deposito'!$AB$152,0)+IF('Foglio deposito'!$AF$204='Foglio deposito'!AE199,'Foglio deposito'!$AB$153,0)+IF('Foglio deposito'!$AF$205='Foglio deposito'!AE199,'Foglio deposito'!$AB$154,0)+IF('Foglio deposito'!$AF$206='Foglio deposito'!AE199,'Foglio deposito'!$AB$155,0)+IF('Foglio deposito'!$AF$207='Foglio deposito'!AE199,'Foglio deposito'!$AB$156,0)+IF('Foglio deposito'!$AF$208='Foglio deposito'!AE199,'Foglio deposito'!$AB$157,0)+'DATI STRUTTURA'!J52</f>
        <v>0</v>
      </c>
      <c r="F36" s="490">
        <f>IF('Foglio deposito'!$AF$169='Foglio deposito'!AE199,'Foglio deposito'!$AC$118,0)+IF('Foglio deposito'!$AF$170='Foglio deposito'!AE199,'Foglio deposito'!$AC$119,0)+IF('Foglio deposito'!$AF$171='Foglio deposito'!AE199,'Foglio deposito'!$AC$120,0)+IF('Foglio deposito'!$AF$172='Foglio deposito'!AE199,'Foglio deposito'!$AC$121,0)+IF('Foglio deposito'!$AF$173='Foglio deposito'!AE199,'Foglio deposito'!$AC$122,0)+IF('Foglio deposito'!$AF$174='Foglio deposito'!AE199,'Foglio deposito'!$AC$123,0)+IF('Foglio deposito'!$AF$175='Foglio deposito'!AE199,'Foglio deposito'!$AC$124,0)+IF('Foglio deposito'!$AF$176='Foglio deposito'!AE199,'Foglio deposito'!$AC$125,0)+IF('Foglio deposito'!$AF$177='Foglio deposito'!AE199,'Foglio deposito'!$AC$126,0)+IF('Foglio deposito'!$AF$178='Foglio deposito'!AE199,'Foglio deposito'!$AC$127,0)+IF('Foglio deposito'!$AF$179='Foglio deposito'!AE199,'Foglio deposito'!$AC$128,0)+IF('Foglio deposito'!$AF$180='Foglio deposito'!AE199,'Foglio deposito'!$AC$129,0)+IF('Foglio deposito'!$AF$181='Foglio deposito'!AE199,'Foglio deposito'!$AC$130,0)+IF('Foglio deposito'!$AF$182='Foglio deposito'!AE199,'Foglio deposito'!$AC$131,0)+IF('Foglio deposito'!$AF$183='Foglio deposito'!AE199,'Foglio deposito'!$AC$132,0)+IF('Foglio deposito'!$AF$184='Foglio deposito'!AE199,'Foglio deposito'!$AC$133,0)+IF('Foglio deposito'!$AF$185='Foglio deposito'!AE199,'Foglio deposito'!$AC$134,0)+IF('Foglio deposito'!$AF$186='Foglio deposito'!AE199,'Foglio deposito'!$AC$135,0)+IF('Foglio deposito'!$AF$187='Foglio deposito'!AE199,'Foglio deposito'!$AC$136,0)+IF('Foglio deposito'!$AF$188='Foglio deposito'!AE199,'Foglio deposito'!$AC$137,0)+IF('Foglio deposito'!$AF$189='Foglio deposito'!AE199,'Foglio deposito'!$AC$138,0)+IF('Foglio deposito'!$AF$190='Foglio deposito'!AE199,'Foglio deposito'!$AC$139,0)+IF('Foglio deposito'!$AF$191='Foglio deposito'!AE199,'Foglio deposito'!$AC$140,0)+IF('Foglio deposito'!$AF$192='Foglio deposito'!AE199,'Foglio deposito'!$AC$141,0)+IF('Foglio deposito'!$AF$193='Foglio deposito'!AE199,'Foglio deposito'!$AC$142,0)+IF('Foglio deposito'!$AF$194='Foglio deposito'!AE199,'Foglio deposito'!$AC$144,0)+IF('Foglio deposito'!$AF$195='Foglio deposito'!AE199,'Foglio deposito'!$AC$143,0)+IF('Foglio deposito'!$AF$196='Foglio deposito'!AE199,'Foglio deposito'!$AC$145,0)+IF('Foglio deposito'!$AF$197='Foglio deposito'!AE199,'Foglio deposito'!$AC$146,0)+IF('Foglio deposito'!$AF$198='Foglio deposito'!AE199,'Foglio deposito'!$AC$147,0)+IF('Foglio deposito'!$AF$199='Foglio deposito'!AE199,'Foglio deposito'!$AC$148,0)+IF('Foglio deposito'!$AF$200='Foglio deposito'!AE199,'Foglio deposito'!$AC$149,0)+IF('Foglio deposito'!$AF$201='Foglio deposito'!AE199,'Foglio deposito'!$AC$150,0)+IF('Foglio deposito'!$AF$202='Foglio deposito'!AE199,'Foglio deposito'!$AC$151,0)+IF('Foglio deposito'!$AF$203='Foglio deposito'!AE199,'Foglio deposito'!$AC$152,0)+IF('Foglio deposito'!$AF$204='Foglio deposito'!AE199,'Foglio deposito'!$AC$153,0)+IF('Foglio deposito'!$AF$205='Foglio deposito'!AE199,'Foglio deposito'!$AC$154,0)+IF('Foglio deposito'!$AF$206='Foglio deposito'!AE199,'Foglio deposito'!$AC$155,0)+IF('Foglio deposito'!$AF$207='Foglio deposito'!AE199,'Foglio deposito'!$AC$156,0)+IF('Foglio deposito'!$AF$208='Foglio deposito'!AE199,'Foglio deposito'!$AC$157,0)</f>
        <v>0</v>
      </c>
      <c r="G36" s="20"/>
      <c r="H36" s="418">
        <f>'DATI STRUTTURA'!C101</f>
        <v>0</v>
      </c>
      <c r="I36" s="490">
        <f>'Foglio deposito'!L148</f>
        <v>0</v>
      </c>
      <c r="J36" s="490">
        <f>'Foglio deposito'!M148</f>
        <v>0</v>
      </c>
      <c r="K36" s="490">
        <f>'Foglio deposito'!AB148</f>
        <v>0</v>
      </c>
      <c r="L36" s="490">
        <f>'Foglio deposito'!AC148</f>
        <v>0</v>
      </c>
    </row>
    <row r="37" spans="2:12" x14ac:dyDescent="0.25">
      <c r="B37" s="418">
        <f>'DATI STRUTTURA'!C53</f>
        <v>0</v>
      </c>
      <c r="C37" s="490">
        <f>IF('Foglio deposito'!$AF$169='Foglio deposito'!AE200,'Foglio deposito'!$L$118,0)+IF('Foglio deposito'!$AF$170='Foglio deposito'!AE200,'Foglio deposito'!$L$119,0)+IF('Foglio deposito'!$AF$171='Foglio deposito'!AE200,'Foglio deposito'!$L$120,0)+IF('Foglio deposito'!$AF$172='Foglio deposito'!AE200,'Foglio deposito'!$L$121,0)+IF('Foglio deposito'!$AF$173='Foglio deposito'!AE200,'Foglio deposito'!$L$122,0)+IF('Foglio deposito'!$AF$174='Foglio deposito'!AE200,'Foglio deposito'!$L$123,0)+IF('Foglio deposito'!$AF$175='Foglio deposito'!AE200,'Foglio deposito'!$L$124,0)+IF('Foglio deposito'!$AF$176='Foglio deposito'!AE200,'Foglio deposito'!$L$125,0)+IF('Foglio deposito'!$AF$177='Foglio deposito'!AE200,'Foglio deposito'!$L$126,0)+IF('Foglio deposito'!$AF$178='Foglio deposito'!AE200,'Foglio deposito'!$L$127,0)+IF('Foglio deposito'!$AF$179='Foglio deposito'!AE200,'Foglio deposito'!$L$128,0)+IF('Foglio deposito'!$AF$180='Foglio deposito'!AE200,'Foglio deposito'!$L$129,0)+IF('Foglio deposito'!$AF$181='Foglio deposito'!AE200,'Foglio deposito'!$L$130,0)+IF('Foglio deposito'!$AF$182='Foglio deposito'!AE200,'Foglio deposito'!$L$131,0)+IF('Foglio deposito'!$AF$183='Foglio deposito'!AE200,'Foglio deposito'!$L$132,0)+IF('Foglio deposito'!$AF$184='Foglio deposito'!AE200,'Foglio deposito'!$L$133,0)+IF('Foglio deposito'!$AF$185='Foglio deposito'!AE200,'Foglio deposito'!$L$134,0)+IF('Foglio deposito'!$AF$186='Foglio deposito'!AE200,'Foglio deposito'!$L$135,0)+IF('Foglio deposito'!$AF$187='Foglio deposito'!AE200,'Foglio deposito'!$L$136,0)+IF('Foglio deposito'!$AF$188='Foglio deposito'!AE200,'Foglio deposito'!$L$137,0)+IF('Foglio deposito'!$AF$189='Foglio deposito'!AE200,'Foglio deposito'!$L$138,0)+IF('Foglio deposito'!$AF$190='Foglio deposito'!AE200,'Foglio deposito'!$L$139,0)+IF('Foglio deposito'!$AF$191='Foglio deposito'!AE200,'Foglio deposito'!$L$140,0)+IF('Foglio deposito'!$AF$192='Foglio deposito'!AE200,'Foglio deposito'!$L$141,0)+IF('Foglio deposito'!$AF$193='Foglio deposito'!AE200,'Foglio deposito'!$L$142,0)+IF('Foglio deposito'!$AF$194='Foglio deposito'!AE200,'Foglio deposito'!$L$144,0)+IF('Foglio deposito'!$AF$195='Foglio deposito'!AE200,'Foglio deposito'!$L$143,0)+IF('Foglio deposito'!$AF$196='Foglio deposito'!AE200,'Foglio deposito'!$L$145,0)+IF('Foglio deposito'!$AF$197='Foglio deposito'!AE200,'Foglio deposito'!$L$146,0)+IF('Foglio deposito'!$AF$198='Foglio deposito'!AE200,'Foglio deposito'!$L$147,0)+IF('Foglio deposito'!$AF$199='Foglio deposito'!AE200,'Foglio deposito'!$L$148,0)+IF('Foglio deposito'!$AF$200='Foglio deposito'!AE200,'Foglio deposito'!$L$149,0)+IF('Foglio deposito'!$AF$201='Foglio deposito'!AE200,'Foglio deposito'!$L$150,0)+IF('Foglio deposito'!$AF$202='Foglio deposito'!AE200,'Foglio deposito'!$L$151,0)+IF('Foglio deposito'!$AF$203='Foglio deposito'!AE200,'Foglio deposito'!$L$152,0)+IF('Foglio deposito'!$AF$204='Foglio deposito'!AE200,'Foglio deposito'!$L$153,0)+IF('Foglio deposito'!$AF$205='Foglio deposito'!AE200,'Foglio deposito'!$L$154,0)+IF('Foglio deposito'!$AF$206='Foglio deposito'!AE200,'Foglio deposito'!$L$155,0)+IF('Foglio deposito'!$AF$207='Foglio deposito'!AE200,'Foglio deposito'!$L$156,0)+IF('Foglio deposito'!$AF$208='Foglio deposito'!AE200,'Foglio deposito'!$L$157,0)+'DATI STRUTTURA'!$C$4*'DATI STRUTTURA'!$F$11*'CARICHI VERTICALI 1'!C37*'CARICHI VERTICALI 1'!D37+'DATI STRUTTURA'!H53</f>
        <v>0</v>
      </c>
      <c r="D37" s="490">
        <f>IF('Foglio deposito'!$AF$169='Foglio deposito'!AE200,'Foglio deposito'!$M$118,0)+IF('Foglio deposito'!$AF$170='Foglio deposito'!AE200,'Foglio deposito'!$M$119,0)+IF('Foglio deposito'!$AF$171='Foglio deposito'!AE200,'Foglio deposito'!$M$120,0)+IF('Foglio deposito'!$AF$172='Foglio deposito'!AE200,'Foglio deposito'!$M$121,0)+IF('Foglio deposito'!$AF$173='Foglio deposito'!AE200,'Foglio deposito'!$M$122,0)+IF('Foglio deposito'!$AF$174='Foglio deposito'!AE200,'Foglio deposito'!$M$123,0)+IF('Foglio deposito'!$AF$175='Foglio deposito'!AE200,'Foglio deposito'!$M$124,0)+IF('Foglio deposito'!$AF$176='Foglio deposito'!AE200,'Foglio deposito'!$M$125,0)+IF('Foglio deposito'!$AF$177='Foglio deposito'!AE200,'Foglio deposito'!$M$126,0)+IF('Foglio deposito'!$AF$178='Foglio deposito'!AE200,'Foglio deposito'!$M$127,0)+IF('Foglio deposito'!$AF$179='Foglio deposito'!AE200,'Foglio deposito'!$M$128,0)+IF('Foglio deposito'!$AF$180='Foglio deposito'!AE200,'Foglio deposito'!$M$129,0)+IF('Foglio deposito'!$AF$181='Foglio deposito'!AE200,'Foglio deposito'!$M$130,0)+IF('Foglio deposito'!$AF$182='Foglio deposito'!AE200,'Foglio deposito'!$M$131,0)+IF('Foglio deposito'!$AF$183='Foglio deposito'!AE200,'Foglio deposito'!$M$132,0)+IF('Foglio deposito'!$AF$184='Foglio deposito'!AE200,'Foglio deposito'!$M$133,0)+IF('Foglio deposito'!$AF$185='Foglio deposito'!AE200,'Foglio deposito'!$M$134,0)+IF('Foglio deposito'!$AF$186='Foglio deposito'!AE200,'Foglio deposito'!$M$135,0)+IF('Foglio deposito'!$AF$187='Foglio deposito'!AE200,'Foglio deposito'!$M$136,0)+IF('Foglio deposito'!$AF$188='Foglio deposito'!AE200,'Foglio deposito'!$M$137,0)+IF('Foglio deposito'!$AF$189='Foglio deposito'!AE200,'Foglio deposito'!$M$138,0)+IF('Foglio deposito'!$AF$190='Foglio deposito'!AE200,'Foglio deposito'!$M$139,0)+IF('Foglio deposito'!$AF$191='Foglio deposito'!AE200,'Foglio deposito'!$M$140,0)+IF('Foglio deposito'!$AF$192='Foglio deposito'!AE200,'Foglio deposito'!$M$141,0)+IF('Foglio deposito'!$AF$193='Foglio deposito'!AE200,'Foglio deposito'!$M$142,0)+IF('Foglio deposito'!$AF$194='Foglio deposito'!AE200,'Foglio deposito'!$M$144,0)+IF('Foglio deposito'!$AF$195='Foglio deposito'!AE200,'Foglio deposito'!$M$143,0)+IF('Foglio deposito'!$AF$196='Foglio deposito'!AE200,'Foglio deposito'!$M$145,0)+IF('Foglio deposito'!$AF$197='Foglio deposito'!AE200,'Foglio deposito'!$M$146,0)+IF('Foglio deposito'!$AF$198='Foglio deposito'!AE200,'Foglio deposito'!$M$147,0)+IF('Foglio deposito'!$AF$199='Foglio deposito'!AE200,'Foglio deposito'!$M$148,0)+IF('Foglio deposito'!$AF$200='Foglio deposito'!AE200,'Foglio deposito'!$M$149,0)+IF('Foglio deposito'!$AF$201='Foglio deposito'!AE200,'Foglio deposito'!$M$150,0)+IF('Foglio deposito'!$AF$202='Foglio deposito'!AE200,'Foglio deposito'!$M$151,0)+IF('Foglio deposito'!$AF$203='Foglio deposito'!AE200,'Foglio deposito'!$M$152,0)+IF('Foglio deposito'!$AF$204='Foglio deposito'!AE200,'Foglio deposito'!$M$153,0)+IF('Foglio deposito'!$AF$205='Foglio deposito'!AE200,'Foglio deposito'!$M$154,0)+IF('Foglio deposito'!$AF$206='Foglio deposito'!AE200,'Foglio deposito'!$M$155,0)+IF('Foglio deposito'!$AF$207='Foglio deposito'!AE200,'Foglio deposito'!$M$156,0)+IF('Foglio deposito'!$AF$208='Foglio deposito'!AE200,'Foglio deposito'!$M$157,0)+'DATI STRUTTURA'!I53</f>
        <v>0</v>
      </c>
      <c r="E37" s="490">
        <f>IF('Foglio deposito'!$AF$169='Foglio deposito'!AE200,'Foglio deposito'!$AB$118,0)+IF('Foglio deposito'!$AF$170='Foglio deposito'!AE200,'Foglio deposito'!$AB$119,0)+IF('Foglio deposito'!$AF$171='Foglio deposito'!AE200,'Foglio deposito'!$AB$120,0)+IF('Foglio deposito'!$AF$172='Foglio deposito'!AE200,'Foglio deposito'!$AB$121,0)+IF('Foglio deposito'!$AF$173='Foglio deposito'!AE200,'Foglio deposito'!$AB$122,0)+IF('Foglio deposito'!$AF$174='Foglio deposito'!AE200,'Foglio deposito'!$AB$123,0)+IF('Foglio deposito'!$AF$175='Foglio deposito'!AE200,'Foglio deposito'!$AB$124,0)+IF('Foglio deposito'!$AF$176='Foglio deposito'!AE200,'Foglio deposito'!$AB$125,0)+IF('Foglio deposito'!$AF$177='Foglio deposito'!AE200,'Foglio deposito'!$AB$126,0)+IF('Foglio deposito'!$AF$178='Foglio deposito'!AE200,'Foglio deposito'!$AB$127,0)+IF('Foglio deposito'!$AF$179='Foglio deposito'!AE200,'Foglio deposito'!$AB$128,0)+IF('Foglio deposito'!$AF$180='Foglio deposito'!AE200,'Foglio deposito'!$AB$129,0)+IF('Foglio deposito'!$AF$181='Foglio deposito'!AE200,'Foglio deposito'!$AB$130,0)+IF('Foglio deposito'!$AF$182='Foglio deposito'!AE200,'Foglio deposito'!$AB$131,0)+IF('Foglio deposito'!$AF$183='Foglio deposito'!AE200,'Foglio deposito'!$AB$132,0)+IF('Foglio deposito'!$AF$184='Foglio deposito'!AE200,'Foglio deposito'!$AB$133,0)+IF('Foglio deposito'!$AF$185='Foglio deposito'!AE200,'Foglio deposito'!$AB$134,0)+IF('Foglio deposito'!$AF$186='Foglio deposito'!AE200,'Foglio deposito'!$AB$135,0)+IF('Foglio deposito'!$AF$187='Foglio deposito'!AE200,'Foglio deposito'!$AB$136,0)+IF('Foglio deposito'!$AF$188='Foglio deposito'!AE200,'Foglio deposito'!$AB$137,0)+IF('Foglio deposito'!$AF$189='Foglio deposito'!AE200,'Foglio deposito'!$AB$138,0)+IF('Foglio deposito'!$AF$190='Foglio deposito'!AE200,'Foglio deposito'!$AB$139,0)+IF('Foglio deposito'!$AF$191='Foglio deposito'!AE200,'Foglio deposito'!$AB$140,0)+IF('Foglio deposito'!$AF$192='Foglio deposito'!AE200,'Foglio deposito'!$AB$141,0)+IF('Foglio deposito'!$AF$193='Foglio deposito'!AE200,'Foglio deposito'!$AB$142,0)+IF('Foglio deposito'!$AF$194='Foglio deposito'!AE200,'Foglio deposito'!$AB$144,0)+IF('Foglio deposito'!$AF$195='Foglio deposito'!AE200,'Foglio deposito'!$AB$143,0)+IF('Foglio deposito'!$AF$196='Foglio deposito'!AE200,'Foglio deposito'!$AB$145,0)+IF('Foglio deposito'!$AF$197='Foglio deposito'!AE200,'Foglio deposito'!$AB$146,0)+IF('Foglio deposito'!$AF$198='Foglio deposito'!AE200,'Foglio deposito'!$AB$147,0)+IF('Foglio deposito'!$AF$199='Foglio deposito'!AE200,'Foglio deposito'!$AB$148,0)+IF('Foglio deposito'!$AF$200='Foglio deposito'!AE200,'Foglio deposito'!$AB$149,0)+IF('Foglio deposito'!$AF$201='Foglio deposito'!AE200,'Foglio deposito'!$AB$150,0)+IF('Foglio deposito'!$AF$202='Foglio deposito'!AE200,'Foglio deposito'!$AB$151,0)+IF('Foglio deposito'!$AF$203='Foglio deposito'!AE200,'Foglio deposito'!$AB$152,0)+IF('Foglio deposito'!$AF$204='Foglio deposito'!AE200,'Foglio deposito'!$AB$153,0)+IF('Foglio deposito'!$AF$205='Foglio deposito'!AE200,'Foglio deposito'!$AB$154,0)+IF('Foglio deposito'!$AF$206='Foglio deposito'!AE200,'Foglio deposito'!$AB$155,0)+IF('Foglio deposito'!$AF$207='Foglio deposito'!AE200,'Foglio deposito'!$AB$156,0)+IF('Foglio deposito'!$AF$208='Foglio deposito'!AE200,'Foglio deposito'!$AB$157,0)+'DATI STRUTTURA'!J53</f>
        <v>0</v>
      </c>
      <c r="F37" s="490">
        <f>IF('Foglio deposito'!$AF$169='Foglio deposito'!AE200,'Foglio deposito'!$AC$118,0)+IF('Foglio deposito'!$AF$170='Foglio deposito'!AE200,'Foglio deposito'!$AC$119,0)+IF('Foglio deposito'!$AF$171='Foglio deposito'!AE200,'Foglio deposito'!$AC$120,0)+IF('Foglio deposito'!$AF$172='Foglio deposito'!AE200,'Foglio deposito'!$AC$121,0)+IF('Foglio deposito'!$AF$173='Foglio deposito'!AE200,'Foglio deposito'!$AC$122,0)+IF('Foglio deposito'!$AF$174='Foglio deposito'!AE200,'Foglio deposito'!$AC$123,0)+IF('Foglio deposito'!$AF$175='Foglio deposito'!AE200,'Foglio deposito'!$AC$124,0)+IF('Foglio deposito'!$AF$176='Foglio deposito'!AE200,'Foglio deposito'!$AC$125,0)+IF('Foglio deposito'!$AF$177='Foglio deposito'!AE200,'Foglio deposito'!$AC$126,0)+IF('Foglio deposito'!$AF$178='Foglio deposito'!AE200,'Foglio deposito'!$AC$127,0)+IF('Foglio deposito'!$AF$179='Foglio deposito'!AE200,'Foglio deposito'!$AC$128,0)+IF('Foglio deposito'!$AF$180='Foglio deposito'!AE200,'Foglio deposito'!$AC$129,0)+IF('Foglio deposito'!$AF$181='Foglio deposito'!AE200,'Foglio deposito'!$AC$130,0)+IF('Foglio deposito'!$AF$182='Foglio deposito'!AE200,'Foglio deposito'!$AC$131,0)+IF('Foglio deposito'!$AF$183='Foglio deposito'!AE200,'Foglio deposito'!$AC$132,0)+IF('Foglio deposito'!$AF$184='Foglio deposito'!AE200,'Foglio deposito'!$AC$133,0)+IF('Foglio deposito'!$AF$185='Foglio deposito'!AE200,'Foglio deposito'!$AC$134,0)+IF('Foglio deposito'!$AF$186='Foglio deposito'!AE200,'Foglio deposito'!$AC$135,0)+IF('Foglio deposito'!$AF$187='Foglio deposito'!AE200,'Foglio deposito'!$AC$136,0)+IF('Foglio deposito'!$AF$188='Foglio deposito'!AE200,'Foglio deposito'!$AC$137,0)+IF('Foglio deposito'!$AF$189='Foglio deposito'!AE200,'Foglio deposito'!$AC$138,0)+IF('Foglio deposito'!$AF$190='Foglio deposito'!AE200,'Foglio deposito'!$AC$139,0)+IF('Foglio deposito'!$AF$191='Foglio deposito'!AE200,'Foglio deposito'!$AC$140,0)+IF('Foglio deposito'!$AF$192='Foglio deposito'!AE200,'Foglio deposito'!$AC$141,0)+IF('Foglio deposito'!$AF$193='Foglio deposito'!AE200,'Foglio deposito'!$AC$142,0)+IF('Foglio deposito'!$AF$194='Foglio deposito'!AE200,'Foglio deposito'!$AC$144,0)+IF('Foglio deposito'!$AF$195='Foglio deposito'!AE200,'Foglio deposito'!$AC$143,0)+IF('Foglio deposito'!$AF$196='Foglio deposito'!AE200,'Foglio deposito'!$AC$145,0)+IF('Foglio deposito'!$AF$197='Foglio deposito'!AE200,'Foglio deposito'!$AC$146,0)+IF('Foglio deposito'!$AF$198='Foglio deposito'!AE200,'Foglio deposito'!$AC$147,0)+IF('Foglio deposito'!$AF$199='Foglio deposito'!AE200,'Foglio deposito'!$AC$148,0)+IF('Foglio deposito'!$AF$200='Foglio deposito'!AE200,'Foglio deposito'!$AC$149,0)+IF('Foglio deposito'!$AF$201='Foglio deposito'!AE200,'Foglio deposito'!$AC$150,0)+IF('Foglio deposito'!$AF$202='Foglio deposito'!AE200,'Foglio deposito'!$AC$151,0)+IF('Foglio deposito'!$AF$203='Foglio deposito'!AE200,'Foglio deposito'!$AC$152,0)+IF('Foglio deposito'!$AF$204='Foglio deposito'!AE200,'Foglio deposito'!$AC$153,0)+IF('Foglio deposito'!$AF$205='Foglio deposito'!AE200,'Foglio deposito'!$AC$154,0)+IF('Foglio deposito'!$AF$206='Foglio deposito'!AE200,'Foglio deposito'!$AC$155,0)+IF('Foglio deposito'!$AF$207='Foglio deposito'!AE200,'Foglio deposito'!$AC$156,0)+IF('Foglio deposito'!$AF$208='Foglio deposito'!AE200,'Foglio deposito'!$AC$157,0)</f>
        <v>0</v>
      </c>
      <c r="G37" s="20"/>
      <c r="H37" s="418">
        <f>'DATI STRUTTURA'!C102</f>
        <v>0</v>
      </c>
      <c r="I37" s="490">
        <f>'Foglio deposito'!L149</f>
        <v>0</v>
      </c>
      <c r="J37" s="490">
        <f>'Foglio deposito'!M149</f>
        <v>0</v>
      </c>
      <c r="K37" s="490">
        <f>'Foglio deposito'!AB149</f>
        <v>0</v>
      </c>
      <c r="L37" s="490">
        <f>'Foglio deposito'!AC149</f>
        <v>0</v>
      </c>
    </row>
    <row r="38" spans="2:12" x14ac:dyDescent="0.25">
      <c r="B38" s="418">
        <f>'DATI STRUTTURA'!C54</f>
        <v>0</v>
      </c>
      <c r="C38" s="490">
        <f>IF('Foglio deposito'!$AF$169='Foglio deposito'!AE201,'Foglio deposito'!$L$118,0)+IF('Foglio deposito'!$AF$170='Foglio deposito'!AE201,'Foglio deposito'!$L$119,0)+IF('Foglio deposito'!$AF$171='Foglio deposito'!AE201,'Foglio deposito'!$L$120,0)+IF('Foglio deposito'!$AF$172='Foglio deposito'!AE201,'Foglio deposito'!$L$121,0)+IF('Foglio deposito'!$AF$173='Foglio deposito'!AE201,'Foglio deposito'!$L$122,0)+IF('Foglio deposito'!$AF$174='Foglio deposito'!AE201,'Foglio deposito'!$L$123,0)+IF('Foglio deposito'!$AF$175='Foglio deposito'!AE201,'Foglio deposito'!$L$124,0)+IF('Foglio deposito'!$AF$176='Foglio deposito'!AE201,'Foglio deposito'!$L$125,0)+IF('Foglio deposito'!$AF$177='Foglio deposito'!AE201,'Foglio deposito'!$L$126,0)+IF('Foglio deposito'!$AF$178='Foglio deposito'!AE201,'Foglio deposito'!$L$127,0)+IF('Foglio deposito'!$AF$179='Foglio deposito'!AE201,'Foglio deposito'!$L$128,0)+IF('Foglio deposito'!$AF$180='Foglio deposito'!AE201,'Foglio deposito'!$L$129,0)+IF('Foglio deposito'!$AF$181='Foglio deposito'!AE201,'Foglio deposito'!$L$130,0)+IF('Foglio deposito'!$AF$182='Foglio deposito'!AE201,'Foglio deposito'!$L$131,0)+IF('Foglio deposito'!$AF$183='Foglio deposito'!AE201,'Foglio deposito'!$L$132,0)+IF('Foglio deposito'!$AF$184='Foglio deposito'!AE201,'Foglio deposito'!$L$133,0)+IF('Foglio deposito'!$AF$185='Foglio deposito'!AE201,'Foglio deposito'!$L$134,0)+IF('Foglio deposito'!$AF$186='Foglio deposito'!AE201,'Foglio deposito'!$L$135,0)+IF('Foglio deposito'!$AF$187='Foglio deposito'!AE201,'Foglio deposito'!$L$136,0)+IF('Foglio deposito'!$AF$188='Foglio deposito'!AE201,'Foglio deposito'!$L$137,0)+IF('Foglio deposito'!$AF$189='Foglio deposito'!AE201,'Foglio deposito'!$L$138,0)+IF('Foglio deposito'!$AF$190='Foglio deposito'!AE201,'Foglio deposito'!$L$139,0)+IF('Foglio deposito'!$AF$191='Foglio deposito'!AE201,'Foglio deposito'!$L$140,0)+IF('Foglio deposito'!$AF$192='Foglio deposito'!AE201,'Foglio deposito'!$L$141,0)+IF('Foglio deposito'!$AF$193='Foglio deposito'!AE201,'Foglio deposito'!$L$142,0)+IF('Foglio deposito'!$AF$194='Foglio deposito'!AE201,'Foglio deposito'!$L$144,0)+IF('Foglio deposito'!$AF$195='Foglio deposito'!AE201,'Foglio deposito'!$L$143,0)+IF('Foglio deposito'!$AF$196='Foglio deposito'!AE201,'Foglio deposito'!$L$145,0)+IF('Foglio deposito'!$AF$197='Foglio deposito'!AE201,'Foglio deposito'!$L$146,0)+IF('Foglio deposito'!$AF$198='Foglio deposito'!AE201,'Foglio deposito'!$L$147,0)+IF('Foglio deposito'!$AF$199='Foglio deposito'!AE201,'Foglio deposito'!$L$148,0)+IF('Foglio deposito'!$AF$200='Foglio deposito'!AE201,'Foglio deposito'!$L$149,0)+IF('Foglio deposito'!$AF$201='Foglio deposito'!AE201,'Foglio deposito'!$L$150,0)+IF('Foglio deposito'!$AF$202='Foglio deposito'!AE201,'Foglio deposito'!$L$151,0)+IF('Foglio deposito'!$AF$203='Foglio deposito'!AE201,'Foglio deposito'!$L$152,0)+IF('Foglio deposito'!$AF$204='Foglio deposito'!AE201,'Foglio deposito'!$L$153,0)+IF('Foglio deposito'!$AF$205='Foglio deposito'!AE201,'Foglio deposito'!$L$154,0)+IF('Foglio deposito'!$AF$206='Foglio deposito'!AE201,'Foglio deposito'!$L$155,0)+IF('Foglio deposito'!$AF$207='Foglio deposito'!AE201,'Foglio deposito'!$L$156,0)+IF('Foglio deposito'!$AF$208='Foglio deposito'!AE201,'Foglio deposito'!$L$157,0)+'DATI STRUTTURA'!$C$4*'DATI STRUTTURA'!$F$11*'CARICHI VERTICALI 1'!C38*'CARICHI VERTICALI 1'!D38+'DATI STRUTTURA'!H54</f>
        <v>0</v>
      </c>
      <c r="D38" s="490">
        <f>IF('Foglio deposito'!$AF$169='Foglio deposito'!AE201,'Foglio deposito'!$M$118,0)+IF('Foglio deposito'!$AF$170='Foglio deposito'!AE201,'Foglio deposito'!$M$119,0)+IF('Foglio deposito'!$AF$171='Foglio deposito'!AE201,'Foglio deposito'!$M$120,0)+IF('Foglio deposito'!$AF$172='Foglio deposito'!AE201,'Foglio deposito'!$M$121,0)+IF('Foglio deposito'!$AF$173='Foglio deposito'!AE201,'Foglio deposito'!$M$122,0)+IF('Foglio deposito'!$AF$174='Foglio deposito'!AE201,'Foglio deposito'!$M$123,0)+IF('Foglio deposito'!$AF$175='Foglio deposito'!AE201,'Foglio deposito'!$M$124,0)+IF('Foglio deposito'!$AF$176='Foglio deposito'!AE201,'Foglio deposito'!$M$125,0)+IF('Foglio deposito'!$AF$177='Foglio deposito'!AE201,'Foglio deposito'!$M$126,0)+IF('Foglio deposito'!$AF$178='Foglio deposito'!AE201,'Foglio deposito'!$M$127,0)+IF('Foglio deposito'!$AF$179='Foglio deposito'!AE201,'Foglio deposito'!$M$128,0)+IF('Foglio deposito'!$AF$180='Foglio deposito'!AE201,'Foglio deposito'!$M$129,0)+IF('Foglio deposito'!$AF$181='Foglio deposito'!AE201,'Foglio deposito'!$M$130,0)+IF('Foglio deposito'!$AF$182='Foglio deposito'!AE201,'Foglio deposito'!$M$131,0)+IF('Foglio deposito'!$AF$183='Foglio deposito'!AE201,'Foglio deposito'!$M$132,0)+IF('Foglio deposito'!$AF$184='Foglio deposito'!AE201,'Foglio deposito'!$M$133,0)+IF('Foglio deposito'!$AF$185='Foglio deposito'!AE201,'Foglio deposito'!$M$134,0)+IF('Foglio deposito'!$AF$186='Foglio deposito'!AE201,'Foglio deposito'!$M$135,0)+IF('Foglio deposito'!$AF$187='Foglio deposito'!AE201,'Foglio deposito'!$M$136,0)+IF('Foglio deposito'!$AF$188='Foglio deposito'!AE201,'Foglio deposito'!$M$137,0)+IF('Foglio deposito'!$AF$189='Foglio deposito'!AE201,'Foglio deposito'!$M$138,0)+IF('Foglio deposito'!$AF$190='Foglio deposito'!AE201,'Foglio deposito'!$M$139,0)+IF('Foglio deposito'!$AF$191='Foglio deposito'!AE201,'Foglio deposito'!$M$140,0)+IF('Foglio deposito'!$AF$192='Foglio deposito'!AE201,'Foglio deposito'!$M$141,0)+IF('Foglio deposito'!$AF$193='Foglio deposito'!AE201,'Foglio deposito'!$M$142,0)+IF('Foglio deposito'!$AF$194='Foglio deposito'!AE201,'Foglio deposito'!$M$144,0)+IF('Foglio deposito'!$AF$195='Foglio deposito'!AE201,'Foglio deposito'!$M$143,0)+IF('Foglio deposito'!$AF$196='Foglio deposito'!AE201,'Foglio deposito'!$M$145,0)+IF('Foglio deposito'!$AF$197='Foglio deposito'!AE201,'Foglio deposito'!$M$146,0)+IF('Foglio deposito'!$AF$198='Foglio deposito'!AE201,'Foglio deposito'!$M$147,0)+IF('Foglio deposito'!$AF$199='Foglio deposito'!AE201,'Foglio deposito'!$M$148,0)+IF('Foglio deposito'!$AF$200='Foglio deposito'!AE201,'Foglio deposito'!$M$149,0)+IF('Foglio deposito'!$AF$201='Foglio deposito'!AE201,'Foglio deposito'!$M$150,0)+IF('Foglio deposito'!$AF$202='Foglio deposito'!AE201,'Foglio deposito'!$M$151,0)+IF('Foglio deposito'!$AF$203='Foglio deposito'!AE201,'Foglio deposito'!$M$152,0)+IF('Foglio deposito'!$AF$204='Foglio deposito'!AE201,'Foglio deposito'!$M$153,0)+IF('Foglio deposito'!$AF$205='Foglio deposito'!AE201,'Foglio deposito'!$M$154,0)+IF('Foglio deposito'!$AF$206='Foglio deposito'!AE201,'Foglio deposito'!$M$155,0)+IF('Foglio deposito'!$AF$207='Foglio deposito'!AE201,'Foglio deposito'!$M$156,0)+IF('Foglio deposito'!$AF$208='Foglio deposito'!AE201,'Foglio deposito'!$M$157,0)+'DATI STRUTTURA'!I54</f>
        <v>0</v>
      </c>
      <c r="E38" s="490">
        <f>IF('Foglio deposito'!$AF$169='Foglio deposito'!AE201,'Foglio deposito'!$AB$118,0)+IF('Foglio deposito'!$AF$170='Foglio deposito'!AE201,'Foglio deposito'!$AB$119,0)+IF('Foglio deposito'!$AF$171='Foglio deposito'!AE201,'Foglio deposito'!$AB$120,0)+IF('Foglio deposito'!$AF$172='Foglio deposito'!AE201,'Foglio deposito'!$AB$121,0)+IF('Foglio deposito'!$AF$173='Foglio deposito'!AE201,'Foglio deposito'!$AB$122,0)+IF('Foglio deposito'!$AF$174='Foglio deposito'!AE201,'Foglio deposito'!$AB$123,0)+IF('Foglio deposito'!$AF$175='Foglio deposito'!AE201,'Foglio deposito'!$AB$124,0)+IF('Foglio deposito'!$AF$176='Foglio deposito'!AE201,'Foglio deposito'!$AB$125,0)+IF('Foglio deposito'!$AF$177='Foglio deposito'!AE201,'Foglio deposito'!$AB$126,0)+IF('Foglio deposito'!$AF$178='Foglio deposito'!AE201,'Foglio deposito'!$AB$127,0)+IF('Foglio deposito'!$AF$179='Foglio deposito'!AE201,'Foglio deposito'!$AB$128,0)+IF('Foglio deposito'!$AF$180='Foglio deposito'!AE201,'Foglio deposito'!$AB$129,0)+IF('Foglio deposito'!$AF$181='Foglio deposito'!AE201,'Foglio deposito'!$AB$130,0)+IF('Foglio deposito'!$AF$182='Foglio deposito'!AE201,'Foglio deposito'!$AB$131,0)+IF('Foglio deposito'!$AF$183='Foglio deposito'!AE201,'Foglio deposito'!$AB$132,0)+IF('Foglio deposito'!$AF$184='Foglio deposito'!AE201,'Foglio deposito'!$AB$133,0)+IF('Foglio deposito'!$AF$185='Foglio deposito'!AE201,'Foglio deposito'!$AB$134,0)+IF('Foglio deposito'!$AF$186='Foglio deposito'!AE201,'Foglio deposito'!$AB$135,0)+IF('Foglio deposito'!$AF$187='Foglio deposito'!AE201,'Foglio deposito'!$AB$136,0)+IF('Foglio deposito'!$AF$188='Foglio deposito'!AE201,'Foglio deposito'!$AB$137,0)+IF('Foglio deposito'!$AF$189='Foglio deposito'!AE201,'Foglio deposito'!$AB$138,0)+IF('Foglio deposito'!$AF$190='Foglio deposito'!AE201,'Foglio deposito'!$AB$139,0)+IF('Foglio deposito'!$AF$191='Foglio deposito'!AE201,'Foglio deposito'!$AB$140,0)+IF('Foglio deposito'!$AF$192='Foglio deposito'!AE201,'Foglio deposito'!$AB$141,0)+IF('Foglio deposito'!$AF$193='Foglio deposito'!AE201,'Foglio deposito'!$AB$142,0)+IF('Foglio deposito'!$AF$194='Foglio deposito'!AE201,'Foglio deposito'!$AB$144,0)+IF('Foglio deposito'!$AF$195='Foglio deposito'!AE201,'Foglio deposito'!$AB$143,0)+IF('Foglio deposito'!$AF$196='Foglio deposito'!AE201,'Foglio deposito'!$AB$145,0)+IF('Foglio deposito'!$AF$197='Foglio deposito'!AE201,'Foglio deposito'!$AB$146,0)+IF('Foglio deposito'!$AF$198='Foglio deposito'!AE201,'Foglio deposito'!$AB$147,0)+IF('Foglio deposito'!$AF$199='Foglio deposito'!AE201,'Foglio deposito'!$AB$148,0)+IF('Foglio deposito'!$AF$200='Foglio deposito'!AE201,'Foglio deposito'!$AB$149,0)+IF('Foglio deposito'!$AF$201='Foglio deposito'!AE201,'Foglio deposito'!$AB$150,0)+IF('Foglio deposito'!$AF$202='Foglio deposito'!AE201,'Foglio deposito'!$AB$151,0)+IF('Foglio deposito'!$AF$203='Foglio deposito'!AE201,'Foglio deposito'!$AB$152,0)+IF('Foglio deposito'!$AF$204='Foglio deposito'!AE201,'Foglio deposito'!$AB$153,0)+IF('Foglio deposito'!$AF$205='Foglio deposito'!AE201,'Foglio deposito'!$AB$154,0)+IF('Foglio deposito'!$AF$206='Foglio deposito'!AE201,'Foglio deposito'!$AB$155,0)+IF('Foglio deposito'!$AF$207='Foglio deposito'!AE201,'Foglio deposito'!$AB$156,0)+IF('Foglio deposito'!$AF$208='Foglio deposito'!AE201,'Foglio deposito'!$AB$157,0)+'DATI STRUTTURA'!J54</f>
        <v>0</v>
      </c>
      <c r="F38" s="490">
        <f>IF('Foglio deposito'!$AF$169='Foglio deposito'!AE201,'Foglio deposito'!$AC$118,0)+IF('Foglio deposito'!$AF$170='Foglio deposito'!AE201,'Foglio deposito'!$AC$119,0)+IF('Foglio deposito'!$AF$171='Foglio deposito'!AE201,'Foglio deposito'!$AC$120,0)+IF('Foglio deposito'!$AF$172='Foglio deposito'!AE201,'Foglio deposito'!$AC$121,0)+IF('Foglio deposito'!$AF$173='Foglio deposito'!AE201,'Foglio deposito'!$AC$122,0)+IF('Foglio deposito'!$AF$174='Foglio deposito'!AE201,'Foglio deposito'!$AC$123,0)+IF('Foglio deposito'!$AF$175='Foglio deposito'!AE201,'Foglio deposito'!$AC$124,0)+IF('Foglio deposito'!$AF$176='Foglio deposito'!AE201,'Foglio deposito'!$AC$125,0)+IF('Foglio deposito'!$AF$177='Foglio deposito'!AE201,'Foglio deposito'!$AC$126,0)+IF('Foglio deposito'!$AF$178='Foglio deposito'!AE201,'Foglio deposito'!$AC$127,0)+IF('Foglio deposito'!$AF$179='Foglio deposito'!AE201,'Foglio deposito'!$AC$128,0)+IF('Foglio deposito'!$AF$180='Foglio deposito'!AE201,'Foglio deposito'!$AC$129,0)+IF('Foglio deposito'!$AF$181='Foglio deposito'!AE201,'Foglio deposito'!$AC$130,0)+IF('Foglio deposito'!$AF$182='Foglio deposito'!AE201,'Foglio deposito'!$AC$131,0)+IF('Foglio deposito'!$AF$183='Foglio deposito'!AE201,'Foglio deposito'!$AC$132,0)+IF('Foglio deposito'!$AF$184='Foglio deposito'!AE201,'Foglio deposito'!$AC$133,0)+IF('Foglio deposito'!$AF$185='Foglio deposito'!AE201,'Foglio deposito'!$AC$134,0)+IF('Foglio deposito'!$AF$186='Foglio deposito'!AE201,'Foglio deposito'!$AC$135,0)+IF('Foglio deposito'!$AF$187='Foglio deposito'!AE201,'Foglio deposito'!$AC$136,0)+IF('Foglio deposito'!$AF$188='Foglio deposito'!AE201,'Foglio deposito'!$AC$137,0)+IF('Foglio deposito'!$AF$189='Foglio deposito'!AE201,'Foglio deposito'!$AC$138,0)+IF('Foglio deposito'!$AF$190='Foglio deposito'!AE201,'Foglio deposito'!$AC$139,0)+IF('Foglio deposito'!$AF$191='Foglio deposito'!AE201,'Foglio deposito'!$AC$140,0)+IF('Foglio deposito'!$AF$192='Foglio deposito'!AE201,'Foglio deposito'!$AC$141,0)+IF('Foglio deposito'!$AF$193='Foglio deposito'!AE201,'Foglio deposito'!$AC$142,0)+IF('Foglio deposito'!$AF$194='Foglio deposito'!AE201,'Foglio deposito'!$AC$144,0)+IF('Foglio deposito'!$AF$195='Foglio deposito'!AE201,'Foglio deposito'!$AC$143,0)+IF('Foglio deposito'!$AF$196='Foglio deposito'!AE201,'Foglio deposito'!$AC$145,0)+IF('Foglio deposito'!$AF$197='Foglio deposito'!AE201,'Foglio deposito'!$AC$146,0)+IF('Foglio deposito'!$AF$198='Foglio deposito'!AE201,'Foglio deposito'!$AC$147,0)+IF('Foglio deposito'!$AF$199='Foglio deposito'!AE201,'Foglio deposito'!$AC$148,0)+IF('Foglio deposito'!$AF$200='Foglio deposito'!AE201,'Foglio deposito'!$AC$149,0)+IF('Foglio deposito'!$AF$201='Foglio deposito'!AE201,'Foglio deposito'!$AC$150,0)+IF('Foglio deposito'!$AF$202='Foglio deposito'!AE201,'Foglio deposito'!$AC$151,0)+IF('Foglio deposito'!$AF$203='Foglio deposito'!AE201,'Foglio deposito'!$AC$152,0)+IF('Foglio deposito'!$AF$204='Foglio deposito'!AE201,'Foglio deposito'!$AC$153,0)+IF('Foglio deposito'!$AF$205='Foglio deposito'!AE201,'Foglio deposito'!$AC$154,0)+IF('Foglio deposito'!$AF$206='Foglio deposito'!AE201,'Foglio deposito'!$AC$155,0)+IF('Foglio deposito'!$AF$207='Foglio deposito'!AE201,'Foglio deposito'!$AC$156,0)+IF('Foglio deposito'!$AF$208='Foglio deposito'!AE201,'Foglio deposito'!$AC$157,0)</f>
        <v>0</v>
      </c>
      <c r="G38" s="20"/>
      <c r="H38" s="418">
        <f>'DATI STRUTTURA'!C103</f>
        <v>0</v>
      </c>
      <c r="I38" s="490">
        <f>'Foglio deposito'!L150</f>
        <v>0</v>
      </c>
      <c r="J38" s="490">
        <f>'Foglio deposito'!M150</f>
        <v>0</v>
      </c>
      <c r="K38" s="490">
        <f>'Foglio deposito'!AB150</f>
        <v>0</v>
      </c>
      <c r="L38" s="490">
        <f>'Foglio deposito'!AC150</f>
        <v>0</v>
      </c>
    </row>
    <row r="39" spans="2:12" x14ac:dyDescent="0.25">
      <c r="B39" s="418">
        <f>'DATI STRUTTURA'!C55</f>
        <v>0</v>
      </c>
      <c r="C39" s="490">
        <f>IF('Foglio deposito'!$AF$169='Foglio deposito'!AE202,'Foglio deposito'!$L$118,0)+IF('Foglio deposito'!$AF$170='Foglio deposito'!AE202,'Foglio deposito'!$L$119,0)+IF('Foglio deposito'!$AF$171='Foglio deposito'!AE202,'Foglio deposito'!$L$120,0)+IF('Foglio deposito'!$AF$172='Foglio deposito'!AE202,'Foglio deposito'!$L$121,0)+IF('Foglio deposito'!$AF$173='Foglio deposito'!AE202,'Foglio deposito'!$L$122,0)+IF('Foglio deposito'!$AF$174='Foglio deposito'!AE202,'Foglio deposito'!$L$123,0)+IF('Foglio deposito'!$AF$175='Foglio deposito'!AE202,'Foglio deposito'!$L$124,0)+IF('Foglio deposito'!$AF$176='Foglio deposito'!AE202,'Foglio deposito'!$L$125,0)+IF('Foglio deposito'!$AF$177='Foglio deposito'!AE202,'Foglio deposito'!$L$126,0)+IF('Foglio deposito'!$AF$178='Foglio deposito'!AE202,'Foglio deposito'!$L$127,0)+IF('Foglio deposito'!$AF$179='Foglio deposito'!AE202,'Foglio deposito'!$L$128,0)+IF('Foglio deposito'!$AF$180='Foglio deposito'!AE202,'Foglio deposito'!$L$129,0)+IF('Foglio deposito'!$AF$181='Foglio deposito'!AE202,'Foglio deposito'!$L$130,0)+IF('Foglio deposito'!$AF$182='Foglio deposito'!AE202,'Foglio deposito'!$L$131,0)+IF('Foglio deposito'!$AF$183='Foglio deposito'!AE202,'Foglio deposito'!$L$132,0)+IF('Foglio deposito'!$AF$184='Foglio deposito'!AE202,'Foglio deposito'!$L$133,0)+IF('Foglio deposito'!$AF$185='Foglio deposito'!AE202,'Foglio deposito'!$L$134,0)+IF('Foglio deposito'!$AF$186='Foglio deposito'!AE202,'Foglio deposito'!$L$135,0)+IF('Foglio deposito'!$AF$187='Foglio deposito'!AE202,'Foglio deposito'!$L$136,0)+IF('Foglio deposito'!$AF$188='Foglio deposito'!AE202,'Foglio deposito'!$L$137,0)+IF('Foglio deposito'!$AF$189='Foglio deposito'!AE202,'Foglio deposito'!$L$138,0)+IF('Foglio deposito'!$AF$190='Foglio deposito'!AE202,'Foglio deposito'!$L$139,0)+IF('Foglio deposito'!$AF$191='Foglio deposito'!AE202,'Foglio deposito'!$L$140,0)+IF('Foglio deposito'!$AF$192='Foglio deposito'!AE202,'Foglio deposito'!$L$141,0)+IF('Foglio deposito'!$AF$193='Foglio deposito'!AE202,'Foglio deposito'!$L$142,0)+IF('Foglio deposito'!$AF$194='Foglio deposito'!AE202,'Foglio deposito'!$L$144,0)+IF('Foglio deposito'!$AF$195='Foglio deposito'!AE202,'Foglio deposito'!$L$143,0)+IF('Foglio deposito'!$AF$196='Foglio deposito'!AE202,'Foglio deposito'!$L$145,0)+IF('Foglio deposito'!$AF$197='Foglio deposito'!AE202,'Foglio deposito'!$L$146,0)+IF('Foglio deposito'!$AF$198='Foglio deposito'!AE202,'Foglio deposito'!$L$147,0)+IF('Foglio deposito'!$AF$199='Foglio deposito'!AE202,'Foglio deposito'!$L$148,0)+IF('Foglio deposito'!$AF$200='Foglio deposito'!AE202,'Foglio deposito'!$L$149,0)+IF('Foglio deposito'!$AF$201='Foglio deposito'!AE202,'Foglio deposito'!$L$150,0)+IF('Foglio deposito'!$AF$202='Foglio deposito'!AE202,'Foglio deposito'!$L$151,0)+IF('Foglio deposito'!$AF$203='Foglio deposito'!AE202,'Foglio deposito'!$L$152,0)+IF('Foglio deposito'!$AF$204='Foglio deposito'!AE202,'Foglio deposito'!$L$153,0)+IF('Foglio deposito'!$AF$205='Foglio deposito'!AE202,'Foglio deposito'!$L$154,0)+IF('Foglio deposito'!$AF$206='Foglio deposito'!AE202,'Foglio deposito'!$L$155,0)+IF('Foglio deposito'!$AF$207='Foglio deposito'!AE202,'Foglio deposito'!$L$156,0)+IF('Foglio deposito'!$AF$208='Foglio deposito'!AE202,'Foglio deposito'!$L$157,0)+'DATI STRUTTURA'!$C$4*'DATI STRUTTURA'!$F$11*'CARICHI VERTICALI 1'!C39*'CARICHI VERTICALI 1'!D39+'DATI STRUTTURA'!H55</f>
        <v>0</v>
      </c>
      <c r="D39" s="490">
        <f>IF('Foglio deposito'!$AF$169='Foglio deposito'!AE202,'Foglio deposito'!$M$118,0)+IF('Foglio deposito'!$AF$170='Foglio deposito'!AE202,'Foglio deposito'!$M$119,0)+IF('Foglio deposito'!$AF$171='Foglio deposito'!AE202,'Foglio deposito'!$M$120,0)+IF('Foglio deposito'!$AF$172='Foglio deposito'!AE202,'Foglio deposito'!$M$121,0)+IF('Foglio deposito'!$AF$173='Foglio deposito'!AE202,'Foglio deposito'!$M$122,0)+IF('Foglio deposito'!$AF$174='Foglio deposito'!AE202,'Foglio deposito'!$M$123,0)+IF('Foglio deposito'!$AF$175='Foglio deposito'!AE202,'Foglio deposito'!$M$124,0)+IF('Foglio deposito'!$AF$176='Foglio deposito'!AE202,'Foglio deposito'!$M$125,0)+IF('Foglio deposito'!$AF$177='Foglio deposito'!AE202,'Foglio deposito'!$M$126,0)+IF('Foglio deposito'!$AF$178='Foglio deposito'!AE202,'Foglio deposito'!$M$127,0)+IF('Foglio deposito'!$AF$179='Foglio deposito'!AE202,'Foglio deposito'!$M$128,0)+IF('Foglio deposito'!$AF$180='Foglio deposito'!AE202,'Foglio deposito'!$M$129,0)+IF('Foglio deposito'!$AF$181='Foglio deposito'!AE202,'Foglio deposito'!$M$130,0)+IF('Foglio deposito'!$AF$182='Foglio deposito'!AE202,'Foglio deposito'!$M$131,0)+IF('Foglio deposito'!$AF$183='Foglio deposito'!AE202,'Foglio deposito'!$M$132,0)+IF('Foglio deposito'!$AF$184='Foglio deposito'!AE202,'Foglio deposito'!$M$133,0)+IF('Foglio deposito'!$AF$185='Foglio deposito'!AE202,'Foglio deposito'!$M$134,0)+IF('Foglio deposito'!$AF$186='Foglio deposito'!AE202,'Foglio deposito'!$M$135,0)+IF('Foglio deposito'!$AF$187='Foglio deposito'!AE202,'Foglio deposito'!$M$136,0)+IF('Foglio deposito'!$AF$188='Foglio deposito'!AE202,'Foglio deposito'!$M$137,0)+IF('Foglio deposito'!$AF$189='Foglio deposito'!AE202,'Foglio deposito'!$M$138,0)+IF('Foglio deposito'!$AF$190='Foglio deposito'!AE202,'Foglio deposito'!$M$139,0)+IF('Foglio deposito'!$AF$191='Foglio deposito'!AE202,'Foglio deposito'!$M$140,0)+IF('Foglio deposito'!$AF$192='Foglio deposito'!AE202,'Foglio deposito'!$M$141,0)+IF('Foglio deposito'!$AF$193='Foglio deposito'!AE202,'Foglio deposito'!$M$142,0)+IF('Foglio deposito'!$AF$194='Foglio deposito'!AE202,'Foglio deposito'!$M$144,0)+IF('Foglio deposito'!$AF$195='Foglio deposito'!AE202,'Foglio deposito'!$M$143,0)+IF('Foglio deposito'!$AF$196='Foglio deposito'!AE202,'Foglio deposito'!$M$145,0)+IF('Foglio deposito'!$AF$197='Foglio deposito'!AE202,'Foglio deposito'!$M$146,0)+IF('Foglio deposito'!$AF$198='Foglio deposito'!AE202,'Foglio deposito'!$M$147,0)+IF('Foglio deposito'!$AF$199='Foglio deposito'!AE202,'Foglio deposito'!$M$148,0)+IF('Foglio deposito'!$AF$200='Foglio deposito'!AE202,'Foglio deposito'!$M$149,0)+IF('Foglio deposito'!$AF$201='Foglio deposito'!AE202,'Foglio deposito'!$M$150,0)+IF('Foglio deposito'!$AF$202='Foglio deposito'!AE202,'Foglio deposito'!$M$151,0)+IF('Foglio deposito'!$AF$203='Foglio deposito'!AE202,'Foglio deposito'!$M$152,0)+IF('Foglio deposito'!$AF$204='Foglio deposito'!AE202,'Foglio deposito'!$M$153,0)+IF('Foglio deposito'!$AF$205='Foglio deposito'!AE202,'Foglio deposito'!$M$154,0)+IF('Foglio deposito'!$AF$206='Foglio deposito'!AE202,'Foglio deposito'!$M$155,0)+IF('Foglio deposito'!$AF$207='Foglio deposito'!AE202,'Foglio deposito'!$M$156,0)+IF('Foglio deposito'!$AF$208='Foglio deposito'!AE202,'Foglio deposito'!$M$157,0)+'DATI STRUTTURA'!I55</f>
        <v>0</v>
      </c>
      <c r="E39" s="490">
        <f>IF('Foglio deposito'!$AF$169='Foglio deposito'!AE202,'Foglio deposito'!$AB$118,0)+IF('Foglio deposito'!$AF$170='Foglio deposito'!AE202,'Foglio deposito'!$AB$119,0)+IF('Foglio deposito'!$AF$171='Foglio deposito'!AE202,'Foglio deposito'!$AB$120,0)+IF('Foglio deposito'!$AF$172='Foglio deposito'!AE202,'Foglio deposito'!$AB$121,0)+IF('Foglio deposito'!$AF$173='Foglio deposito'!AE202,'Foglio deposito'!$AB$122,0)+IF('Foglio deposito'!$AF$174='Foglio deposito'!AE202,'Foglio deposito'!$AB$123,0)+IF('Foglio deposito'!$AF$175='Foglio deposito'!AE202,'Foglio deposito'!$AB$124,0)+IF('Foglio deposito'!$AF$176='Foglio deposito'!AE202,'Foglio deposito'!$AB$125,0)+IF('Foglio deposito'!$AF$177='Foglio deposito'!AE202,'Foglio deposito'!$AB$126,0)+IF('Foglio deposito'!$AF$178='Foglio deposito'!AE202,'Foglio deposito'!$AB$127,0)+IF('Foglio deposito'!$AF$179='Foglio deposito'!AE202,'Foglio deposito'!$AB$128,0)+IF('Foglio deposito'!$AF$180='Foglio deposito'!AE202,'Foglio deposito'!$AB$129,0)+IF('Foglio deposito'!$AF$181='Foglio deposito'!AE202,'Foglio deposito'!$AB$130,0)+IF('Foglio deposito'!$AF$182='Foglio deposito'!AE202,'Foglio deposito'!$AB$131,0)+IF('Foglio deposito'!$AF$183='Foglio deposito'!AE202,'Foglio deposito'!$AB$132,0)+IF('Foglio deposito'!$AF$184='Foglio deposito'!AE202,'Foglio deposito'!$AB$133,0)+IF('Foglio deposito'!$AF$185='Foglio deposito'!AE202,'Foglio deposito'!$AB$134,0)+IF('Foglio deposito'!$AF$186='Foglio deposito'!AE202,'Foglio deposito'!$AB$135,0)+IF('Foglio deposito'!$AF$187='Foglio deposito'!AE202,'Foglio deposito'!$AB$136,0)+IF('Foglio deposito'!$AF$188='Foglio deposito'!AE202,'Foglio deposito'!$AB$137,0)+IF('Foglio deposito'!$AF$189='Foglio deposito'!AE202,'Foglio deposito'!$AB$138,0)+IF('Foglio deposito'!$AF$190='Foglio deposito'!AE202,'Foglio deposito'!$AB$139,0)+IF('Foglio deposito'!$AF$191='Foglio deposito'!AE202,'Foglio deposito'!$AB$140,0)+IF('Foglio deposito'!$AF$192='Foglio deposito'!AE202,'Foglio deposito'!$AB$141,0)+IF('Foglio deposito'!$AF$193='Foglio deposito'!AE202,'Foglio deposito'!$AB$142,0)+IF('Foglio deposito'!$AF$194='Foglio deposito'!AE202,'Foglio deposito'!$AB$144,0)+IF('Foglio deposito'!$AF$195='Foglio deposito'!AE202,'Foglio deposito'!$AB$143,0)+IF('Foglio deposito'!$AF$196='Foglio deposito'!AE202,'Foglio deposito'!$AB$145,0)+IF('Foglio deposito'!$AF$197='Foglio deposito'!AE202,'Foglio deposito'!$AB$146,0)+IF('Foglio deposito'!$AF$198='Foglio deposito'!AE202,'Foglio deposito'!$AB$147,0)+IF('Foglio deposito'!$AF$199='Foglio deposito'!AE202,'Foglio deposito'!$AB$148,0)+IF('Foglio deposito'!$AF$200='Foglio deposito'!AE202,'Foglio deposito'!$AB$149,0)+IF('Foglio deposito'!$AF$201='Foglio deposito'!AE202,'Foglio deposito'!$AB$150,0)+IF('Foglio deposito'!$AF$202='Foglio deposito'!AE202,'Foglio deposito'!$AB$151,0)+IF('Foglio deposito'!$AF$203='Foglio deposito'!AE202,'Foglio deposito'!$AB$152,0)+IF('Foglio deposito'!$AF$204='Foglio deposito'!AE202,'Foglio deposito'!$AB$153,0)+IF('Foglio deposito'!$AF$205='Foglio deposito'!AE202,'Foglio deposito'!$AB$154,0)+IF('Foglio deposito'!$AF$206='Foglio deposito'!AE202,'Foglio deposito'!$AB$155,0)+IF('Foglio deposito'!$AF$207='Foglio deposito'!AE202,'Foglio deposito'!$AB$156,0)+IF('Foglio deposito'!$AF$208='Foglio deposito'!AE202,'Foglio deposito'!$AB$157,0)+'DATI STRUTTURA'!J55</f>
        <v>0</v>
      </c>
      <c r="F39" s="490">
        <f>IF('Foglio deposito'!$AF$169='Foglio deposito'!AE202,'Foglio deposito'!$AC$118,0)+IF('Foglio deposito'!$AF$170='Foglio deposito'!AE202,'Foglio deposito'!$AC$119,0)+IF('Foglio deposito'!$AF$171='Foglio deposito'!AE202,'Foglio deposito'!$AC$120,0)+IF('Foglio deposito'!$AF$172='Foglio deposito'!AE202,'Foglio deposito'!$AC$121,0)+IF('Foglio deposito'!$AF$173='Foglio deposito'!AE202,'Foglio deposito'!$AC$122,0)+IF('Foglio deposito'!$AF$174='Foglio deposito'!AE202,'Foglio deposito'!$AC$123,0)+IF('Foglio deposito'!$AF$175='Foglio deposito'!AE202,'Foglio deposito'!$AC$124,0)+IF('Foglio deposito'!$AF$176='Foglio deposito'!AE202,'Foglio deposito'!$AC$125,0)+IF('Foglio deposito'!$AF$177='Foglio deposito'!AE202,'Foglio deposito'!$AC$126,0)+IF('Foglio deposito'!$AF$178='Foglio deposito'!AE202,'Foglio deposito'!$AC$127,0)+IF('Foglio deposito'!$AF$179='Foglio deposito'!AE202,'Foglio deposito'!$AC$128,0)+IF('Foglio deposito'!$AF$180='Foglio deposito'!AE202,'Foglio deposito'!$AC$129,0)+IF('Foglio deposito'!$AF$181='Foglio deposito'!AE202,'Foglio deposito'!$AC$130,0)+IF('Foglio deposito'!$AF$182='Foglio deposito'!AE202,'Foglio deposito'!$AC$131,0)+IF('Foglio deposito'!$AF$183='Foglio deposito'!AE202,'Foglio deposito'!$AC$132,0)+IF('Foglio deposito'!$AF$184='Foglio deposito'!AE202,'Foglio deposito'!$AC$133,0)+IF('Foglio deposito'!$AF$185='Foglio deposito'!AE202,'Foglio deposito'!$AC$134,0)+IF('Foglio deposito'!$AF$186='Foglio deposito'!AE202,'Foglio deposito'!$AC$135,0)+IF('Foglio deposito'!$AF$187='Foglio deposito'!AE202,'Foglio deposito'!$AC$136,0)+IF('Foglio deposito'!$AF$188='Foglio deposito'!AE202,'Foglio deposito'!$AC$137,0)+IF('Foglio deposito'!$AF$189='Foglio deposito'!AE202,'Foglio deposito'!$AC$138,0)+IF('Foglio deposito'!$AF$190='Foglio deposito'!AE202,'Foglio deposito'!$AC$139,0)+IF('Foglio deposito'!$AF$191='Foglio deposito'!AE202,'Foglio deposito'!$AC$140,0)+IF('Foglio deposito'!$AF$192='Foglio deposito'!AE202,'Foglio deposito'!$AC$141,0)+IF('Foglio deposito'!$AF$193='Foglio deposito'!AE202,'Foglio deposito'!$AC$142,0)+IF('Foglio deposito'!$AF$194='Foglio deposito'!AE202,'Foglio deposito'!$AC$144,0)+IF('Foglio deposito'!$AF$195='Foglio deposito'!AE202,'Foglio deposito'!$AC$143,0)+IF('Foglio deposito'!$AF$196='Foglio deposito'!AE202,'Foglio deposito'!$AC$145,0)+IF('Foglio deposito'!$AF$197='Foglio deposito'!AE202,'Foglio deposito'!$AC$146,0)+IF('Foglio deposito'!$AF$198='Foglio deposito'!AE202,'Foglio deposito'!$AC$147,0)+IF('Foglio deposito'!$AF$199='Foglio deposito'!AE202,'Foglio deposito'!$AC$148,0)+IF('Foglio deposito'!$AF$200='Foglio deposito'!AE202,'Foglio deposito'!$AC$149,0)+IF('Foglio deposito'!$AF$201='Foglio deposito'!AE202,'Foglio deposito'!$AC$150,0)+IF('Foglio deposito'!$AF$202='Foglio deposito'!AE202,'Foglio deposito'!$AC$151,0)+IF('Foglio deposito'!$AF$203='Foglio deposito'!AE202,'Foglio deposito'!$AC$152,0)+IF('Foglio deposito'!$AF$204='Foglio deposito'!AE202,'Foglio deposito'!$AC$153,0)+IF('Foglio deposito'!$AF$205='Foglio deposito'!AE202,'Foglio deposito'!$AC$154,0)+IF('Foglio deposito'!$AF$206='Foglio deposito'!AE202,'Foglio deposito'!$AC$155,0)+IF('Foglio deposito'!$AF$207='Foglio deposito'!AE202,'Foglio deposito'!$AC$156,0)+IF('Foglio deposito'!$AF$208='Foglio deposito'!AE202,'Foglio deposito'!$AC$157,0)</f>
        <v>0</v>
      </c>
      <c r="G39" s="20"/>
      <c r="H39" s="418">
        <f>'DATI STRUTTURA'!C104</f>
        <v>0</v>
      </c>
      <c r="I39" s="490">
        <f>'Foglio deposito'!L151</f>
        <v>0</v>
      </c>
      <c r="J39" s="490">
        <f>'Foglio deposito'!M151</f>
        <v>0</v>
      </c>
      <c r="K39" s="490">
        <f>'Foglio deposito'!AB151</f>
        <v>0</v>
      </c>
      <c r="L39" s="490">
        <f>'Foglio deposito'!AC151</f>
        <v>0</v>
      </c>
    </row>
    <row r="40" spans="2:12" x14ac:dyDescent="0.25">
      <c r="B40" s="418">
        <f>'DATI STRUTTURA'!C56</f>
        <v>0</v>
      </c>
      <c r="C40" s="490">
        <f>IF('Foglio deposito'!$AF$169='Foglio deposito'!AE203,'Foglio deposito'!$L$118,0)+IF('Foglio deposito'!$AF$170='Foglio deposito'!AE203,'Foglio deposito'!$L$119,0)+IF('Foglio deposito'!$AF$171='Foglio deposito'!AE203,'Foglio deposito'!$L$120,0)+IF('Foglio deposito'!$AF$172='Foglio deposito'!AE203,'Foglio deposito'!$L$121,0)+IF('Foglio deposito'!$AF$173='Foglio deposito'!AE203,'Foglio deposito'!$L$122,0)+IF('Foglio deposito'!$AF$174='Foglio deposito'!AE203,'Foglio deposito'!$L$123,0)+IF('Foglio deposito'!$AF$175='Foglio deposito'!AE203,'Foglio deposito'!$L$124,0)+IF('Foglio deposito'!$AF$176='Foglio deposito'!AE203,'Foglio deposito'!$L$125,0)+IF('Foglio deposito'!$AF$177='Foglio deposito'!AE203,'Foglio deposito'!$L$126,0)+IF('Foglio deposito'!$AF$178='Foglio deposito'!AE203,'Foglio deposito'!$L$127,0)+IF('Foglio deposito'!$AF$179='Foglio deposito'!AE203,'Foglio deposito'!$L$128,0)+IF('Foglio deposito'!$AF$180='Foglio deposito'!AE203,'Foglio deposito'!$L$129,0)+IF('Foglio deposito'!$AF$181='Foglio deposito'!AE203,'Foglio deposito'!$L$130,0)+IF('Foglio deposito'!$AF$182='Foglio deposito'!AE203,'Foglio deposito'!$L$131,0)+IF('Foglio deposito'!$AF$183='Foglio deposito'!AE203,'Foglio deposito'!$L$132,0)+IF('Foglio deposito'!$AF$184='Foglio deposito'!AE203,'Foglio deposito'!$L$133,0)+IF('Foglio deposito'!$AF$185='Foglio deposito'!AE203,'Foglio deposito'!$L$134,0)+IF('Foglio deposito'!$AF$186='Foglio deposito'!AE203,'Foglio deposito'!$L$135,0)+IF('Foglio deposito'!$AF$187='Foglio deposito'!AE203,'Foglio deposito'!$L$136,0)+IF('Foglio deposito'!$AF$188='Foglio deposito'!AE203,'Foglio deposito'!$L$137,0)+IF('Foglio deposito'!$AF$189='Foglio deposito'!AE203,'Foglio deposito'!$L$138,0)+IF('Foglio deposito'!$AF$190='Foglio deposito'!AE203,'Foglio deposito'!$L$139,0)+IF('Foglio deposito'!$AF$191='Foglio deposito'!AE203,'Foglio deposito'!$L$140,0)+IF('Foglio deposito'!$AF$192='Foglio deposito'!AE203,'Foglio deposito'!$L$141,0)+IF('Foglio deposito'!$AF$193='Foglio deposito'!AE203,'Foglio deposito'!$L$142,0)+IF('Foglio deposito'!$AF$194='Foglio deposito'!AE203,'Foglio deposito'!$L$144,0)+IF('Foglio deposito'!$AF$195='Foglio deposito'!AE203,'Foglio deposito'!$L$143,0)+IF('Foglio deposito'!$AF$196='Foglio deposito'!AE203,'Foglio deposito'!$L$145,0)+IF('Foglio deposito'!$AF$197='Foglio deposito'!AE203,'Foglio deposito'!$L$146,0)+IF('Foglio deposito'!$AF$198='Foglio deposito'!AE203,'Foglio deposito'!$L$147,0)+IF('Foglio deposito'!$AF$199='Foglio deposito'!AE203,'Foglio deposito'!$L$148,0)+IF('Foglio deposito'!$AF$200='Foglio deposito'!AE203,'Foglio deposito'!$L$149,0)+IF('Foglio deposito'!$AF$201='Foglio deposito'!AE203,'Foglio deposito'!$L$150,0)+IF('Foglio deposito'!$AF$202='Foglio deposito'!AE203,'Foglio deposito'!$L$151,0)+IF('Foglio deposito'!$AF$203='Foglio deposito'!AE203,'Foglio deposito'!$L$152,0)+IF('Foglio deposito'!$AF$204='Foglio deposito'!AE203,'Foglio deposito'!$L$153,0)+IF('Foglio deposito'!$AF$205='Foglio deposito'!AE203,'Foglio deposito'!$L$154,0)+IF('Foglio deposito'!$AF$206='Foglio deposito'!AE203,'Foglio deposito'!$L$155,0)+IF('Foglio deposito'!$AF$207='Foglio deposito'!AE203,'Foglio deposito'!$L$156,0)+IF('Foglio deposito'!$AF$208='Foglio deposito'!AE203,'Foglio deposito'!$L$157,0)+'DATI STRUTTURA'!$C$4*'DATI STRUTTURA'!$F$11*'CARICHI VERTICALI 1'!C40*'CARICHI VERTICALI 1'!D40+'DATI STRUTTURA'!H56</f>
        <v>0</v>
      </c>
      <c r="D40" s="490">
        <f>IF('Foglio deposito'!$AF$169='Foglio deposito'!AE203,'Foglio deposito'!$M$118,0)+IF('Foglio deposito'!$AF$170='Foglio deposito'!AE203,'Foglio deposito'!$M$119,0)+IF('Foglio deposito'!$AF$171='Foglio deposito'!AE203,'Foglio deposito'!$M$120,0)+IF('Foglio deposito'!$AF$172='Foglio deposito'!AE203,'Foglio deposito'!$M$121,0)+IF('Foglio deposito'!$AF$173='Foglio deposito'!AE203,'Foglio deposito'!$M$122,0)+IF('Foglio deposito'!$AF$174='Foglio deposito'!AE203,'Foglio deposito'!$M$123,0)+IF('Foglio deposito'!$AF$175='Foglio deposito'!AE203,'Foglio deposito'!$M$124,0)+IF('Foglio deposito'!$AF$176='Foglio deposito'!AE203,'Foglio deposito'!$M$125,0)+IF('Foglio deposito'!$AF$177='Foglio deposito'!AE203,'Foglio deposito'!$M$126,0)+IF('Foglio deposito'!$AF$178='Foglio deposito'!AE203,'Foglio deposito'!$M$127,0)+IF('Foglio deposito'!$AF$179='Foglio deposito'!AE203,'Foglio deposito'!$M$128,0)+IF('Foglio deposito'!$AF$180='Foglio deposito'!AE203,'Foglio deposito'!$M$129,0)+IF('Foglio deposito'!$AF$181='Foglio deposito'!AE203,'Foglio deposito'!$M$130,0)+IF('Foglio deposito'!$AF$182='Foglio deposito'!AE203,'Foglio deposito'!$M$131,0)+IF('Foglio deposito'!$AF$183='Foglio deposito'!AE203,'Foglio deposito'!$M$132,0)+IF('Foglio deposito'!$AF$184='Foglio deposito'!AE203,'Foglio deposito'!$M$133,0)+IF('Foglio deposito'!$AF$185='Foglio deposito'!AE203,'Foglio deposito'!$M$134,0)+IF('Foglio deposito'!$AF$186='Foglio deposito'!AE203,'Foglio deposito'!$M$135,0)+IF('Foglio deposito'!$AF$187='Foglio deposito'!AE203,'Foglio deposito'!$M$136,0)+IF('Foglio deposito'!$AF$188='Foglio deposito'!AE203,'Foglio deposito'!$M$137,0)+IF('Foglio deposito'!$AF$189='Foglio deposito'!AE203,'Foglio deposito'!$M$138,0)+IF('Foglio deposito'!$AF$190='Foglio deposito'!AE203,'Foglio deposito'!$M$139,0)+IF('Foglio deposito'!$AF$191='Foglio deposito'!AE203,'Foglio deposito'!$M$140,0)+IF('Foglio deposito'!$AF$192='Foglio deposito'!AE203,'Foglio deposito'!$M$141,0)+IF('Foglio deposito'!$AF$193='Foglio deposito'!AE203,'Foglio deposito'!$M$142,0)+IF('Foglio deposito'!$AF$194='Foglio deposito'!AE203,'Foglio deposito'!$M$144,0)+IF('Foglio deposito'!$AF$195='Foglio deposito'!AE203,'Foglio deposito'!$M$143,0)+IF('Foglio deposito'!$AF$196='Foglio deposito'!AE203,'Foglio deposito'!$M$145,0)+IF('Foglio deposito'!$AF$197='Foglio deposito'!AE203,'Foglio deposito'!$M$146,0)+IF('Foglio deposito'!$AF$198='Foglio deposito'!AE203,'Foglio deposito'!$M$147,0)+IF('Foglio deposito'!$AF$199='Foglio deposito'!AE203,'Foglio deposito'!$M$148,0)+IF('Foglio deposito'!$AF$200='Foglio deposito'!AE203,'Foglio deposito'!$M$149,0)+IF('Foglio deposito'!$AF$201='Foglio deposito'!AE203,'Foglio deposito'!$M$150,0)+IF('Foglio deposito'!$AF$202='Foglio deposito'!AE203,'Foglio deposito'!$M$151,0)+IF('Foglio deposito'!$AF$203='Foglio deposito'!AE203,'Foglio deposito'!$M$152,0)+IF('Foglio deposito'!$AF$204='Foglio deposito'!AE203,'Foglio deposito'!$M$153,0)+IF('Foglio deposito'!$AF$205='Foglio deposito'!AE203,'Foglio deposito'!$M$154,0)+IF('Foglio deposito'!$AF$206='Foglio deposito'!AE203,'Foglio deposito'!$M$155,0)+IF('Foglio deposito'!$AF$207='Foglio deposito'!AE203,'Foglio deposito'!$M$156,0)+IF('Foglio deposito'!$AF$208='Foglio deposito'!AE203,'Foglio deposito'!$M$157,0)+'DATI STRUTTURA'!I56</f>
        <v>0</v>
      </c>
      <c r="E40" s="490">
        <f>IF('Foglio deposito'!$AF$169='Foglio deposito'!AE203,'Foglio deposito'!$AB$118,0)+IF('Foglio deposito'!$AF$170='Foglio deposito'!AE203,'Foglio deposito'!$AB$119,0)+IF('Foglio deposito'!$AF$171='Foglio deposito'!AE203,'Foglio deposito'!$AB$120,0)+IF('Foglio deposito'!$AF$172='Foglio deposito'!AE203,'Foglio deposito'!$AB$121,0)+IF('Foglio deposito'!$AF$173='Foglio deposito'!AE203,'Foglio deposito'!$AB$122,0)+IF('Foglio deposito'!$AF$174='Foglio deposito'!AE203,'Foglio deposito'!$AB$123,0)+IF('Foglio deposito'!$AF$175='Foglio deposito'!AE203,'Foglio deposito'!$AB$124,0)+IF('Foglio deposito'!$AF$176='Foglio deposito'!AE203,'Foglio deposito'!$AB$125,0)+IF('Foglio deposito'!$AF$177='Foglio deposito'!AE203,'Foglio deposito'!$AB$126,0)+IF('Foglio deposito'!$AF$178='Foglio deposito'!AE203,'Foglio deposito'!$AB$127,0)+IF('Foglio deposito'!$AF$179='Foglio deposito'!AE203,'Foglio deposito'!$AB$128,0)+IF('Foglio deposito'!$AF$180='Foglio deposito'!AE203,'Foglio deposito'!$AB$129,0)+IF('Foglio deposito'!$AF$181='Foglio deposito'!AE203,'Foglio deposito'!$AB$130,0)+IF('Foglio deposito'!$AF$182='Foglio deposito'!AE203,'Foglio deposito'!$AB$131,0)+IF('Foglio deposito'!$AF$183='Foglio deposito'!AE203,'Foglio deposito'!$AB$132,0)+IF('Foglio deposito'!$AF$184='Foglio deposito'!AE203,'Foglio deposito'!$AB$133,0)+IF('Foglio deposito'!$AF$185='Foglio deposito'!AE203,'Foglio deposito'!$AB$134,0)+IF('Foglio deposito'!$AF$186='Foglio deposito'!AE203,'Foglio deposito'!$AB$135,0)+IF('Foglio deposito'!$AF$187='Foglio deposito'!AE203,'Foglio deposito'!$AB$136,0)+IF('Foglio deposito'!$AF$188='Foglio deposito'!AE203,'Foglio deposito'!$AB$137,0)+IF('Foglio deposito'!$AF$189='Foglio deposito'!AE203,'Foglio deposito'!$AB$138,0)+IF('Foglio deposito'!$AF$190='Foglio deposito'!AE203,'Foglio deposito'!$AB$139,0)+IF('Foglio deposito'!$AF$191='Foglio deposito'!AE203,'Foglio deposito'!$AB$140,0)+IF('Foglio deposito'!$AF$192='Foglio deposito'!AE203,'Foglio deposito'!$AB$141,0)+IF('Foglio deposito'!$AF$193='Foglio deposito'!AE203,'Foglio deposito'!$AB$142,0)+IF('Foglio deposito'!$AF$194='Foglio deposito'!AE203,'Foglio deposito'!$AB$144,0)+IF('Foglio deposito'!$AF$195='Foglio deposito'!AE203,'Foglio deposito'!$AB$143,0)+IF('Foglio deposito'!$AF$196='Foglio deposito'!AE203,'Foglio deposito'!$AB$145,0)+IF('Foglio deposito'!$AF$197='Foglio deposito'!AE203,'Foglio deposito'!$AB$146,0)+IF('Foglio deposito'!$AF$198='Foglio deposito'!AE203,'Foglio deposito'!$AB$147,0)+IF('Foglio deposito'!$AF$199='Foglio deposito'!AE203,'Foglio deposito'!$AB$148,0)+IF('Foglio deposito'!$AF$200='Foglio deposito'!AE203,'Foglio deposito'!$AB$149,0)+IF('Foglio deposito'!$AF$201='Foglio deposito'!AE203,'Foglio deposito'!$AB$150,0)+IF('Foglio deposito'!$AF$202='Foglio deposito'!AE203,'Foglio deposito'!$AB$151,0)+IF('Foglio deposito'!$AF$203='Foglio deposito'!AE203,'Foglio deposito'!$AB$152,0)+IF('Foglio deposito'!$AF$204='Foglio deposito'!AE203,'Foglio deposito'!$AB$153,0)+IF('Foglio deposito'!$AF$205='Foglio deposito'!AE203,'Foglio deposito'!$AB$154,0)+IF('Foglio deposito'!$AF$206='Foglio deposito'!AE203,'Foglio deposito'!$AB$155,0)+IF('Foglio deposito'!$AF$207='Foglio deposito'!AE203,'Foglio deposito'!$AB$156,0)+IF('Foglio deposito'!$AF$208='Foglio deposito'!AE203,'Foglio deposito'!$AB$157,0)+'DATI STRUTTURA'!J56</f>
        <v>0</v>
      </c>
      <c r="F40" s="490">
        <f>IF('Foglio deposito'!$AF$169='Foglio deposito'!AE203,'Foglio deposito'!$AC$118,0)+IF('Foglio deposito'!$AF$170='Foglio deposito'!AE203,'Foglio deposito'!$AC$119,0)+IF('Foglio deposito'!$AF$171='Foglio deposito'!AE203,'Foglio deposito'!$AC$120,0)+IF('Foglio deposito'!$AF$172='Foglio deposito'!AE203,'Foglio deposito'!$AC$121,0)+IF('Foglio deposito'!$AF$173='Foglio deposito'!AE203,'Foglio deposito'!$AC$122,0)+IF('Foglio deposito'!$AF$174='Foglio deposito'!AE203,'Foglio deposito'!$AC$123,0)+IF('Foglio deposito'!$AF$175='Foglio deposito'!AE203,'Foglio deposito'!$AC$124,0)+IF('Foglio deposito'!$AF$176='Foglio deposito'!AE203,'Foglio deposito'!$AC$125,0)+IF('Foglio deposito'!$AF$177='Foglio deposito'!AE203,'Foglio deposito'!$AC$126,0)+IF('Foglio deposito'!$AF$178='Foglio deposito'!AE203,'Foglio deposito'!$AC$127,0)+IF('Foglio deposito'!$AF$179='Foglio deposito'!AE203,'Foglio deposito'!$AC$128,0)+IF('Foglio deposito'!$AF$180='Foglio deposito'!AE203,'Foglio deposito'!$AC$129,0)+IF('Foglio deposito'!$AF$181='Foglio deposito'!AE203,'Foglio deposito'!$AC$130,0)+IF('Foglio deposito'!$AF$182='Foglio deposito'!AE203,'Foglio deposito'!$AC$131,0)+IF('Foglio deposito'!$AF$183='Foglio deposito'!AE203,'Foglio deposito'!$AC$132,0)+IF('Foglio deposito'!$AF$184='Foglio deposito'!AE203,'Foglio deposito'!$AC$133,0)+IF('Foglio deposito'!$AF$185='Foglio deposito'!AE203,'Foglio deposito'!$AC$134,0)+IF('Foglio deposito'!$AF$186='Foglio deposito'!AE203,'Foglio deposito'!$AC$135,0)+IF('Foglio deposito'!$AF$187='Foglio deposito'!AE203,'Foglio deposito'!$AC$136,0)+IF('Foglio deposito'!$AF$188='Foglio deposito'!AE203,'Foglio deposito'!$AC$137,0)+IF('Foglio deposito'!$AF$189='Foglio deposito'!AE203,'Foglio deposito'!$AC$138,0)+IF('Foglio deposito'!$AF$190='Foglio deposito'!AE203,'Foglio deposito'!$AC$139,0)+IF('Foglio deposito'!$AF$191='Foglio deposito'!AE203,'Foglio deposito'!$AC$140,0)+IF('Foglio deposito'!$AF$192='Foglio deposito'!AE203,'Foglio deposito'!$AC$141,0)+IF('Foglio deposito'!$AF$193='Foglio deposito'!AE203,'Foglio deposito'!$AC$142,0)+IF('Foglio deposito'!$AF$194='Foglio deposito'!AE203,'Foglio deposito'!$AC$144,0)+IF('Foglio deposito'!$AF$195='Foglio deposito'!AE203,'Foglio deposito'!$AC$143,0)+IF('Foglio deposito'!$AF$196='Foglio deposito'!AE203,'Foglio deposito'!$AC$145,0)+IF('Foglio deposito'!$AF$197='Foglio deposito'!AE203,'Foglio deposito'!$AC$146,0)+IF('Foglio deposito'!$AF$198='Foglio deposito'!AE203,'Foglio deposito'!$AC$147,0)+IF('Foglio deposito'!$AF$199='Foglio deposito'!AE203,'Foglio deposito'!$AC$148,0)+IF('Foglio deposito'!$AF$200='Foglio deposito'!AE203,'Foglio deposito'!$AC$149,0)+IF('Foglio deposito'!$AF$201='Foglio deposito'!AE203,'Foglio deposito'!$AC$150,0)+IF('Foglio deposito'!$AF$202='Foglio deposito'!AE203,'Foglio deposito'!$AC$151,0)+IF('Foglio deposito'!$AF$203='Foglio deposito'!AE203,'Foglio deposito'!$AC$152,0)+IF('Foglio deposito'!$AF$204='Foglio deposito'!AE203,'Foglio deposito'!$AC$153,0)+IF('Foglio deposito'!$AF$205='Foglio deposito'!AE203,'Foglio deposito'!$AC$154,0)+IF('Foglio deposito'!$AF$206='Foglio deposito'!AE203,'Foglio deposito'!$AC$155,0)+IF('Foglio deposito'!$AF$207='Foglio deposito'!AE203,'Foglio deposito'!$AC$156,0)+IF('Foglio deposito'!$AF$208='Foglio deposito'!AE203,'Foglio deposito'!$AC$157,0)</f>
        <v>0</v>
      </c>
      <c r="G40" s="20"/>
      <c r="H40" s="418">
        <f>'DATI STRUTTURA'!C105</f>
        <v>0</v>
      </c>
      <c r="I40" s="490">
        <f>'Foglio deposito'!L152</f>
        <v>0</v>
      </c>
      <c r="J40" s="490">
        <f>'Foglio deposito'!M152</f>
        <v>0</v>
      </c>
      <c r="K40" s="490">
        <f>'Foglio deposito'!AB152</f>
        <v>0</v>
      </c>
      <c r="L40" s="490">
        <f>'Foglio deposito'!AC152</f>
        <v>0</v>
      </c>
    </row>
    <row r="41" spans="2:12" x14ac:dyDescent="0.25">
      <c r="B41" s="418">
        <f>'DATI STRUTTURA'!C57</f>
        <v>0</v>
      </c>
      <c r="C41" s="490">
        <f>IF('Foglio deposito'!$AF$169='Foglio deposito'!AE204,'Foglio deposito'!$L$118,0)+IF('Foglio deposito'!$AF$170='Foglio deposito'!AE204,'Foglio deposito'!$L$119,0)+IF('Foglio deposito'!$AF$171='Foglio deposito'!AE204,'Foglio deposito'!$L$120,0)+IF('Foglio deposito'!$AF$172='Foglio deposito'!AE204,'Foglio deposito'!$L$121,0)+IF('Foglio deposito'!$AF$173='Foglio deposito'!AE204,'Foglio deposito'!$L$122,0)+IF('Foglio deposito'!$AF$174='Foglio deposito'!AE204,'Foglio deposito'!$L$123,0)+IF('Foglio deposito'!$AF$175='Foglio deposito'!AE204,'Foglio deposito'!$L$124,0)+IF('Foglio deposito'!$AF$176='Foglio deposito'!AE204,'Foglio deposito'!$L$125,0)+IF('Foglio deposito'!$AF$177='Foglio deposito'!AE204,'Foglio deposito'!$L$126,0)+IF('Foglio deposito'!$AF$178='Foglio deposito'!AE204,'Foglio deposito'!$L$127,0)+IF('Foglio deposito'!$AF$179='Foglio deposito'!AE204,'Foglio deposito'!$L$128,0)+IF('Foglio deposito'!$AF$180='Foglio deposito'!AE204,'Foglio deposito'!$L$129,0)+IF('Foglio deposito'!$AF$181='Foglio deposito'!AE204,'Foglio deposito'!$L$130,0)+IF('Foglio deposito'!$AF$182='Foglio deposito'!AE204,'Foglio deposito'!$L$131,0)+IF('Foglio deposito'!$AF$183='Foglio deposito'!AE204,'Foglio deposito'!$L$132,0)+IF('Foglio deposito'!$AF$184='Foglio deposito'!AE204,'Foglio deposito'!$L$133,0)+IF('Foglio deposito'!$AF$185='Foglio deposito'!AE204,'Foglio deposito'!$L$134,0)+IF('Foglio deposito'!$AF$186='Foglio deposito'!AE204,'Foglio deposito'!$L$135,0)+IF('Foglio deposito'!$AF$187='Foglio deposito'!AE204,'Foglio deposito'!$L$136,0)+IF('Foglio deposito'!$AF$188='Foglio deposito'!AE204,'Foglio deposito'!$L$137,0)+IF('Foglio deposito'!$AF$189='Foglio deposito'!AE204,'Foglio deposito'!$L$138,0)+IF('Foglio deposito'!$AF$190='Foglio deposito'!AE204,'Foglio deposito'!$L$139,0)+IF('Foglio deposito'!$AF$191='Foglio deposito'!AE204,'Foglio deposito'!$L$140,0)+IF('Foglio deposito'!$AF$192='Foglio deposito'!AE204,'Foglio deposito'!$L$141,0)+IF('Foglio deposito'!$AF$193='Foglio deposito'!AE204,'Foglio deposito'!$L$142,0)+IF('Foglio deposito'!$AF$194='Foglio deposito'!AE204,'Foglio deposito'!$L$144,0)+IF('Foglio deposito'!$AF$195='Foglio deposito'!AE204,'Foglio deposito'!$L$143,0)+IF('Foglio deposito'!$AF$196='Foglio deposito'!AE204,'Foglio deposito'!$L$145,0)+IF('Foglio deposito'!$AF$197='Foglio deposito'!AE204,'Foglio deposito'!$L$146,0)+IF('Foglio deposito'!$AF$198='Foglio deposito'!AE204,'Foglio deposito'!$L$147,0)+IF('Foglio deposito'!$AF$199='Foglio deposito'!AE204,'Foglio deposito'!$L$148,0)+IF('Foglio deposito'!$AF$200='Foglio deposito'!AE204,'Foglio deposito'!$L$149,0)+IF('Foglio deposito'!$AF$201='Foglio deposito'!AE204,'Foglio deposito'!$L$150,0)+IF('Foglio deposito'!$AF$202='Foglio deposito'!AE204,'Foglio deposito'!$L$151,0)+IF('Foglio deposito'!$AF$203='Foglio deposito'!AE204,'Foglio deposito'!$L$152,0)+IF('Foglio deposito'!$AF$204='Foglio deposito'!AE204,'Foglio deposito'!$L$153,0)+IF('Foglio deposito'!$AF$205='Foglio deposito'!AE204,'Foglio deposito'!$L$154,0)+IF('Foglio deposito'!$AF$206='Foglio deposito'!AE204,'Foglio deposito'!$L$155,0)+IF('Foglio deposito'!$AF$207='Foglio deposito'!AE204,'Foglio deposito'!$L$156,0)+IF('Foglio deposito'!$AF$208='Foglio deposito'!AE204,'Foglio deposito'!$L$157,0)+'DATI STRUTTURA'!$C$4*'DATI STRUTTURA'!$F$11*'CARICHI VERTICALI 1'!C41*'CARICHI VERTICALI 1'!D41+'DATI STRUTTURA'!H57</f>
        <v>0</v>
      </c>
      <c r="D41" s="490">
        <f>IF('Foglio deposito'!$AF$169='Foglio deposito'!AE204,'Foglio deposito'!$M$118,0)+IF('Foglio deposito'!$AF$170='Foglio deposito'!AE204,'Foglio deposito'!$M$119,0)+IF('Foglio deposito'!$AF$171='Foglio deposito'!AE204,'Foglio deposito'!$M$120,0)+IF('Foglio deposito'!$AF$172='Foglio deposito'!AE204,'Foglio deposito'!$M$121,0)+IF('Foglio deposito'!$AF$173='Foglio deposito'!AE204,'Foglio deposito'!$M$122,0)+IF('Foglio deposito'!$AF$174='Foglio deposito'!AE204,'Foglio deposito'!$M$123,0)+IF('Foglio deposito'!$AF$175='Foglio deposito'!AE204,'Foglio deposito'!$M$124,0)+IF('Foglio deposito'!$AF$176='Foglio deposito'!AE204,'Foglio deposito'!$M$125,0)+IF('Foglio deposito'!$AF$177='Foglio deposito'!AE204,'Foglio deposito'!$M$126,0)+IF('Foglio deposito'!$AF$178='Foglio deposito'!AE204,'Foglio deposito'!$M$127,0)+IF('Foglio deposito'!$AF$179='Foglio deposito'!AE204,'Foglio deposito'!$M$128,0)+IF('Foglio deposito'!$AF$180='Foglio deposito'!AE204,'Foglio deposito'!$M$129,0)+IF('Foglio deposito'!$AF$181='Foglio deposito'!AE204,'Foglio deposito'!$M$130,0)+IF('Foglio deposito'!$AF$182='Foglio deposito'!AE204,'Foglio deposito'!$M$131,0)+IF('Foglio deposito'!$AF$183='Foglio deposito'!AE204,'Foglio deposito'!$M$132,0)+IF('Foglio deposito'!$AF$184='Foglio deposito'!AE204,'Foglio deposito'!$M$133,0)+IF('Foglio deposito'!$AF$185='Foglio deposito'!AE204,'Foglio deposito'!$M$134,0)+IF('Foglio deposito'!$AF$186='Foglio deposito'!AE204,'Foglio deposito'!$M$135,0)+IF('Foglio deposito'!$AF$187='Foglio deposito'!AE204,'Foglio deposito'!$M$136,0)+IF('Foglio deposito'!$AF$188='Foglio deposito'!AE204,'Foglio deposito'!$M$137,0)+IF('Foglio deposito'!$AF$189='Foglio deposito'!AE204,'Foglio deposito'!$M$138,0)+IF('Foglio deposito'!$AF$190='Foglio deposito'!AE204,'Foglio deposito'!$M$139,0)+IF('Foglio deposito'!$AF$191='Foglio deposito'!AE204,'Foglio deposito'!$M$140,0)+IF('Foglio deposito'!$AF$192='Foglio deposito'!AE204,'Foglio deposito'!$M$141,0)+IF('Foglio deposito'!$AF$193='Foglio deposito'!AE204,'Foglio deposito'!$M$142,0)+IF('Foglio deposito'!$AF$194='Foglio deposito'!AE204,'Foglio deposito'!$M$144,0)+IF('Foglio deposito'!$AF$195='Foglio deposito'!AE204,'Foglio deposito'!$M$143,0)+IF('Foglio deposito'!$AF$196='Foglio deposito'!AE204,'Foglio deposito'!$M$145,0)+IF('Foglio deposito'!$AF$197='Foglio deposito'!AE204,'Foglio deposito'!$M$146,0)+IF('Foglio deposito'!$AF$198='Foglio deposito'!AE204,'Foglio deposito'!$M$147,0)+IF('Foglio deposito'!$AF$199='Foglio deposito'!AE204,'Foglio deposito'!$M$148,0)+IF('Foglio deposito'!$AF$200='Foglio deposito'!AE204,'Foglio deposito'!$M$149,0)+IF('Foglio deposito'!$AF$201='Foglio deposito'!AE204,'Foglio deposito'!$M$150,0)+IF('Foglio deposito'!$AF$202='Foglio deposito'!AE204,'Foglio deposito'!$M$151,0)+IF('Foglio deposito'!$AF$203='Foglio deposito'!AE204,'Foglio deposito'!$M$152,0)+IF('Foglio deposito'!$AF$204='Foglio deposito'!AE204,'Foglio deposito'!$M$153,0)+IF('Foglio deposito'!$AF$205='Foglio deposito'!AE204,'Foglio deposito'!$M$154,0)+IF('Foglio deposito'!$AF$206='Foglio deposito'!AE204,'Foglio deposito'!$M$155,0)+IF('Foglio deposito'!$AF$207='Foglio deposito'!AE204,'Foglio deposito'!$M$156,0)+IF('Foglio deposito'!$AF$208='Foglio deposito'!AE204,'Foglio deposito'!$M$157,0)+'DATI STRUTTURA'!I57</f>
        <v>0</v>
      </c>
      <c r="E41" s="490">
        <f>IF('Foglio deposito'!$AF$169='Foglio deposito'!AE204,'Foglio deposito'!$AB$118,0)+IF('Foglio deposito'!$AF$170='Foglio deposito'!AE204,'Foglio deposito'!$AB$119,0)+IF('Foglio deposito'!$AF$171='Foglio deposito'!AE204,'Foglio deposito'!$AB$120,0)+IF('Foglio deposito'!$AF$172='Foglio deposito'!AE204,'Foglio deposito'!$AB$121,0)+IF('Foglio deposito'!$AF$173='Foglio deposito'!AE204,'Foglio deposito'!$AB$122,0)+IF('Foglio deposito'!$AF$174='Foglio deposito'!AE204,'Foglio deposito'!$AB$123,0)+IF('Foglio deposito'!$AF$175='Foglio deposito'!AE204,'Foglio deposito'!$AB$124,0)+IF('Foglio deposito'!$AF$176='Foglio deposito'!AE204,'Foglio deposito'!$AB$125,0)+IF('Foglio deposito'!$AF$177='Foglio deposito'!AE204,'Foglio deposito'!$AB$126,0)+IF('Foglio deposito'!$AF$178='Foglio deposito'!AE204,'Foglio deposito'!$AB$127,0)+IF('Foglio deposito'!$AF$179='Foglio deposito'!AE204,'Foglio deposito'!$AB$128,0)+IF('Foglio deposito'!$AF$180='Foglio deposito'!AE204,'Foglio deposito'!$AB$129,0)+IF('Foglio deposito'!$AF$181='Foglio deposito'!AE204,'Foglio deposito'!$AB$130,0)+IF('Foglio deposito'!$AF$182='Foglio deposito'!AE204,'Foglio deposito'!$AB$131,0)+IF('Foglio deposito'!$AF$183='Foglio deposito'!AE204,'Foglio deposito'!$AB$132,0)+IF('Foglio deposito'!$AF$184='Foglio deposito'!AE204,'Foglio deposito'!$AB$133,0)+IF('Foglio deposito'!$AF$185='Foglio deposito'!AE204,'Foglio deposito'!$AB$134,0)+IF('Foglio deposito'!$AF$186='Foglio deposito'!AE204,'Foglio deposito'!$AB$135,0)+IF('Foglio deposito'!$AF$187='Foglio deposito'!AE204,'Foglio deposito'!$AB$136,0)+IF('Foglio deposito'!$AF$188='Foglio deposito'!AE204,'Foglio deposito'!$AB$137,0)+IF('Foglio deposito'!$AF$189='Foglio deposito'!AE204,'Foglio deposito'!$AB$138,0)+IF('Foglio deposito'!$AF$190='Foglio deposito'!AE204,'Foglio deposito'!$AB$139,0)+IF('Foglio deposito'!$AF$191='Foglio deposito'!AE204,'Foglio deposito'!$AB$140,0)+IF('Foglio deposito'!$AF$192='Foglio deposito'!AE204,'Foglio deposito'!$AB$141,0)+IF('Foglio deposito'!$AF$193='Foglio deposito'!AE204,'Foglio deposito'!$AB$142,0)+IF('Foglio deposito'!$AF$194='Foglio deposito'!AE204,'Foglio deposito'!$AB$144,0)+IF('Foglio deposito'!$AF$195='Foglio deposito'!AE204,'Foglio deposito'!$AB$143,0)+IF('Foglio deposito'!$AF$196='Foglio deposito'!AE204,'Foglio deposito'!$AB$145,0)+IF('Foglio deposito'!$AF$197='Foglio deposito'!AE204,'Foglio deposito'!$AB$146,0)+IF('Foglio deposito'!$AF$198='Foglio deposito'!AE204,'Foglio deposito'!$AB$147,0)+IF('Foglio deposito'!$AF$199='Foglio deposito'!AE204,'Foglio deposito'!$AB$148,0)+IF('Foglio deposito'!$AF$200='Foglio deposito'!AE204,'Foglio deposito'!$AB$149,0)+IF('Foglio deposito'!$AF$201='Foglio deposito'!AE204,'Foglio deposito'!$AB$150,0)+IF('Foglio deposito'!$AF$202='Foglio deposito'!AE204,'Foglio deposito'!$AB$151,0)+IF('Foglio deposito'!$AF$203='Foglio deposito'!AE204,'Foglio deposito'!$AB$152,0)+IF('Foglio deposito'!$AF$204='Foglio deposito'!AE204,'Foglio deposito'!$AB$153,0)+IF('Foglio deposito'!$AF$205='Foglio deposito'!AE204,'Foglio deposito'!$AB$154,0)+IF('Foglio deposito'!$AF$206='Foglio deposito'!AE204,'Foglio deposito'!$AB$155,0)+IF('Foglio deposito'!$AF$207='Foglio deposito'!AE204,'Foglio deposito'!$AB$156,0)+IF('Foglio deposito'!$AF$208='Foglio deposito'!AE204,'Foglio deposito'!$AB$157,0)+'DATI STRUTTURA'!J57</f>
        <v>0</v>
      </c>
      <c r="F41" s="490">
        <f>IF('Foglio deposito'!$AF$169='Foglio deposito'!AE204,'Foglio deposito'!$AC$118,0)+IF('Foglio deposito'!$AF$170='Foglio deposito'!AE204,'Foglio deposito'!$AC$119,0)+IF('Foglio deposito'!$AF$171='Foglio deposito'!AE204,'Foglio deposito'!$AC$120,0)+IF('Foglio deposito'!$AF$172='Foglio deposito'!AE204,'Foglio deposito'!$AC$121,0)+IF('Foglio deposito'!$AF$173='Foglio deposito'!AE204,'Foglio deposito'!$AC$122,0)+IF('Foglio deposito'!$AF$174='Foglio deposito'!AE204,'Foglio deposito'!$AC$123,0)+IF('Foglio deposito'!$AF$175='Foglio deposito'!AE204,'Foglio deposito'!$AC$124,0)+IF('Foglio deposito'!$AF$176='Foglio deposito'!AE204,'Foglio deposito'!$AC$125,0)+IF('Foglio deposito'!$AF$177='Foglio deposito'!AE204,'Foglio deposito'!$AC$126,0)+IF('Foglio deposito'!$AF$178='Foglio deposito'!AE204,'Foglio deposito'!$AC$127,0)+IF('Foglio deposito'!$AF$179='Foglio deposito'!AE204,'Foglio deposito'!$AC$128,0)+IF('Foglio deposito'!$AF$180='Foglio deposito'!AE204,'Foglio deposito'!$AC$129,0)+IF('Foglio deposito'!$AF$181='Foglio deposito'!AE204,'Foglio deposito'!$AC$130,0)+IF('Foglio deposito'!$AF$182='Foglio deposito'!AE204,'Foglio deposito'!$AC$131,0)+IF('Foglio deposito'!$AF$183='Foglio deposito'!AE204,'Foglio deposito'!$AC$132,0)+IF('Foglio deposito'!$AF$184='Foglio deposito'!AE204,'Foglio deposito'!$AC$133,0)+IF('Foglio deposito'!$AF$185='Foglio deposito'!AE204,'Foglio deposito'!$AC$134,0)+IF('Foglio deposito'!$AF$186='Foglio deposito'!AE204,'Foglio deposito'!$AC$135,0)+IF('Foglio deposito'!$AF$187='Foglio deposito'!AE204,'Foglio deposito'!$AC$136,0)+IF('Foglio deposito'!$AF$188='Foglio deposito'!AE204,'Foglio deposito'!$AC$137,0)+IF('Foglio deposito'!$AF$189='Foglio deposito'!AE204,'Foglio deposito'!$AC$138,0)+IF('Foglio deposito'!$AF$190='Foglio deposito'!AE204,'Foglio deposito'!$AC$139,0)+IF('Foglio deposito'!$AF$191='Foglio deposito'!AE204,'Foglio deposito'!$AC$140,0)+IF('Foglio deposito'!$AF$192='Foglio deposito'!AE204,'Foglio deposito'!$AC$141,0)+IF('Foglio deposito'!$AF$193='Foglio deposito'!AE204,'Foglio deposito'!$AC$142,0)+IF('Foglio deposito'!$AF$194='Foglio deposito'!AE204,'Foglio deposito'!$AC$144,0)+IF('Foglio deposito'!$AF$195='Foglio deposito'!AE204,'Foglio deposito'!$AC$143,0)+IF('Foglio deposito'!$AF$196='Foglio deposito'!AE204,'Foglio deposito'!$AC$145,0)+IF('Foglio deposito'!$AF$197='Foglio deposito'!AE204,'Foglio deposito'!$AC$146,0)+IF('Foglio deposito'!$AF$198='Foglio deposito'!AE204,'Foglio deposito'!$AC$147,0)+IF('Foglio deposito'!$AF$199='Foglio deposito'!AE204,'Foglio deposito'!$AC$148,0)+IF('Foglio deposito'!$AF$200='Foglio deposito'!AE204,'Foglio deposito'!$AC$149,0)+IF('Foglio deposito'!$AF$201='Foglio deposito'!AE204,'Foglio deposito'!$AC$150,0)+IF('Foglio deposito'!$AF$202='Foglio deposito'!AE204,'Foglio deposito'!$AC$151,0)+IF('Foglio deposito'!$AF$203='Foglio deposito'!AE204,'Foglio deposito'!$AC$152,0)+IF('Foglio deposito'!$AF$204='Foglio deposito'!AE204,'Foglio deposito'!$AC$153,0)+IF('Foglio deposito'!$AF$205='Foglio deposito'!AE204,'Foglio deposito'!$AC$154,0)+IF('Foglio deposito'!$AF$206='Foglio deposito'!AE204,'Foglio deposito'!$AC$155,0)+IF('Foglio deposito'!$AF$207='Foglio deposito'!AE204,'Foglio deposito'!$AC$156,0)+IF('Foglio deposito'!$AF$208='Foglio deposito'!AE204,'Foglio deposito'!$AC$157,0)</f>
        <v>0</v>
      </c>
      <c r="G41" s="20"/>
      <c r="H41" s="418">
        <f>'DATI STRUTTURA'!C106</f>
        <v>0</v>
      </c>
      <c r="I41" s="490">
        <f>'Foglio deposito'!L153</f>
        <v>0</v>
      </c>
      <c r="J41" s="490">
        <f>'Foglio deposito'!M153</f>
        <v>0</v>
      </c>
      <c r="K41" s="490">
        <f>'Foglio deposito'!AB153</f>
        <v>0</v>
      </c>
      <c r="L41" s="490">
        <f>'Foglio deposito'!AC153</f>
        <v>0</v>
      </c>
    </row>
    <row r="42" spans="2:12" x14ac:dyDescent="0.25">
      <c r="B42" s="418">
        <f>'DATI STRUTTURA'!C58</f>
        <v>0</v>
      </c>
      <c r="C42" s="490">
        <f>IF('Foglio deposito'!$AF$169='Foglio deposito'!AE205,'Foglio deposito'!$L$118,0)+IF('Foglio deposito'!$AF$170='Foglio deposito'!AE205,'Foglio deposito'!$L$119,0)+IF('Foglio deposito'!$AF$171='Foglio deposito'!AE205,'Foglio deposito'!$L$120,0)+IF('Foglio deposito'!$AF$172='Foglio deposito'!AE205,'Foglio deposito'!$L$121,0)+IF('Foglio deposito'!$AF$173='Foglio deposito'!AE205,'Foglio deposito'!$L$122,0)+IF('Foglio deposito'!$AF$174='Foglio deposito'!AE205,'Foglio deposito'!$L$123,0)+IF('Foglio deposito'!$AF$175='Foglio deposito'!AE205,'Foglio deposito'!$L$124,0)+IF('Foglio deposito'!$AF$176='Foglio deposito'!AE205,'Foglio deposito'!$L$125,0)+IF('Foglio deposito'!$AF$177='Foglio deposito'!AE205,'Foglio deposito'!$L$126,0)+IF('Foglio deposito'!$AF$178='Foglio deposito'!AE205,'Foglio deposito'!$L$127,0)+IF('Foglio deposito'!$AF$179='Foglio deposito'!AE205,'Foglio deposito'!$L$128,0)+IF('Foglio deposito'!$AF$180='Foglio deposito'!AE205,'Foglio deposito'!$L$129,0)+IF('Foglio deposito'!$AF$181='Foglio deposito'!AE205,'Foglio deposito'!$L$130,0)+IF('Foglio deposito'!$AF$182='Foglio deposito'!AE205,'Foglio deposito'!$L$131,0)+IF('Foglio deposito'!$AF$183='Foglio deposito'!AE205,'Foglio deposito'!$L$132,0)+IF('Foglio deposito'!$AF$184='Foglio deposito'!AE205,'Foglio deposito'!$L$133,0)+IF('Foglio deposito'!$AF$185='Foglio deposito'!AE205,'Foglio deposito'!$L$134,0)+IF('Foglio deposito'!$AF$186='Foglio deposito'!AE205,'Foglio deposito'!$L$135,0)+IF('Foglio deposito'!$AF$187='Foglio deposito'!AE205,'Foglio deposito'!$L$136,0)+IF('Foglio deposito'!$AF$188='Foglio deposito'!AE205,'Foglio deposito'!$L$137,0)+IF('Foglio deposito'!$AF$189='Foglio deposito'!AE205,'Foglio deposito'!$L$138,0)+IF('Foglio deposito'!$AF$190='Foglio deposito'!AE205,'Foglio deposito'!$L$139,0)+IF('Foglio deposito'!$AF$191='Foglio deposito'!AE205,'Foglio deposito'!$L$140,0)+IF('Foglio deposito'!$AF$192='Foglio deposito'!AE205,'Foglio deposito'!$L$141,0)+IF('Foglio deposito'!$AF$193='Foglio deposito'!AE205,'Foglio deposito'!$L$142,0)+IF('Foglio deposito'!$AF$194='Foglio deposito'!AE205,'Foglio deposito'!$L$144,0)+IF('Foglio deposito'!$AF$195='Foglio deposito'!AE205,'Foglio deposito'!$L$143,0)+IF('Foglio deposito'!$AF$196='Foglio deposito'!AE205,'Foglio deposito'!$L$145,0)+IF('Foglio deposito'!$AF$197='Foglio deposito'!AE205,'Foglio deposito'!$L$146,0)+IF('Foglio deposito'!$AF$198='Foglio deposito'!AE205,'Foglio deposito'!$L$147,0)+IF('Foglio deposito'!$AF$199='Foglio deposito'!AE205,'Foglio deposito'!$L$148,0)+IF('Foglio deposito'!$AF$200='Foglio deposito'!AE205,'Foglio deposito'!$L$149,0)+IF('Foglio deposito'!$AF$201='Foglio deposito'!AE205,'Foglio deposito'!$L$150,0)+IF('Foglio deposito'!$AF$202='Foglio deposito'!AE205,'Foglio deposito'!$L$151,0)+IF('Foglio deposito'!$AF$203='Foglio deposito'!AE205,'Foglio deposito'!$L$152,0)+IF('Foglio deposito'!$AF$204='Foglio deposito'!AE205,'Foglio deposito'!$L$153,0)+IF('Foglio deposito'!$AF$205='Foglio deposito'!AE205,'Foglio deposito'!$L$154,0)+IF('Foglio deposito'!$AF$206='Foglio deposito'!AE205,'Foglio deposito'!$L$155,0)+IF('Foglio deposito'!$AF$207='Foglio deposito'!AE205,'Foglio deposito'!$L$156,0)+IF('Foglio deposito'!$AF$208='Foglio deposito'!AE205,'Foglio deposito'!$L$157,0)+'DATI STRUTTURA'!$C$4*'DATI STRUTTURA'!$F$11*'CARICHI VERTICALI 1'!C42*'CARICHI VERTICALI 1'!D42+'DATI STRUTTURA'!H58</f>
        <v>0</v>
      </c>
      <c r="D42" s="490">
        <f>IF('Foglio deposito'!$AF$169='Foglio deposito'!AE205,'Foglio deposito'!$M$118,0)+IF('Foglio deposito'!$AF$170='Foglio deposito'!AE205,'Foglio deposito'!$M$119,0)+IF('Foglio deposito'!$AF$171='Foglio deposito'!AE205,'Foglio deposito'!$M$120,0)+IF('Foglio deposito'!$AF$172='Foglio deposito'!AE205,'Foglio deposito'!$M$121,0)+IF('Foglio deposito'!$AF$173='Foglio deposito'!AE205,'Foglio deposito'!$M$122,0)+IF('Foglio deposito'!$AF$174='Foglio deposito'!AE205,'Foglio deposito'!$M$123,0)+IF('Foglio deposito'!$AF$175='Foglio deposito'!AE205,'Foglio deposito'!$M$124,0)+IF('Foglio deposito'!$AF$176='Foglio deposito'!AE205,'Foglio deposito'!$M$125,0)+IF('Foglio deposito'!$AF$177='Foglio deposito'!AE205,'Foglio deposito'!$M$126,0)+IF('Foglio deposito'!$AF$178='Foglio deposito'!AE205,'Foglio deposito'!$M$127,0)+IF('Foglio deposito'!$AF$179='Foglio deposito'!AE205,'Foglio deposito'!$M$128,0)+IF('Foglio deposito'!$AF$180='Foglio deposito'!AE205,'Foglio deposito'!$M$129,0)+IF('Foglio deposito'!$AF$181='Foglio deposito'!AE205,'Foglio deposito'!$M$130,0)+IF('Foglio deposito'!$AF$182='Foglio deposito'!AE205,'Foglio deposito'!$M$131,0)+IF('Foglio deposito'!$AF$183='Foglio deposito'!AE205,'Foglio deposito'!$M$132,0)+IF('Foglio deposito'!$AF$184='Foglio deposito'!AE205,'Foglio deposito'!$M$133,0)+IF('Foglio deposito'!$AF$185='Foglio deposito'!AE205,'Foglio deposito'!$M$134,0)+IF('Foglio deposito'!$AF$186='Foglio deposito'!AE205,'Foglio deposito'!$M$135,0)+IF('Foglio deposito'!$AF$187='Foglio deposito'!AE205,'Foglio deposito'!$M$136,0)+IF('Foglio deposito'!$AF$188='Foglio deposito'!AE205,'Foglio deposito'!$M$137,0)+IF('Foglio deposito'!$AF$189='Foglio deposito'!AE205,'Foglio deposito'!$M$138,0)+IF('Foglio deposito'!$AF$190='Foglio deposito'!AE205,'Foglio deposito'!$M$139,0)+IF('Foglio deposito'!$AF$191='Foglio deposito'!AE205,'Foglio deposito'!$M$140,0)+IF('Foglio deposito'!$AF$192='Foglio deposito'!AE205,'Foglio deposito'!$M$141,0)+IF('Foglio deposito'!$AF$193='Foglio deposito'!AE205,'Foglio deposito'!$M$142,0)+IF('Foglio deposito'!$AF$194='Foglio deposito'!AE205,'Foglio deposito'!$M$144,0)+IF('Foglio deposito'!$AF$195='Foglio deposito'!AE205,'Foglio deposito'!$M$143,0)+IF('Foglio deposito'!$AF$196='Foglio deposito'!AE205,'Foglio deposito'!$M$145,0)+IF('Foglio deposito'!$AF$197='Foglio deposito'!AE205,'Foglio deposito'!$M$146,0)+IF('Foglio deposito'!$AF$198='Foglio deposito'!AE205,'Foglio deposito'!$M$147,0)+IF('Foglio deposito'!$AF$199='Foglio deposito'!AE205,'Foglio deposito'!$M$148,0)+IF('Foglio deposito'!$AF$200='Foglio deposito'!AE205,'Foglio deposito'!$M$149,0)+IF('Foglio deposito'!$AF$201='Foglio deposito'!AE205,'Foglio deposito'!$M$150,0)+IF('Foglio deposito'!$AF$202='Foglio deposito'!AE205,'Foglio deposito'!$M$151,0)+IF('Foglio deposito'!$AF$203='Foglio deposito'!AE205,'Foglio deposito'!$M$152,0)+IF('Foglio deposito'!$AF$204='Foglio deposito'!AE205,'Foglio deposito'!$M$153,0)+IF('Foglio deposito'!$AF$205='Foglio deposito'!AE205,'Foglio deposito'!$M$154,0)+IF('Foglio deposito'!$AF$206='Foglio deposito'!AE205,'Foglio deposito'!$M$155,0)+IF('Foglio deposito'!$AF$207='Foglio deposito'!AE205,'Foglio deposito'!$M$156,0)+IF('Foglio deposito'!$AF$208='Foglio deposito'!AE205,'Foglio deposito'!$M$157,0)+'DATI STRUTTURA'!I58</f>
        <v>0</v>
      </c>
      <c r="E42" s="490">
        <f>IF('Foglio deposito'!$AF$169='Foglio deposito'!AE205,'Foglio deposito'!$AB$118,0)+IF('Foglio deposito'!$AF$170='Foglio deposito'!AE205,'Foglio deposito'!$AB$119,0)+IF('Foglio deposito'!$AF$171='Foglio deposito'!AE205,'Foglio deposito'!$AB$120,0)+IF('Foglio deposito'!$AF$172='Foglio deposito'!AE205,'Foglio deposito'!$AB$121,0)+IF('Foglio deposito'!$AF$173='Foglio deposito'!AE205,'Foglio deposito'!$AB$122,0)+IF('Foglio deposito'!$AF$174='Foglio deposito'!AE205,'Foglio deposito'!$AB$123,0)+IF('Foglio deposito'!$AF$175='Foglio deposito'!AE205,'Foglio deposito'!$AB$124,0)+IF('Foglio deposito'!$AF$176='Foglio deposito'!AE205,'Foglio deposito'!$AB$125,0)+IF('Foglio deposito'!$AF$177='Foglio deposito'!AE205,'Foglio deposito'!$AB$126,0)+IF('Foglio deposito'!$AF$178='Foglio deposito'!AE205,'Foglio deposito'!$AB$127,0)+IF('Foglio deposito'!$AF$179='Foglio deposito'!AE205,'Foglio deposito'!$AB$128,0)+IF('Foglio deposito'!$AF$180='Foglio deposito'!AE205,'Foglio deposito'!$AB$129,0)+IF('Foglio deposito'!$AF$181='Foglio deposito'!AE205,'Foglio deposito'!$AB$130,0)+IF('Foglio deposito'!$AF$182='Foglio deposito'!AE205,'Foglio deposito'!$AB$131,0)+IF('Foglio deposito'!$AF$183='Foglio deposito'!AE205,'Foglio deposito'!$AB$132,0)+IF('Foglio deposito'!$AF$184='Foglio deposito'!AE205,'Foglio deposito'!$AB$133,0)+IF('Foglio deposito'!$AF$185='Foglio deposito'!AE205,'Foglio deposito'!$AB$134,0)+IF('Foglio deposito'!$AF$186='Foglio deposito'!AE205,'Foglio deposito'!$AB$135,0)+IF('Foglio deposito'!$AF$187='Foglio deposito'!AE205,'Foglio deposito'!$AB$136,0)+IF('Foglio deposito'!$AF$188='Foglio deposito'!AE205,'Foglio deposito'!$AB$137,0)+IF('Foglio deposito'!$AF$189='Foglio deposito'!AE205,'Foglio deposito'!$AB$138,0)+IF('Foglio deposito'!$AF$190='Foglio deposito'!AE205,'Foglio deposito'!$AB$139,0)+IF('Foglio deposito'!$AF$191='Foglio deposito'!AE205,'Foglio deposito'!$AB$140,0)+IF('Foglio deposito'!$AF$192='Foglio deposito'!AE205,'Foglio deposito'!$AB$141,0)+IF('Foglio deposito'!$AF$193='Foglio deposito'!AE205,'Foglio deposito'!$AB$142,0)+IF('Foglio deposito'!$AF$194='Foglio deposito'!AE205,'Foglio deposito'!$AB$144,0)+IF('Foglio deposito'!$AF$195='Foglio deposito'!AE205,'Foglio deposito'!$AB$143,0)+IF('Foglio deposito'!$AF$196='Foglio deposito'!AE205,'Foglio deposito'!$AB$145,0)+IF('Foglio deposito'!$AF$197='Foglio deposito'!AE205,'Foglio deposito'!$AB$146,0)+IF('Foglio deposito'!$AF$198='Foglio deposito'!AE205,'Foglio deposito'!$AB$147,0)+IF('Foglio deposito'!$AF$199='Foglio deposito'!AE205,'Foglio deposito'!$AB$148,0)+IF('Foglio deposito'!$AF$200='Foglio deposito'!AE205,'Foglio deposito'!$AB$149,0)+IF('Foglio deposito'!$AF$201='Foglio deposito'!AE205,'Foglio deposito'!$AB$150,0)+IF('Foglio deposito'!$AF$202='Foglio deposito'!AE205,'Foglio deposito'!$AB$151,0)+IF('Foglio deposito'!$AF$203='Foglio deposito'!AE205,'Foglio deposito'!$AB$152,0)+IF('Foglio deposito'!$AF$204='Foglio deposito'!AE205,'Foglio deposito'!$AB$153,0)+IF('Foglio deposito'!$AF$205='Foglio deposito'!AE205,'Foglio deposito'!$AB$154,0)+IF('Foglio deposito'!$AF$206='Foglio deposito'!AE205,'Foglio deposito'!$AB$155,0)+IF('Foglio deposito'!$AF$207='Foglio deposito'!AE205,'Foglio deposito'!$AB$156,0)+IF('Foglio deposito'!$AF$208='Foglio deposito'!AE205,'Foglio deposito'!$AB$157,0)+'DATI STRUTTURA'!J58</f>
        <v>0</v>
      </c>
      <c r="F42" s="490">
        <f>IF('Foglio deposito'!$AF$169='Foglio deposito'!AE205,'Foglio deposito'!$AC$118,0)+IF('Foglio deposito'!$AF$170='Foglio deposito'!AE205,'Foglio deposito'!$AC$119,0)+IF('Foglio deposito'!$AF$171='Foglio deposito'!AE205,'Foglio deposito'!$AC$120,0)+IF('Foglio deposito'!$AF$172='Foglio deposito'!AE205,'Foglio deposito'!$AC$121,0)+IF('Foglio deposito'!$AF$173='Foglio deposito'!AE205,'Foglio deposito'!$AC$122,0)+IF('Foglio deposito'!$AF$174='Foglio deposito'!AE205,'Foglio deposito'!$AC$123,0)+IF('Foglio deposito'!$AF$175='Foglio deposito'!AE205,'Foglio deposito'!$AC$124,0)+IF('Foglio deposito'!$AF$176='Foglio deposito'!AE205,'Foglio deposito'!$AC$125,0)+IF('Foglio deposito'!$AF$177='Foglio deposito'!AE205,'Foglio deposito'!$AC$126,0)+IF('Foglio deposito'!$AF$178='Foglio deposito'!AE205,'Foglio deposito'!$AC$127,0)+IF('Foglio deposito'!$AF$179='Foglio deposito'!AE205,'Foglio deposito'!$AC$128,0)+IF('Foglio deposito'!$AF$180='Foglio deposito'!AE205,'Foglio deposito'!$AC$129,0)+IF('Foglio deposito'!$AF$181='Foglio deposito'!AE205,'Foglio deposito'!$AC$130,0)+IF('Foglio deposito'!$AF$182='Foglio deposito'!AE205,'Foglio deposito'!$AC$131,0)+IF('Foglio deposito'!$AF$183='Foglio deposito'!AE205,'Foglio deposito'!$AC$132,0)+IF('Foglio deposito'!$AF$184='Foglio deposito'!AE205,'Foglio deposito'!$AC$133,0)+IF('Foglio deposito'!$AF$185='Foglio deposito'!AE205,'Foglio deposito'!$AC$134,0)+IF('Foglio deposito'!$AF$186='Foglio deposito'!AE205,'Foglio deposito'!$AC$135,0)+IF('Foglio deposito'!$AF$187='Foglio deposito'!AE205,'Foglio deposito'!$AC$136,0)+IF('Foglio deposito'!$AF$188='Foglio deposito'!AE205,'Foglio deposito'!$AC$137,0)+IF('Foglio deposito'!$AF$189='Foglio deposito'!AE205,'Foglio deposito'!$AC$138,0)+IF('Foglio deposito'!$AF$190='Foglio deposito'!AE205,'Foglio deposito'!$AC$139,0)+IF('Foglio deposito'!$AF$191='Foglio deposito'!AE205,'Foglio deposito'!$AC$140,0)+IF('Foglio deposito'!$AF$192='Foglio deposito'!AE205,'Foglio deposito'!$AC$141,0)+IF('Foglio deposito'!$AF$193='Foglio deposito'!AE205,'Foglio deposito'!$AC$142,0)+IF('Foglio deposito'!$AF$194='Foglio deposito'!AE205,'Foglio deposito'!$AC$144,0)+IF('Foglio deposito'!$AF$195='Foglio deposito'!AE205,'Foglio deposito'!$AC$143,0)+IF('Foglio deposito'!$AF$196='Foglio deposito'!AE205,'Foglio deposito'!$AC$145,0)+IF('Foglio deposito'!$AF$197='Foglio deposito'!AE205,'Foglio deposito'!$AC$146,0)+IF('Foglio deposito'!$AF$198='Foglio deposito'!AE205,'Foglio deposito'!$AC$147,0)+IF('Foglio deposito'!$AF$199='Foglio deposito'!AE205,'Foglio deposito'!$AC$148,0)+IF('Foglio deposito'!$AF$200='Foglio deposito'!AE205,'Foglio deposito'!$AC$149,0)+IF('Foglio deposito'!$AF$201='Foglio deposito'!AE205,'Foglio deposito'!$AC$150,0)+IF('Foglio deposito'!$AF$202='Foglio deposito'!AE205,'Foglio deposito'!$AC$151,0)+IF('Foglio deposito'!$AF$203='Foglio deposito'!AE205,'Foglio deposito'!$AC$152,0)+IF('Foglio deposito'!$AF$204='Foglio deposito'!AE205,'Foglio deposito'!$AC$153,0)+IF('Foglio deposito'!$AF$205='Foglio deposito'!AE205,'Foglio deposito'!$AC$154,0)+IF('Foglio deposito'!$AF$206='Foglio deposito'!AE205,'Foglio deposito'!$AC$155,0)+IF('Foglio deposito'!$AF$207='Foglio deposito'!AE205,'Foglio deposito'!$AC$156,0)+IF('Foglio deposito'!$AF$208='Foglio deposito'!AE205,'Foglio deposito'!$AC$157,0)</f>
        <v>0</v>
      </c>
      <c r="G42" s="20"/>
      <c r="H42" s="418">
        <f>'DATI STRUTTURA'!C107</f>
        <v>0</v>
      </c>
      <c r="I42" s="490">
        <f>'Foglio deposito'!L154</f>
        <v>0</v>
      </c>
      <c r="J42" s="490">
        <f>'Foglio deposito'!M154</f>
        <v>0</v>
      </c>
      <c r="K42" s="490">
        <f>'Foglio deposito'!AB154</f>
        <v>0</v>
      </c>
      <c r="L42" s="490">
        <f>'Foglio deposito'!AC154</f>
        <v>0</v>
      </c>
    </row>
    <row r="43" spans="2:12" x14ac:dyDescent="0.25">
      <c r="B43" s="418">
        <f>'DATI STRUTTURA'!C59</f>
        <v>0</v>
      </c>
      <c r="C43" s="490">
        <f>IF('Foglio deposito'!$AF$169='Foglio deposito'!AE206,'Foglio deposito'!$L$118,0)+IF('Foglio deposito'!$AF$170='Foglio deposito'!AE206,'Foglio deposito'!$L$119,0)+IF('Foglio deposito'!$AF$171='Foglio deposito'!AE206,'Foglio deposito'!$L$120,0)+IF('Foglio deposito'!$AF$172='Foglio deposito'!AE206,'Foglio deposito'!$L$121,0)+IF('Foglio deposito'!$AF$173='Foglio deposito'!AE206,'Foglio deposito'!$L$122,0)+IF('Foglio deposito'!$AF$174='Foglio deposito'!AE206,'Foglio deposito'!$L$123,0)+IF('Foglio deposito'!$AF$175='Foglio deposito'!AE206,'Foglio deposito'!$L$124,0)+IF('Foglio deposito'!$AF$176='Foglio deposito'!AE206,'Foglio deposito'!$L$125,0)+IF('Foglio deposito'!$AF$177='Foglio deposito'!AE206,'Foglio deposito'!$L$126,0)+IF('Foglio deposito'!$AF$178='Foglio deposito'!AE206,'Foglio deposito'!$L$127,0)+IF('Foglio deposito'!$AF$179='Foglio deposito'!AE206,'Foglio deposito'!$L$128,0)+IF('Foglio deposito'!$AF$180='Foglio deposito'!AE206,'Foglio deposito'!$L$129,0)+IF('Foglio deposito'!$AF$181='Foglio deposito'!AE206,'Foglio deposito'!$L$130,0)+IF('Foglio deposito'!$AF$182='Foglio deposito'!AE206,'Foglio deposito'!$L$131,0)+IF('Foglio deposito'!$AF$183='Foglio deposito'!AE206,'Foglio deposito'!$L$132,0)+IF('Foglio deposito'!$AF$184='Foglio deposito'!AE206,'Foglio deposito'!$L$133,0)+IF('Foglio deposito'!$AF$185='Foglio deposito'!AE206,'Foglio deposito'!$L$134,0)+IF('Foglio deposito'!$AF$186='Foglio deposito'!AE206,'Foglio deposito'!$L$135,0)+IF('Foglio deposito'!$AF$187='Foglio deposito'!AE206,'Foglio deposito'!$L$136,0)+IF('Foglio deposito'!$AF$188='Foglio deposito'!AE206,'Foglio deposito'!$L$137,0)+IF('Foglio deposito'!$AF$189='Foglio deposito'!AE206,'Foglio deposito'!$L$138,0)+IF('Foglio deposito'!$AF$190='Foglio deposito'!AE206,'Foglio deposito'!$L$139,0)+IF('Foglio deposito'!$AF$191='Foglio deposito'!AE206,'Foglio deposito'!$L$140,0)+IF('Foglio deposito'!$AF$192='Foglio deposito'!AE206,'Foglio deposito'!$L$141,0)+IF('Foglio deposito'!$AF$193='Foglio deposito'!AE206,'Foglio deposito'!$L$142,0)+IF('Foglio deposito'!$AF$194='Foglio deposito'!AE206,'Foglio deposito'!$L$144,0)+IF('Foglio deposito'!$AF$195='Foglio deposito'!AE206,'Foglio deposito'!$L$143,0)+IF('Foglio deposito'!$AF$196='Foglio deposito'!AE206,'Foglio deposito'!$L$145,0)+IF('Foglio deposito'!$AF$197='Foglio deposito'!AE206,'Foglio deposito'!$L$146,0)+IF('Foglio deposito'!$AF$198='Foglio deposito'!AE206,'Foglio deposito'!$L$147,0)+IF('Foglio deposito'!$AF$199='Foglio deposito'!AE206,'Foglio deposito'!$L$148,0)+IF('Foglio deposito'!$AF$200='Foglio deposito'!AE206,'Foglio deposito'!$L$149,0)+IF('Foglio deposito'!$AF$201='Foglio deposito'!AE206,'Foglio deposito'!$L$150,0)+IF('Foglio deposito'!$AF$202='Foglio deposito'!AE206,'Foglio deposito'!$L$151,0)+IF('Foglio deposito'!$AF$203='Foglio deposito'!AE206,'Foglio deposito'!$L$152,0)+IF('Foglio deposito'!$AF$204='Foglio deposito'!AE206,'Foglio deposito'!$L$153,0)+IF('Foglio deposito'!$AF$205='Foglio deposito'!AE206,'Foglio deposito'!$L$154,0)+IF('Foglio deposito'!$AF$206='Foglio deposito'!AE206,'Foglio deposito'!$L$155,0)+IF('Foglio deposito'!$AF$207='Foglio deposito'!AE206,'Foglio deposito'!$L$156,0)+IF('Foglio deposito'!$AF$208='Foglio deposito'!AE206,'Foglio deposito'!$L$157,0)+'DATI STRUTTURA'!$C$4*'DATI STRUTTURA'!$F$11*'CARICHI VERTICALI 1'!C43*'CARICHI VERTICALI 1'!D43+'DATI STRUTTURA'!H59</f>
        <v>0</v>
      </c>
      <c r="D43" s="490">
        <f>IF('Foglio deposito'!$AF$169='Foglio deposito'!AE206,'Foglio deposito'!$M$118,0)+IF('Foglio deposito'!$AF$170='Foglio deposito'!AE206,'Foglio deposito'!$M$119,0)+IF('Foglio deposito'!$AF$171='Foglio deposito'!AE206,'Foglio deposito'!$M$120,0)+IF('Foglio deposito'!$AF$172='Foglio deposito'!AE206,'Foglio deposito'!$M$121,0)+IF('Foglio deposito'!$AF$173='Foglio deposito'!AE206,'Foglio deposito'!$M$122,0)+IF('Foglio deposito'!$AF$174='Foglio deposito'!AE206,'Foglio deposito'!$M$123,0)+IF('Foglio deposito'!$AF$175='Foglio deposito'!AE206,'Foglio deposito'!$M$124,0)+IF('Foglio deposito'!$AF$176='Foglio deposito'!AE206,'Foglio deposito'!$M$125,0)+IF('Foglio deposito'!$AF$177='Foglio deposito'!AE206,'Foglio deposito'!$M$126,0)+IF('Foglio deposito'!$AF$178='Foglio deposito'!AE206,'Foglio deposito'!$M$127,0)+IF('Foglio deposito'!$AF$179='Foglio deposito'!AE206,'Foglio deposito'!$M$128,0)+IF('Foglio deposito'!$AF$180='Foglio deposito'!AE206,'Foglio deposito'!$M$129,0)+IF('Foglio deposito'!$AF$181='Foglio deposito'!AE206,'Foglio deposito'!$M$130,0)+IF('Foglio deposito'!$AF$182='Foglio deposito'!AE206,'Foglio deposito'!$M$131,0)+IF('Foglio deposito'!$AF$183='Foglio deposito'!AE206,'Foglio deposito'!$M$132,0)+IF('Foglio deposito'!$AF$184='Foglio deposito'!AE206,'Foglio deposito'!$M$133,0)+IF('Foglio deposito'!$AF$185='Foglio deposito'!AE206,'Foglio deposito'!$M$134,0)+IF('Foglio deposito'!$AF$186='Foglio deposito'!AE206,'Foglio deposito'!$M$135,0)+IF('Foglio deposito'!$AF$187='Foglio deposito'!AE206,'Foglio deposito'!$M$136,0)+IF('Foglio deposito'!$AF$188='Foglio deposito'!AE206,'Foglio deposito'!$M$137,0)+IF('Foglio deposito'!$AF$189='Foglio deposito'!AE206,'Foglio deposito'!$M$138,0)+IF('Foglio deposito'!$AF$190='Foglio deposito'!AE206,'Foglio deposito'!$M$139,0)+IF('Foglio deposito'!$AF$191='Foglio deposito'!AE206,'Foglio deposito'!$M$140,0)+IF('Foglio deposito'!$AF$192='Foglio deposito'!AE206,'Foglio deposito'!$M$141,0)+IF('Foglio deposito'!$AF$193='Foglio deposito'!AE206,'Foglio deposito'!$M$142,0)+IF('Foglio deposito'!$AF$194='Foglio deposito'!AE206,'Foglio deposito'!$M$144,0)+IF('Foglio deposito'!$AF$195='Foglio deposito'!AE206,'Foglio deposito'!$M$143,0)+IF('Foglio deposito'!$AF$196='Foglio deposito'!AE206,'Foglio deposito'!$M$145,0)+IF('Foglio deposito'!$AF$197='Foglio deposito'!AE206,'Foglio deposito'!$M$146,0)+IF('Foglio deposito'!$AF$198='Foglio deposito'!AE206,'Foglio deposito'!$M$147,0)+IF('Foglio deposito'!$AF$199='Foglio deposito'!AE206,'Foglio deposito'!$M$148,0)+IF('Foglio deposito'!$AF$200='Foglio deposito'!AE206,'Foglio deposito'!$M$149,0)+IF('Foglio deposito'!$AF$201='Foglio deposito'!AE206,'Foglio deposito'!$M$150,0)+IF('Foglio deposito'!$AF$202='Foglio deposito'!AE206,'Foglio deposito'!$M$151,0)+IF('Foglio deposito'!$AF$203='Foglio deposito'!AE206,'Foglio deposito'!$M$152,0)+IF('Foglio deposito'!$AF$204='Foglio deposito'!AE206,'Foglio deposito'!$M$153,0)+IF('Foglio deposito'!$AF$205='Foglio deposito'!AE206,'Foglio deposito'!$M$154,0)+IF('Foglio deposito'!$AF$206='Foglio deposito'!AE206,'Foglio deposito'!$M$155,0)+IF('Foglio deposito'!$AF$207='Foglio deposito'!AE206,'Foglio deposito'!$M$156,0)+IF('Foglio deposito'!$AF$208='Foglio deposito'!AE206,'Foglio deposito'!$M$157,0)+'DATI STRUTTURA'!I59</f>
        <v>0</v>
      </c>
      <c r="E43" s="490">
        <f>IF('Foglio deposito'!$AF$169='Foglio deposito'!AE206,'Foglio deposito'!$AB$118,0)+IF('Foglio deposito'!$AF$170='Foglio deposito'!AE206,'Foglio deposito'!$AB$119,0)+IF('Foglio deposito'!$AF$171='Foglio deposito'!AE206,'Foglio deposito'!$AB$120,0)+IF('Foglio deposito'!$AF$172='Foglio deposito'!AE206,'Foglio deposito'!$AB$121,0)+IF('Foglio deposito'!$AF$173='Foglio deposito'!AE206,'Foglio deposito'!$AB$122,0)+IF('Foglio deposito'!$AF$174='Foglio deposito'!AE206,'Foglio deposito'!$AB$123,0)+IF('Foglio deposito'!$AF$175='Foglio deposito'!AE206,'Foglio deposito'!$AB$124,0)+IF('Foglio deposito'!$AF$176='Foglio deposito'!AE206,'Foglio deposito'!$AB$125,0)+IF('Foglio deposito'!$AF$177='Foglio deposito'!AE206,'Foglio deposito'!$AB$126,0)+IF('Foglio deposito'!$AF$178='Foglio deposito'!AE206,'Foglio deposito'!$AB$127,0)+IF('Foglio deposito'!$AF$179='Foglio deposito'!AE206,'Foglio deposito'!$AB$128,0)+IF('Foglio deposito'!$AF$180='Foglio deposito'!AE206,'Foglio deposito'!$AB$129,0)+IF('Foglio deposito'!$AF$181='Foglio deposito'!AE206,'Foglio deposito'!$AB$130,0)+IF('Foglio deposito'!$AF$182='Foglio deposito'!AE206,'Foglio deposito'!$AB$131,0)+IF('Foglio deposito'!$AF$183='Foglio deposito'!AE206,'Foglio deposito'!$AB$132,0)+IF('Foglio deposito'!$AF$184='Foglio deposito'!AE206,'Foglio deposito'!$AB$133,0)+IF('Foglio deposito'!$AF$185='Foglio deposito'!AE206,'Foglio deposito'!$AB$134,0)+IF('Foglio deposito'!$AF$186='Foglio deposito'!AE206,'Foglio deposito'!$AB$135,0)+IF('Foglio deposito'!$AF$187='Foglio deposito'!AE206,'Foglio deposito'!$AB$136,0)+IF('Foglio deposito'!$AF$188='Foglio deposito'!AE206,'Foglio deposito'!$AB$137,0)+IF('Foglio deposito'!$AF$189='Foglio deposito'!AE206,'Foglio deposito'!$AB$138,0)+IF('Foglio deposito'!$AF$190='Foglio deposito'!AE206,'Foglio deposito'!$AB$139,0)+IF('Foglio deposito'!$AF$191='Foglio deposito'!AE206,'Foglio deposito'!$AB$140,0)+IF('Foglio deposito'!$AF$192='Foglio deposito'!AE206,'Foglio deposito'!$AB$141,0)+IF('Foglio deposito'!$AF$193='Foglio deposito'!AE206,'Foglio deposito'!$AB$142,0)+IF('Foglio deposito'!$AF$194='Foglio deposito'!AE206,'Foglio deposito'!$AB$144,0)+IF('Foglio deposito'!$AF$195='Foglio deposito'!AE206,'Foglio deposito'!$AB$143,0)+IF('Foglio deposito'!$AF$196='Foglio deposito'!AE206,'Foglio deposito'!$AB$145,0)+IF('Foglio deposito'!$AF$197='Foglio deposito'!AE206,'Foglio deposito'!$AB$146,0)+IF('Foglio deposito'!$AF$198='Foglio deposito'!AE206,'Foglio deposito'!$AB$147,0)+IF('Foglio deposito'!$AF$199='Foglio deposito'!AE206,'Foglio deposito'!$AB$148,0)+IF('Foglio deposito'!$AF$200='Foglio deposito'!AE206,'Foglio deposito'!$AB$149,0)+IF('Foglio deposito'!$AF$201='Foglio deposito'!AE206,'Foglio deposito'!$AB$150,0)+IF('Foglio deposito'!$AF$202='Foglio deposito'!AE206,'Foglio deposito'!$AB$151,0)+IF('Foglio deposito'!$AF$203='Foglio deposito'!AE206,'Foglio deposito'!$AB$152,0)+IF('Foglio deposito'!$AF$204='Foglio deposito'!AE206,'Foglio deposito'!$AB$153,0)+IF('Foglio deposito'!$AF$205='Foglio deposito'!AE206,'Foglio deposito'!$AB$154,0)+IF('Foglio deposito'!$AF$206='Foglio deposito'!AE206,'Foglio deposito'!$AB$155,0)+IF('Foglio deposito'!$AF$207='Foglio deposito'!AE206,'Foglio deposito'!$AB$156,0)+IF('Foglio deposito'!$AF$208='Foglio deposito'!AE206,'Foglio deposito'!$AB$157,0)+'DATI STRUTTURA'!J59</f>
        <v>0</v>
      </c>
      <c r="F43" s="490">
        <f>IF('Foglio deposito'!$AF$169='Foglio deposito'!AE206,'Foglio deposito'!$AC$118,0)+IF('Foglio deposito'!$AF$170='Foglio deposito'!AE206,'Foglio deposito'!$AC$119,0)+IF('Foglio deposito'!$AF$171='Foglio deposito'!AE206,'Foglio deposito'!$AC$120,0)+IF('Foglio deposito'!$AF$172='Foglio deposito'!AE206,'Foglio deposito'!$AC$121,0)+IF('Foglio deposito'!$AF$173='Foglio deposito'!AE206,'Foglio deposito'!$AC$122,0)+IF('Foglio deposito'!$AF$174='Foglio deposito'!AE206,'Foglio deposito'!$AC$123,0)+IF('Foglio deposito'!$AF$175='Foglio deposito'!AE206,'Foglio deposito'!$AC$124,0)+IF('Foglio deposito'!$AF$176='Foglio deposito'!AE206,'Foglio deposito'!$AC$125,0)+IF('Foglio deposito'!$AF$177='Foglio deposito'!AE206,'Foglio deposito'!$AC$126,0)+IF('Foglio deposito'!$AF$178='Foglio deposito'!AE206,'Foglio deposito'!$AC$127,0)+IF('Foglio deposito'!$AF$179='Foglio deposito'!AE206,'Foglio deposito'!$AC$128,0)+IF('Foglio deposito'!$AF$180='Foglio deposito'!AE206,'Foglio deposito'!$AC$129,0)+IF('Foglio deposito'!$AF$181='Foglio deposito'!AE206,'Foglio deposito'!$AC$130,0)+IF('Foglio deposito'!$AF$182='Foglio deposito'!AE206,'Foglio deposito'!$AC$131,0)+IF('Foglio deposito'!$AF$183='Foglio deposito'!AE206,'Foglio deposito'!$AC$132,0)+IF('Foglio deposito'!$AF$184='Foglio deposito'!AE206,'Foglio deposito'!$AC$133,0)+IF('Foglio deposito'!$AF$185='Foglio deposito'!AE206,'Foglio deposito'!$AC$134,0)+IF('Foglio deposito'!$AF$186='Foglio deposito'!AE206,'Foglio deposito'!$AC$135,0)+IF('Foglio deposito'!$AF$187='Foglio deposito'!AE206,'Foglio deposito'!$AC$136,0)+IF('Foglio deposito'!$AF$188='Foglio deposito'!AE206,'Foglio deposito'!$AC$137,0)+IF('Foglio deposito'!$AF$189='Foglio deposito'!AE206,'Foglio deposito'!$AC$138,0)+IF('Foglio deposito'!$AF$190='Foglio deposito'!AE206,'Foglio deposito'!$AC$139,0)+IF('Foglio deposito'!$AF$191='Foglio deposito'!AE206,'Foglio deposito'!$AC$140,0)+IF('Foglio deposito'!$AF$192='Foglio deposito'!AE206,'Foglio deposito'!$AC$141,0)+IF('Foglio deposito'!$AF$193='Foglio deposito'!AE206,'Foglio deposito'!$AC$142,0)+IF('Foglio deposito'!$AF$194='Foglio deposito'!AE206,'Foglio deposito'!$AC$144,0)+IF('Foglio deposito'!$AF$195='Foglio deposito'!AE206,'Foglio deposito'!$AC$143,0)+IF('Foglio deposito'!$AF$196='Foglio deposito'!AE206,'Foglio deposito'!$AC$145,0)+IF('Foglio deposito'!$AF$197='Foglio deposito'!AE206,'Foglio deposito'!$AC$146,0)+IF('Foglio deposito'!$AF$198='Foglio deposito'!AE206,'Foglio deposito'!$AC$147,0)+IF('Foglio deposito'!$AF$199='Foglio deposito'!AE206,'Foglio deposito'!$AC$148,0)+IF('Foglio deposito'!$AF$200='Foglio deposito'!AE206,'Foglio deposito'!$AC$149,0)+IF('Foglio deposito'!$AF$201='Foglio deposito'!AE206,'Foglio deposito'!$AC$150,0)+IF('Foglio deposito'!$AF$202='Foglio deposito'!AE206,'Foglio deposito'!$AC$151,0)+IF('Foglio deposito'!$AF$203='Foglio deposito'!AE206,'Foglio deposito'!$AC$152,0)+IF('Foglio deposito'!$AF$204='Foglio deposito'!AE206,'Foglio deposito'!$AC$153,0)+IF('Foglio deposito'!$AF$205='Foglio deposito'!AE206,'Foglio deposito'!$AC$154,0)+IF('Foglio deposito'!$AF$206='Foglio deposito'!AE206,'Foglio deposito'!$AC$155,0)+IF('Foglio deposito'!$AF$207='Foglio deposito'!AE206,'Foglio deposito'!$AC$156,0)+IF('Foglio deposito'!$AF$208='Foglio deposito'!AE206,'Foglio deposito'!$AC$157,0)</f>
        <v>0</v>
      </c>
      <c r="G43" s="20"/>
      <c r="H43" s="418">
        <f>'DATI STRUTTURA'!C108</f>
        <v>0</v>
      </c>
      <c r="I43" s="490">
        <f>'Foglio deposito'!L155</f>
        <v>0</v>
      </c>
      <c r="J43" s="490">
        <f>'Foglio deposito'!M155</f>
        <v>0</v>
      </c>
      <c r="K43" s="490">
        <f>'Foglio deposito'!AB155</f>
        <v>0</v>
      </c>
      <c r="L43" s="490">
        <f>'Foglio deposito'!AC155</f>
        <v>0</v>
      </c>
    </row>
    <row r="44" spans="2:12" x14ac:dyDescent="0.25">
      <c r="B44" s="418">
        <f>'DATI STRUTTURA'!C60</f>
        <v>0</v>
      </c>
      <c r="C44" s="490">
        <f>IF('Foglio deposito'!$AF$169='Foglio deposito'!AE207,'Foglio deposito'!$L$118,0)+IF('Foglio deposito'!$AF$170='Foglio deposito'!AE207,'Foglio deposito'!$L$119,0)+IF('Foglio deposito'!$AF$171='Foglio deposito'!AE207,'Foglio deposito'!$L$120,0)+IF('Foglio deposito'!$AF$172='Foglio deposito'!AE207,'Foglio deposito'!$L$121,0)+IF('Foglio deposito'!$AF$173='Foglio deposito'!AE207,'Foglio deposito'!$L$122,0)+IF('Foglio deposito'!$AF$174='Foglio deposito'!AE207,'Foglio deposito'!$L$123,0)+IF('Foglio deposito'!$AF$175='Foglio deposito'!AE207,'Foglio deposito'!$L$124,0)+IF('Foglio deposito'!$AF$176='Foglio deposito'!AE207,'Foglio deposito'!$L$125,0)+IF('Foglio deposito'!$AF$177='Foglio deposito'!AE207,'Foglio deposito'!$L$126,0)+IF('Foglio deposito'!$AF$178='Foglio deposito'!AE207,'Foglio deposito'!$L$127,0)+IF('Foglio deposito'!$AF$179='Foglio deposito'!AE207,'Foglio deposito'!$L$128,0)+IF('Foglio deposito'!$AF$180='Foglio deposito'!AE207,'Foglio deposito'!$L$129,0)+IF('Foglio deposito'!$AF$181='Foglio deposito'!AE207,'Foglio deposito'!$L$130,0)+IF('Foglio deposito'!$AF$182='Foglio deposito'!AE207,'Foglio deposito'!$L$131,0)+IF('Foglio deposito'!$AF$183='Foglio deposito'!AE207,'Foglio deposito'!$L$132,0)+IF('Foglio deposito'!$AF$184='Foglio deposito'!AE207,'Foglio deposito'!$L$133,0)+IF('Foglio deposito'!$AF$185='Foglio deposito'!AE207,'Foglio deposito'!$L$134,0)+IF('Foglio deposito'!$AF$186='Foglio deposito'!AE207,'Foglio deposito'!$L$135,0)+IF('Foglio deposito'!$AF$187='Foglio deposito'!AE207,'Foglio deposito'!$L$136,0)+IF('Foglio deposito'!$AF$188='Foglio deposito'!AE207,'Foglio deposito'!$L$137,0)+IF('Foglio deposito'!$AF$189='Foglio deposito'!AE207,'Foglio deposito'!$L$138,0)+IF('Foglio deposito'!$AF$190='Foglio deposito'!AE207,'Foglio deposito'!$L$139,0)+IF('Foglio deposito'!$AF$191='Foglio deposito'!AE207,'Foglio deposito'!$L$140,0)+IF('Foglio deposito'!$AF$192='Foglio deposito'!AE207,'Foglio deposito'!$L$141,0)+IF('Foglio deposito'!$AF$193='Foglio deposito'!AE207,'Foglio deposito'!$L$142,0)+IF('Foglio deposito'!$AF$194='Foglio deposito'!AE207,'Foglio deposito'!$L$144,0)+IF('Foglio deposito'!$AF$195='Foglio deposito'!AE207,'Foglio deposito'!$L$143,0)+IF('Foglio deposito'!$AF$196='Foglio deposito'!AE207,'Foglio deposito'!$L$145,0)+IF('Foglio deposito'!$AF$197='Foglio deposito'!AE207,'Foglio deposito'!$L$146,0)+IF('Foglio deposito'!$AF$198='Foglio deposito'!AE207,'Foglio deposito'!$L$147,0)+IF('Foglio deposito'!$AF$199='Foglio deposito'!AE207,'Foglio deposito'!$L$148,0)+IF('Foglio deposito'!$AF$200='Foglio deposito'!AE207,'Foglio deposito'!$L$149,0)+IF('Foglio deposito'!$AF$201='Foglio deposito'!AE207,'Foglio deposito'!$L$150,0)+IF('Foglio deposito'!$AF$202='Foglio deposito'!AE207,'Foglio deposito'!$L$151,0)+IF('Foglio deposito'!$AF$203='Foglio deposito'!AE207,'Foglio deposito'!$L$152,0)+IF('Foglio deposito'!$AF$204='Foglio deposito'!AE207,'Foglio deposito'!$L$153,0)+IF('Foglio deposito'!$AF$205='Foglio deposito'!AE207,'Foglio deposito'!$L$154,0)+IF('Foglio deposito'!$AF$206='Foglio deposito'!AE207,'Foglio deposito'!$L$155,0)+IF('Foglio deposito'!$AF$207='Foglio deposito'!AE207,'Foglio deposito'!$L$156,0)+IF('Foglio deposito'!$AF$208='Foglio deposito'!AE207,'Foglio deposito'!$L$157,0)+'DATI STRUTTURA'!$C$4*'DATI STRUTTURA'!$F$11*'CARICHI VERTICALI 1'!C44*'CARICHI VERTICALI 1'!D44+'DATI STRUTTURA'!H60</f>
        <v>0</v>
      </c>
      <c r="D44" s="490">
        <f>IF('Foglio deposito'!$AF$169='Foglio deposito'!AE207,'Foglio deposito'!$M$118,0)+IF('Foglio deposito'!$AF$170='Foglio deposito'!AE207,'Foglio deposito'!$M$119,0)+IF('Foglio deposito'!$AF$171='Foglio deposito'!AE207,'Foglio deposito'!$M$120,0)+IF('Foglio deposito'!$AF$172='Foglio deposito'!AE207,'Foglio deposito'!$M$121,0)+IF('Foglio deposito'!$AF$173='Foglio deposito'!AE207,'Foglio deposito'!$M$122,0)+IF('Foglio deposito'!$AF$174='Foglio deposito'!AE207,'Foglio deposito'!$M$123,0)+IF('Foglio deposito'!$AF$175='Foglio deposito'!AE207,'Foglio deposito'!$M$124,0)+IF('Foglio deposito'!$AF$176='Foglio deposito'!AE207,'Foglio deposito'!$M$125,0)+IF('Foglio deposito'!$AF$177='Foglio deposito'!AE207,'Foglio deposito'!$M$126,0)+IF('Foglio deposito'!$AF$178='Foglio deposito'!AE207,'Foglio deposito'!$M$127,0)+IF('Foglio deposito'!$AF$179='Foglio deposito'!AE207,'Foglio deposito'!$M$128,0)+IF('Foglio deposito'!$AF$180='Foglio deposito'!AE207,'Foglio deposito'!$M$129,0)+IF('Foglio deposito'!$AF$181='Foglio deposito'!AE207,'Foglio deposito'!$M$130,0)+IF('Foglio deposito'!$AF$182='Foglio deposito'!AE207,'Foglio deposito'!$M$131,0)+IF('Foglio deposito'!$AF$183='Foglio deposito'!AE207,'Foglio deposito'!$M$132,0)+IF('Foglio deposito'!$AF$184='Foglio deposito'!AE207,'Foglio deposito'!$M$133,0)+IF('Foglio deposito'!$AF$185='Foglio deposito'!AE207,'Foglio deposito'!$M$134,0)+IF('Foglio deposito'!$AF$186='Foglio deposito'!AE207,'Foglio deposito'!$M$135,0)+IF('Foglio deposito'!$AF$187='Foglio deposito'!AE207,'Foglio deposito'!$M$136,0)+IF('Foglio deposito'!$AF$188='Foglio deposito'!AE207,'Foglio deposito'!$M$137,0)+IF('Foglio deposito'!$AF$189='Foglio deposito'!AE207,'Foglio deposito'!$M$138,0)+IF('Foglio deposito'!$AF$190='Foglio deposito'!AE207,'Foglio deposito'!$M$139,0)+IF('Foglio deposito'!$AF$191='Foglio deposito'!AE207,'Foglio deposito'!$M$140,0)+IF('Foglio deposito'!$AF$192='Foglio deposito'!AE207,'Foglio deposito'!$M$141,0)+IF('Foglio deposito'!$AF$193='Foglio deposito'!AE207,'Foglio deposito'!$M$142,0)+IF('Foglio deposito'!$AF$194='Foglio deposito'!AE207,'Foglio deposito'!$M$144,0)+IF('Foglio deposito'!$AF$195='Foglio deposito'!AE207,'Foglio deposito'!$M$143,0)+IF('Foglio deposito'!$AF$196='Foglio deposito'!AE207,'Foglio deposito'!$M$145,0)+IF('Foglio deposito'!$AF$197='Foglio deposito'!AE207,'Foglio deposito'!$M$146,0)+IF('Foglio deposito'!$AF$198='Foglio deposito'!AE207,'Foglio deposito'!$M$147,0)+IF('Foglio deposito'!$AF$199='Foglio deposito'!AE207,'Foglio deposito'!$M$148,0)+IF('Foglio deposito'!$AF$200='Foglio deposito'!AE207,'Foglio deposito'!$M$149,0)+IF('Foglio deposito'!$AF$201='Foglio deposito'!AE207,'Foglio deposito'!$M$150,0)+IF('Foglio deposito'!$AF$202='Foglio deposito'!AE207,'Foglio deposito'!$M$151,0)+IF('Foglio deposito'!$AF$203='Foglio deposito'!AE207,'Foglio deposito'!$M$152,0)+IF('Foglio deposito'!$AF$204='Foglio deposito'!AE207,'Foglio deposito'!$M$153,0)+IF('Foglio deposito'!$AF$205='Foglio deposito'!AE207,'Foglio deposito'!$M$154,0)+IF('Foglio deposito'!$AF$206='Foglio deposito'!AE207,'Foglio deposito'!$M$155,0)+IF('Foglio deposito'!$AF$207='Foglio deposito'!AE207,'Foglio deposito'!$M$156,0)+IF('Foglio deposito'!$AF$208='Foglio deposito'!AE207,'Foglio deposito'!$M$157,0)+'DATI STRUTTURA'!I60</f>
        <v>0</v>
      </c>
      <c r="E44" s="490">
        <f>IF('Foglio deposito'!$AF$169='Foglio deposito'!AE207,'Foglio deposito'!$AB$118,0)+IF('Foglio deposito'!$AF$170='Foglio deposito'!AE207,'Foglio deposito'!$AB$119,0)+IF('Foglio deposito'!$AF$171='Foglio deposito'!AE207,'Foglio deposito'!$AB$120,0)+IF('Foglio deposito'!$AF$172='Foglio deposito'!AE207,'Foglio deposito'!$AB$121,0)+IF('Foglio deposito'!$AF$173='Foglio deposito'!AE207,'Foglio deposito'!$AB$122,0)+IF('Foglio deposito'!$AF$174='Foglio deposito'!AE207,'Foglio deposito'!$AB$123,0)+IF('Foglio deposito'!$AF$175='Foglio deposito'!AE207,'Foglio deposito'!$AB$124,0)+IF('Foglio deposito'!$AF$176='Foglio deposito'!AE207,'Foglio deposito'!$AB$125,0)+IF('Foglio deposito'!$AF$177='Foglio deposito'!AE207,'Foglio deposito'!$AB$126,0)+IF('Foglio deposito'!$AF$178='Foglio deposito'!AE207,'Foglio deposito'!$AB$127,0)+IF('Foglio deposito'!$AF$179='Foglio deposito'!AE207,'Foglio deposito'!$AB$128,0)+IF('Foglio deposito'!$AF$180='Foglio deposito'!AE207,'Foglio deposito'!$AB$129,0)+IF('Foglio deposito'!$AF$181='Foglio deposito'!AE207,'Foglio deposito'!$AB$130,0)+IF('Foglio deposito'!$AF$182='Foglio deposito'!AE207,'Foglio deposito'!$AB$131,0)+IF('Foglio deposito'!$AF$183='Foglio deposito'!AE207,'Foglio deposito'!$AB$132,0)+IF('Foglio deposito'!$AF$184='Foglio deposito'!AE207,'Foglio deposito'!$AB$133,0)+IF('Foglio deposito'!$AF$185='Foglio deposito'!AE207,'Foglio deposito'!$AB$134,0)+IF('Foglio deposito'!$AF$186='Foglio deposito'!AE207,'Foglio deposito'!$AB$135,0)+IF('Foglio deposito'!$AF$187='Foglio deposito'!AE207,'Foglio deposito'!$AB$136,0)+IF('Foglio deposito'!$AF$188='Foglio deposito'!AE207,'Foglio deposito'!$AB$137,0)+IF('Foglio deposito'!$AF$189='Foglio deposito'!AE207,'Foglio deposito'!$AB$138,0)+IF('Foglio deposito'!$AF$190='Foglio deposito'!AE207,'Foglio deposito'!$AB$139,0)+IF('Foglio deposito'!$AF$191='Foglio deposito'!AE207,'Foglio deposito'!$AB$140,0)+IF('Foglio deposito'!$AF$192='Foglio deposito'!AE207,'Foglio deposito'!$AB$141,0)+IF('Foglio deposito'!$AF$193='Foglio deposito'!AE207,'Foglio deposito'!$AB$142,0)+IF('Foglio deposito'!$AF$194='Foglio deposito'!AE207,'Foglio deposito'!$AB$144,0)+IF('Foglio deposito'!$AF$195='Foglio deposito'!AE207,'Foglio deposito'!$AB$143,0)+IF('Foglio deposito'!$AF$196='Foglio deposito'!AE207,'Foglio deposito'!$AB$145,0)+IF('Foglio deposito'!$AF$197='Foglio deposito'!AE207,'Foglio deposito'!$AB$146,0)+IF('Foglio deposito'!$AF$198='Foglio deposito'!AE207,'Foglio deposito'!$AB$147,0)+IF('Foglio deposito'!$AF$199='Foglio deposito'!AE207,'Foglio deposito'!$AB$148,0)+IF('Foglio deposito'!$AF$200='Foglio deposito'!AE207,'Foglio deposito'!$AB$149,0)+IF('Foglio deposito'!$AF$201='Foglio deposito'!AE207,'Foglio deposito'!$AB$150,0)+IF('Foglio deposito'!$AF$202='Foglio deposito'!AE207,'Foglio deposito'!$AB$151,0)+IF('Foglio deposito'!$AF$203='Foglio deposito'!AE207,'Foglio deposito'!$AB$152,0)+IF('Foglio deposito'!$AF$204='Foglio deposito'!AE207,'Foglio deposito'!$AB$153,0)+IF('Foglio deposito'!$AF$205='Foglio deposito'!AE207,'Foglio deposito'!$AB$154,0)+IF('Foglio deposito'!$AF$206='Foglio deposito'!AE207,'Foglio deposito'!$AB$155,0)+IF('Foglio deposito'!$AF$207='Foglio deposito'!AE207,'Foglio deposito'!$AB$156,0)+IF('Foglio deposito'!$AF$208='Foglio deposito'!AE207,'Foglio deposito'!$AB$157,0)+'DATI STRUTTURA'!J60</f>
        <v>0</v>
      </c>
      <c r="F44" s="490">
        <f>IF('Foglio deposito'!$AF$169='Foglio deposito'!AE207,'Foglio deposito'!$AC$118,0)+IF('Foglio deposito'!$AF$170='Foglio deposito'!AE207,'Foglio deposito'!$AC$119,0)+IF('Foglio deposito'!$AF$171='Foglio deposito'!AE207,'Foglio deposito'!$AC$120,0)+IF('Foglio deposito'!$AF$172='Foglio deposito'!AE207,'Foglio deposito'!$AC$121,0)+IF('Foglio deposito'!$AF$173='Foglio deposito'!AE207,'Foglio deposito'!$AC$122,0)+IF('Foglio deposito'!$AF$174='Foglio deposito'!AE207,'Foglio deposito'!$AC$123,0)+IF('Foglio deposito'!$AF$175='Foglio deposito'!AE207,'Foglio deposito'!$AC$124,0)+IF('Foglio deposito'!$AF$176='Foglio deposito'!AE207,'Foglio deposito'!$AC$125,0)+IF('Foglio deposito'!$AF$177='Foglio deposito'!AE207,'Foglio deposito'!$AC$126,0)+IF('Foglio deposito'!$AF$178='Foglio deposito'!AE207,'Foglio deposito'!$AC$127,0)+IF('Foglio deposito'!$AF$179='Foglio deposito'!AE207,'Foglio deposito'!$AC$128,0)+IF('Foglio deposito'!$AF$180='Foglio deposito'!AE207,'Foglio deposito'!$AC$129,0)+IF('Foglio deposito'!$AF$181='Foglio deposito'!AE207,'Foglio deposito'!$AC$130,0)+IF('Foglio deposito'!$AF$182='Foglio deposito'!AE207,'Foglio deposito'!$AC$131,0)+IF('Foglio deposito'!$AF$183='Foglio deposito'!AE207,'Foglio deposito'!$AC$132,0)+IF('Foglio deposito'!$AF$184='Foglio deposito'!AE207,'Foglio deposito'!$AC$133,0)+IF('Foglio deposito'!$AF$185='Foglio deposito'!AE207,'Foglio deposito'!$AC$134,0)+IF('Foglio deposito'!$AF$186='Foglio deposito'!AE207,'Foglio deposito'!$AC$135,0)+IF('Foglio deposito'!$AF$187='Foglio deposito'!AE207,'Foglio deposito'!$AC$136,0)+IF('Foglio deposito'!$AF$188='Foglio deposito'!AE207,'Foglio deposito'!$AC$137,0)+IF('Foglio deposito'!$AF$189='Foglio deposito'!AE207,'Foglio deposito'!$AC$138,0)+IF('Foglio deposito'!$AF$190='Foglio deposito'!AE207,'Foglio deposito'!$AC$139,0)+IF('Foglio deposito'!$AF$191='Foglio deposito'!AE207,'Foglio deposito'!$AC$140,0)+IF('Foglio deposito'!$AF$192='Foglio deposito'!AE207,'Foglio deposito'!$AC$141,0)+IF('Foglio deposito'!$AF$193='Foglio deposito'!AE207,'Foglio deposito'!$AC$142,0)+IF('Foglio deposito'!$AF$194='Foglio deposito'!AE207,'Foglio deposito'!$AC$144,0)+IF('Foglio deposito'!$AF$195='Foglio deposito'!AE207,'Foglio deposito'!$AC$143,0)+IF('Foglio deposito'!$AF$196='Foglio deposito'!AE207,'Foglio deposito'!$AC$145,0)+IF('Foglio deposito'!$AF$197='Foglio deposito'!AE207,'Foglio deposito'!$AC$146,0)+IF('Foglio deposito'!$AF$198='Foglio deposito'!AE207,'Foglio deposito'!$AC$147,0)+IF('Foglio deposito'!$AF$199='Foglio deposito'!AE207,'Foglio deposito'!$AC$148,0)+IF('Foglio deposito'!$AF$200='Foglio deposito'!AE207,'Foglio deposito'!$AC$149,0)+IF('Foglio deposito'!$AF$201='Foglio deposito'!AE207,'Foglio deposito'!$AC$150,0)+IF('Foglio deposito'!$AF$202='Foglio deposito'!AE207,'Foglio deposito'!$AC$151,0)+IF('Foglio deposito'!$AF$203='Foglio deposito'!AE207,'Foglio deposito'!$AC$152,0)+IF('Foglio deposito'!$AF$204='Foglio deposito'!AE207,'Foglio deposito'!$AC$153,0)+IF('Foglio deposito'!$AF$205='Foglio deposito'!AE207,'Foglio deposito'!$AC$154,0)+IF('Foglio deposito'!$AF$206='Foglio deposito'!AE207,'Foglio deposito'!$AC$155,0)+IF('Foglio deposito'!$AF$207='Foglio deposito'!AE207,'Foglio deposito'!$AC$156,0)+IF('Foglio deposito'!$AF$208='Foglio deposito'!AE207,'Foglio deposito'!$AC$157,0)</f>
        <v>0</v>
      </c>
      <c r="G44" s="20"/>
      <c r="H44" s="418">
        <f>'DATI STRUTTURA'!C109</f>
        <v>0</v>
      </c>
      <c r="I44" s="490">
        <f>'Foglio deposito'!L156</f>
        <v>0</v>
      </c>
      <c r="J44" s="490">
        <f>'Foglio deposito'!M156</f>
        <v>0</v>
      </c>
      <c r="K44" s="490">
        <f>'Foglio deposito'!AB156</f>
        <v>0</v>
      </c>
      <c r="L44" s="490">
        <f>'Foglio deposito'!AC156</f>
        <v>0</v>
      </c>
    </row>
    <row r="45" spans="2:12" x14ac:dyDescent="0.25">
      <c r="B45" s="419">
        <f>'DATI STRUTTURA'!C61</f>
        <v>0</v>
      </c>
      <c r="C45" s="491">
        <f>IF('Foglio deposito'!$AF$169='Foglio deposito'!AE208,'Foglio deposito'!$L$118,0)+IF('Foglio deposito'!$AF$170='Foglio deposito'!AE208,'Foglio deposito'!$L$119,0)+IF('Foglio deposito'!$AF$171='Foglio deposito'!AE208,'Foglio deposito'!$L$120,0)+IF('Foglio deposito'!$AF$172='Foglio deposito'!AE208,'Foglio deposito'!$L$121,0)+IF('Foglio deposito'!$AF$173='Foglio deposito'!AE208,'Foglio deposito'!$L$122,0)+IF('Foglio deposito'!$AF$174='Foglio deposito'!AE208,'Foglio deposito'!$L$123,0)+IF('Foglio deposito'!$AF$175='Foglio deposito'!AE208,'Foglio deposito'!$L$124,0)+IF('Foglio deposito'!$AF$176='Foglio deposito'!AE208,'Foglio deposito'!$L$125,0)+IF('Foglio deposito'!$AF$177='Foglio deposito'!AE208,'Foglio deposito'!$L$126,0)+IF('Foglio deposito'!$AF$178='Foglio deposito'!AE208,'Foglio deposito'!$L$127,0)+IF('Foglio deposito'!$AF$179='Foglio deposito'!AE208,'Foglio deposito'!$L$128,0)+IF('Foglio deposito'!$AF$180='Foglio deposito'!AE208,'Foglio deposito'!$L$129,0)+IF('Foglio deposito'!$AF$181='Foglio deposito'!AE208,'Foglio deposito'!$L$130,0)+IF('Foglio deposito'!$AF$182='Foglio deposito'!AE208,'Foglio deposito'!$L$131,0)+IF('Foglio deposito'!$AF$183='Foglio deposito'!AE208,'Foglio deposito'!$L$132,0)+IF('Foglio deposito'!$AF$184='Foglio deposito'!AE208,'Foglio deposito'!$L$133,0)+IF('Foglio deposito'!$AF$185='Foglio deposito'!AE208,'Foglio deposito'!$L$134,0)+IF('Foglio deposito'!$AF$186='Foglio deposito'!AE208,'Foglio deposito'!$L$135,0)+IF('Foglio deposito'!$AF$187='Foglio deposito'!AE208,'Foglio deposito'!$L$136,0)+IF('Foglio deposito'!$AF$188='Foglio deposito'!AE208,'Foglio deposito'!$L$137,0)+IF('Foglio deposito'!$AF$189='Foglio deposito'!AE208,'Foglio deposito'!$L$138,0)+IF('Foglio deposito'!$AF$190='Foglio deposito'!AE208,'Foglio deposito'!$L$139,0)+IF('Foglio deposito'!$AF$191='Foglio deposito'!AE208,'Foglio deposito'!$L$140,0)+IF('Foglio deposito'!$AF$192='Foglio deposito'!AE208,'Foglio deposito'!$L$141,0)+IF('Foglio deposito'!$AF$193='Foglio deposito'!AE208,'Foglio deposito'!$L$142,0)+IF('Foglio deposito'!$AF$194='Foglio deposito'!AE208,'Foglio deposito'!$L$144,0)+IF('Foglio deposito'!$AF$195='Foglio deposito'!AE208,'Foglio deposito'!$L$143,0)+IF('Foglio deposito'!$AF$196='Foglio deposito'!AE208,'Foglio deposito'!$L$145,0)+IF('Foglio deposito'!$AF$197='Foglio deposito'!AE208,'Foglio deposito'!$L$146,0)+IF('Foglio deposito'!$AF$198='Foglio deposito'!AE208,'Foglio deposito'!$L$147,0)+IF('Foglio deposito'!$AF$199='Foglio deposito'!AE208,'Foglio deposito'!$L$148,0)+IF('Foglio deposito'!$AF$200='Foglio deposito'!AE208,'Foglio deposito'!$L$149,0)+IF('Foglio deposito'!$AF$201='Foglio deposito'!AE208,'Foglio deposito'!$L$150,0)+IF('Foglio deposito'!$AF$202='Foglio deposito'!AE208,'Foglio deposito'!$L$151,0)+IF('Foglio deposito'!$AF$203='Foglio deposito'!AE208,'Foglio deposito'!$L$152,0)+IF('Foglio deposito'!$AF$204='Foglio deposito'!AE208,'Foglio deposito'!$L$153,0)+IF('Foglio deposito'!$AF$205='Foglio deposito'!AE208,'Foglio deposito'!$L$154,0)+IF('Foglio deposito'!$AF$206='Foglio deposito'!AE208,'Foglio deposito'!$L$155,0)+IF('Foglio deposito'!$AF$207='Foglio deposito'!AE208,'Foglio deposito'!$L$156,0)+IF('Foglio deposito'!$AF$208='Foglio deposito'!AE208,'Foglio deposito'!$L$157,0)+'DATI STRUTTURA'!$C$4*'DATI STRUTTURA'!$F$11*'CARICHI VERTICALI 1'!C45*'CARICHI VERTICALI 1'!D45+'DATI STRUTTURA'!H61</f>
        <v>0</v>
      </c>
      <c r="D45" s="491">
        <f>IF('Foglio deposito'!$AF$169='Foglio deposito'!AE208,'Foglio deposito'!$M$118,0)+IF('Foglio deposito'!$AF$170='Foglio deposito'!AE208,'Foglio deposito'!$M$119,0)+IF('Foglio deposito'!$AF$171='Foglio deposito'!AE208,'Foglio deposito'!$M$120,0)+IF('Foglio deposito'!$AF$172='Foglio deposito'!AE208,'Foglio deposito'!$M$121,0)+IF('Foglio deposito'!$AF$173='Foglio deposito'!AE208,'Foglio deposito'!$M$122,0)+IF('Foglio deposito'!$AF$174='Foglio deposito'!AE208,'Foglio deposito'!$M$123,0)+IF('Foglio deposito'!$AF$175='Foglio deposito'!AE208,'Foglio deposito'!$M$124,0)+IF('Foglio deposito'!$AF$176='Foglio deposito'!AE208,'Foglio deposito'!$M$125,0)+IF('Foglio deposito'!$AF$177='Foglio deposito'!AE208,'Foglio deposito'!$M$126,0)+IF('Foglio deposito'!$AF$178='Foglio deposito'!AE208,'Foglio deposito'!$M$127,0)+IF('Foglio deposito'!$AF$179='Foglio deposito'!AE208,'Foglio deposito'!$M$128,0)+IF('Foglio deposito'!$AF$180='Foglio deposito'!AE208,'Foglio deposito'!$M$129,0)+IF('Foglio deposito'!$AF$181='Foglio deposito'!AE208,'Foglio deposito'!$M$130,0)+IF('Foglio deposito'!$AF$182='Foglio deposito'!AE208,'Foglio deposito'!$M$131,0)+IF('Foglio deposito'!$AF$183='Foglio deposito'!AE208,'Foglio deposito'!$M$132,0)+IF('Foglio deposito'!$AF$184='Foglio deposito'!AE208,'Foglio deposito'!$M$133,0)+IF('Foglio deposito'!$AF$185='Foglio deposito'!AE208,'Foglio deposito'!$M$134,0)+IF('Foglio deposito'!$AF$186='Foglio deposito'!AE208,'Foglio deposito'!$M$135,0)+IF('Foglio deposito'!$AF$187='Foglio deposito'!AE208,'Foglio deposito'!$M$136,0)+IF('Foglio deposito'!$AF$188='Foglio deposito'!AE208,'Foglio deposito'!$M$137,0)+IF('Foglio deposito'!$AF$189='Foglio deposito'!AE208,'Foglio deposito'!$M$138,0)+IF('Foglio deposito'!$AF$190='Foglio deposito'!AE208,'Foglio deposito'!$M$139,0)+IF('Foglio deposito'!$AF$191='Foglio deposito'!AE208,'Foglio deposito'!$M$140,0)+IF('Foglio deposito'!$AF$192='Foglio deposito'!AE208,'Foglio deposito'!$M$141,0)+IF('Foglio deposito'!$AF$193='Foglio deposito'!AE208,'Foglio deposito'!$M$142,0)+IF('Foglio deposito'!$AF$194='Foglio deposito'!AE208,'Foglio deposito'!$M$144,0)+IF('Foglio deposito'!$AF$195='Foglio deposito'!AE208,'Foglio deposito'!$M$143,0)+IF('Foglio deposito'!$AF$196='Foglio deposito'!AE208,'Foglio deposito'!$M$145,0)+IF('Foglio deposito'!$AF$197='Foglio deposito'!AE208,'Foglio deposito'!$M$146,0)+IF('Foglio deposito'!$AF$198='Foglio deposito'!AE208,'Foglio deposito'!$M$147,0)+IF('Foglio deposito'!$AF$199='Foglio deposito'!AE208,'Foglio deposito'!$M$148,0)+IF('Foglio deposito'!$AF$200='Foglio deposito'!AE208,'Foglio deposito'!$M$149,0)+IF('Foglio deposito'!$AF$201='Foglio deposito'!AE208,'Foglio deposito'!$M$150,0)+IF('Foglio deposito'!$AF$202='Foglio deposito'!AE208,'Foglio deposito'!$M$151,0)+IF('Foglio deposito'!$AF$203='Foglio deposito'!AE208,'Foglio deposito'!$M$152,0)+IF('Foglio deposito'!$AF$204='Foglio deposito'!AE208,'Foglio deposito'!$M$153,0)+IF('Foglio deposito'!$AF$205='Foglio deposito'!AE208,'Foglio deposito'!$M$154,0)+IF('Foglio deposito'!$AF$206='Foglio deposito'!AE208,'Foglio deposito'!$M$155,0)+IF('Foglio deposito'!$AF$207='Foglio deposito'!AE208,'Foglio deposito'!$M$156,0)+IF('Foglio deposito'!$AF$208='Foglio deposito'!AE208,'Foglio deposito'!$M$157,0)+'DATI STRUTTURA'!I61</f>
        <v>0</v>
      </c>
      <c r="E45" s="491">
        <f>IF('Foglio deposito'!$AF$169='Foglio deposito'!AE208,'Foglio deposito'!$AB$118,0)+IF('Foglio deposito'!$AF$170='Foglio deposito'!AE208,'Foglio deposito'!$AB$119,0)+IF('Foglio deposito'!$AF$171='Foglio deposito'!AE208,'Foglio deposito'!$AB$120,0)+IF('Foglio deposito'!$AF$172='Foglio deposito'!AE208,'Foglio deposito'!$AB$121,0)+IF('Foglio deposito'!$AF$173='Foglio deposito'!AE208,'Foglio deposito'!$AB$122,0)+IF('Foglio deposito'!$AF$174='Foglio deposito'!AE208,'Foglio deposito'!$AB$123,0)+IF('Foglio deposito'!$AF$175='Foglio deposito'!AE208,'Foglio deposito'!$AB$124,0)+IF('Foglio deposito'!$AF$176='Foglio deposito'!AE208,'Foglio deposito'!$AB$125,0)+IF('Foglio deposito'!$AF$177='Foglio deposito'!AE208,'Foglio deposito'!$AB$126,0)+IF('Foglio deposito'!$AF$178='Foglio deposito'!AE208,'Foglio deposito'!$AB$127,0)+IF('Foglio deposito'!$AF$179='Foglio deposito'!AE208,'Foglio deposito'!$AB$128,0)+IF('Foglio deposito'!$AF$180='Foglio deposito'!AE208,'Foglio deposito'!$AB$129,0)+IF('Foglio deposito'!$AF$181='Foglio deposito'!AE208,'Foglio deposito'!$AB$130,0)+IF('Foglio deposito'!$AF$182='Foglio deposito'!AE208,'Foglio deposito'!$AB$131,0)+IF('Foglio deposito'!$AF$183='Foglio deposito'!AE208,'Foglio deposito'!$AB$132,0)+IF('Foglio deposito'!$AF$184='Foglio deposito'!AE208,'Foglio deposito'!$AB$133,0)+IF('Foglio deposito'!$AF$185='Foglio deposito'!AE208,'Foglio deposito'!$AB$134,0)+IF('Foglio deposito'!$AF$186='Foglio deposito'!AE208,'Foglio deposito'!$AB$135,0)+IF('Foglio deposito'!$AF$187='Foglio deposito'!AE208,'Foglio deposito'!$AB$136,0)+IF('Foglio deposito'!$AF$188='Foglio deposito'!AE208,'Foglio deposito'!$AB$137,0)+IF('Foglio deposito'!$AF$189='Foglio deposito'!AE208,'Foglio deposito'!$AB$138,0)+IF('Foglio deposito'!$AF$190='Foglio deposito'!AE208,'Foglio deposito'!$AB$139,0)+IF('Foglio deposito'!$AF$191='Foglio deposito'!AE208,'Foglio deposito'!$AB$140,0)+IF('Foglio deposito'!$AF$192='Foglio deposito'!AE208,'Foglio deposito'!$AB$141,0)+IF('Foglio deposito'!$AF$193='Foglio deposito'!AE208,'Foglio deposito'!$AB$142,0)+IF('Foglio deposito'!$AF$194='Foglio deposito'!AE208,'Foglio deposito'!$AB$144,0)+IF('Foglio deposito'!$AF$195='Foglio deposito'!AE208,'Foglio deposito'!$AB$143,0)+IF('Foglio deposito'!$AF$196='Foglio deposito'!AE208,'Foglio deposito'!$AB$145,0)+IF('Foglio deposito'!$AF$197='Foglio deposito'!AE208,'Foglio deposito'!$AB$146,0)+IF('Foglio deposito'!$AF$198='Foglio deposito'!AE208,'Foglio deposito'!$AB$147,0)+IF('Foglio deposito'!$AF$199='Foglio deposito'!AE208,'Foglio deposito'!$AB$148,0)+IF('Foglio deposito'!$AF$200='Foglio deposito'!AE208,'Foglio deposito'!$AB$149,0)+IF('Foglio deposito'!$AF$201='Foglio deposito'!AE208,'Foglio deposito'!$AB$150,0)+IF('Foglio deposito'!$AF$202='Foglio deposito'!AE208,'Foglio deposito'!$AB$151,0)+IF('Foglio deposito'!$AF$203='Foglio deposito'!AE208,'Foglio deposito'!$AB$152,0)+IF('Foglio deposito'!$AF$204='Foglio deposito'!AE208,'Foglio deposito'!$AB$153,0)+IF('Foglio deposito'!$AF$205='Foglio deposito'!AE208,'Foglio deposito'!$AB$154,0)+IF('Foglio deposito'!$AF$206='Foglio deposito'!AE208,'Foglio deposito'!$AB$155,0)+IF('Foglio deposito'!$AF$207='Foglio deposito'!AE208,'Foglio deposito'!$AB$156,0)+IF('Foglio deposito'!$AF$208='Foglio deposito'!AE208,'Foglio deposito'!$AB$157,0)+'DATI STRUTTURA'!J61</f>
        <v>0</v>
      </c>
      <c r="F45" s="491">
        <f>IF('Foglio deposito'!$AF$169='Foglio deposito'!AE208,'Foglio deposito'!$AC$118,0)+IF('Foglio deposito'!$AF$170='Foglio deposito'!AE208,'Foglio deposito'!$AC$119,0)+IF('Foglio deposito'!$AF$171='Foglio deposito'!AE208,'Foglio deposito'!$AC$120,0)+IF('Foglio deposito'!$AF$172='Foglio deposito'!AE208,'Foglio deposito'!$AC$121,0)+IF('Foglio deposito'!$AF$173='Foglio deposito'!AE208,'Foglio deposito'!$AC$122,0)+IF('Foglio deposito'!$AF$174='Foglio deposito'!AE208,'Foglio deposito'!$AC$123,0)+IF('Foglio deposito'!$AF$175='Foglio deposito'!AE208,'Foglio deposito'!$AC$124,0)+IF('Foglio deposito'!$AF$176='Foglio deposito'!AE208,'Foglio deposito'!$AC$125,0)+IF('Foglio deposito'!$AF$177='Foglio deposito'!AE208,'Foglio deposito'!$AC$126,0)+IF('Foglio deposito'!$AF$178='Foglio deposito'!AE208,'Foglio deposito'!$AC$127,0)+IF('Foglio deposito'!$AF$179='Foglio deposito'!AE208,'Foglio deposito'!$AC$128,0)+IF('Foglio deposito'!$AF$180='Foglio deposito'!AE208,'Foglio deposito'!$AC$129,0)+IF('Foglio deposito'!$AF$181='Foglio deposito'!AE208,'Foglio deposito'!$AC$130,0)+IF('Foglio deposito'!$AF$182='Foglio deposito'!AE208,'Foglio deposito'!$AC$131,0)+IF('Foglio deposito'!$AF$183='Foglio deposito'!AE208,'Foglio deposito'!$AC$132,0)+IF('Foglio deposito'!$AF$184='Foglio deposito'!AE208,'Foglio deposito'!$AC$133,0)+IF('Foglio deposito'!$AF$185='Foglio deposito'!AE208,'Foglio deposito'!$AC$134,0)+IF('Foglio deposito'!$AF$186='Foglio deposito'!AE208,'Foglio deposito'!$AC$135,0)+IF('Foglio deposito'!$AF$187='Foglio deposito'!AE208,'Foglio deposito'!$AC$136,0)+IF('Foglio deposito'!$AF$188='Foglio deposito'!AE208,'Foglio deposito'!$AC$137,0)+IF('Foglio deposito'!$AF$189='Foglio deposito'!AE208,'Foglio deposito'!$AC$138,0)+IF('Foglio deposito'!$AF$190='Foglio deposito'!AE208,'Foglio deposito'!$AC$139,0)+IF('Foglio deposito'!$AF$191='Foglio deposito'!AE208,'Foglio deposito'!$AC$140,0)+IF('Foglio deposito'!$AF$192='Foglio deposito'!AE208,'Foglio deposito'!$AC$141,0)+IF('Foglio deposito'!$AF$193='Foglio deposito'!AE208,'Foglio deposito'!$AC$142,0)+IF('Foglio deposito'!$AF$194='Foglio deposito'!AE208,'Foglio deposito'!$AC$144,0)+IF('Foglio deposito'!$AF$195='Foglio deposito'!AE208,'Foglio deposito'!$AC$143,0)+IF('Foglio deposito'!$AF$196='Foglio deposito'!AE208,'Foglio deposito'!$AC$145,0)+IF('Foglio deposito'!$AF$197='Foglio deposito'!AE208,'Foglio deposito'!$AC$146,0)+IF('Foglio deposito'!$AF$198='Foglio deposito'!AE208,'Foglio deposito'!$AC$147,0)+IF('Foglio deposito'!$AF$199='Foglio deposito'!AE208,'Foglio deposito'!$AC$148,0)+IF('Foglio deposito'!$AF$200='Foglio deposito'!AE208,'Foglio deposito'!$AC$149,0)+IF('Foglio deposito'!$AF$201='Foglio deposito'!AE208,'Foglio deposito'!$AC$150,0)+IF('Foglio deposito'!$AF$202='Foglio deposito'!AE208,'Foglio deposito'!$AC$151,0)+IF('Foglio deposito'!$AF$203='Foglio deposito'!AE208,'Foglio deposito'!$AC$152,0)+IF('Foglio deposito'!$AF$204='Foglio deposito'!AE208,'Foglio deposito'!$AC$153,0)+IF('Foglio deposito'!$AF$205='Foglio deposito'!AE208,'Foglio deposito'!$AC$154,0)+IF('Foglio deposito'!$AF$206='Foglio deposito'!AE208,'Foglio deposito'!$AC$155,0)+IF('Foglio deposito'!$AF$207='Foglio deposito'!AE208,'Foglio deposito'!$AC$156,0)+IF('Foglio deposito'!$AF$208='Foglio deposito'!AE208,'Foglio deposito'!$AC$157,0)</f>
        <v>0</v>
      </c>
      <c r="G45" s="20"/>
      <c r="H45" s="419">
        <f>'DATI STRUTTURA'!C110</f>
        <v>0</v>
      </c>
      <c r="I45" s="491">
        <f>'Foglio deposito'!L157</f>
        <v>0</v>
      </c>
      <c r="J45" s="491">
        <f>'Foglio deposito'!M157</f>
        <v>0</v>
      </c>
      <c r="K45" s="491">
        <f>'Foglio deposito'!AB157</f>
        <v>0</v>
      </c>
      <c r="L45" s="491">
        <f>'Foglio deposito'!AC157</f>
        <v>0</v>
      </c>
    </row>
    <row r="46" spans="2:12" x14ac:dyDescent="0.25">
      <c r="C46" s="866">
        <f>SUM(C6:C45)</f>
        <v>1513.3742575860806</v>
      </c>
      <c r="D46" s="866">
        <f>SUM(D6:D45)</f>
        <v>566.00926768599379</v>
      </c>
      <c r="E46" s="866">
        <f>SUM(E6:E45)</f>
        <v>340.84000000000003</v>
      </c>
      <c r="F46" s="866">
        <f>SUM(F6:F45)</f>
        <v>40.672800000000009</v>
      </c>
      <c r="G46" s="20"/>
      <c r="H46" s="20"/>
      <c r="I46" s="866">
        <f>SUM(I6:I45)</f>
        <v>859.6857575860804</v>
      </c>
      <c r="J46" s="866">
        <f>SUM(J6:J45)</f>
        <v>307.969959791257</v>
      </c>
      <c r="K46" s="866">
        <f>SUM(K6:K45)</f>
        <v>170.42000000000002</v>
      </c>
      <c r="L46" s="866">
        <f>SUM(L6:L45)</f>
        <v>40.672800000000009</v>
      </c>
    </row>
  </sheetData>
  <sheetProtection algorithmName="SHA-512" hashValue="bCvhatgK0ewJyunw0u4Y9qI0/KYXlpU0h+RCBp0CLMaDThE6A1QCI64FZ6ZIzRapv23BtkQg1+TM1t5Eg+eJew==" saltValue="xwGqB4D4vwq2xqLUHVMIZA==" spinCount="100000" sheet="1" objects="1" scenarios="1"/>
  <protectedRanges>
    <protectedRange sqref="C6:F45" name="Intervallo1_5"/>
  </protectedRanges>
  <customSheetViews>
    <customSheetView guid="{9F10FD11-6100-49E1-A6D9-5E69E81A5748}" scale="90" showGridLines="0" showRowCol="0">
      <selection activeCell="N2" sqref="N2:O2"/>
      <pageMargins left="0.7" right="0.7" top="0.75" bottom="0.75" header="0.3" footer="0.3"/>
      <pageSetup paperSize="9" orientation="portrait" r:id="rId1"/>
    </customSheetView>
  </customSheetViews>
  <mergeCells count="7">
    <mergeCell ref="B4:B5"/>
    <mergeCell ref="B2:F3"/>
    <mergeCell ref="H2:L3"/>
    <mergeCell ref="H4:H5"/>
    <mergeCell ref="N8:O8"/>
    <mergeCell ref="N5:O5"/>
    <mergeCell ref="N2:O2"/>
  </mergeCells>
  <conditionalFormatting sqref="B6:F45">
    <cfRule type="cellIs" dxfId="13" priority="8" operator="equal">
      <formula>0</formula>
    </cfRule>
  </conditionalFormatting>
  <conditionalFormatting sqref="C6:C45">
    <cfRule type="dataBar" priority="7">
      <dataBar>
        <cfvo type="min"/>
        <cfvo type="max"/>
        <color rgb="FF63C384"/>
      </dataBar>
      <extLst>
        <ext xmlns:x14="http://schemas.microsoft.com/office/spreadsheetml/2009/9/main" uri="{B025F937-C7B1-47D3-B67F-A62EFF666E3E}">
          <x14:id>{E1E29709-2AAE-4C5D-9E4A-2B7773620D76}</x14:id>
        </ext>
      </extLst>
    </cfRule>
  </conditionalFormatting>
  <conditionalFormatting sqref="D6:F45">
    <cfRule type="dataBar" priority="6">
      <dataBar>
        <cfvo type="min"/>
        <cfvo type="max"/>
        <color rgb="FF63C384"/>
      </dataBar>
      <extLst>
        <ext xmlns:x14="http://schemas.microsoft.com/office/spreadsheetml/2009/9/main" uri="{B025F937-C7B1-47D3-B67F-A62EFF666E3E}">
          <x14:id>{5E039CB8-DCDF-4C2C-B9CB-C569423338B3}</x14:id>
        </ext>
      </extLst>
    </cfRule>
  </conditionalFormatting>
  <conditionalFormatting sqref="H6:L45">
    <cfRule type="cellIs" dxfId="12" priority="4" operator="equal">
      <formula>0</formula>
    </cfRule>
  </conditionalFormatting>
  <conditionalFormatting sqref="I6:L45">
    <cfRule type="dataBar" priority="3">
      <dataBar>
        <cfvo type="min"/>
        <cfvo type="max"/>
        <color rgb="FF63C384"/>
      </dataBar>
      <extLst>
        <ext xmlns:x14="http://schemas.microsoft.com/office/spreadsheetml/2009/9/main" uri="{B025F937-C7B1-47D3-B67F-A62EFF666E3E}">
          <x14:id>{1F8C942E-1504-4564-BE3C-BD6230A1D2D8}</x14:id>
        </ext>
      </extLst>
    </cfRule>
  </conditionalFormatting>
  <conditionalFormatting sqref="J6:L45">
    <cfRule type="dataBar" priority="2">
      <dataBar>
        <cfvo type="min"/>
        <cfvo type="max"/>
        <color rgb="FF63C384"/>
      </dataBar>
      <extLst>
        <ext xmlns:x14="http://schemas.microsoft.com/office/spreadsheetml/2009/9/main" uri="{B025F937-C7B1-47D3-B67F-A62EFF666E3E}">
          <x14:id>{12C114CF-8EF7-479C-94F2-149F425848F8}</x14:id>
        </ext>
      </extLst>
    </cfRule>
  </conditionalFormatting>
  <pageMargins left="0.7" right="0.7" top="0.75" bottom="0.75" header="0.3" footer="0.3"/>
  <pageSetup paperSize="9" orientation="portrait" r:id="rId2"/>
  <legacyDrawing r:id="rId3"/>
  <extLst>
    <ext xmlns:x14="http://schemas.microsoft.com/office/spreadsheetml/2009/9/main" uri="{78C0D931-6437-407d-A8EE-F0AAD7539E65}">
      <x14:conditionalFormattings>
        <x14:conditionalFormatting xmlns:xm="http://schemas.microsoft.com/office/excel/2006/main">
          <x14:cfRule type="dataBar" id="{E1E29709-2AAE-4C5D-9E4A-2B7773620D76}">
            <x14:dataBar minLength="0" maxLength="100" border="1" negativeBarBorderColorSameAsPositive="0">
              <x14:cfvo type="autoMin"/>
              <x14:cfvo type="autoMax"/>
              <x14:borderColor rgb="FF63C384"/>
              <x14:negativeFillColor rgb="FFFF0000"/>
              <x14:negativeBorderColor rgb="FFFF0000"/>
              <x14:axisColor rgb="FF000000"/>
            </x14:dataBar>
          </x14:cfRule>
          <xm:sqref>C6:C45</xm:sqref>
        </x14:conditionalFormatting>
        <x14:conditionalFormatting xmlns:xm="http://schemas.microsoft.com/office/excel/2006/main">
          <x14:cfRule type="dataBar" id="{5E039CB8-DCDF-4C2C-B9CB-C569423338B3}">
            <x14:dataBar minLength="0" maxLength="100" border="1" negativeBarBorderColorSameAsPositive="0">
              <x14:cfvo type="autoMin"/>
              <x14:cfvo type="autoMax"/>
              <x14:borderColor rgb="FF63C384"/>
              <x14:negativeFillColor rgb="FFFF0000"/>
              <x14:negativeBorderColor rgb="FFFF0000"/>
              <x14:axisColor rgb="FF000000"/>
            </x14:dataBar>
          </x14:cfRule>
          <xm:sqref>D6:F45</xm:sqref>
        </x14:conditionalFormatting>
        <x14:conditionalFormatting xmlns:xm="http://schemas.microsoft.com/office/excel/2006/main">
          <x14:cfRule type="dataBar" id="{1F8C942E-1504-4564-BE3C-BD6230A1D2D8}">
            <x14:dataBar minLength="0" maxLength="100" border="1" negativeBarBorderColorSameAsPositive="0">
              <x14:cfvo type="autoMin"/>
              <x14:cfvo type="autoMax"/>
              <x14:borderColor rgb="FF63C384"/>
              <x14:negativeFillColor rgb="FFFF0000"/>
              <x14:negativeBorderColor rgb="FFFF0000"/>
              <x14:axisColor rgb="FF000000"/>
            </x14:dataBar>
          </x14:cfRule>
          <xm:sqref>I6:L45</xm:sqref>
        </x14:conditionalFormatting>
        <x14:conditionalFormatting xmlns:xm="http://schemas.microsoft.com/office/excel/2006/main">
          <x14:cfRule type="dataBar" id="{12C114CF-8EF7-479C-94F2-149F425848F8}">
            <x14:dataBar minLength="0" maxLength="100" border="1" negativeBarBorderColorSameAsPositive="0">
              <x14:cfvo type="autoMin"/>
              <x14:cfvo type="autoMax"/>
              <x14:borderColor rgb="FF63C384"/>
              <x14:negativeFillColor rgb="FFFF0000"/>
              <x14:negativeBorderColor rgb="FFFF0000"/>
              <x14:axisColor rgb="FF000000"/>
            </x14:dataBar>
          </x14:cfRule>
          <xm:sqref>J6:L45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P46"/>
  <sheetViews>
    <sheetView zoomScale="80" zoomScaleNormal="80" workbookViewId="0">
      <selection activeCell="O8" sqref="O8"/>
    </sheetView>
  </sheetViews>
  <sheetFormatPr defaultRowHeight="15" x14ac:dyDescent="0.25"/>
  <cols>
    <col min="5" max="8" width="10.7109375" customWidth="1"/>
    <col min="9" max="9" width="20.7109375" customWidth="1"/>
    <col min="10" max="11" width="16.42578125" customWidth="1"/>
  </cols>
  <sheetData>
    <row r="3" spans="2:16" x14ac:dyDescent="0.25">
      <c r="I3" s="10"/>
    </row>
    <row r="4" spans="2:16" ht="18.75" customHeight="1" x14ac:dyDescent="0.25">
      <c r="C4" s="52" t="s">
        <v>53</v>
      </c>
      <c r="D4" s="52" t="s">
        <v>54</v>
      </c>
      <c r="G4" s="10" t="s">
        <v>570</v>
      </c>
      <c r="H4" s="10" t="s">
        <v>571</v>
      </c>
    </row>
    <row r="5" spans="2:16" ht="25.5" customHeight="1" x14ac:dyDescent="0.25">
      <c r="B5" s="13" t="s">
        <v>576</v>
      </c>
      <c r="C5" s="49" t="s">
        <v>39</v>
      </c>
      <c r="D5" s="49" t="s">
        <v>39</v>
      </c>
      <c r="E5" s="13" t="s">
        <v>25</v>
      </c>
      <c r="F5" s="13" t="s">
        <v>26</v>
      </c>
      <c r="G5" s="13" t="s">
        <v>27</v>
      </c>
      <c r="H5" s="13" t="s">
        <v>28</v>
      </c>
      <c r="I5" s="531" t="s">
        <v>577</v>
      </c>
      <c r="J5" s="518" t="s">
        <v>551</v>
      </c>
    </row>
    <row r="6" spans="2:16" x14ac:dyDescent="0.25">
      <c r="B6">
        <f>'DATI STRUTTURA'!B22</f>
        <v>1</v>
      </c>
      <c r="C6" s="85">
        <f>'CARICHI VERTICALI 1'!C6</f>
        <v>3.3</v>
      </c>
      <c r="D6" s="85">
        <f>'CARICHI VERTICALI 1'!D6</f>
        <v>0.4</v>
      </c>
      <c r="E6" s="14">
        <f>'DATI STRUTTURA'!D22*'DATI STRUTTURA'!E22</f>
        <v>1.32</v>
      </c>
      <c r="F6" s="14">
        <f>J6*'MASSE 1'!E6</f>
        <v>87.277871999999988</v>
      </c>
      <c r="G6" s="14">
        <f>F6*'DATI STRUTTURA'!F22</f>
        <v>144.00848879999998</v>
      </c>
      <c r="H6" s="14">
        <f>F6*'DATI STRUTTURA'!G22</f>
        <v>554.21448719999989</v>
      </c>
      <c r="I6" s="14">
        <f>'Foglio deposito'!S118</f>
        <v>29.6496</v>
      </c>
      <c r="J6" s="88">
        <f>'DATI STRUTTURA'!H22+'DATI STRUTTURA'!I22+'ANALISI STATICA LINEARE'!$G$17*'DATI STRUTTURA'!J22+I6</f>
        <v>66.119599999999991</v>
      </c>
    </row>
    <row r="7" spans="2:16" x14ac:dyDescent="0.25">
      <c r="B7">
        <f>'DATI STRUTTURA'!B23</f>
        <v>2</v>
      </c>
      <c r="C7" s="85">
        <f>'CARICHI VERTICALI 1'!C7</f>
        <v>0.99</v>
      </c>
      <c r="D7" s="85">
        <f>'CARICHI VERTICALI 1'!D7</f>
        <v>0.4</v>
      </c>
      <c r="E7" s="14">
        <f>'DATI STRUTTURA'!D23*'DATI STRUTTURA'!E23</f>
        <v>0.39600000000000002</v>
      </c>
      <c r="F7" s="14">
        <f>J7*'MASSE 1'!E7</f>
        <v>5.6962818000000004</v>
      </c>
      <c r="G7" s="14">
        <f>F7*'DATI STRUTTURA'!F23</f>
        <v>21.332575341000002</v>
      </c>
      <c r="H7" s="14">
        <f>F7*'DATI STRUTTURA'!G23</f>
        <v>41.298043050000004</v>
      </c>
      <c r="I7" s="14">
        <f>'Foglio deposito'!S119</f>
        <v>10.0746</v>
      </c>
      <c r="J7" s="88">
        <f>'DATI STRUTTURA'!H23+'DATI STRUTTURA'!I23+'ANALISI STATICA LINEARE'!$G$17*'DATI STRUTTURA'!J23+I7</f>
        <v>14.384550000000001</v>
      </c>
      <c r="N7" s="763" t="s">
        <v>29</v>
      </c>
      <c r="O7" s="764"/>
      <c r="P7" s="765"/>
    </row>
    <row r="8" spans="2:16" ht="18.75" x14ac:dyDescent="0.25">
      <c r="B8">
        <f>'DATI STRUTTURA'!B24</f>
        <v>3</v>
      </c>
      <c r="C8" s="85">
        <f>'CARICHI VERTICALI 1'!C8</f>
        <v>1.89</v>
      </c>
      <c r="D8" s="85">
        <f>'CARICHI VERTICALI 1'!D8</f>
        <v>0.4</v>
      </c>
      <c r="E8" s="14">
        <f>'DATI STRUTTURA'!D24*'DATI STRUTTURA'!E24</f>
        <v>0.75600000000000001</v>
      </c>
      <c r="F8" s="14">
        <f>J8*'MASSE 1'!E8</f>
        <v>28.944442799999997</v>
      </c>
      <c r="G8" s="14">
        <f>F8*'DATI STRUTTURA'!F24</f>
        <v>176.705823294</v>
      </c>
      <c r="H8" s="14">
        <f>F8*'DATI STRUTTURA'!G24</f>
        <v>209.84721029999997</v>
      </c>
      <c r="I8" s="14">
        <f>'Foglio deposito'!S120</f>
        <v>19.731599999999997</v>
      </c>
      <c r="J8" s="88">
        <f>'DATI STRUTTURA'!H24+'DATI STRUTTURA'!I24+'ANALISI STATICA LINEARE'!$G$17*'DATI STRUTTURA'!J24+I8</f>
        <v>38.286299999999997</v>
      </c>
      <c r="N8" s="17" t="s">
        <v>30</v>
      </c>
      <c r="O8" s="15">
        <f>G46/F46</f>
        <v>4.5035784977102686</v>
      </c>
      <c r="P8" s="16" t="s">
        <v>7</v>
      </c>
    </row>
    <row r="9" spans="2:16" ht="18.75" x14ac:dyDescent="0.25">
      <c r="B9">
        <f>'DATI STRUTTURA'!B25</f>
        <v>4</v>
      </c>
      <c r="C9" s="85">
        <f>'CARICHI VERTICALI 1'!C9</f>
        <v>1.68</v>
      </c>
      <c r="D9" s="85">
        <f>'CARICHI VERTICALI 1'!D9</f>
        <v>0.4</v>
      </c>
      <c r="E9" s="14">
        <f>'DATI STRUTTURA'!D25*'DATI STRUTTURA'!E25</f>
        <v>0.67200000000000004</v>
      </c>
      <c r="F9" s="14">
        <f>J9*'MASSE 1'!E9</f>
        <v>29.241273600000003</v>
      </c>
      <c r="G9" s="14">
        <f>F9*'DATI STRUTTURA'!F25</f>
        <v>272.23625721600007</v>
      </c>
      <c r="H9" s="14">
        <f>F9*'DATI STRUTTURA'!G25</f>
        <v>211.99923360000003</v>
      </c>
      <c r="I9" s="14">
        <f>'Foglio deposito'!S121</f>
        <v>17.800200000000004</v>
      </c>
      <c r="J9" s="88">
        <f>'DATI STRUTTURA'!H25+'DATI STRUTTURA'!I25+'ANALISI STATICA LINEARE'!$G$17*'DATI STRUTTURA'!J25+I9</f>
        <v>43.513800000000003</v>
      </c>
      <c r="N9" s="17" t="s">
        <v>31</v>
      </c>
      <c r="O9" s="15">
        <f>H46/F46</f>
        <v>3.5061909876746635</v>
      </c>
      <c r="P9" s="16" t="s">
        <v>7</v>
      </c>
    </row>
    <row r="10" spans="2:16" x14ac:dyDescent="0.25">
      <c r="B10">
        <f>'DATI STRUTTURA'!B26</f>
        <v>5</v>
      </c>
      <c r="C10" s="85">
        <f>'CARICHI VERTICALI 1'!C10</f>
        <v>1.44</v>
      </c>
      <c r="D10" s="85">
        <f>'CARICHI VERTICALI 1'!D10</f>
        <v>0.4</v>
      </c>
      <c r="E10" s="14">
        <f>'DATI STRUTTURA'!D26*'DATI STRUTTURA'!E26</f>
        <v>0.57599999999999996</v>
      </c>
      <c r="F10" s="14">
        <f>J10*'MASSE 1'!E10</f>
        <v>37.498636800000007</v>
      </c>
      <c r="G10" s="14">
        <f>F10*'DATI STRUTTURA'!F26</f>
        <v>353.61214502400003</v>
      </c>
      <c r="H10" s="14">
        <f>F10*'DATI STRUTTURA'!G26</f>
        <v>121.87056960000002</v>
      </c>
      <c r="I10" s="14">
        <f>'Foglio deposito'!S122</f>
        <v>15.294600000000001</v>
      </c>
      <c r="J10" s="88">
        <f>'DATI STRUTTURA'!H26+'DATI STRUTTURA'!I26+'ANALISI STATICA LINEARE'!$G$17*'DATI STRUTTURA'!J26+I10</f>
        <v>65.101800000000011</v>
      </c>
    </row>
    <row r="11" spans="2:16" x14ac:dyDescent="0.25">
      <c r="B11">
        <f>'DATI STRUTTURA'!B27</f>
        <v>6</v>
      </c>
      <c r="C11" s="85">
        <f>'CARICHI VERTICALI 1'!C11</f>
        <v>1.1399999999999999</v>
      </c>
      <c r="D11" s="85">
        <f>'CARICHI VERTICALI 1'!D11</f>
        <v>0.4</v>
      </c>
      <c r="E11" s="14">
        <f>'DATI STRUTTURA'!D27*'DATI STRUTTURA'!E27</f>
        <v>0.45599999999999996</v>
      </c>
      <c r="F11" s="14">
        <f>J11*'MASSE 1'!E11</f>
        <v>24.825597599999998</v>
      </c>
      <c r="G11" s="14">
        <f>F11*'DATI STRUTTURA'!F27</f>
        <v>166.82801587199998</v>
      </c>
      <c r="H11" s="14">
        <f>F11*'DATI STRUTTURA'!G27</f>
        <v>80.683192199999993</v>
      </c>
      <c r="I11" s="14">
        <f>'Foglio deposito'!S123</f>
        <v>15.346800000000002</v>
      </c>
      <c r="J11" s="88">
        <f>'DATI STRUTTURA'!H27+'DATI STRUTTURA'!I27+'ANALISI STATICA LINEARE'!$G$17*'DATI STRUTTURA'!J27+I11</f>
        <v>54.442100000000003</v>
      </c>
    </row>
    <row r="12" spans="2:16" x14ac:dyDescent="0.25">
      <c r="B12">
        <f>'DATI STRUTTURA'!B28</f>
        <v>7</v>
      </c>
      <c r="C12" s="85">
        <f>'CARICHI VERTICALI 1'!C12</f>
        <v>1.0900000000000001</v>
      </c>
      <c r="D12" s="85">
        <f>'CARICHI VERTICALI 1'!D12</f>
        <v>0.4</v>
      </c>
      <c r="E12" s="14">
        <f>'DATI STRUTTURA'!D28*'DATI STRUTTURA'!E28</f>
        <v>0.43600000000000005</v>
      </c>
      <c r="F12" s="14">
        <f>J12*'MASSE 1'!E12</f>
        <v>12.669432568421055</v>
      </c>
      <c r="G12" s="14">
        <f>F12*'DATI STRUTTURA'!F28</f>
        <v>71.012169546000024</v>
      </c>
      <c r="H12" s="14">
        <f>F12*'DATI STRUTTURA'!G28</f>
        <v>-25.972336765263162</v>
      </c>
      <c r="I12" s="14">
        <f>'Foglio deposito'!S124</f>
        <v>11.118600000000001</v>
      </c>
      <c r="J12" s="88">
        <f>'DATI STRUTTURA'!H28+'DATI STRUTTURA'!I28+'ANALISI STATICA LINEARE'!$G$17*'DATI STRUTTURA'!J28+I12</f>
        <v>29.058331578947371</v>
      </c>
      <c r="N12" s="76" t="s">
        <v>0</v>
      </c>
      <c r="O12" s="77">
        <v>12</v>
      </c>
    </row>
    <row r="13" spans="2:16" x14ac:dyDescent="0.25">
      <c r="B13">
        <f>'DATI STRUTTURA'!B29</f>
        <v>8</v>
      </c>
      <c r="C13" s="85">
        <f>'CARICHI VERTICALI 1'!C13</f>
        <v>1.0900000000000001</v>
      </c>
      <c r="D13" s="85">
        <f>'CARICHI VERTICALI 1'!D13</f>
        <v>0.4</v>
      </c>
      <c r="E13" s="14">
        <f>'DATI STRUTTURA'!D29*'DATI STRUTTURA'!E29</f>
        <v>0.43600000000000005</v>
      </c>
      <c r="F13" s="14">
        <f>J13*'MASSE 1'!E13</f>
        <v>12.669432568421055</v>
      </c>
      <c r="G13" s="14">
        <f>F13*'DATI STRUTTURA'!F29</f>
        <v>48.080496597157904</v>
      </c>
      <c r="H13" s="14">
        <f>F13*'DATI STRUTTURA'!G29</f>
        <v>-25.972336765263162</v>
      </c>
      <c r="I13" s="14">
        <f>'Foglio deposito'!S125</f>
        <v>11.118600000000001</v>
      </c>
      <c r="J13" s="88">
        <f>'DATI STRUTTURA'!H29+'DATI STRUTTURA'!I29+'ANALISI STATICA LINEARE'!$G$17*'DATI STRUTTURA'!J29+I13</f>
        <v>29.058331578947371</v>
      </c>
      <c r="N13" s="76" t="s">
        <v>0</v>
      </c>
      <c r="O13" s="77">
        <v>3</v>
      </c>
    </row>
    <row r="14" spans="2:16" x14ac:dyDescent="0.25">
      <c r="B14">
        <f>'DATI STRUTTURA'!B30</f>
        <v>9</v>
      </c>
      <c r="C14" s="85">
        <f>'CARICHI VERTICALI 1'!C14</f>
        <v>0.79</v>
      </c>
      <c r="D14" s="85">
        <f>'CARICHI VERTICALI 1'!D14</f>
        <v>0.4</v>
      </c>
      <c r="E14" s="14">
        <f>'DATI STRUTTURA'!D30*'DATI STRUTTURA'!E30</f>
        <v>0.31600000000000006</v>
      </c>
      <c r="F14" s="14">
        <f>J14*'MASSE 1'!E14</f>
        <v>8.5526032000000036</v>
      </c>
      <c r="G14" s="14">
        <f>F14*'DATI STRUTTURA'!F30</f>
        <v>24.41768213600001</v>
      </c>
      <c r="H14" s="14">
        <f>F14*'DATI STRUTTURA'!G30</f>
        <v>0.4276301600000002</v>
      </c>
      <c r="I14" s="14">
        <f>'Foglio deposito'!S126</f>
        <v>8.5086000000000013</v>
      </c>
      <c r="J14" s="88">
        <f>'DATI STRUTTURA'!H30+'DATI STRUTTURA'!I30+'ANALISI STATICA LINEARE'!$G$17*'DATI STRUTTURA'!J30+I14</f>
        <v>27.065200000000004</v>
      </c>
    </row>
    <row r="15" spans="2:16" x14ac:dyDescent="0.25">
      <c r="B15">
        <f>'DATI STRUTTURA'!B31</f>
        <v>10</v>
      </c>
      <c r="C15" s="85">
        <f>'CARICHI VERTICALI 1'!C15</f>
        <v>0.99</v>
      </c>
      <c r="D15" s="85">
        <f>'CARICHI VERTICALI 1'!D15</f>
        <v>0.4</v>
      </c>
      <c r="E15" s="14">
        <f>'DATI STRUTTURA'!D31*'DATI STRUTTURA'!E31</f>
        <v>0.39600000000000002</v>
      </c>
      <c r="F15" s="14">
        <f>J15*'MASSE 1'!E15</f>
        <v>14.965394400000003</v>
      </c>
      <c r="G15" s="14">
        <f>F15*'DATI STRUTTURA'!F31</f>
        <v>8.1561399480000016</v>
      </c>
      <c r="H15" s="14">
        <f>F15*'DATI STRUTTURA'!G31</f>
        <v>0.74826972000000014</v>
      </c>
      <c r="I15" s="14">
        <f>'Foglio deposito'!S127</f>
        <v>12.9978</v>
      </c>
      <c r="J15" s="88">
        <f>'DATI STRUTTURA'!H31+'DATI STRUTTURA'!I31+'ANALISI STATICA LINEARE'!$G$17*'DATI STRUTTURA'!J31+I15</f>
        <v>37.791400000000003</v>
      </c>
    </row>
    <row r="16" spans="2:16" x14ac:dyDescent="0.25">
      <c r="B16">
        <f>'DATI STRUTTURA'!B32</f>
        <v>11</v>
      </c>
      <c r="C16" s="85">
        <f>'CARICHI VERTICALI 1'!C16</f>
        <v>0.4</v>
      </c>
      <c r="D16" s="85">
        <f>'CARICHI VERTICALI 1'!D16</f>
        <v>6.3</v>
      </c>
      <c r="E16" s="14">
        <f>'DATI STRUTTURA'!D32*'DATI STRUTTURA'!E32</f>
        <v>2.52</v>
      </c>
      <c r="F16" s="14">
        <f>J16*'MASSE 1'!E16</f>
        <v>297.94602600000002</v>
      </c>
      <c r="G16" s="14">
        <f>F16*'DATI STRUTTURA'!F32</f>
        <v>14.897301300000002</v>
      </c>
      <c r="H16" s="14">
        <f>F16*'DATI STRUTTURA'!G32</f>
        <v>953.42728320000015</v>
      </c>
      <c r="I16" s="14">
        <f>'Foglio deposito'!S128</f>
        <v>66.293999999999997</v>
      </c>
      <c r="J16" s="88">
        <f>'DATI STRUTTURA'!H32+'DATI STRUTTURA'!I32+'ANALISI STATICA LINEARE'!$G$17*'DATI STRUTTURA'!J32+I16</f>
        <v>118.23255</v>
      </c>
    </row>
    <row r="17" spans="2:10" x14ac:dyDescent="0.25">
      <c r="B17">
        <f>'DATI STRUTTURA'!B33</f>
        <v>12</v>
      </c>
      <c r="C17" s="85">
        <f>'CARICHI VERTICALI 1'!C17</f>
        <v>0.4</v>
      </c>
      <c r="D17" s="85">
        <f>'CARICHI VERTICALI 1'!D17</f>
        <v>2.9</v>
      </c>
      <c r="E17" s="14">
        <f>'DATI STRUTTURA'!D33*'DATI STRUTTURA'!E33</f>
        <v>1.1599999999999999</v>
      </c>
      <c r="F17" s="14">
        <f>J17*'MASSE 1'!E17</f>
        <v>105.95399399999999</v>
      </c>
      <c r="G17" s="14">
        <f>F17*'DATI STRUTTURA'!F33</f>
        <v>344.3504805</v>
      </c>
      <c r="H17" s="14">
        <f>F17*'DATI STRUTTURA'!G33</f>
        <v>614.53316519999998</v>
      </c>
      <c r="I17" s="14">
        <f>'Foglio deposito'!S129</f>
        <v>30.536999999999999</v>
      </c>
      <c r="J17" s="88">
        <f>'DATI STRUTTURA'!H33+'DATI STRUTTURA'!I33+'ANALISI STATICA LINEARE'!$G$17*'DATI STRUTTURA'!J33+I17</f>
        <v>91.339650000000006</v>
      </c>
    </row>
    <row r="18" spans="2:10" x14ac:dyDescent="0.25">
      <c r="B18">
        <f>'DATI STRUTTURA'!B34</f>
        <v>13</v>
      </c>
      <c r="C18" s="85">
        <f>'CARICHI VERTICALI 1'!C18</f>
        <v>0.4</v>
      </c>
      <c r="D18" s="85">
        <f>'CARICHI VERTICALI 1'!D18</f>
        <v>4.0999999999999996</v>
      </c>
      <c r="E18" s="14">
        <f>'DATI STRUTTURA'!D34*'DATI STRUTTURA'!E34</f>
        <v>1.64</v>
      </c>
      <c r="F18" s="14">
        <f>J18*'MASSE 1'!E18</f>
        <v>138.48569999999998</v>
      </c>
      <c r="G18" s="14">
        <f>F18*'DATI STRUTTURA'!F34</f>
        <v>450.07852499999996</v>
      </c>
      <c r="H18" s="14">
        <f>F18*'DATI STRUTTURA'!G34</f>
        <v>0</v>
      </c>
      <c r="I18" s="14">
        <f>'Foglio deposito'!S130</f>
        <v>43.064999999999998</v>
      </c>
      <c r="J18" s="88">
        <f>'DATI STRUTTURA'!H34+'DATI STRUTTURA'!I34+'ANALISI STATICA LINEARE'!$G$17*'DATI STRUTTURA'!J34+I18</f>
        <v>84.442499999999995</v>
      </c>
    </row>
    <row r="19" spans="2:10" x14ac:dyDescent="0.25">
      <c r="B19">
        <f>'DATI STRUTTURA'!B35</f>
        <v>14</v>
      </c>
      <c r="C19" s="85">
        <f>'CARICHI VERTICALI 1'!C19</f>
        <v>0.4</v>
      </c>
      <c r="D19" s="85">
        <f>'CARICHI VERTICALI 1'!D19</f>
        <v>2.9</v>
      </c>
      <c r="E19" s="14">
        <f>'DATI STRUTTURA'!D35*'DATI STRUTTURA'!E35</f>
        <v>1.1599999999999999</v>
      </c>
      <c r="F19" s="14">
        <f>J19*'MASSE 1'!E19</f>
        <v>78.336365999999998</v>
      </c>
      <c r="G19" s="14">
        <f>F19*'DATI STRUTTURA'!F35</f>
        <v>481.76865090000001</v>
      </c>
      <c r="H19" s="14">
        <f>F19*'DATI STRUTTURA'!G35</f>
        <v>454.35092279999998</v>
      </c>
      <c r="I19" s="14">
        <f>'Foglio deposito'!S131</f>
        <v>30.536999999999999</v>
      </c>
      <c r="J19" s="88">
        <f>'DATI STRUTTURA'!H35+'DATI STRUTTURA'!I35+'ANALISI STATICA LINEARE'!$G$17*'DATI STRUTTURA'!J35+I19</f>
        <v>67.531350000000003</v>
      </c>
    </row>
    <row r="20" spans="2:10" x14ac:dyDescent="0.25">
      <c r="B20">
        <f>'DATI STRUTTURA'!B36</f>
        <v>15</v>
      </c>
      <c r="C20" s="85">
        <f>'CARICHI VERTICALI 1'!C20</f>
        <v>0.4</v>
      </c>
      <c r="D20" s="85">
        <f>'CARICHI VERTICALI 1'!D20</f>
        <v>5.3</v>
      </c>
      <c r="E20" s="14">
        <f>'DATI STRUTTURA'!D36*'DATI STRUTTURA'!E36</f>
        <v>2.12</v>
      </c>
      <c r="F20" s="14">
        <f>J20*'MASSE 1'!E20</f>
        <v>154.47167999999999</v>
      </c>
      <c r="G20" s="14">
        <f>F20*'DATI STRUTTURA'!F36</f>
        <v>950.00083200000006</v>
      </c>
      <c r="H20" s="14">
        <f>F20*'DATI STRUTTURA'!G36</f>
        <v>92.683007999999987</v>
      </c>
      <c r="I20" s="14">
        <f>'Foglio deposito'!S132</f>
        <v>55.331999999999994</v>
      </c>
      <c r="J20" s="88">
        <f>'DATI STRUTTURA'!H36+'DATI STRUTTURA'!I36+'ANALISI STATICA LINEARE'!$G$17*'DATI STRUTTURA'!J36+I20</f>
        <v>72.86399999999999</v>
      </c>
    </row>
    <row r="21" spans="2:10" x14ac:dyDescent="0.25">
      <c r="B21">
        <f>'DATI STRUTTURA'!B37</f>
        <v>16</v>
      </c>
      <c r="C21" s="85">
        <f>'CARICHI VERTICALI 1'!C21</f>
        <v>0.4</v>
      </c>
      <c r="D21" s="85">
        <f>'CARICHI VERTICALI 1'!D21</f>
        <v>4</v>
      </c>
      <c r="E21" s="14">
        <f>'DATI STRUTTURA'!D37*'DATI STRUTTURA'!E37</f>
        <v>1.6</v>
      </c>
      <c r="F21" s="14">
        <f>J21*'MASSE 1'!E21</f>
        <v>202.80695157894741</v>
      </c>
      <c r="G21" s="14">
        <f>F21*'DATI STRUTTURA'!F37</f>
        <v>2058.4905585263164</v>
      </c>
      <c r="H21" s="14">
        <f>F21*'DATI STRUTTURA'!G37</f>
        <v>1064.7364957894738</v>
      </c>
      <c r="I21" s="14">
        <f>'Foglio deposito'!S133</f>
        <v>42.281999999999996</v>
      </c>
      <c r="J21" s="88">
        <f>'DATI STRUTTURA'!H37+'DATI STRUTTURA'!I37+'ANALISI STATICA LINEARE'!$G$17*'DATI STRUTTURA'!J37+I21</f>
        <v>126.75434473684211</v>
      </c>
    </row>
    <row r="22" spans="2:10" x14ac:dyDescent="0.25">
      <c r="B22">
        <f>'DATI STRUTTURA'!B38</f>
        <v>17</v>
      </c>
      <c r="C22" s="85">
        <f>'CARICHI VERTICALI 1'!C22</f>
        <v>0</v>
      </c>
      <c r="D22" s="85">
        <f>'CARICHI VERTICALI 1'!D22</f>
        <v>0</v>
      </c>
      <c r="E22" s="14">
        <f>'DATI STRUTTURA'!D38*'DATI STRUTTURA'!E38</f>
        <v>0</v>
      </c>
      <c r="F22" s="14">
        <f>J22*'MASSE 1'!E22</f>
        <v>0</v>
      </c>
      <c r="G22" s="14">
        <f>F22*'DATI STRUTTURA'!F38</f>
        <v>0</v>
      </c>
      <c r="H22" s="14">
        <f>F22*'DATI STRUTTURA'!G38</f>
        <v>0</v>
      </c>
      <c r="I22" s="14">
        <f>'Foglio deposito'!S134</f>
        <v>0</v>
      </c>
      <c r="J22" s="88">
        <f>'DATI STRUTTURA'!H38+'DATI STRUTTURA'!I38+'ANALISI STATICA LINEARE'!$G$17*'DATI STRUTTURA'!J38+I22</f>
        <v>0</v>
      </c>
    </row>
    <row r="23" spans="2:10" x14ac:dyDescent="0.25">
      <c r="B23">
        <f>'DATI STRUTTURA'!B39</f>
        <v>18</v>
      </c>
      <c r="C23" s="85">
        <f>'CARICHI VERTICALI 1'!C23</f>
        <v>0</v>
      </c>
      <c r="D23" s="85">
        <f>'CARICHI VERTICALI 1'!D23</f>
        <v>0</v>
      </c>
      <c r="E23" s="14">
        <f>'DATI STRUTTURA'!D39*'DATI STRUTTURA'!E39</f>
        <v>0</v>
      </c>
      <c r="F23" s="14">
        <f>J23*'MASSE 1'!E23</f>
        <v>0</v>
      </c>
      <c r="G23" s="14">
        <f>F23*'DATI STRUTTURA'!F39</f>
        <v>0</v>
      </c>
      <c r="H23" s="14">
        <f>F23*'DATI STRUTTURA'!G39</f>
        <v>0</v>
      </c>
      <c r="I23" s="14">
        <f>'Foglio deposito'!S135</f>
        <v>0</v>
      </c>
      <c r="J23" s="88">
        <f>'DATI STRUTTURA'!H39+'DATI STRUTTURA'!I39+'ANALISI STATICA LINEARE'!$G$17*'DATI STRUTTURA'!J39+I23</f>
        <v>0</v>
      </c>
    </row>
    <row r="24" spans="2:10" x14ac:dyDescent="0.25">
      <c r="B24">
        <f>'DATI STRUTTURA'!B40</f>
        <v>19</v>
      </c>
      <c r="C24" s="85">
        <f>'CARICHI VERTICALI 1'!C24</f>
        <v>0</v>
      </c>
      <c r="D24" s="85">
        <f>'CARICHI VERTICALI 1'!D24</f>
        <v>0</v>
      </c>
      <c r="E24" s="14">
        <f>'DATI STRUTTURA'!D40*'DATI STRUTTURA'!E40</f>
        <v>0</v>
      </c>
      <c r="F24" s="14">
        <f>J24*'MASSE 1'!E24</f>
        <v>0</v>
      </c>
      <c r="G24" s="14">
        <f>F24*'DATI STRUTTURA'!F40</f>
        <v>0</v>
      </c>
      <c r="H24" s="14">
        <f>F24*'DATI STRUTTURA'!G40</f>
        <v>0</v>
      </c>
      <c r="I24" s="14">
        <f>'Foglio deposito'!S136</f>
        <v>0</v>
      </c>
      <c r="J24" s="88">
        <f>'DATI STRUTTURA'!H40+'DATI STRUTTURA'!I40+'ANALISI STATICA LINEARE'!$G$17*'DATI STRUTTURA'!J40+I24</f>
        <v>0</v>
      </c>
    </row>
    <row r="25" spans="2:10" x14ac:dyDescent="0.25">
      <c r="B25">
        <f>'DATI STRUTTURA'!B41</f>
        <v>20</v>
      </c>
      <c r="C25" s="85">
        <f>'CARICHI VERTICALI 1'!C25</f>
        <v>0</v>
      </c>
      <c r="D25" s="85">
        <f>'CARICHI VERTICALI 1'!D25</f>
        <v>0</v>
      </c>
      <c r="E25" s="14">
        <f>'DATI STRUTTURA'!D41*'DATI STRUTTURA'!E41</f>
        <v>0</v>
      </c>
      <c r="F25" s="14">
        <f>J25*'MASSE 1'!E25</f>
        <v>0</v>
      </c>
      <c r="G25" s="14">
        <f>F25*'DATI STRUTTURA'!F41</f>
        <v>0</v>
      </c>
      <c r="H25" s="14">
        <f>F25*'DATI STRUTTURA'!G41</f>
        <v>0</v>
      </c>
      <c r="I25" s="14">
        <f>'Foglio deposito'!S137</f>
        <v>0</v>
      </c>
      <c r="J25" s="88">
        <f>'DATI STRUTTURA'!H41+'DATI STRUTTURA'!I41+'ANALISI STATICA LINEARE'!$G$17*'DATI STRUTTURA'!J41+I25</f>
        <v>0</v>
      </c>
    </row>
    <row r="26" spans="2:10" x14ac:dyDescent="0.25">
      <c r="B26">
        <f>'DATI STRUTTURA'!B42</f>
        <v>21</v>
      </c>
      <c r="C26" s="85">
        <f>'CARICHI VERTICALI 1'!C26</f>
        <v>0</v>
      </c>
      <c r="D26" s="85">
        <f>'CARICHI VERTICALI 1'!D26</f>
        <v>0</v>
      </c>
      <c r="E26" s="14">
        <f>'DATI STRUTTURA'!D42*'DATI STRUTTURA'!E42</f>
        <v>0</v>
      </c>
      <c r="F26" s="14">
        <f>J26*'MASSE 1'!E26</f>
        <v>0</v>
      </c>
      <c r="G26" s="14">
        <f>F26*'DATI STRUTTURA'!F42</f>
        <v>0</v>
      </c>
      <c r="H26" s="14">
        <f>F26*'DATI STRUTTURA'!G42</f>
        <v>0</v>
      </c>
      <c r="I26" s="14">
        <f>'Foglio deposito'!S138</f>
        <v>0</v>
      </c>
      <c r="J26" s="88">
        <f>'DATI STRUTTURA'!H42+'DATI STRUTTURA'!I42+'ANALISI STATICA LINEARE'!$G$17*'DATI STRUTTURA'!J42+I26</f>
        <v>0</v>
      </c>
    </row>
    <row r="27" spans="2:10" x14ac:dyDescent="0.25">
      <c r="B27">
        <f>'DATI STRUTTURA'!B43</f>
        <v>22</v>
      </c>
      <c r="C27" s="85">
        <f>'CARICHI VERTICALI 1'!C27</f>
        <v>0</v>
      </c>
      <c r="D27" s="85">
        <f>'CARICHI VERTICALI 1'!D27</f>
        <v>0</v>
      </c>
      <c r="E27" s="14">
        <f>'DATI STRUTTURA'!D43*'DATI STRUTTURA'!E43</f>
        <v>0</v>
      </c>
      <c r="F27" s="14">
        <f>J27*'MASSE 1'!E27</f>
        <v>0</v>
      </c>
      <c r="G27" s="14">
        <f>F27*'DATI STRUTTURA'!F43</f>
        <v>0</v>
      </c>
      <c r="H27" s="14">
        <f>F27*'DATI STRUTTURA'!G43</f>
        <v>0</v>
      </c>
      <c r="I27" s="14">
        <f>'Foglio deposito'!S139</f>
        <v>0</v>
      </c>
      <c r="J27" s="88">
        <f>'DATI STRUTTURA'!H43+'DATI STRUTTURA'!I43+'ANALISI STATICA LINEARE'!$G$17*'DATI STRUTTURA'!J43+I27</f>
        <v>0</v>
      </c>
    </row>
    <row r="28" spans="2:10" x14ac:dyDescent="0.25">
      <c r="B28">
        <f>'DATI STRUTTURA'!B44</f>
        <v>23</v>
      </c>
      <c r="C28" s="85">
        <f>'CARICHI VERTICALI 1'!C28</f>
        <v>0</v>
      </c>
      <c r="D28" s="85">
        <f>'CARICHI VERTICALI 1'!D28</f>
        <v>0</v>
      </c>
      <c r="E28" s="14">
        <f>'DATI STRUTTURA'!D44*'DATI STRUTTURA'!E44</f>
        <v>0</v>
      </c>
      <c r="F28" s="14">
        <f>J28*'MASSE 1'!E28</f>
        <v>0</v>
      </c>
      <c r="G28" s="14">
        <f>F28*'DATI STRUTTURA'!F44</f>
        <v>0</v>
      </c>
      <c r="H28" s="14">
        <f>F28*'DATI STRUTTURA'!G44</f>
        <v>0</v>
      </c>
      <c r="I28" s="14">
        <f>'Foglio deposito'!S140</f>
        <v>0</v>
      </c>
      <c r="J28" s="88">
        <f>'DATI STRUTTURA'!H44+'DATI STRUTTURA'!I44+'ANALISI STATICA LINEARE'!$G$17*'DATI STRUTTURA'!J44+I28</f>
        <v>0</v>
      </c>
    </row>
    <row r="29" spans="2:10" x14ac:dyDescent="0.25">
      <c r="B29">
        <f>'DATI STRUTTURA'!B45</f>
        <v>24</v>
      </c>
      <c r="C29" s="85">
        <f>'CARICHI VERTICALI 1'!C29</f>
        <v>0</v>
      </c>
      <c r="D29" s="85">
        <f>'CARICHI VERTICALI 1'!D29</f>
        <v>0</v>
      </c>
      <c r="E29" s="14">
        <f>'DATI STRUTTURA'!D45*'DATI STRUTTURA'!E45</f>
        <v>0</v>
      </c>
      <c r="F29" s="14">
        <f>J29*'MASSE 1'!E29</f>
        <v>0</v>
      </c>
      <c r="G29" s="14">
        <f>F29*'DATI STRUTTURA'!F45</f>
        <v>0</v>
      </c>
      <c r="H29" s="14">
        <f>F29*'DATI STRUTTURA'!G45</f>
        <v>0</v>
      </c>
      <c r="I29" s="14">
        <f>'Foglio deposito'!S141</f>
        <v>0</v>
      </c>
      <c r="J29" s="88">
        <f>'DATI STRUTTURA'!H45+'DATI STRUTTURA'!I45+'ANALISI STATICA LINEARE'!$G$17*'DATI STRUTTURA'!J45+I29</f>
        <v>0</v>
      </c>
    </row>
    <row r="30" spans="2:10" x14ac:dyDescent="0.25">
      <c r="B30">
        <f>'DATI STRUTTURA'!B46</f>
        <v>25</v>
      </c>
      <c r="C30" s="85">
        <f>'CARICHI VERTICALI 1'!C30</f>
        <v>0</v>
      </c>
      <c r="D30" s="85">
        <f>'CARICHI VERTICALI 1'!D30</f>
        <v>0</v>
      </c>
      <c r="E30" s="14">
        <f>'DATI STRUTTURA'!D46*'DATI STRUTTURA'!E46</f>
        <v>0</v>
      </c>
      <c r="F30" s="14">
        <f>J30*'MASSE 1'!E30</f>
        <v>0</v>
      </c>
      <c r="G30" s="14">
        <f>F30*'DATI STRUTTURA'!F46</f>
        <v>0</v>
      </c>
      <c r="H30" s="14">
        <f>F30*'DATI STRUTTURA'!G46</f>
        <v>0</v>
      </c>
      <c r="I30" s="14">
        <f>'Foglio deposito'!S142</f>
        <v>0</v>
      </c>
      <c r="J30" s="88">
        <f>'DATI STRUTTURA'!H46+'DATI STRUTTURA'!I46+'ANALISI STATICA LINEARE'!$G$17*'DATI STRUTTURA'!J46+I30</f>
        <v>0</v>
      </c>
    </row>
    <row r="31" spans="2:10" x14ac:dyDescent="0.25">
      <c r="B31">
        <f>'DATI STRUTTURA'!B47</f>
        <v>26</v>
      </c>
      <c r="C31" s="85">
        <f>'CARICHI VERTICALI 1'!C31</f>
        <v>0</v>
      </c>
      <c r="D31" s="85">
        <f>'CARICHI VERTICALI 1'!D31</f>
        <v>0</v>
      </c>
      <c r="E31" s="14">
        <f>'DATI STRUTTURA'!D47*'DATI STRUTTURA'!E47</f>
        <v>0</v>
      </c>
      <c r="F31" s="14">
        <f>J31*'MASSE 1'!E31</f>
        <v>0</v>
      </c>
      <c r="G31" s="14">
        <f>F31*'DATI STRUTTURA'!F47</f>
        <v>0</v>
      </c>
      <c r="H31" s="14">
        <f>F31*'DATI STRUTTURA'!G47</f>
        <v>0</v>
      </c>
      <c r="I31" s="14">
        <f>'Foglio deposito'!S143</f>
        <v>0</v>
      </c>
      <c r="J31" s="88">
        <f>'DATI STRUTTURA'!H47+'DATI STRUTTURA'!I47+'ANALISI STATICA LINEARE'!$G$17*'DATI STRUTTURA'!J47+I31</f>
        <v>0</v>
      </c>
    </row>
    <row r="32" spans="2:10" x14ac:dyDescent="0.25">
      <c r="B32">
        <f>'DATI STRUTTURA'!B48</f>
        <v>27</v>
      </c>
      <c r="C32" s="85">
        <f>'CARICHI VERTICALI 1'!C32</f>
        <v>0</v>
      </c>
      <c r="D32" s="85">
        <f>'CARICHI VERTICALI 1'!D32</f>
        <v>0</v>
      </c>
      <c r="E32" s="14">
        <f>'DATI STRUTTURA'!D48*'DATI STRUTTURA'!E48</f>
        <v>0</v>
      </c>
      <c r="F32" s="14">
        <f>J32*'MASSE 1'!E32</f>
        <v>0</v>
      </c>
      <c r="G32" s="14">
        <f>F32*'DATI STRUTTURA'!F48</f>
        <v>0</v>
      </c>
      <c r="H32" s="14">
        <f>F32*'DATI STRUTTURA'!G48</f>
        <v>0</v>
      </c>
      <c r="I32" s="14">
        <f>'Foglio deposito'!S144</f>
        <v>0</v>
      </c>
      <c r="J32" s="88">
        <f>'DATI STRUTTURA'!H48+'DATI STRUTTURA'!I48+'ANALISI STATICA LINEARE'!$G$17*'DATI STRUTTURA'!J48+I32</f>
        <v>0</v>
      </c>
    </row>
    <row r="33" spans="2:10" x14ac:dyDescent="0.25">
      <c r="B33">
        <f>'DATI STRUTTURA'!B49</f>
        <v>28</v>
      </c>
      <c r="C33" s="85">
        <f>'CARICHI VERTICALI 1'!C33</f>
        <v>0</v>
      </c>
      <c r="D33" s="85">
        <f>'CARICHI VERTICALI 1'!D33</f>
        <v>0</v>
      </c>
      <c r="E33" s="14">
        <f>'DATI STRUTTURA'!D49*'DATI STRUTTURA'!E49</f>
        <v>0</v>
      </c>
      <c r="F33" s="14">
        <f>J33*'MASSE 1'!E33</f>
        <v>0</v>
      </c>
      <c r="G33" s="14">
        <f>F33*'DATI STRUTTURA'!F49</f>
        <v>0</v>
      </c>
      <c r="H33" s="14">
        <f>F33*'DATI STRUTTURA'!G49</f>
        <v>0</v>
      </c>
      <c r="I33" s="14">
        <f>'Foglio deposito'!S145</f>
        <v>0</v>
      </c>
      <c r="J33" s="88">
        <f>'DATI STRUTTURA'!H49+'DATI STRUTTURA'!I49+'ANALISI STATICA LINEARE'!$G$17*'DATI STRUTTURA'!J49+I33</f>
        <v>0</v>
      </c>
    </row>
    <row r="34" spans="2:10" x14ac:dyDescent="0.25">
      <c r="B34">
        <f>'DATI STRUTTURA'!B50</f>
        <v>29</v>
      </c>
      <c r="C34" s="85">
        <f>'CARICHI VERTICALI 1'!C34</f>
        <v>0</v>
      </c>
      <c r="D34" s="85">
        <f>'CARICHI VERTICALI 1'!D34</f>
        <v>0</v>
      </c>
      <c r="E34" s="14">
        <f>'DATI STRUTTURA'!D50*'DATI STRUTTURA'!E50</f>
        <v>0</v>
      </c>
      <c r="F34" s="14">
        <f>J34*'MASSE 1'!E34</f>
        <v>0</v>
      </c>
      <c r="G34" s="14">
        <f>F34*'DATI STRUTTURA'!F50</f>
        <v>0</v>
      </c>
      <c r="H34" s="14">
        <f>F34*'DATI STRUTTURA'!G50</f>
        <v>0</v>
      </c>
      <c r="I34" s="14">
        <f>'Foglio deposito'!S146</f>
        <v>0</v>
      </c>
      <c r="J34" s="88">
        <f>'DATI STRUTTURA'!H50+'DATI STRUTTURA'!I50+'ANALISI STATICA LINEARE'!$G$17*'DATI STRUTTURA'!J50+I34</f>
        <v>0</v>
      </c>
    </row>
    <row r="35" spans="2:10" x14ac:dyDescent="0.25">
      <c r="B35">
        <f>'DATI STRUTTURA'!B51</f>
        <v>30</v>
      </c>
      <c r="C35" s="85">
        <f>'CARICHI VERTICALI 1'!C35</f>
        <v>0</v>
      </c>
      <c r="D35" s="85">
        <f>'CARICHI VERTICALI 1'!D35</f>
        <v>0</v>
      </c>
      <c r="E35" s="14">
        <f>'DATI STRUTTURA'!D51*'DATI STRUTTURA'!E51</f>
        <v>0</v>
      </c>
      <c r="F35" s="14">
        <f>J35*'MASSE 1'!E35</f>
        <v>0</v>
      </c>
      <c r="G35" s="14">
        <f>F35*'DATI STRUTTURA'!F51</f>
        <v>0</v>
      </c>
      <c r="H35" s="14">
        <f>F35*'DATI STRUTTURA'!G51</f>
        <v>0</v>
      </c>
      <c r="I35" s="14">
        <f>'Foglio deposito'!S147</f>
        <v>0</v>
      </c>
      <c r="J35" s="88">
        <f>'DATI STRUTTURA'!H51+'DATI STRUTTURA'!I51+'ANALISI STATICA LINEARE'!$G$17*'DATI STRUTTURA'!J51+I35</f>
        <v>0</v>
      </c>
    </row>
    <row r="36" spans="2:10" x14ac:dyDescent="0.25">
      <c r="B36">
        <f>'DATI STRUTTURA'!B52</f>
        <v>31</v>
      </c>
      <c r="C36" s="85">
        <f>'CARICHI VERTICALI 1'!C36</f>
        <v>0</v>
      </c>
      <c r="D36" s="85">
        <f>'CARICHI VERTICALI 1'!D36</f>
        <v>0</v>
      </c>
      <c r="E36" s="14">
        <f>'DATI STRUTTURA'!D52*'DATI STRUTTURA'!E52</f>
        <v>0</v>
      </c>
      <c r="F36" s="14">
        <f>J36*'MASSE 1'!E36</f>
        <v>0</v>
      </c>
      <c r="G36" s="14">
        <f>F36*'DATI STRUTTURA'!F52</f>
        <v>0</v>
      </c>
      <c r="H36" s="14">
        <f>F36*'DATI STRUTTURA'!G52</f>
        <v>0</v>
      </c>
      <c r="I36" s="14">
        <f>'Foglio deposito'!S148</f>
        <v>0</v>
      </c>
      <c r="J36" s="88">
        <f>'DATI STRUTTURA'!H52+'DATI STRUTTURA'!I52+'ANALISI STATICA LINEARE'!$G$17*'DATI STRUTTURA'!J52+I36</f>
        <v>0</v>
      </c>
    </row>
    <row r="37" spans="2:10" x14ac:dyDescent="0.25">
      <c r="B37">
        <f>'DATI STRUTTURA'!B53</f>
        <v>32</v>
      </c>
      <c r="C37" s="85">
        <f>'CARICHI VERTICALI 1'!C37</f>
        <v>0</v>
      </c>
      <c r="D37" s="85">
        <f>'CARICHI VERTICALI 1'!D37</f>
        <v>0</v>
      </c>
      <c r="E37" s="14">
        <f>'DATI STRUTTURA'!D53*'DATI STRUTTURA'!E53</f>
        <v>0</v>
      </c>
      <c r="F37" s="14">
        <f>J37*'MASSE 1'!E37</f>
        <v>0</v>
      </c>
      <c r="G37" s="14">
        <f>F37*'DATI STRUTTURA'!F53</f>
        <v>0</v>
      </c>
      <c r="H37" s="14">
        <f>F37*'DATI STRUTTURA'!G53</f>
        <v>0</v>
      </c>
      <c r="I37" s="14">
        <f>'Foglio deposito'!S149</f>
        <v>0</v>
      </c>
      <c r="J37" s="88">
        <f>'DATI STRUTTURA'!H53+'DATI STRUTTURA'!I53+'ANALISI STATICA LINEARE'!$G$17*'DATI STRUTTURA'!J53+I37</f>
        <v>0</v>
      </c>
    </row>
    <row r="38" spans="2:10" x14ac:dyDescent="0.25">
      <c r="B38">
        <f>'DATI STRUTTURA'!B54</f>
        <v>33</v>
      </c>
      <c r="C38" s="85">
        <f>'CARICHI VERTICALI 1'!C38</f>
        <v>0</v>
      </c>
      <c r="D38" s="85">
        <f>'CARICHI VERTICALI 1'!D38</f>
        <v>0</v>
      </c>
      <c r="E38" s="14">
        <f>'DATI STRUTTURA'!D54*'DATI STRUTTURA'!E54</f>
        <v>0</v>
      </c>
      <c r="F38" s="14">
        <f>J38*'MASSE 1'!E38</f>
        <v>0</v>
      </c>
      <c r="G38" s="14">
        <f>F38*'DATI STRUTTURA'!F54</f>
        <v>0</v>
      </c>
      <c r="H38" s="14">
        <f>F38*'DATI STRUTTURA'!G54</f>
        <v>0</v>
      </c>
      <c r="I38" s="14">
        <f>'Foglio deposito'!S150</f>
        <v>0</v>
      </c>
      <c r="J38" s="88">
        <f>'DATI STRUTTURA'!H54+'DATI STRUTTURA'!I54+'ANALISI STATICA LINEARE'!$G$17*'DATI STRUTTURA'!J54+I38</f>
        <v>0</v>
      </c>
    </row>
    <row r="39" spans="2:10" x14ac:dyDescent="0.25">
      <c r="B39">
        <f>'DATI STRUTTURA'!B55</f>
        <v>34</v>
      </c>
      <c r="C39" s="85">
        <f>'CARICHI VERTICALI 1'!C39</f>
        <v>0</v>
      </c>
      <c r="D39" s="85">
        <f>'CARICHI VERTICALI 1'!D39</f>
        <v>0</v>
      </c>
      <c r="E39" s="14">
        <f>'DATI STRUTTURA'!D55*'DATI STRUTTURA'!E55</f>
        <v>0</v>
      </c>
      <c r="F39" s="14">
        <f>J39*'MASSE 1'!E39</f>
        <v>0</v>
      </c>
      <c r="G39" s="14">
        <f>F39*'DATI STRUTTURA'!F55</f>
        <v>0</v>
      </c>
      <c r="H39" s="14">
        <f>F39*'DATI STRUTTURA'!G55</f>
        <v>0</v>
      </c>
      <c r="I39" s="14">
        <f>'Foglio deposito'!S151</f>
        <v>0</v>
      </c>
      <c r="J39" s="88">
        <f>'DATI STRUTTURA'!H55+'DATI STRUTTURA'!I55+'ANALISI STATICA LINEARE'!$G$17*'DATI STRUTTURA'!J55+I39</f>
        <v>0</v>
      </c>
    </row>
    <row r="40" spans="2:10" x14ac:dyDescent="0.25">
      <c r="B40">
        <f>'DATI STRUTTURA'!B56</f>
        <v>35</v>
      </c>
      <c r="C40" s="85">
        <f>'CARICHI VERTICALI 1'!C40</f>
        <v>0</v>
      </c>
      <c r="D40" s="85">
        <f>'CARICHI VERTICALI 1'!D40</f>
        <v>0</v>
      </c>
      <c r="E40" s="14">
        <f>'DATI STRUTTURA'!D56*'DATI STRUTTURA'!E56</f>
        <v>0</v>
      </c>
      <c r="F40" s="14">
        <f>J40*'MASSE 1'!E40</f>
        <v>0</v>
      </c>
      <c r="G40" s="14">
        <f>F40*'DATI STRUTTURA'!F56</f>
        <v>0</v>
      </c>
      <c r="H40" s="14">
        <f>F40*'DATI STRUTTURA'!G56</f>
        <v>0</v>
      </c>
      <c r="I40" s="14">
        <f>'Foglio deposito'!S152</f>
        <v>0</v>
      </c>
      <c r="J40" s="88">
        <f>'DATI STRUTTURA'!H56+'DATI STRUTTURA'!I56+'ANALISI STATICA LINEARE'!$G$17*'DATI STRUTTURA'!J56+I40</f>
        <v>0</v>
      </c>
    </row>
    <row r="41" spans="2:10" x14ac:dyDescent="0.25">
      <c r="B41">
        <f>'DATI STRUTTURA'!B57</f>
        <v>36</v>
      </c>
      <c r="C41" s="85">
        <f>'CARICHI VERTICALI 1'!C41</f>
        <v>0</v>
      </c>
      <c r="D41" s="85">
        <f>'CARICHI VERTICALI 1'!D41</f>
        <v>0</v>
      </c>
      <c r="E41" s="14">
        <f>'DATI STRUTTURA'!D57*'DATI STRUTTURA'!E57</f>
        <v>0</v>
      </c>
      <c r="F41" s="14">
        <f>J41*'MASSE 1'!E41</f>
        <v>0</v>
      </c>
      <c r="G41" s="14">
        <f>F41*'DATI STRUTTURA'!F57</f>
        <v>0</v>
      </c>
      <c r="H41" s="14">
        <f>F41*'DATI STRUTTURA'!G57</f>
        <v>0</v>
      </c>
      <c r="I41" s="14">
        <f>'Foglio deposito'!S153</f>
        <v>0</v>
      </c>
      <c r="J41" s="88">
        <f>'DATI STRUTTURA'!H57+'DATI STRUTTURA'!I57+'ANALISI STATICA LINEARE'!$G$17*'DATI STRUTTURA'!J57+I41</f>
        <v>0</v>
      </c>
    </row>
    <row r="42" spans="2:10" x14ac:dyDescent="0.25">
      <c r="B42">
        <f>'DATI STRUTTURA'!B58</f>
        <v>37</v>
      </c>
      <c r="C42" s="85">
        <f>'CARICHI VERTICALI 1'!C42</f>
        <v>0</v>
      </c>
      <c r="D42" s="85">
        <f>'CARICHI VERTICALI 1'!D42</f>
        <v>0</v>
      </c>
      <c r="E42" s="14">
        <f>'DATI STRUTTURA'!D58*'DATI STRUTTURA'!E58</f>
        <v>0</v>
      </c>
      <c r="F42" s="14">
        <f>J42*'MASSE 1'!E42</f>
        <v>0</v>
      </c>
      <c r="G42" s="14">
        <f>F42*'DATI STRUTTURA'!F58</f>
        <v>0</v>
      </c>
      <c r="H42" s="14">
        <f>F42*'DATI STRUTTURA'!G58</f>
        <v>0</v>
      </c>
      <c r="I42" s="14">
        <f>'Foglio deposito'!S154</f>
        <v>0</v>
      </c>
      <c r="J42" s="88">
        <f>'DATI STRUTTURA'!H58+'DATI STRUTTURA'!I58+'ANALISI STATICA LINEARE'!$G$17*'DATI STRUTTURA'!J58+I42</f>
        <v>0</v>
      </c>
    </row>
    <row r="43" spans="2:10" x14ac:dyDescent="0.25">
      <c r="B43">
        <f>'DATI STRUTTURA'!B59</f>
        <v>38</v>
      </c>
      <c r="C43" s="85">
        <f>'CARICHI VERTICALI 1'!C43</f>
        <v>0</v>
      </c>
      <c r="D43" s="85">
        <f>'CARICHI VERTICALI 1'!D43</f>
        <v>0</v>
      </c>
      <c r="E43" s="14">
        <f>'DATI STRUTTURA'!D59*'DATI STRUTTURA'!E59</f>
        <v>0</v>
      </c>
      <c r="F43" s="14">
        <f>J43*'MASSE 1'!E43</f>
        <v>0</v>
      </c>
      <c r="G43" s="14">
        <f>F43*'DATI STRUTTURA'!F59</f>
        <v>0</v>
      </c>
      <c r="H43" s="14">
        <f>F43*'DATI STRUTTURA'!G59</f>
        <v>0</v>
      </c>
      <c r="I43" s="14">
        <f>'Foglio deposito'!S155</f>
        <v>0</v>
      </c>
      <c r="J43" s="88">
        <f>'DATI STRUTTURA'!H59+'DATI STRUTTURA'!I59+'ANALISI STATICA LINEARE'!$G$17*'DATI STRUTTURA'!J59+I43</f>
        <v>0</v>
      </c>
    </row>
    <row r="44" spans="2:10" x14ac:dyDescent="0.25">
      <c r="B44">
        <f>'DATI STRUTTURA'!B60</f>
        <v>39</v>
      </c>
      <c r="C44" s="85">
        <f>'CARICHI VERTICALI 1'!C44</f>
        <v>0</v>
      </c>
      <c r="D44" s="85">
        <f>'CARICHI VERTICALI 1'!D44</f>
        <v>0</v>
      </c>
      <c r="E44" s="14">
        <f>'DATI STRUTTURA'!D60*'DATI STRUTTURA'!E60</f>
        <v>0</v>
      </c>
      <c r="F44" s="14">
        <f>J44*'MASSE 1'!E44</f>
        <v>0</v>
      </c>
      <c r="G44" s="14">
        <f>F44*'DATI STRUTTURA'!F60</f>
        <v>0</v>
      </c>
      <c r="H44" s="14">
        <f>F44*'DATI STRUTTURA'!G60</f>
        <v>0</v>
      </c>
      <c r="I44" s="14">
        <f>'Foglio deposito'!S156</f>
        <v>0</v>
      </c>
      <c r="J44" s="88">
        <f>'DATI STRUTTURA'!H60+'DATI STRUTTURA'!I60+'ANALISI STATICA LINEARE'!$G$17*'DATI STRUTTURA'!J60+I44</f>
        <v>0</v>
      </c>
    </row>
    <row r="45" spans="2:10" x14ac:dyDescent="0.25">
      <c r="B45" s="321">
        <f>'DATI STRUTTURA'!B61</f>
        <v>40</v>
      </c>
      <c r="C45" s="519">
        <f>'CARICHI VERTICALI 1'!C45</f>
        <v>0</v>
      </c>
      <c r="D45" s="519">
        <f>'CARICHI VERTICALI 1'!D45</f>
        <v>0</v>
      </c>
      <c r="E45" s="521">
        <f>'DATI STRUTTURA'!D61*'DATI STRUTTURA'!E61</f>
        <v>0</v>
      </c>
      <c r="F45" s="521">
        <f>J45*'MASSE 1'!E45</f>
        <v>0</v>
      </c>
      <c r="G45" s="521">
        <f>F45*'DATI STRUTTURA'!F61</f>
        <v>0</v>
      </c>
      <c r="H45" s="521">
        <f>F45*'DATI STRUTTURA'!G61</f>
        <v>0</v>
      </c>
      <c r="I45" s="521">
        <f>'Foglio deposito'!S157</f>
        <v>0</v>
      </c>
      <c r="J45" s="522">
        <f>'DATI STRUTTURA'!H61+'DATI STRUTTURA'!I61+'ANALISI STATICA LINEARE'!$G$17*'DATI STRUTTURA'!J61+I45</f>
        <v>0</v>
      </c>
    </row>
    <row r="46" spans="2:10" x14ac:dyDescent="0.25">
      <c r="E46" s="14">
        <f t="shared" ref="E46:J46" si="0">SUM(E6:E45)</f>
        <v>15.959999999999999</v>
      </c>
      <c r="F46" s="14">
        <f t="shared" si="0"/>
        <v>1240.3416849157893</v>
      </c>
      <c r="G46" s="14">
        <f t="shared" si="0"/>
        <v>5585.9761420004743</v>
      </c>
      <c r="H46" s="14">
        <f t="shared" si="0"/>
        <v>4348.8748372889477</v>
      </c>
      <c r="I46" s="530">
        <f t="shared" si="0"/>
        <v>419.68799999999999</v>
      </c>
      <c r="J46" s="523">
        <f t="shared" si="0"/>
        <v>965.98580789473681</v>
      </c>
    </row>
  </sheetData>
  <customSheetViews>
    <customSheetView guid="{9F10FD11-6100-49E1-A6D9-5E69E81A5748}" scale="80" state="hidden">
      <selection activeCell="O8" sqref="O8"/>
      <pageMargins left="0.7" right="0.7" top="0.75" bottom="0.75" header="0.3" footer="0.3"/>
      <pageSetup paperSize="9" orientation="portrait" r:id="rId1"/>
    </customSheetView>
  </customSheetViews>
  <mergeCells count="1">
    <mergeCell ref="N7:P7"/>
  </mergeCells>
  <pageMargins left="0.7" right="0.7" top="0.75" bottom="0.75" header="0.3" footer="0.3"/>
  <pageSetup paperSize="9" orientation="portrait"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O46"/>
  <sheetViews>
    <sheetView zoomScale="80" zoomScaleNormal="80" workbookViewId="0">
      <selection activeCell="N8" sqref="N8"/>
    </sheetView>
  </sheetViews>
  <sheetFormatPr defaultRowHeight="15" x14ac:dyDescent="0.25"/>
  <cols>
    <col min="3" max="10" width="14.7109375" customWidth="1"/>
    <col min="11" max="11" width="16.85546875" customWidth="1"/>
  </cols>
  <sheetData>
    <row r="4" spans="2:15" ht="18.75" customHeight="1" x14ac:dyDescent="0.25">
      <c r="C4" s="122" t="s">
        <v>53</v>
      </c>
      <c r="D4" s="122" t="s">
        <v>54</v>
      </c>
      <c r="G4" s="10" t="s">
        <v>570</v>
      </c>
      <c r="H4" s="10" t="s">
        <v>571</v>
      </c>
    </row>
    <row r="5" spans="2:15" ht="33.75" x14ac:dyDescent="0.25">
      <c r="B5" s="13" t="s">
        <v>576</v>
      </c>
      <c r="C5" s="49" t="s">
        <v>39</v>
      </c>
      <c r="D5" s="49" t="s">
        <v>39</v>
      </c>
      <c r="E5" s="130" t="s">
        <v>25</v>
      </c>
      <c r="F5" s="130" t="s">
        <v>26</v>
      </c>
      <c r="G5" s="130" t="s">
        <v>27</v>
      </c>
      <c r="H5" s="130" t="s">
        <v>28</v>
      </c>
      <c r="I5" s="531" t="s">
        <v>579</v>
      </c>
      <c r="J5" s="518" t="s">
        <v>551</v>
      </c>
    </row>
    <row r="6" spans="2:15" x14ac:dyDescent="0.25">
      <c r="B6">
        <f>'DATI STRUTTURA'!B71</f>
        <v>1</v>
      </c>
      <c r="C6" s="85">
        <f>'CARICHI VERTICALI 2'!C6</f>
        <v>1</v>
      </c>
      <c r="D6" s="85">
        <f>'CARICHI VERTICALI 2'!D6</f>
        <v>0.4</v>
      </c>
      <c r="E6" s="14">
        <f>'DATI STRUTTURA'!D71*'DATI STRUTTURA'!E71</f>
        <v>0.4</v>
      </c>
      <c r="F6" s="14">
        <f>J6*'MASSE 2'!E6</f>
        <v>13.531974623410122</v>
      </c>
      <c r="G6" s="14">
        <f>F6*'DATI STRUTTURA'!F71</f>
        <v>6.7659873117050608</v>
      </c>
      <c r="H6" s="14">
        <f>F6*'DATI STRUTTURA'!G71</f>
        <v>86.60463758982479</v>
      </c>
      <c r="I6" s="85">
        <f>'Foglio deposito'!Q118/2</f>
        <v>5.22</v>
      </c>
      <c r="J6" s="93">
        <f>'DATI STRUTTURA'!I71+'DATI STRUTTURA'!J71+'ANALISI STATICA LINEARE'!$G$19*'DATI STRUTTURA'!K71+'DATI STRUTTURA'!L71+'DATI STRUTTURA'!M71+'ANALISI STATICA LINEARE'!$G$17*'DATI STRUTTURA'!N71+I6</f>
        <v>33.829936558525304</v>
      </c>
    </row>
    <row r="7" spans="2:15" x14ac:dyDescent="0.25">
      <c r="B7">
        <f>'DATI STRUTTURA'!B72</f>
        <v>2</v>
      </c>
      <c r="C7" s="85">
        <f>'CARICHI VERTICALI 2'!C7</f>
        <v>1.38</v>
      </c>
      <c r="D7" s="85">
        <f>'CARICHI VERTICALI 2'!D7</f>
        <v>0.4</v>
      </c>
      <c r="E7" s="14">
        <f>'DATI STRUTTURA'!D72*'DATI STRUTTURA'!E72</f>
        <v>0.55199999999999994</v>
      </c>
      <c r="F7" s="14">
        <f>J7*'MASSE 2'!E7</f>
        <v>19.833540605305966</v>
      </c>
      <c r="G7" s="14">
        <f>F7*'DATI STRUTTURA'!F72</f>
        <v>50.773863949583273</v>
      </c>
      <c r="H7" s="14">
        <f>F7*'DATI STRUTTURA'!G72</f>
        <v>126.9346598739582</v>
      </c>
      <c r="I7" s="85">
        <f>'Foglio deposito'!Q119/2</f>
        <v>7.2035999999999998</v>
      </c>
      <c r="J7" s="93">
        <f>'DATI STRUTTURA'!I72+'DATI STRUTTURA'!J72+'ANALISI STATICA LINEARE'!$G$19*'DATI STRUTTURA'!K72+'DATI STRUTTURA'!L72+'DATI STRUTTURA'!M72+'ANALISI STATICA LINEARE'!$G$17*'DATI STRUTTURA'!N72+I7</f>
        <v>35.930327183525307</v>
      </c>
      <c r="M7" s="763" t="s">
        <v>29</v>
      </c>
      <c r="N7" s="764"/>
      <c r="O7" s="765"/>
    </row>
    <row r="8" spans="2:15" ht="18.75" x14ac:dyDescent="0.25">
      <c r="B8">
        <f>'DATI STRUTTURA'!B73</f>
        <v>3</v>
      </c>
      <c r="C8" s="85">
        <f>'CARICHI VERTICALI 2'!C8</f>
        <v>0.94</v>
      </c>
      <c r="D8" s="85">
        <f>'CARICHI VERTICALI 2'!D8</f>
        <v>0.4</v>
      </c>
      <c r="E8" s="14">
        <f>'DATI STRUTTURA'!D73*'DATI STRUTTURA'!E73</f>
        <v>0.376</v>
      </c>
      <c r="F8" s="14">
        <f>J8*'MASSE 2'!E8</f>
        <v>8.5216149737727171</v>
      </c>
      <c r="G8" s="14">
        <f>F8*'DATI STRUTTURA'!F73</f>
        <v>32.126488451123137</v>
      </c>
      <c r="H8" s="14">
        <f>F8*'DATI STRUTTURA'!G73</f>
        <v>62.207789308540832</v>
      </c>
      <c r="I8" s="85">
        <f>'Foglio deposito'!Q120/2</f>
        <v>4.9067999999999996</v>
      </c>
      <c r="J8" s="93">
        <f>'DATI STRUTTURA'!I73+'DATI STRUTTURA'!J73+'ANALISI STATICA LINEARE'!$G$19*'DATI STRUTTURA'!K73+'DATI STRUTTURA'!L73+'DATI STRUTTURA'!M73+'ANALISI STATICA LINEARE'!$G$17*'DATI STRUTTURA'!N73+I8</f>
        <v>22.663869611097653</v>
      </c>
      <c r="M8" s="17" t="s">
        <v>30</v>
      </c>
      <c r="N8" s="15">
        <f>G46/F46</f>
        <v>4.7583224410546512</v>
      </c>
      <c r="O8" s="16" t="s">
        <v>7</v>
      </c>
    </row>
    <row r="9" spans="2:15" ht="18.75" x14ac:dyDescent="0.25">
      <c r="B9">
        <f>'DATI STRUTTURA'!B74</f>
        <v>4</v>
      </c>
      <c r="C9" s="85">
        <f>'CARICHI VERTICALI 2'!C9</f>
        <v>1.89</v>
      </c>
      <c r="D9" s="85">
        <f>'CARICHI VERTICALI 2'!D9</f>
        <v>0.4</v>
      </c>
      <c r="E9" s="14">
        <f>'DATI STRUTTURA'!D74*'DATI STRUTTURA'!E74</f>
        <v>0.75600000000000001</v>
      </c>
      <c r="F9" s="14">
        <f>J9*'MASSE 2'!E9</f>
        <v>38.543103602068705</v>
      </c>
      <c r="G9" s="14">
        <f>F9*'DATI STRUTTURA'!F74</f>
        <v>235.30564749062947</v>
      </c>
      <c r="H9" s="14">
        <f>F9*'DATI STRUTTURA'!G74</f>
        <v>281.36465629510155</v>
      </c>
      <c r="I9" s="85">
        <f>'Foglio deposito'!Q121/2</f>
        <v>9.8657999999999983</v>
      </c>
      <c r="J9" s="93">
        <f>'DATI STRUTTURA'!I74+'DATI STRUTTURA'!J74+'ANALISI STATICA LINEARE'!$G$19*'DATI STRUTTURA'!K74+'DATI STRUTTURA'!L74+'DATI STRUTTURA'!M74+'ANALISI STATICA LINEARE'!$G$17*'DATI STRUTTURA'!N74+I9</f>
        <v>50.982941272577655</v>
      </c>
      <c r="M9" s="17" t="s">
        <v>31</v>
      </c>
      <c r="N9" s="15">
        <f>H46/F46</f>
        <v>3.3445070385428139</v>
      </c>
      <c r="O9" s="16" t="s">
        <v>7</v>
      </c>
    </row>
    <row r="10" spans="2:15" x14ac:dyDescent="0.25">
      <c r="B10">
        <f>'DATI STRUTTURA'!B75</f>
        <v>5</v>
      </c>
      <c r="C10" s="85">
        <f>'CARICHI VERTICALI 2'!C10</f>
        <v>1.73</v>
      </c>
      <c r="D10" s="85">
        <f>'CARICHI VERTICALI 2'!D10</f>
        <v>0.4</v>
      </c>
      <c r="E10" s="14">
        <f>'DATI STRUTTURA'!D75*'DATI STRUTTURA'!E75</f>
        <v>0.69200000000000006</v>
      </c>
      <c r="F10" s="14">
        <f>J10*'MASSE 2'!E10</f>
        <v>33.727142680072014</v>
      </c>
      <c r="G10" s="14">
        <f>F10*'DATI STRUTTURA'!F75</f>
        <v>314.84287691847226</v>
      </c>
      <c r="H10" s="14">
        <f>F10*'DATI STRUTTURA'!G75</f>
        <v>246.2081415645257</v>
      </c>
      <c r="I10" s="85">
        <f>'Foglio deposito'!Q122/2</f>
        <v>9.0306000000000015</v>
      </c>
      <c r="J10" s="93">
        <f>'DATI STRUTTURA'!I75+'DATI STRUTTURA'!J75+'ANALISI STATICA LINEARE'!$G$19*'DATI STRUTTURA'!K75+'DATI STRUTTURA'!L75+'DATI STRUTTURA'!M75+'ANALISI STATICA LINEARE'!$G$17*'DATI STRUTTURA'!N75+I10</f>
        <v>48.738645491433545</v>
      </c>
    </row>
    <row r="11" spans="2:15" x14ac:dyDescent="0.25">
      <c r="B11">
        <f>'DATI STRUTTURA'!B76</f>
        <v>6</v>
      </c>
      <c r="C11" s="85">
        <f>'CARICHI VERTICALI 2'!C11</f>
        <v>1.49</v>
      </c>
      <c r="D11" s="85">
        <f>'CARICHI VERTICALI 2'!D11</f>
        <v>0.4</v>
      </c>
      <c r="E11" s="14">
        <f>'DATI STRUTTURA'!D76*'DATI STRUTTURA'!E76</f>
        <v>0.59599999999999997</v>
      </c>
      <c r="F11" s="14">
        <f>J11*'MASSE 2'!E11</f>
        <v>41.799215472863125</v>
      </c>
      <c r="G11" s="14">
        <f>F11*'DATI STRUTTURA'!F76</f>
        <v>395.21158229592083</v>
      </c>
      <c r="H11" s="14">
        <f>F11*'DATI STRUTTURA'!G76</f>
        <v>133.757489513162</v>
      </c>
      <c r="I11" s="85">
        <f>'Foglio deposito'!Q123/2</f>
        <v>7.7778000000000009</v>
      </c>
      <c r="J11" s="93">
        <f>'DATI STRUTTURA'!I76+'DATI STRUTTURA'!J76+'ANALISI STATICA LINEARE'!$G$19*'DATI STRUTTURA'!K76+'DATI STRUTTURA'!L76+'DATI STRUTTURA'!M76+'ANALISI STATICA LINEARE'!$G$17*'DATI STRUTTURA'!N76+I11</f>
        <v>70.132911867220017</v>
      </c>
    </row>
    <row r="12" spans="2:15" x14ac:dyDescent="0.25">
      <c r="B12">
        <f>'DATI STRUTTURA'!B77</f>
        <v>7</v>
      </c>
      <c r="C12" s="85">
        <f>'CARICHI VERTICALI 2'!C12</f>
        <v>1.8</v>
      </c>
      <c r="D12" s="85">
        <f>'CARICHI VERTICALI 2'!D12</f>
        <v>0.4</v>
      </c>
      <c r="E12" s="14">
        <f>'DATI STRUTTURA'!D77*'DATI STRUTTURA'!E77</f>
        <v>0.72000000000000008</v>
      </c>
      <c r="F12" s="14">
        <f>J12*'MASSE 2'!E12</f>
        <v>42.574589862704478</v>
      </c>
      <c r="G12" s="14">
        <f>F12*'DATI STRUTTURA'!F77</f>
        <v>295.89339954579611</v>
      </c>
      <c r="H12" s="14">
        <f>F12*'DATI STRUTTURA'!G77</f>
        <v>136.23868756065434</v>
      </c>
      <c r="I12" s="85">
        <f>'Foglio deposito'!Q124/2</f>
        <v>9.3960000000000008</v>
      </c>
      <c r="J12" s="93">
        <f>'DATI STRUTTURA'!I77+'DATI STRUTTURA'!J77+'ANALISI STATICA LINEARE'!$G$19*'DATI STRUTTURA'!K77+'DATI STRUTTURA'!L77+'DATI STRUTTURA'!M77+'ANALISI STATICA LINEARE'!$G$17*'DATI STRUTTURA'!N77+I12</f>
        <v>59.131374809311772</v>
      </c>
      <c r="M12" s="129" t="s">
        <v>0</v>
      </c>
      <c r="N12" s="77">
        <v>12</v>
      </c>
    </row>
    <row r="13" spans="2:15" x14ac:dyDescent="0.25">
      <c r="B13">
        <f>'DATI STRUTTURA'!B78</f>
        <v>8</v>
      </c>
      <c r="C13" s="85">
        <f>'CARICHI VERTICALI 2'!C13</f>
        <v>1.04</v>
      </c>
      <c r="D13" s="85">
        <f>'CARICHI VERTICALI 2'!D13</f>
        <v>0.4</v>
      </c>
      <c r="E13" s="14">
        <f>'DATI STRUTTURA'!D78*'DATI STRUTTURA'!E78</f>
        <v>0.41600000000000004</v>
      </c>
      <c r="F13" s="14">
        <f>J13*'MASSE 2'!E13</f>
        <v>15.576371695058734</v>
      </c>
      <c r="G13" s="14">
        <f>F13*'DATI STRUTTURA'!F78</f>
        <v>86.916154058427736</v>
      </c>
      <c r="H13" s="14">
        <f>F13*'DATI STRUTTURA'!G78</f>
        <v>-32.710380559623346</v>
      </c>
      <c r="I13" s="85">
        <f>'Foglio deposito'!Q125/2</f>
        <v>5.4287999999999998</v>
      </c>
      <c r="J13" s="93">
        <f>'DATI STRUTTURA'!I78+'DATI STRUTTURA'!J78+'ANALISI STATICA LINEARE'!$G$19*'DATI STRUTTURA'!K78+'DATI STRUTTURA'!L78+'DATI STRUTTURA'!M78+'ANALISI STATICA LINEARE'!$G$17*'DATI STRUTTURA'!N78+I13</f>
        <v>37.443201190045031</v>
      </c>
      <c r="M13" s="129" t="s">
        <v>0</v>
      </c>
      <c r="N13" s="77">
        <v>3</v>
      </c>
    </row>
    <row r="14" spans="2:15" x14ac:dyDescent="0.25">
      <c r="B14">
        <f>'DATI STRUTTURA'!B79</f>
        <v>9</v>
      </c>
      <c r="C14" s="85">
        <f>'CARICHI VERTICALI 2'!C14</f>
        <v>1.04</v>
      </c>
      <c r="D14" s="85">
        <f>'CARICHI VERTICALI 2'!D14</f>
        <v>0.4</v>
      </c>
      <c r="E14" s="14">
        <f>'DATI STRUTTURA'!D79*'DATI STRUTTURA'!E79</f>
        <v>0.41600000000000004</v>
      </c>
      <c r="F14" s="14">
        <f>J14*'MASSE 2'!E14</f>
        <v>15.315310895058731</v>
      </c>
      <c r="G14" s="14">
        <f>F14*'DATI STRUTTURA'!F79</f>
        <v>58.504487619124355</v>
      </c>
      <c r="H14" s="14">
        <f>F14*'DATI STRUTTURA'!G79</f>
        <v>-32.162152879623335</v>
      </c>
      <c r="I14" s="85">
        <f>'Foglio deposito'!Q126/2</f>
        <v>5.4287999999999998</v>
      </c>
      <c r="J14" s="93">
        <f>'DATI STRUTTURA'!I79+'DATI STRUTTURA'!J79+'ANALISI STATICA LINEARE'!$G$19*'DATI STRUTTURA'!K79+'DATI STRUTTURA'!L79+'DATI STRUTTURA'!M79+'ANALISI STATICA LINEARE'!$G$17*'DATI STRUTTURA'!N79+I14</f>
        <v>36.815651190045024</v>
      </c>
    </row>
    <row r="15" spans="2:15" x14ac:dyDescent="0.25">
      <c r="B15">
        <f>'DATI STRUTTURA'!B80</f>
        <v>10</v>
      </c>
      <c r="C15" s="85">
        <f>'CARICHI VERTICALI 2'!C15</f>
        <v>0.84</v>
      </c>
      <c r="D15" s="85">
        <f>'CARICHI VERTICALI 2'!D15</f>
        <v>0.4</v>
      </c>
      <c r="E15" s="14">
        <f>'DATI STRUTTURA'!D80*'DATI STRUTTURA'!E80</f>
        <v>0.33600000000000002</v>
      </c>
      <c r="F15" s="14">
        <f>J15*'MASSE 2'!E15</f>
        <v>11.019322037871646</v>
      </c>
      <c r="G15" s="14">
        <f>F15*'DATI STRUTTURA'!F80</f>
        <v>31.73564746907034</v>
      </c>
      <c r="H15" s="14">
        <f>F15*'DATI STRUTTURA'!G80</f>
        <v>0</v>
      </c>
      <c r="I15" s="85">
        <f>'Foglio deposito'!Q127/2</f>
        <v>4.3848000000000003</v>
      </c>
      <c r="J15" s="93">
        <f>'DATI STRUTTURA'!I80+'DATI STRUTTURA'!J80+'ANALISI STATICA LINEARE'!$G$19*'DATI STRUTTURA'!K80+'DATI STRUTTURA'!L80+'DATI STRUTTURA'!M80+'ANALISI STATICA LINEARE'!$G$17*'DATI STRUTTURA'!N80+I15</f>
        <v>32.795601303189422</v>
      </c>
    </row>
    <row r="16" spans="2:15" x14ac:dyDescent="0.25">
      <c r="B16">
        <f>'DATI STRUTTURA'!B81</f>
        <v>11</v>
      </c>
      <c r="C16" s="85">
        <f>'CARICHI VERTICALI 2'!C16</f>
        <v>1.5</v>
      </c>
      <c r="D16" s="85">
        <f>'CARICHI VERTICALI 2'!D16</f>
        <v>0.4</v>
      </c>
      <c r="E16" s="14">
        <f>'DATI STRUTTURA'!D81*'DATI STRUTTURA'!E81</f>
        <v>0.60000000000000009</v>
      </c>
      <c r="F16" s="14">
        <f>J16*'MASSE 2'!E16</f>
        <v>26.179911935115186</v>
      </c>
      <c r="G16" s="14">
        <f>F16*'DATI STRUTTURA'!F81</f>
        <v>19.634933951336389</v>
      </c>
      <c r="H16" s="14">
        <f>F16*'DATI STRUTTURA'!G81</f>
        <v>0</v>
      </c>
      <c r="I16" s="85">
        <f>'Foglio deposito'!Q128/2</f>
        <v>7.83</v>
      </c>
      <c r="J16" s="93">
        <f>'DATI STRUTTURA'!I81+'DATI STRUTTURA'!J81+'ANALISI STATICA LINEARE'!$G$19*'DATI STRUTTURA'!K81+'DATI STRUTTURA'!L81+'DATI STRUTTURA'!M81+'ANALISI STATICA LINEARE'!$G$17*'DATI STRUTTURA'!N81+I16</f>
        <v>43.633186558525303</v>
      </c>
    </row>
    <row r="17" spans="2:10" x14ac:dyDescent="0.25">
      <c r="B17">
        <f>'DATI STRUTTURA'!B82</f>
        <v>12</v>
      </c>
      <c r="C17" s="85">
        <f>'CARICHI VERTICALI 2'!C17</f>
        <v>0.4</v>
      </c>
      <c r="D17" s="85">
        <f>'CARICHI VERTICALI 2'!D17</f>
        <v>6.4</v>
      </c>
      <c r="E17" s="14">
        <f>'DATI STRUTTURA'!D82*'DATI STRUTTURA'!E82</f>
        <v>2.5600000000000005</v>
      </c>
      <c r="F17" s="14">
        <f>J17*'MASSE 2'!E17</f>
        <v>271.29565697523964</v>
      </c>
      <c r="G17" s="14">
        <f>F17*'DATI STRUTTURA'!F82</f>
        <v>0</v>
      </c>
      <c r="H17" s="14">
        <f>F17*'DATI STRUTTURA'!G82</f>
        <v>868.14610232076689</v>
      </c>
      <c r="I17" s="85">
        <f>'Foglio deposito'!Q129/2</f>
        <v>33.408000000000001</v>
      </c>
      <c r="J17" s="93">
        <f>'DATI STRUTTURA'!I82+'DATI STRUTTURA'!J82+'ANALISI STATICA LINEARE'!$G$19*'DATI STRUTTURA'!K82+'DATI STRUTTURA'!L82+'DATI STRUTTURA'!M82+'ANALISI STATICA LINEARE'!$G$17*'DATI STRUTTURA'!N82+I17</f>
        <v>105.97486600595296</v>
      </c>
    </row>
    <row r="18" spans="2:10" x14ac:dyDescent="0.25">
      <c r="B18">
        <f>'DATI STRUTTURA'!B83</f>
        <v>13</v>
      </c>
      <c r="C18" s="85">
        <f>'CARICHI VERTICALI 2'!C18</f>
        <v>0.4</v>
      </c>
      <c r="D18" s="85">
        <f>'CARICHI VERTICALI 2'!D18</f>
        <v>2.95</v>
      </c>
      <c r="E18" s="14">
        <f>'DATI STRUTTURA'!D83*'DATI STRUTTURA'!E83</f>
        <v>1.1800000000000002</v>
      </c>
      <c r="F18" s="14">
        <f>J18*'MASSE 2'!E18</f>
        <v>103.8880797833172</v>
      </c>
      <c r="G18" s="14">
        <f>F18*'DATI STRUTTURA'!F83</f>
        <v>342.83066328494675</v>
      </c>
      <c r="H18" s="14">
        <f>F18*'DATI STRUTTURA'!G83</f>
        <v>605.14806473782266</v>
      </c>
      <c r="I18" s="85">
        <f>'Foglio deposito'!Q130/2</f>
        <v>15.399000000000001</v>
      </c>
      <c r="J18" s="93">
        <f>'DATI STRUTTURA'!I83+'DATI STRUTTURA'!J83+'ANALISI STATICA LINEARE'!$G$19*'DATI STRUTTURA'!K83+'DATI STRUTTURA'!L83+'DATI STRUTTURA'!M83+'ANALISI STATICA LINEARE'!$G$17*'DATI STRUTTURA'!N83+I18</f>
        <v>88.040745579082355</v>
      </c>
    </row>
    <row r="19" spans="2:10" x14ac:dyDescent="0.25">
      <c r="B19">
        <f>'DATI STRUTTURA'!B84</f>
        <v>14</v>
      </c>
      <c r="C19" s="85">
        <f>'CARICHI VERTICALI 2'!C19</f>
        <v>0.4</v>
      </c>
      <c r="D19" s="85">
        <f>'CARICHI VERTICALI 2'!D19</f>
        <v>4.1500000000000004</v>
      </c>
      <c r="E19" s="14">
        <f>'DATI STRUTTURA'!D84*'DATI STRUTTURA'!E84</f>
        <v>1.6600000000000001</v>
      </c>
      <c r="F19" s="14">
        <f>J19*'MASSE 2'!E19</f>
        <v>136.79540194118042</v>
      </c>
      <c r="G19" s="14">
        <f>F19*'DATI STRUTTURA'!F84</f>
        <v>451.42482640589537</v>
      </c>
      <c r="H19" s="14">
        <f>F19*'DATI STRUTTURA'!G84</f>
        <v>-3.4198850485295105</v>
      </c>
      <c r="I19" s="85">
        <f>'Foglio deposito'!Q131/2</f>
        <v>21.663</v>
      </c>
      <c r="J19" s="93">
        <f>'DATI STRUTTURA'!I84+'DATI STRUTTURA'!J84+'ANALISI STATICA LINEARE'!$G$19*'DATI STRUTTURA'!K84+'DATI STRUTTURA'!L84+'DATI STRUTTURA'!M84+'ANALISI STATICA LINEARE'!$G$17*'DATI STRUTTURA'!N84+I19</f>
        <v>82.406868639265298</v>
      </c>
    </row>
    <row r="20" spans="2:10" x14ac:dyDescent="0.25">
      <c r="B20">
        <f>'DATI STRUTTURA'!B85</f>
        <v>15</v>
      </c>
      <c r="C20" s="85">
        <f>'CARICHI VERTICALI 2'!C20</f>
        <v>0.4</v>
      </c>
      <c r="D20" s="85">
        <f>'CARICHI VERTICALI 2'!D20</f>
        <v>2.95</v>
      </c>
      <c r="E20" s="14">
        <f>'DATI STRUTTURA'!D85*'DATI STRUTTURA'!E85</f>
        <v>1.1800000000000002</v>
      </c>
      <c r="F20" s="14">
        <f>J20*'MASSE 2'!E20</f>
        <v>76.645630960170848</v>
      </c>
      <c r="G20" s="14">
        <f>F20*'DATI STRUTTURA'!F85</f>
        <v>467.53834885704214</v>
      </c>
      <c r="H20" s="14">
        <f>F20*'DATI STRUTTURA'!G85</f>
        <v>446.46080034299513</v>
      </c>
      <c r="I20" s="85">
        <f>'Foglio deposito'!Q132/2</f>
        <v>15.399000000000001</v>
      </c>
      <c r="J20" s="93">
        <f>'DATI STRUTTURA'!I85+'DATI STRUTTURA'!J85+'ANALISI STATICA LINEARE'!$G$19*'DATI STRUTTURA'!K85+'DATI STRUTTURA'!L85+'DATI STRUTTURA'!M85+'ANALISI STATICA LINEARE'!$G$17*'DATI STRUTTURA'!N85+I20</f>
        <v>64.953924542517655</v>
      </c>
    </row>
    <row r="21" spans="2:10" x14ac:dyDescent="0.25">
      <c r="B21">
        <f>'DATI STRUTTURA'!B86</f>
        <v>16</v>
      </c>
      <c r="C21" s="85">
        <f>'CARICHI VERTICALI 2'!C21</f>
        <v>0.4</v>
      </c>
      <c r="D21" s="85">
        <f>'CARICHI VERTICALI 2'!D21</f>
        <v>5.3</v>
      </c>
      <c r="E21" s="14">
        <f>'DATI STRUTTURA'!D86*'DATI STRUTTURA'!E86</f>
        <v>2.12</v>
      </c>
      <c r="F21" s="14">
        <f>J21*'MASSE 2'!E21</f>
        <v>157.03892811843573</v>
      </c>
      <c r="G21" s="14">
        <f>F21*'DATI STRUTTURA'!F86</f>
        <v>957.93746152245797</v>
      </c>
      <c r="H21" s="14">
        <f>F21*'DATI STRUTTURA'!G86</f>
        <v>86.371410465139661</v>
      </c>
      <c r="I21" s="85">
        <f>'Foglio deposito'!Q133/2</f>
        <v>27.665999999999997</v>
      </c>
      <c r="J21" s="93">
        <f>'DATI STRUTTURA'!I86+'DATI STRUTTURA'!J86+'ANALISI STATICA LINEARE'!$G$19*'DATI STRUTTURA'!K86+'DATI STRUTTURA'!L86+'DATI STRUTTURA'!M86+'ANALISI STATICA LINEARE'!$G$17*'DATI STRUTTURA'!N86+I21</f>
        <v>74.074966093601759</v>
      </c>
    </row>
    <row r="22" spans="2:10" x14ac:dyDescent="0.25">
      <c r="B22">
        <f>'DATI STRUTTURA'!B87</f>
        <v>17</v>
      </c>
      <c r="C22" s="85">
        <f>'CARICHI VERTICALI 2'!C22</f>
        <v>0.4</v>
      </c>
      <c r="D22" s="85">
        <f>'CARICHI VERTICALI 2'!D22</f>
        <v>4.0999999999999996</v>
      </c>
      <c r="E22" s="14">
        <f>'DATI STRUTTURA'!D87*'DATI STRUTTURA'!E87</f>
        <v>1.64</v>
      </c>
      <c r="F22" s="14">
        <f>J22*'MASSE 2'!E22</f>
        <v>196.50922714953128</v>
      </c>
      <c r="G22" s="14">
        <f>F22*'DATI STRUTTURA'!F87</f>
        <v>2004.3941169252189</v>
      </c>
      <c r="H22" s="14">
        <f>F22*'DATI STRUTTURA'!G87</f>
        <v>1031.6734425350392</v>
      </c>
      <c r="I22" s="85">
        <f>'Foglio deposito'!Q134/2</f>
        <v>21.401999999999997</v>
      </c>
      <c r="J22" s="93">
        <f>'DATI STRUTTURA'!I87+'DATI STRUTTURA'!J87+'ANALISI STATICA LINEARE'!$G$19*'DATI STRUTTURA'!K87+'DATI STRUTTURA'!L87+'DATI STRUTTURA'!M87+'ANALISI STATICA LINEARE'!$G$17*'DATI STRUTTURA'!N87+I22</f>
        <v>119.82269948142152</v>
      </c>
    </row>
    <row r="23" spans="2:10" x14ac:dyDescent="0.25">
      <c r="B23">
        <f>'DATI STRUTTURA'!B88</f>
        <v>18</v>
      </c>
      <c r="C23" s="85">
        <f>'CARICHI VERTICALI 2'!C23</f>
        <v>0</v>
      </c>
      <c r="D23" s="85">
        <f>'CARICHI VERTICALI 2'!D23</f>
        <v>0</v>
      </c>
      <c r="E23" s="14">
        <f>'DATI STRUTTURA'!D88*'DATI STRUTTURA'!E88</f>
        <v>0</v>
      </c>
      <c r="F23" s="14">
        <f>J23*'MASSE 2'!E23</f>
        <v>0</v>
      </c>
      <c r="G23" s="14">
        <f>F23*'DATI STRUTTURA'!F88</f>
        <v>0</v>
      </c>
      <c r="H23" s="14">
        <f>F23*'DATI STRUTTURA'!G88</f>
        <v>0</v>
      </c>
      <c r="I23" s="85">
        <f>'Foglio deposito'!Q135/2</f>
        <v>0</v>
      </c>
      <c r="J23" s="93">
        <f>'DATI STRUTTURA'!I88+'DATI STRUTTURA'!J88+'ANALISI STATICA LINEARE'!$G$19*'DATI STRUTTURA'!K88+'DATI STRUTTURA'!L88+'DATI STRUTTURA'!M88+'ANALISI STATICA LINEARE'!$G$17*'DATI STRUTTURA'!N88+I23</f>
        <v>0</v>
      </c>
    </row>
    <row r="24" spans="2:10" x14ac:dyDescent="0.25">
      <c r="B24">
        <f>'DATI STRUTTURA'!B89</f>
        <v>19</v>
      </c>
      <c r="C24" s="85">
        <f>'CARICHI VERTICALI 2'!C24</f>
        <v>0</v>
      </c>
      <c r="D24" s="85">
        <f>'CARICHI VERTICALI 2'!D24</f>
        <v>0</v>
      </c>
      <c r="E24" s="14">
        <f>'DATI STRUTTURA'!D89*'DATI STRUTTURA'!E89</f>
        <v>0</v>
      </c>
      <c r="F24" s="14">
        <f>J24*'MASSE 2'!E24</f>
        <v>0</v>
      </c>
      <c r="G24" s="14">
        <f>F24*'DATI STRUTTURA'!F89</f>
        <v>0</v>
      </c>
      <c r="H24" s="14">
        <f>F24*'DATI STRUTTURA'!G89</f>
        <v>0</v>
      </c>
      <c r="I24" s="85">
        <f>'Foglio deposito'!Q136/2</f>
        <v>0</v>
      </c>
      <c r="J24" s="93">
        <f>'DATI STRUTTURA'!I89+'DATI STRUTTURA'!J89+'ANALISI STATICA LINEARE'!$G$19*'DATI STRUTTURA'!K89+'DATI STRUTTURA'!L89+'DATI STRUTTURA'!M89+'ANALISI STATICA LINEARE'!$G$17*'DATI STRUTTURA'!N89+I24</f>
        <v>0</v>
      </c>
    </row>
    <row r="25" spans="2:10" x14ac:dyDescent="0.25">
      <c r="B25">
        <f>'DATI STRUTTURA'!B90</f>
        <v>20</v>
      </c>
      <c r="C25" s="85">
        <f>'CARICHI VERTICALI 2'!C25</f>
        <v>0</v>
      </c>
      <c r="D25" s="85">
        <f>'CARICHI VERTICALI 2'!D25</f>
        <v>0</v>
      </c>
      <c r="E25" s="14">
        <f>'DATI STRUTTURA'!D90*'DATI STRUTTURA'!E90</f>
        <v>0</v>
      </c>
      <c r="F25" s="14">
        <f>J25*'MASSE 2'!E25</f>
        <v>0</v>
      </c>
      <c r="G25" s="14">
        <f>F25*'DATI STRUTTURA'!F90</f>
        <v>0</v>
      </c>
      <c r="H25" s="14">
        <f>F25*'DATI STRUTTURA'!G90</f>
        <v>0</v>
      </c>
      <c r="I25" s="85">
        <f>'Foglio deposito'!Q137/2</f>
        <v>0</v>
      </c>
      <c r="J25" s="93">
        <f>'DATI STRUTTURA'!I90+'DATI STRUTTURA'!J90+'ANALISI STATICA LINEARE'!$G$19*'DATI STRUTTURA'!K90+'DATI STRUTTURA'!L90+'DATI STRUTTURA'!M90+'ANALISI STATICA LINEARE'!$G$17*'DATI STRUTTURA'!N90+I25</f>
        <v>0</v>
      </c>
    </row>
    <row r="26" spans="2:10" x14ac:dyDescent="0.25">
      <c r="B26">
        <f>'DATI STRUTTURA'!B91</f>
        <v>21</v>
      </c>
      <c r="C26" s="85">
        <f>'CARICHI VERTICALI 2'!C26</f>
        <v>0</v>
      </c>
      <c r="D26" s="85">
        <f>'CARICHI VERTICALI 2'!D26</f>
        <v>0</v>
      </c>
      <c r="E26" s="14">
        <f>'DATI STRUTTURA'!D91*'DATI STRUTTURA'!E91</f>
        <v>0</v>
      </c>
      <c r="F26" s="14">
        <f>J26*'MASSE 2'!E26</f>
        <v>0</v>
      </c>
      <c r="G26" s="14">
        <f>F26*'DATI STRUTTURA'!F91</f>
        <v>0</v>
      </c>
      <c r="H26" s="14">
        <f>F26*'DATI STRUTTURA'!G91</f>
        <v>0</v>
      </c>
      <c r="I26" s="85">
        <f>'Foglio deposito'!Q138/2</f>
        <v>0</v>
      </c>
      <c r="J26" s="93">
        <f>'DATI STRUTTURA'!I91+'DATI STRUTTURA'!J91+'ANALISI STATICA LINEARE'!$G$19*'DATI STRUTTURA'!K91+'DATI STRUTTURA'!L91+'DATI STRUTTURA'!M91+'ANALISI STATICA LINEARE'!$G$17*'DATI STRUTTURA'!N91+I26</f>
        <v>0</v>
      </c>
    </row>
    <row r="27" spans="2:10" x14ac:dyDescent="0.25">
      <c r="B27">
        <f>'DATI STRUTTURA'!B92</f>
        <v>22</v>
      </c>
      <c r="C27" s="85">
        <f>'CARICHI VERTICALI 2'!C27</f>
        <v>0</v>
      </c>
      <c r="D27" s="85">
        <f>'CARICHI VERTICALI 2'!D27</f>
        <v>0</v>
      </c>
      <c r="E27" s="14">
        <f>'DATI STRUTTURA'!D92*'DATI STRUTTURA'!E92</f>
        <v>0</v>
      </c>
      <c r="F27" s="14">
        <f>J27*'MASSE 2'!E27</f>
        <v>0</v>
      </c>
      <c r="G27" s="14">
        <f>F27*'DATI STRUTTURA'!F92</f>
        <v>0</v>
      </c>
      <c r="H27" s="14">
        <f>F27*'DATI STRUTTURA'!G92</f>
        <v>0</v>
      </c>
      <c r="I27" s="85">
        <f>'Foglio deposito'!Q139/2</f>
        <v>0</v>
      </c>
      <c r="J27" s="93">
        <f>'DATI STRUTTURA'!I92+'DATI STRUTTURA'!J92+'ANALISI STATICA LINEARE'!$G$19*'DATI STRUTTURA'!K92+'DATI STRUTTURA'!L92+'DATI STRUTTURA'!M92+'ANALISI STATICA LINEARE'!$G$17*'DATI STRUTTURA'!N92+I27</f>
        <v>0</v>
      </c>
    </row>
    <row r="28" spans="2:10" x14ac:dyDescent="0.25">
      <c r="B28">
        <f>'DATI STRUTTURA'!B93</f>
        <v>23</v>
      </c>
      <c r="C28" s="85">
        <f>'CARICHI VERTICALI 2'!C28</f>
        <v>0</v>
      </c>
      <c r="D28" s="85">
        <f>'CARICHI VERTICALI 2'!D28</f>
        <v>0</v>
      </c>
      <c r="E28" s="14">
        <f>'DATI STRUTTURA'!D93*'DATI STRUTTURA'!E93</f>
        <v>0</v>
      </c>
      <c r="F28" s="14">
        <f>J28*'MASSE 2'!E28</f>
        <v>0</v>
      </c>
      <c r="G28" s="14">
        <f>F28*'DATI STRUTTURA'!F93</f>
        <v>0</v>
      </c>
      <c r="H28" s="14">
        <f>F28*'DATI STRUTTURA'!G93</f>
        <v>0</v>
      </c>
      <c r="I28" s="85">
        <f>'Foglio deposito'!Q140/2</f>
        <v>0</v>
      </c>
      <c r="J28" s="93">
        <f>'DATI STRUTTURA'!I93+'DATI STRUTTURA'!J93+'ANALISI STATICA LINEARE'!$G$19*'DATI STRUTTURA'!K93+'DATI STRUTTURA'!L93+'DATI STRUTTURA'!M93+'ANALISI STATICA LINEARE'!$G$17*'DATI STRUTTURA'!N93+I28</f>
        <v>0</v>
      </c>
    </row>
    <row r="29" spans="2:10" x14ac:dyDescent="0.25">
      <c r="B29">
        <f>'DATI STRUTTURA'!B94</f>
        <v>24</v>
      </c>
      <c r="C29" s="85">
        <f>'CARICHI VERTICALI 2'!C29</f>
        <v>0</v>
      </c>
      <c r="D29" s="85">
        <f>'CARICHI VERTICALI 2'!D29</f>
        <v>0</v>
      </c>
      <c r="E29" s="14">
        <f>'DATI STRUTTURA'!D94*'DATI STRUTTURA'!E94</f>
        <v>0</v>
      </c>
      <c r="F29" s="14">
        <f>J29*'MASSE 2'!E29</f>
        <v>0</v>
      </c>
      <c r="G29" s="14">
        <f>F29*'DATI STRUTTURA'!F94</f>
        <v>0</v>
      </c>
      <c r="H29" s="14">
        <f>F29*'DATI STRUTTURA'!G94</f>
        <v>0</v>
      </c>
      <c r="I29" s="85">
        <f>'Foglio deposito'!Q141/2</f>
        <v>0</v>
      </c>
      <c r="J29" s="93">
        <f>'DATI STRUTTURA'!I94+'DATI STRUTTURA'!J94+'ANALISI STATICA LINEARE'!$G$19*'DATI STRUTTURA'!K94+'DATI STRUTTURA'!L94+'DATI STRUTTURA'!M94+'ANALISI STATICA LINEARE'!$G$17*'DATI STRUTTURA'!N94+I29</f>
        <v>0</v>
      </c>
    </row>
    <row r="30" spans="2:10" x14ac:dyDescent="0.25">
      <c r="B30">
        <f>'DATI STRUTTURA'!B95</f>
        <v>25</v>
      </c>
      <c r="C30" s="85">
        <f>'CARICHI VERTICALI 2'!C30</f>
        <v>0</v>
      </c>
      <c r="D30" s="85">
        <f>'CARICHI VERTICALI 2'!D30</f>
        <v>0</v>
      </c>
      <c r="E30" s="14">
        <f>'DATI STRUTTURA'!D95*'DATI STRUTTURA'!E95</f>
        <v>0</v>
      </c>
      <c r="F30" s="14">
        <f>J30*'MASSE 2'!E30</f>
        <v>0</v>
      </c>
      <c r="G30" s="14">
        <f>F30*'DATI STRUTTURA'!F95</f>
        <v>0</v>
      </c>
      <c r="H30" s="14">
        <f>F30*'DATI STRUTTURA'!G95</f>
        <v>0</v>
      </c>
      <c r="I30" s="85">
        <f>'Foglio deposito'!Q142/2</f>
        <v>0</v>
      </c>
      <c r="J30" s="93">
        <f>'DATI STRUTTURA'!I95+'DATI STRUTTURA'!J95+'ANALISI STATICA LINEARE'!$G$19*'DATI STRUTTURA'!K95+'DATI STRUTTURA'!L95+'DATI STRUTTURA'!M95+'ANALISI STATICA LINEARE'!$G$17*'DATI STRUTTURA'!N95+I30</f>
        <v>0</v>
      </c>
    </row>
    <row r="31" spans="2:10" x14ac:dyDescent="0.25">
      <c r="B31">
        <f>'DATI STRUTTURA'!B96</f>
        <v>26</v>
      </c>
      <c r="C31" s="85">
        <f>'CARICHI VERTICALI 2'!C31</f>
        <v>0</v>
      </c>
      <c r="D31" s="85">
        <f>'CARICHI VERTICALI 2'!D31</f>
        <v>0</v>
      </c>
      <c r="E31" s="14">
        <f>'DATI STRUTTURA'!D96*'DATI STRUTTURA'!E96</f>
        <v>0</v>
      </c>
      <c r="F31" s="14">
        <f>J31*'MASSE 2'!E31</f>
        <v>0</v>
      </c>
      <c r="G31" s="14">
        <f>F31*'DATI STRUTTURA'!F96</f>
        <v>0</v>
      </c>
      <c r="H31" s="14">
        <f>F31*'DATI STRUTTURA'!G96</f>
        <v>0</v>
      </c>
      <c r="I31" s="85">
        <f>'Foglio deposito'!Q143/2</f>
        <v>0</v>
      </c>
      <c r="J31" s="93">
        <f>'DATI STRUTTURA'!I96+'DATI STRUTTURA'!J96+'ANALISI STATICA LINEARE'!$G$19*'DATI STRUTTURA'!K96+'DATI STRUTTURA'!L96+'DATI STRUTTURA'!M96+'ANALISI STATICA LINEARE'!$G$17*'DATI STRUTTURA'!N96+I31</f>
        <v>0</v>
      </c>
    </row>
    <row r="32" spans="2:10" x14ac:dyDescent="0.25">
      <c r="B32">
        <f>'DATI STRUTTURA'!B97</f>
        <v>27</v>
      </c>
      <c r="C32" s="85">
        <f>'CARICHI VERTICALI 2'!C32</f>
        <v>0</v>
      </c>
      <c r="D32" s="85">
        <f>'CARICHI VERTICALI 2'!D32</f>
        <v>0</v>
      </c>
      <c r="E32" s="14">
        <f>'DATI STRUTTURA'!D97*'DATI STRUTTURA'!E97</f>
        <v>0</v>
      </c>
      <c r="F32" s="14">
        <f>J32*'MASSE 2'!E32</f>
        <v>0</v>
      </c>
      <c r="G32" s="14">
        <f>F32*'DATI STRUTTURA'!F97</f>
        <v>0</v>
      </c>
      <c r="H32" s="14">
        <f>F32*'DATI STRUTTURA'!G97</f>
        <v>0</v>
      </c>
      <c r="I32" s="85">
        <f>'Foglio deposito'!Q144/2</f>
        <v>0</v>
      </c>
      <c r="J32" s="93">
        <f>'DATI STRUTTURA'!I97+'DATI STRUTTURA'!J97+'ANALISI STATICA LINEARE'!$G$19*'DATI STRUTTURA'!K97+'DATI STRUTTURA'!L97+'DATI STRUTTURA'!M97+'ANALISI STATICA LINEARE'!$G$17*'DATI STRUTTURA'!N97+I32</f>
        <v>0</v>
      </c>
    </row>
    <row r="33" spans="2:10" x14ac:dyDescent="0.25">
      <c r="B33">
        <f>'DATI STRUTTURA'!B98</f>
        <v>28</v>
      </c>
      <c r="C33" s="85">
        <f>'CARICHI VERTICALI 2'!C33</f>
        <v>0</v>
      </c>
      <c r="D33" s="85">
        <f>'CARICHI VERTICALI 2'!D33</f>
        <v>0</v>
      </c>
      <c r="E33" s="14">
        <f>'DATI STRUTTURA'!D98*'DATI STRUTTURA'!E98</f>
        <v>0</v>
      </c>
      <c r="F33" s="14">
        <f>J33*'MASSE 2'!E33</f>
        <v>0</v>
      </c>
      <c r="G33" s="14">
        <f>F33*'DATI STRUTTURA'!F98</f>
        <v>0</v>
      </c>
      <c r="H33" s="14">
        <f>F33*'DATI STRUTTURA'!G98</f>
        <v>0</v>
      </c>
      <c r="I33" s="85">
        <f>'Foglio deposito'!Q145/2</f>
        <v>0</v>
      </c>
      <c r="J33" s="93">
        <f>'DATI STRUTTURA'!I98+'DATI STRUTTURA'!J98+'ANALISI STATICA LINEARE'!$G$19*'DATI STRUTTURA'!K98+'DATI STRUTTURA'!L98+'DATI STRUTTURA'!M98+'ANALISI STATICA LINEARE'!$G$17*'DATI STRUTTURA'!N98+I33</f>
        <v>0</v>
      </c>
    </row>
    <row r="34" spans="2:10" x14ac:dyDescent="0.25">
      <c r="B34">
        <f>'DATI STRUTTURA'!B99</f>
        <v>29</v>
      </c>
      <c r="C34" s="85">
        <f>'CARICHI VERTICALI 2'!C34</f>
        <v>0</v>
      </c>
      <c r="D34" s="85">
        <f>'CARICHI VERTICALI 2'!D34</f>
        <v>0</v>
      </c>
      <c r="E34" s="14">
        <f>'DATI STRUTTURA'!D99*'DATI STRUTTURA'!E99</f>
        <v>0</v>
      </c>
      <c r="F34" s="14">
        <f>J34*'MASSE 2'!E34</f>
        <v>0</v>
      </c>
      <c r="G34" s="14">
        <f>F34*'DATI STRUTTURA'!F99</f>
        <v>0</v>
      </c>
      <c r="H34" s="14">
        <f>F34*'DATI STRUTTURA'!G99</f>
        <v>0</v>
      </c>
      <c r="I34" s="85">
        <f>'Foglio deposito'!Q146/2</f>
        <v>0</v>
      </c>
      <c r="J34" s="93">
        <f>'DATI STRUTTURA'!I99+'DATI STRUTTURA'!J99+'ANALISI STATICA LINEARE'!$G$19*'DATI STRUTTURA'!K99+'DATI STRUTTURA'!L99+'DATI STRUTTURA'!M99+'ANALISI STATICA LINEARE'!$G$17*'DATI STRUTTURA'!N99+I34</f>
        <v>0</v>
      </c>
    </row>
    <row r="35" spans="2:10" x14ac:dyDescent="0.25">
      <c r="B35">
        <f>'DATI STRUTTURA'!B100</f>
        <v>30</v>
      </c>
      <c r="C35" s="85">
        <f>'CARICHI VERTICALI 2'!C35</f>
        <v>0</v>
      </c>
      <c r="D35" s="85">
        <f>'CARICHI VERTICALI 2'!D35</f>
        <v>0</v>
      </c>
      <c r="E35" s="14">
        <f>'DATI STRUTTURA'!D100*'DATI STRUTTURA'!E100</f>
        <v>0</v>
      </c>
      <c r="F35" s="14">
        <f>J35*'MASSE 2'!E35</f>
        <v>0</v>
      </c>
      <c r="G35" s="14">
        <f>F35*'DATI STRUTTURA'!F100</f>
        <v>0</v>
      </c>
      <c r="H35" s="14">
        <f>F35*'DATI STRUTTURA'!G100</f>
        <v>0</v>
      </c>
      <c r="I35" s="85">
        <f>'Foglio deposito'!Q147/2</f>
        <v>0</v>
      </c>
      <c r="J35" s="93">
        <f>'DATI STRUTTURA'!I100+'DATI STRUTTURA'!J100+'ANALISI STATICA LINEARE'!$G$19*'DATI STRUTTURA'!K100+'DATI STRUTTURA'!L100+'DATI STRUTTURA'!M100+'ANALISI STATICA LINEARE'!$G$17*'DATI STRUTTURA'!N100+I35</f>
        <v>0</v>
      </c>
    </row>
    <row r="36" spans="2:10" x14ac:dyDescent="0.25">
      <c r="B36">
        <f>'DATI STRUTTURA'!B101</f>
        <v>31</v>
      </c>
      <c r="C36" s="85">
        <f>'CARICHI VERTICALI 2'!C36</f>
        <v>0</v>
      </c>
      <c r="D36" s="85">
        <f>'CARICHI VERTICALI 2'!D36</f>
        <v>0</v>
      </c>
      <c r="E36" s="14">
        <f>'DATI STRUTTURA'!D101*'DATI STRUTTURA'!E101</f>
        <v>0</v>
      </c>
      <c r="F36" s="14">
        <f>J36*'MASSE 2'!E36</f>
        <v>0</v>
      </c>
      <c r="G36" s="14">
        <f>F36*'DATI STRUTTURA'!F101</f>
        <v>0</v>
      </c>
      <c r="H36" s="14">
        <f>F36*'DATI STRUTTURA'!G101</f>
        <v>0</v>
      </c>
      <c r="I36" s="85">
        <f>'Foglio deposito'!Q148/2</f>
        <v>0</v>
      </c>
      <c r="J36" s="93">
        <f>'DATI STRUTTURA'!I101+'DATI STRUTTURA'!J101+'ANALISI STATICA LINEARE'!$G$19*'DATI STRUTTURA'!K101+'DATI STRUTTURA'!L101+'DATI STRUTTURA'!M101+'ANALISI STATICA LINEARE'!$G$17*'DATI STRUTTURA'!N101+I36</f>
        <v>0</v>
      </c>
    </row>
    <row r="37" spans="2:10" x14ac:dyDescent="0.25">
      <c r="B37">
        <f>'DATI STRUTTURA'!B102</f>
        <v>32</v>
      </c>
      <c r="C37" s="85">
        <f>'CARICHI VERTICALI 2'!C37</f>
        <v>0</v>
      </c>
      <c r="D37" s="85">
        <f>'CARICHI VERTICALI 2'!D37</f>
        <v>0</v>
      </c>
      <c r="E37" s="14">
        <f>'DATI STRUTTURA'!D102*'DATI STRUTTURA'!E102</f>
        <v>0</v>
      </c>
      <c r="F37" s="14">
        <f>J37*'MASSE 2'!E37</f>
        <v>0</v>
      </c>
      <c r="G37" s="14">
        <f>F37*'DATI STRUTTURA'!F102</f>
        <v>0</v>
      </c>
      <c r="H37" s="14">
        <f>F37*'DATI STRUTTURA'!G102</f>
        <v>0</v>
      </c>
      <c r="I37" s="85">
        <f>'Foglio deposito'!Q149/2</f>
        <v>0</v>
      </c>
      <c r="J37" s="93">
        <f>'DATI STRUTTURA'!I102+'DATI STRUTTURA'!J102+'ANALISI STATICA LINEARE'!$G$19*'DATI STRUTTURA'!K102+'DATI STRUTTURA'!L102+'DATI STRUTTURA'!M102+'ANALISI STATICA LINEARE'!$G$17*'DATI STRUTTURA'!N102+I37</f>
        <v>0</v>
      </c>
    </row>
    <row r="38" spans="2:10" x14ac:dyDescent="0.25">
      <c r="B38">
        <f>'DATI STRUTTURA'!B103</f>
        <v>33</v>
      </c>
      <c r="C38" s="85">
        <f>'CARICHI VERTICALI 2'!C38</f>
        <v>0</v>
      </c>
      <c r="D38" s="85">
        <f>'CARICHI VERTICALI 2'!D38</f>
        <v>0</v>
      </c>
      <c r="E38" s="14">
        <f>'DATI STRUTTURA'!D103*'DATI STRUTTURA'!E103</f>
        <v>0</v>
      </c>
      <c r="F38" s="14">
        <f>J38*'MASSE 2'!E38</f>
        <v>0</v>
      </c>
      <c r="G38" s="14">
        <f>F38*'DATI STRUTTURA'!F103</f>
        <v>0</v>
      </c>
      <c r="H38" s="14">
        <f>F38*'DATI STRUTTURA'!G103</f>
        <v>0</v>
      </c>
      <c r="I38" s="85">
        <f>'Foglio deposito'!Q150/2</f>
        <v>0</v>
      </c>
      <c r="J38" s="93">
        <f>'DATI STRUTTURA'!I103+'DATI STRUTTURA'!J103+'ANALISI STATICA LINEARE'!$G$19*'DATI STRUTTURA'!K103+'DATI STRUTTURA'!L103+'DATI STRUTTURA'!M103+'ANALISI STATICA LINEARE'!$G$17*'DATI STRUTTURA'!N103+I38</f>
        <v>0</v>
      </c>
    </row>
    <row r="39" spans="2:10" x14ac:dyDescent="0.25">
      <c r="B39">
        <f>'DATI STRUTTURA'!B104</f>
        <v>34</v>
      </c>
      <c r="C39" s="85">
        <f>'CARICHI VERTICALI 2'!C39</f>
        <v>0</v>
      </c>
      <c r="D39" s="85">
        <f>'CARICHI VERTICALI 2'!D39</f>
        <v>0</v>
      </c>
      <c r="E39" s="14">
        <f>'DATI STRUTTURA'!D104*'DATI STRUTTURA'!E104</f>
        <v>0</v>
      </c>
      <c r="F39" s="14">
        <f>J39*'MASSE 2'!E39</f>
        <v>0</v>
      </c>
      <c r="G39" s="14">
        <f>F39*'DATI STRUTTURA'!F104</f>
        <v>0</v>
      </c>
      <c r="H39" s="14">
        <f>F39*'DATI STRUTTURA'!G104</f>
        <v>0</v>
      </c>
      <c r="I39" s="85">
        <f>'Foglio deposito'!Q151/2</f>
        <v>0</v>
      </c>
      <c r="J39" s="93">
        <f>'DATI STRUTTURA'!I104+'DATI STRUTTURA'!J104+'ANALISI STATICA LINEARE'!$G$19*'DATI STRUTTURA'!K104+'DATI STRUTTURA'!L104+'DATI STRUTTURA'!M104+'ANALISI STATICA LINEARE'!$G$17*'DATI STRUTTURA'!N104+I39</f>
        <v>0</v>
      </c>
    </row>
    <row r="40" spans="2:10" x14ac:dyDescent="0.25">
      <c r="B40">
        <f>'DATI STRUTTURA'!B105</f>
        <v>35</v>
      </c>
      <c r="C40" s="85">
        <f>'CARICHI VERTICALI 2'!C40</f>
        <v>0</v>
      </c>
      <c r="D40" s="85">
        <f>'CARICHI VERTICALI 2'!D40</f>
        <v>0</v>
      </c>
      <c r="E40" s="14">
        <f>'DATI STRUTTURA'!D105*'DATI STRUTTURA'!E105</f>
        <v>0</v>
      </c>
      <c r="F40" s="14">
        <f>J40*'MASSE 2'!E40</f>
        <v>0</v>
      </c>
      <c r="G40" s="14">
        <f>F40*'DATI STRUTTURA'!F105</f>
        <v>0</v>
      </c>
      <c r="H40" s="14">
        <f>F40*'DATI STRUTTURA'!G105</f>
        <v>0</v>
      </c>
      <c r="I40" s="85">
        <f>'Foglio deposito'!Q152/2</f>
        <v>0</v>
      </c>
      <c r="J40" s="93">
        <f>'DATI STRUTTURA'!I105+'DATI STRUTTURA'!J105+'ANALISI STATICA LINEARE'!$G$19*'DATI STRUTTURA'!K105+'DATI STRUTTURA'!L105+'DATI STRUTTURA'!M105+'ANALISI STATICA LINEARE'!$G$17*'DATI STRUTTURA'!N105+I40</f>
        <v>0</v>
      </c>
    </row>
    <row r="41" spans="2:10" x14ac:dyDescent="0.25">
      <c r="B41">
        <f>'DATI STRUTTURA'!B106</f>
        <v>36</v>
      </c>
      <c r="C41" s="85">
        <f>'CARICHI VERTICALI 2'!C41</f>
        <v>0</v>
      </c>
      <c r="D41" s="85">
        <f>'CARICHI VERTICALI 2'!D41</f>
        <v>0</v>
      </c>
      <c r="E41" s="14">
        <f>'DATI STRUTTURA'!D106*'DATI STRUTTURA'!E106</f>
        <v>0</v>
      </c>
      <c r="F41" s="14">
        <f>J41*'MASSE 2'!E41</f>
        <v>0</v>
      </c>
      <c r="G41" s="14">
        <f>F41*'DATI STRUTTURA'!F106</f>
        <v>0</v>
      </c>
      <c r="H41" s="14">
        <f>F41*'DATI STRUTTURA'!G106</f>
        <v>0</v>
      </c>
      <c r="I41" s="85">
        <f>'Foglio deposito'!Q153/2</f>
        <v>0</v>
      </c>
      <c r="J41" s="93">
        <f>'DATI STRUTTURA'!I106+'DATI STRUTTURA'!J106+'ANALISI STATICA LINEARE'!$G$19*'DATI STRUTTURA'!K106+'DATI STRUTTURA'!L106+'DATI STRUTTURA'!M106+'ANALISI STATICA LINEARE'!$G$17*'DATI STRUTTURA'!N106+I41</f>
        <v>0</v>
      </c>
    </row>
    <row r="42" spans="2:10" x14ac:dyDescent="0.25">
      <c r="B42">
        <f>'DATI STRUTTURA'!B107</f>
        <v>37</v>
      </c>
      <c r="C42" s="85">
        <f>'CARICHI VERTICALI 2'!C42</f>
        <v>0</v>
      </c>
      <c r="D42" s="85">
        <f>'CARICHI VERTICALI 2'!D42</f>
        <v>0</v>
      </c>
      <c r="E42" s="14">
        <f>'DATI STRUTTURA'!D107*'DATI STRUTTURA'!E107</f>
        <v>0</v>
      </c>
      <c r="F42" s="14">
        <f>J42*'MASSE 2'!E42</f>
        <v>0</v>
      </c>
      <c r="G42" s="14">
        <f>F42*'DATI STRUTTURA'!F107</f>
        <v>0</v>
      </c>
      <c r="H42" s="14">
        <f>F42*'DATI STRUTTURA'!G107</f>
        <v>0</v>
      </c>
      <c r="I42" s="85">
        <f>'Foglio deposito'!Q154/2</f>
        <v>0</v>
      </c>
      <c r="J42" s="93">
        <f>'DATI STRUTTURA'!I107+'DATI STRUTTURA'!J107+'ANALISI STATICA LINEARE'!$G$19*'DATI STRUTTURA'!K107+'DATI STRUTTURA'!L107+'DATI STRUTTURA'!M107+'ANALISI STATICA LINEARE'!$G$17*'DATI STRUTTURA'!N107+I42</f>
        <v>0</v>
      </c>
    </row>
    <row r="43" spans="2:10" x14ac:dyDescent="0.25">
      <c r="B43">
        <f>'DATI STRUTTURA'!B108</f>
        <v>38</v>
      </c>
      <c r="C43" s="85">
        <f>'CARICHI VERTICALI 2'!C43</f>
        <v>0</v>
      </c>
      <c r="D43" s="85">
        <f>'CARICHI VERTICALI 2'!D43</f>
        <v>0</v>
      </c>
      <c r="E43" s="14">
        <f>'DATI STRUTTURA'!D108*'DATI STRUTTURA'!E108</f>
        <v>0</v>
      </c>
      <c r="F43" s="14">
        <f>J43*'MASSE 2'!E43</f>
        <v>0</v>
      </c>
      <c r="G43" s="14">
        <f>F43*'DATI STRUTTURA'!F108</f>
        <v>0</v>
      </c>
      <c r="H43" s="14">
        <f>F43*'DATI STRUTTURA'!G108</f>
        <v>0</v>
      </c>
      <c r="I43" s="85">
        <f>'Foglio deposito'!Q155/2</f>
        <v>0</v>
      </c>
      <c r="J43" s="93">
        <f>'DATI STRUTTURA'!I108+'DATI STRUTTURA'!J108+'ANALISI STATICA LINEARE'!$G$19*'DATI STRUTTURA'!K108+'DATI STRUTTURA'!L108+'DATI STRUTTURA'!M108+'ANALISI STATICA LINEARE'!$G$17*'DATI STRUTTURA'!N108+I43</f>
        <v>0</v>
      </c>
    </row>
    <row r="44" spans="2:10" x14ac:dyDescent="0.25">
      <c r="B44">
        <f>'DATI STRUTTURA'!B109</f>
        <v>39</v>
      </c>
      <c r="C44" s="85">
        <f>'CARICHI VERTICALI 2'!C44</f>
        <v>0</v>
      </c>
      <c r="D44" s="85">
        <f>'CARICHI VERTICALI 2'!D44</f>
        <v>0</v>
      </c>
      <c r="E44" s="14">
        <f>'DATI STRUTTURA'!D109*'DATI STRUTTURA'!E109</f>
        <v>0</v>
      </c>
      <c r="F44" s="14">
        <f>J44*'MASSE 2'!E44</f>
        <v>0</v>
      </c>
      <c r="G44" s="14">
        <f>F44*'DATI STRUTTURA'!F109</f>
        <v>0</v>
      </c>
      <c r="H44" s="14">
        <f>F44*'DATI STRUTTURA'!G109</f>
        <v>0</v>
      </c>
      <c r="I44" s="85">
        <f>'Foglio deposito'!Q156/2</f>
        <v>0</v>
      </c>
      <c r="J44" s="93">
        <f>'DATI STRUTTURA'!I109+'DATI STRUTTURA'!J109+'ANALISI STATICA LINEARE'!$G$19*'DATI STRUTTURA'!K109+'DATI STRUTTURA'!L109+'DATI STRUTTURA'!M109+'ANALISI STATICA LINEARE'!$G$17*'DATI STRUTTURA'!N109+I44</f>
        <v>0</v>
      </c>
    </row>
    <row r="45" spans="2:10" x14ac:dyDescent="0.25">
      <c r="B45" s="321">
        <f>'DATI STRUTTURA'!B110</f>
        <v>40</v>
      </c>
      <c r="C45" s="519">
        <f>'CARICHI VERTICALI 2'!C45</f>
        <v>0</v>
      </c>
      <c r="D45" s="519">
        <f>'CARICHI VERTICALI 2'!D45</f>
        <v>0</v>
      </c>
      <c r="E45" s="521">
        <f>'DATI STRUTTURA'!D110*'DATI STRUTTURA'!E110</f>
        <v>0</v>
      </c>
      <c r="F45" s="521">
        <f>J45*'MASSE 2'!E45</f>
        <v>0</v>
      </c>
      <c r="G45" s="521">
        <f>F45*'DATI STRUTTURA'!F110</f>
        <v>0</v>
      </c>
      <c r="H45" s="521">
        <f>F45*'DATI STRUTTURA'!G110</f>
        <v>0</v>
      </c>
      <c r="I45" s="85">
        <f>'Foglio deposito'!Q157/2</f>
        <v>0</v>
      </c>
      <c r="J45" s="520">
        <f>'DATI STRUTTURA'!I110+'DATI STRUTTURA'!J110+'ANALISI STATICA LINEARE'!$G$19*'DATI STRUTTURA'!K110+'DATI STRUTTURA'!L110+'DATI STRUTTURA'!M110+'ANALISI STATICA LINEARE'!$G$17*'DATI STRUTTURA'!N110+I45</f>
        <v>0</v>
      </c>
    </row>
    <row r="46" spans="2:10" x14ac:dyDescent="0.25">
      <c r="E46" s="14">
        <f>SUM(E6:E45)</f>
        <v>16.200000000000003</v>
      </c>
      <c r="F46" s="14">
        <f>SUM(F6:F45)</f>
        <v>1208.7950233111765</v>
      </c>
      <c r="G46" s="14">
        <f>SUM(G6:G45)</f>
        <v>5751.8364860567508</v>
      </c>
      <c r="H46" s="14">
        <f>SUM(H6:H45)</f>
        <v>4042.8234636197544</v>
      </c>
      <c r="I46" s="14"/>
      <c r="J46" s="141">
        <f>SUM(J6:J45)</f>
        <v>1007.3717173773376</v>
      </c>
    </row>
  </sheetData>
  <customSheetViews>
    <customSheetView guid="{9F10FD11-6100-49E1-A6D9-5E69E81A5748}" scale="80" state="hidden">
      <selection activeCell="N8" sqref="N8"/>
      <pageMargins left="0.7" right="0.7" top="0.75" bottom="0.75" header="0.3" footer="0.3"/>
    </customSheetView>
  </customSheetViews>
  <mergeCells count="1">
    <mergeCell ref="M7:O7"/>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42"/>
  <sheetViews>
    <sheetView showGridLines="0" showRowColHeaders="0" zoomScale="90" zoomScaleNormal="90" workbookViewId="0">
      <selection activeCell="L18" sqref="L18"/>
    </sheetView>
  </sheetViews>
  <sheetFormatPr defaultRowHeight="15" x14ac:dyDescent="0.25"/>
  <cols>
    <col min="1" max="1" width="5.140625" customWidth="1"/>
    <col min="2" max="4" width="10.85546875" customWidth="1"/>
    <col min="5" max="8" width="16.140625" customWidth="1"/>
    <col min="9" max="9" width="8.5703125" customWidth="1"/>
    <col min="10" max="17" width="10.28515625" customWidth="1"/>
    <col min="18" max="18" width="6.42578125" customWidth="1"/>
    <col min="40" max="40" width="3.5703125" customWidth="1"/>
    <col min="44" max="44" width="6" customWidth="1"/>
  </cols>
  <sheetData>
    <row r="1" spans="1:25" ht="9.75" customHeight="1" x14ac:dyDescent="0.25"/>
    <row r="2" spans="1:25" ht="18.75" x14ac:dyDescent="0.3">
      <c r="A2" s="20"/>
      <c r="B2" s="54" t="s">
        <v>567</v>
      </c>
      <c r="C2" s="20"/>
      <c r="D2" s="20"/>
      <c r="E2" s="20"/>
      <c r="F2" s="20"/>
      <c r="G2" s="20"/>
      <c r="H2" s="20"/>
      <c r="I2" s="20"/>
      <c r="J2" s="20"/>
      <c r="K2" s="20"/>
      <c r="L2" s="20"/>
      <c r="M2" s="20"/>
      <c r="N2" s="20"/>
      <c r="O2" s="20"/>
      <c r="P2" s="20"/>
      <c r="Q2" s="20"/>
      <c r="R2" s="20"/>
      <c r="S2" s="20"/>
      <c r="T2" s="20"/>
      <c r="U2" s="20"/>
      <c r="V2" s="20"/>
      <c r="W2" s="20"/>
      <c r="X2" s="20"/>
      <c r="Y2" s="20"/>
    </row>
    <row r="3" spans="1:25" x14ac:dyDescent="0.25">
      <c r="A3" s="20"/>
      <c r="B3" s="20"/>
      <c r="C3" s="20"/>
      <c r="D3" s="20"/>
      <c r="E3" s="20"/>
      <c r="F3" s="20"/>
      <c r="G3" s="20"/>
      <c r="H3" s="20"/>
      <c r="I3" s="20"/>
      <c r="J3" s="20"/>
      <c r="K3" s="20"/>
      <c r="L3" s="20"/>
      <c r="M3" s="20"/>
      <c r="N3" s="20"/>
      <c r="O3" s="20"/>
      <c r="P3" s="20"/>
      <c r="Q3" s="20"/>
      <c r="R3" s="20"/>
      <c r="S3" s="20"/>
      <c r="T3" s="20"/>
      <c r="U3" s="20"/>
      <c r="V3" s="20"/>
      <c r="W3" s="20"/>
      <c r="X3" s="20"/>
      <c r="Y3" s="20"/>
    </row>
    <row r="4" spans="1:25" ht="15.75" x14ac:dyDescent="0.25">
      <c r="A4" s="20"/>
      <c r="B4" s="446" t="s">
        <v>553</v>
      </c>
      <c r="C4" s="20"/>
      <c r="D4" s="20"/>
      <c r="E4" s="20"/>
      <c r="F4" s="20"/>
      <c r="G4" s="20"/>
      <c r="H4" s="20"/>
      <c r="I4" s="20"/>
      <c r="J4" s="20"/>
      <c r="K4" s="20"/>
      <c r="L4" s="20"/>
      <c r="M4" s="20"/>
      <c r="N4" s="20"/>
      <c r="O4" s="20"/>
      <c r="P4" s="20"/>
      <c r="Q4" s="20"/>
      <c r="R4" s="20"/>
      <c r="S4" s="20"/>
      <c r="T4" s="20"/>
      <c r="U4" s="20"/>
      <c r="V4" s="20"/>
      <c r="W4" s="20"/>
      <c r="X4" s="20"/>
      <c r="Y4" s="20"/>
    </row>
    <row r="5" spans="1:25" ht="15.75" x14ac:dyDescent="0.25">
      <c r="A5" s="20"/>
      <c r="B5" s="446" t="s">
        <v>496</v>
      </c>
      <c r="C5" s="20"/>
      <c r="D5" s="20"/>
      <c r="E5" s="20"/>
      <c r="F5" s="20"/>
      <c r="G5" s="20"/>
      <c r="H5" s="20"/>
      <c r="I5" s="20"/>
      <c r="J5" s="20"/>
      <c r="K5" s="20"/>
      <c r="L5" s="20"/>
      <c r="M5" s="20"/>
      <c r="N5" s="20"/>
      <c r="O5" s="20"/>
      <c r="P5" s="20"/>
      <c r="Q5" s="20"/>
      <c r="R5" s="20"/>
      <c r="S5" s="20"/>
      <c r="T5" s="20"/>
      <c r="U5" s="20"/>
      <c r="V5" s="20"/>
      <c r="W5" s="20"/>
      <c r="X5" s="20"/>
      <c r="Y5" s="20"/>
    </row>
    <row r="6" spans="1:25" ht="15.75" x14ac:dyDescent="0.25">
      <c r="A6" s="20"/>
      <c r="B6" s="446" t="s">
        <v>497</v>
      </c>
      <c r="C6" s="20"/>
      <c r="D6" s="20"/>
      <c r="E6" s="20"/>
      <c r="F6" s="20"/>
      <c r="G6" s="20"/>
      <c r="H6" s="20"/>
      <c r="I6" s="20"/>
      <c r="J6" s="20"/>
      <c r="K6" s="20"/>
      <c r="L6" s="20"/>
      <c r="M6" s="20"/>
      <c r="N6" s="20"/>
      <c r="O6" s="20"/>
      <c r="P6" s="20"/>
      <c r="Q6" s="20"/>
      <c r="R6" s="20"/>
      <c r="S6" s="20"/>
      <c r="T6" s="20"/>
      <c r="U6" s="20"/>
      <c r="V6" s="20"/>
      <c r="W6" s="20"/>
      <c r="X6" s="20"/>
      <c r="Y6" s="20"/>
    </row>
    <row r="7" spans="1:25" ht="15.75" x14ac:dyDescent="0.25">
      <c r="A7" s="20"/>
      <c r="B7" s="446" t="s">
        <v>498</v>
      </c>
      <c r="C7" s="20"/>
      <c r="D7" s="20"/>
      <c r="E7" s="20"/>
      <c r="F7" s="20"/>
      <c r="G7" s="20"/>
      <c r="H7" s="20"/>
      <c r="I7" s="20"/>
      <c r="J7" s="20"/>
      <c r="K7" s="20"/>
      <c r="L7" s="20"/>
      <c r="M7" s="20"/>
      <c r="N7" s="20"/>
      <c r="O7" s="20"/>
      <c r="P7" s="20"/>
      <c r="Q7" s="20"/>
      <c r="R7" s="20"/>
      <c r="S7" s="20"/>
      <c r="T7" s="20"/>
      <c r="U7" s="20"/>
      <c r="V7" s="20"/>
      <c r="W7" s="20"/>
      <c r="X7" s="20"/>
      <c r="Y7" s="20"/>
    </row>
    <row r="8" spans="1:25" ht="15.75" x14ac:dyDescent="0.25">
      <c r="A8" s="20"/>
      <c r="B8" s="446" t="s">
        <v>581</v>
      </c>
      <c r="C8" s="20"/>
      <c r="D8" s="20"/>
      <c r="E8" s="20"/>
      <c r="F8" s="20"/>
      <c r="G8" s="20"/>
      <c r="H8" s="20"/>
      <c r="I8" s="20"/>
      <c r="J8" s="20"/>
      <c r="K8" s="20"/>
      <c r="L8" s="20"/>
      <c r="M8" s="20"/>
      <c r="N8" s="20"/>
      <c r="O8" s="20"/>
      <c r="P8" s="20"/>
      <c r="Q8" s="20"/>
      <c r="R8" s="20"/>
      <c r="S8" s="20"/>
      <c r="T8" s="20"/>
      <c r="U8" s="20"/>
      <c r="V8" s="20"/>
      <c r="W8" s="20"/>
      <c r="X8" s="20"/>
      <c r="Y8" s="20"/>
    </row>
    <row r="9" spans="1:25" ht="15.75" x14ac:dyDescent="0.25">
      <c r="A9" s="20"/>
      <c r="B9" s="446" t="s">
        <v>580</v>
      </c>
      <c r="C9" s="20"/>
      <c r="D9" s="20"/>
      <c r="E9" s="20"/>
      <c r="F9" s="20"/>
      <c r="G9" s="20"/>
      <c r="H9" s="20"/>
      <c r="I9" s="20"/>
      <c r="J9" s="20"/>
      <c r="K9" s="20"/>
      <c r="L9" s="20"/>
      <c r="M9" s="20"/>
      <c r="N9" s="20"/>
      <c r="O9" s="20"/>
      <c r="P9" s="20"/>
      <c r="Q9" s="20"/>
      <c r="R9" s="20"/>
      <c r="S9" s="20"/>
      <c r="T9" s="20"/>
      <c r="U9" s="20"/>
      <c r="V9" s="20"/>
      <c r="W9" s="20"/>
      <c r="X9" s="20"/>
      <c r="Y9" s="20"/>
    </row>
    <row r="10" spans="1:25" ht="15.75" x14ac:dyDescent="0.25">
      <c r="A10" s="20"/>
      <c r="B10" s="446" t="s">
        <v>582</v>
      </c>
      <c r="C10" s="20"/>
      <c r="D10" s="20"/>
      <c r="E10" s="20"/>
      <c r="F10" s="20"/>
      <c r="G10" s="20"/>
      <c r="H10" s="20"/>
      <c r="I10" s="20"/>
      <c r="J10" s="20"/>
      <c r="K10" s="20"/>
      <c r="L10" s="20"/>
      <c r="M10" s="20"/>
      <c r="N10" s="20"/>
      <c r="O10" s="20"/>
      <c r="P10" s="20"/>
      <c r="Q10" s="20"/>
      <c r="R10" s="20"/>
      <c r="S10" s="20"/>
      <c r="T10" s="20"/>
      <c r="U10" s="20"/>
      <c r="V10" s="20"/>
      <c r="W10" s="20"/>
      <c r="X10" s="20"/>
      <c r="Y10" s="20"/>
    </row>
    <row r="11" spans="1:25" ht="15.75" x14ac:dyDescent="0.25">
      <c r="A11" s="20"/>
      <c r="B11" s="446" t="s">
        <v>554</v>
      </c>
      <c r="C11" s="20"/>
      <c r="D11" s="20"/>
      <c r="E11" s="20"/>
      <c r="F11" s="20"/>
      <c r="G11" s="20"/>
      <c r="H11" s="20"/>
      <c r="I11" s="20"/>
      <c r="J11" s="20"/>
      <c r="K11" s="20"/>
      <c r="L11" s="20"/>
      <c r="M11" s="20"/>
      <c r="N11" s="20"/>
      <c r="O11" s="20"/>
      <c r="P11" s="20"/>
      <c r="Q11" s="20"/>
      <c r="R11" s="20"/>
      <c r="S11" s="20"/>
      <c r="T11" s="20"/>
      <c r="U11" s="20"/>
      <c r="V11" s="20"/>
      <c r="W11" s="20"/>
      <c r="X11" s="20"/>
      <c r="Y11" s="20"/>
    </row>
    <row r="12" spans="1:25" ht="15.75" x14ac:dyDescent="0.25">
      <c r="A12" s="20"/>
      <c r="B12" s="446" t="s">
        <v>583</v>
      </c>
      <c r="C12" s="20"/>
      <c r="D12" s="20"/>
      <c r="E12" s="20"/>
      <c r="F12" s="20"/>
      <c r="G12" s="20"/>
      <c r="H12" s="20"/>
      <c r="I12" s="20"/>
      <c r="J12" s="20"/>
      <c r="K12" s="20"/>
      <c r="L12" s="20"/>
      <c r="M12" s="20"/>
      <c r="N12" s="20"/>
      <c r="O12" s="20"/>
      <c r="P12" s="20"/>
      <c r="Q12" s="20"/>
      <c r="R12" s="20"/>
      <c r="S12" s="20"/>
      <c r="T12" s="20"/>
      <c r="U12" s="20"/>
      <c r="V12" s="20"/>
      <c r="W12" s="20"/>
      <c r="X12" s="20"/>
      <c r="Y12" s="20"/>
    </row>
    <row r="13" spans="1:25" ht="15.75" x14ac:dyDescent="0.25">
      <c r="A13" s="20"/>
      <c r="B13" s="446" t="s">
        <v>572</v>
      </c>
      <c r="C13" s="20"/>
      <c r="D13" s="20"/>
      <c r="E13" s="20"/>
      <c r="F13" s="20"/>
      <c r="G13" s="20"/>
      <c r="H13" s="20"/>
      <c r="I13" s="20"/>
      <c r="J13" s="20"/>
      <c r="K13" s="20"/>
      <c r="L13" s="20"/>
      <c r="M13" s="20"/>
      <c r="N13" s="20"/>
      <c r="O13" s="20"/>
      <c r="P13" s="20"/>
      <c r="Q13" s="20"/>
      <c r="R13" s="20"/>
      <c r="S13" s="20"/>
      <c r="T13" s="20"/>
      <c r="U13" s="20"/>
      <c r="V13" s="20"/>
      <c r="W13" s="20"/>
      <c r="X13" s="20"/>
      <c r="Y13" s="20"/>
    </row>
    <row r="14" spans="1:25" ht="15.75" x14ac:dyDescent="0.25">
      <c r="A14" s="20"/>
      <c r="B14" s="446" t="s">
        <v>573</v>
      </c>
      <c r="C14" s="20"/>
      <c r="D14" s="20"/>
      <c r="E14" s="20"/>
      <c r="F14" s="20"/>
      <c r="G14" s="20"/>
      <c r="H14" s="20"/>
      <c r="I14" s="20"/>
      <c r="J14" s="20"/>
      <c r="K14" s="20"/>
      <c r="L14" s="20"/>
      <c r="M14" s="20"/>
      <c r="N14" s="20"/>
      <c r="O14" s="20"/>
      <c r="P14" s="20"/>
      <c r="Q14" s="20"/>
      <c r="R14" s="20"/>
      <c r="S14" s="20"/>
      <c r="T14" s="20"/>
      <c r="U14" s="20"/>
      <c r="V14" s="20"/>
      <c r="W14" s="20"/>
      <c r="X14" s="20"/>
      <c r="Y14" s="20"/>
    </row>
    <row r="15" spans="1:25" x14ac:dyDescent="0.25">
      <c r="A15" s="20"/>
      <c r="B15" s="20"/>
      <c r="C15" s="20"/>
      <c r="D15" s="20"/>
      <c r="E15" s="20"/>
      <c r="F15" s="20"/>
      <c r="G15" s="20"/>
      <c r="H15" s="20"/>
      <c r="I15" s="20"/>
      <c r="J15" s="20"/>
      <c r="K15" s="20"/>
      <c r="L15" s="20"/>
      <c r="M15" s="20"/>
      <c r="N15" s="20"/>
      <c r="O15" s="20"/>
      <c r="P15" s="20"/>
      <c r="Q15" s="20"/>
      <c r="R15" s="20"/>
      <c r="S15" s="20"/>
      <c r="T15" s="20"/>
      <c r="U15" s="20"/>
      <c r="V15" s="20"/>
      <c r="W15" s="20"/>
      <c r="X15" s="20"/>
      <c r="Y15" s="20"/>
    </row>
    <row r="16" spans="1:25" ht="15" customHeight="1" x14ac:dyDescent="0.25">
      <c r="A16" s="20"/>
      <c r="B16" s="20"/>
      <c r="C16" s="20"/>
      <c r="D16" s="20"/>
      <c r="E16" s="771" t="s">
        <v>191</v>
      </c>
      <c r="F16" s="772"/>
      <c r="G16" s="768" t="s">
        <v>193</v>
      </c>
      <c r="H16" s="769"/>
      <c r="I16" s="20"/>
      <c r="J16" s="534" t="s">
        <v>552</v>
      </c>
      <c r="K16" s="109"/>
      <c r="L16" s="109"/>
      <c r="M16" s="109"/>
      <c r="N16" s="109"/>
      <c r="O16" s="109"/>
      <c r="P16" s="109"/>
      <c r="Q16" s="20"/>
      <c r="R16" s="20"/>
      <c r="S16" s="20"/>
      <c r="T16" s="20"/>
      <c r="U16" s="20"/>
      <c r="V16" s="20"/>
      <c r="W16" s="20"/>
      <c r="X16" s="20"/>
      <c r="Y16" s="20"/>
    </row>
    <row r="17" spans="1:25" ht="18" customHeight="1" thickBot="1" x14ac:dyDescent="0.3">
      <c r="A17" s="20"/>
      <c r="B17" s="760" t="s">
        <v>431</v>
      </c>
      <c r="C17" s="410" t="s">
        <v>53</v>
      </c>
      <c r="D17" s="410" t="s">
        <v>54</v>
      </c>
      <c r="E17" s="396" t="s">
        <v>79</v>
      </c>
      <c r="F17" s="397" t="s">
        <v>78</v>
      </c>
      <c r="G17" s="398" t="s">
        <v>79</v>
      </c>
      <c r="H17" s="396" t="s">
        <v>78</v>
      </c>
      <c r="I17" s="20"/>
      <c r="J17" s="20"/>
      <c r="K17" s="109"/>
      <c r="L17" s="109"/>
      <c r="M17" s="109"/>
      <c r="N17" s="109"/>
      <c r="O17" s="109"/>
      <c r="P17" s="109"/>
      <c r="Q17" s="20"/>
      <c r="R17" s="20"/>
      <c r="S17" s="20"/>
      <c r="T17" s="20"/>
      <c r="U17" s="20"/>
      <c r="V17" s="20"/>
      <c r="W17" s="20"/>
      <c r="X17" s="20"/>
      <c r="Y17" s="20"/>
    </row>
    <row r="18" spans="1:25" ht="16.149999999999999" customHeight="1" thickTop="1" thickBot="1" x14ac:dyDescent="0.3">
      <c r="A18" s="20"/>
      <c r="B18" s="761"/>
      <c r="C18" s="413" t="s">
        <v>39</v>
      </c>
      <c r="D18" s="413" t="s">
        <v>39</v>
      </c>
      <c r="E18" s="414" t="s">
        <v>37</v>
      </c>
      <c r="F18" s="447" t="s">
        <v>37</v>
      </c>
      <c r="G18" s="448" t="s">
        <v>37</v>
      </c>
      <c r="H18" s="414" t="s">
        <v>37</v>
      </c>
      <c r="I18" s="20"/>
      <c r="J18" s="766" t="s">
        <v>514</v>
      </c>
      <c r="K18" s="767"/>
      <c r="L18" s="484">
        <v>17</v>
      </c>
      <c r="M18" s="109"/>
      <c r="N18" s="109"/>
      <c r="O18" s="109"/>
      <c r="P18" s="109"/>
      <c r="Q18" s="20"/>
      <c r="R18" s="20"/>
      <c r="S18" s="20"/>
      <c r="T18" s="20"/>
      <c r="U18" s="20"/>
      <c r="V18" s="20"/>
      <c r="W18" s="20"/>
      <c r="X18" s="20"/>
      <c r="Y18" s="20"/>
    </row>
    <row r="19" spans="1:25" ht="15.75" thickTop="1" x14ac:dyDescent="0.25">
      <c r="A19" s="20"/>
      <c r="B19" s="415" t="str">
        <f>'DATI STRUTTURA'!C22</f>
        <v>X0.1</v>
      </c>
      <c r="C19" s="416">
        <f>'DATI STRUTTURA'!D22</f>
        <v>3.3</v>
      </c>
      <c r="D19" s="416">
        <f>'DATI STRUTTURA'!E22</f>
        <v>0.4</v>
      </c>
      <c r="E19" s="449">
        <f>'RIP TF1'!AA4</f>
        <v>18.364305963959502</v>
      </c>
      <c r="F19" s="450">
        <f>'RIP TF1'!AB4</f>
        <v>0</v>
      </c>
      <c r="G19" s="451">
        <f>'RIP MF1'!AA4</f>
        <v>23.806364575556422</v>
      </c>
      <c r="H19" s="449">
        <f>'RIP MF1'!AB4</f>
        <v>0</v>
      </c>
      <c r="I19" s="20"/>
      <c r="J19" s="20"/>
      <c r="K19" s="20"/>
      <c r="L19" s="20"/>
      <c r="M19" s="20"/>
      <c r="N19" s="20"/>
      <c r="O19" s="20"/>
      <c r="P19" s="20"/>
      <c r="Q19" s="20"/>
      <c r="R19" s="20"/>
      <c r="S19" s="20"/>
      <c r="T19" s="20"/>
      <c r="U19" s="20"/>
      <c r="V19" s="20"/>
      <c r="W19" s="20"/>
      <c r="X19" s="20"/>
      <c r="Y19" s="20"/>
    </row>
    <row r="20" spans="1:25" x14ac:dyDescent="0.25">
      <c r="A20" s="20"/>
      <c r="B20" s="418" t="str">
        <f>'DATI STRUTTURA'!C23</f>
        <v>X0.2</v>
      </c>
      <c r="C20" s="416">
        <f>'DATI STRUTTURA'!D23</f>
        <v>0.99</v>
      </c>
      <c r="D20" s="416">
        <f>'DATI STRUTTURA'!E23</f>
        <v>0.4</v>
      </c>
      <c r="E20" s="416">
        <f>'RIP TF1'!AA5</f>
        <v>1.8034668618071226</v>
      </c>
      <c r="F20" s="431">
        <f>'RIP TF1'!AB5</f>
        <v>0</v>
      </c>
      <c r="G20" s="452">
        <f>'RIP MF1'!AA5</f>
        <v>1.1444218416052523</v>
      </c>
      <c r="H20" s="416">
        <f>'RIP MF1'!AB5</f>
        <v>0</v>
      </c>
      <c r="I20" s="20"/>
      <c r="J20" s="20"/>
      <c r="K20" s="20"/>
      <c r="L20" s="20"/>
      <c r="M20" s="20"/>
      <c r="N20" s="20"/>
      <c r="O20" s="20"/>
      <c r="P20" s="20"/>
      <c r="Q20" s="20"/>
      <c r="R20" s="20"/>
      <c r="S20" s="20"/>
      <c r="T20" s="20"/>
      <c r="U20" s="20"/>
      <c r="V20" s="20"/>
      <c r="W20" s="20"/>
      <c r="X20" s="20"/>
      <c r="Y20" s="20"/>
    </row>
    <row r="21" spans="1:25" x14ac:dyDescent="0.25">
      <c r="A21" s="20"/>
      <c r="B21" s="418" t="str">
        <f>'DATI STRUTTURA'!C24</f>
        <v>X0.3</v>
      </c>
      <c r="C21" s="416">
        <f>'DATI STRUTTURA'!D24</f>
        <v>1.89</v>
      </c>
      <c r="D21" s="416">
        <f>'DATI STRUTTURA'!E24</f>
        <v>0.4</v>
      </c>
      <c r="E21" s="416">
        <f>'RIP TF1'!AA6</f>
        <v>7.4467088197829803</v>
      </c>
      <c r="F21" s="431">
        <f>'RIP TF1'!AB6</f>
        <v>0</v>
      </c>
      <c r="G21" s="452">
        <f>'RIP MF1'!AA6</f>
        <v>6.5668624150523849</v>
      </c>
      <c r="H21" s="416">
        <f>'RIP MF1'!AB6</f>
        <v>0</v>
      </c>
      <c r="I21" s="20"/>
      <c r="J21" s="20"/>
      <c r="K21" s="20"/>
      <c r="L21" s="20"/>
      <c r="M21" s="535" t="s">
        <v>501</v>
      </c>
      <c r="N21" s="535" t="s">
        <v>502</v>
      </c>
      <c r="O21" s="535" t="s">
        <v>503</v>
      </c>
      <c r="P21" s="535" t="s">
        <v>504</v>
      </c>
      <c r="Q21" s="20"/>
      <c r="R21" s="20"/>
      <c r="S21" s="20"/>
      <c r="T21" s="20"/>
      <c r="U21" s="20"/>
      <c r="V21" s="20"/>
      <c r="W21" s="20"/>
      <c r="X21" s="20"/>
      <c r="Y21" s="20"/>
    </row>
    <row r="22" spans="1:25" ht="15.75" x14ac:dyDescent="0.25">
      <c r="A22" s="20"/>
      <c r="B22" s="418" t="str">
        <f>'DATI STRUTTURA'!C25</f>
        <v>X0.4</v>
      </c>
      <c r="C22" s="416">
        <f>'DATI STRUTTURA'!D25</f>
        <v>1.68</v>
      </c>
      <c r="D22" s="416">
        <f>'DATI STRUTTURA'!E25</f>
        <v>0.4</v>
      </c>
      <c r="E22" s="416">
        <f>'RIP TF1'!AA7</f>
        <v>5.9270333600855558</v>
      </c>
      <c r="F22" s="431">
        <f>'RIP TF1'!AB7</f>
        <v>0</v>
      </c>
      <c r="G22" s="452">
        <f>'RIP MF1'!AA7</f>
        <v>4.8584674668531544</v>
      </c>
      <c r="H22" s="416">
        <f>'RIP MF1'!AB7</f>
        <v>0</v>
      </c>
      <c r="I22" s="20"/>
      <c r="J22" s="623" t="s">
        <v>506</v>
      </c>
      <c r="K22" s="623"/>
      <c r="L22" s="109">
        <v>1</v>
      </c>
      <c r="M22" s="536">
        <v>1</v>
      </c>
      <c r="N22" s="536">
        <v>0.3</v>
      </c>
      <c r="O22" s="536">
        <v>1</v>
      </c>
      <c r="P22" s="536">
        <v>0.3</v>
      </c>
      <c r="Q22" s="537" t="str">
        <f t="shared" ref="Q22:Q58" si="0">IF($L$18=L22,"←","")</f>
        <v/>
      </c>
      <c r="R22" s="20"/>
      <c r="S22" s="20"/>
      <c r="T22" s="20"/>
      <c r="U22" s="20"/>
      <c r="V22" s="20"/>
      <c r="W22" s="20"/>
      <c r="X22" s="20"/>
      <c r="Y22" s="20"/>
    </row>
    <row r="23" spans="1:25" ht="15.75" x14ac:dyDescent="0.25">
      <c r="A23" s="20"/>
      <c r="B23" s="418" t="str">
        <f>'DATI STRUTTURA'!C26</f>
        <v>X0.5</v>
      </c>
      <c r="C23" s="416">
        <f>'DATI STRUTTURA'!D26</f>
        <v>1.44</v>
      </c>
      <c r="D23" s="416">
        <f>'DATI STRUTTURA'!E26</f>
        <v>0.4</v>
      </c>
      <c r="E23" s="416">
        <f>'RIP TF1'!AA8</f>
        <v>4.2111988236839544</v>
      </c>
      <c r="F23" s="431">
        <f>'RIP TF1'!AB8</f>
        <v>0</v>
      </c>
      <c r="G23" s="452">
        <f>'RIP MF1'!AA8</f>
        <v>3.4405360778592171</v>
      </c>
      <c r="H23" s="416">
        <f>'RIP MF1'!AB8</f>
        <v>0</v>
      </c>
      <c r="I23" s="20"/>
      <c r="J23" s="623" t="s">
        <v>506</v>
      </c>
      <c r="K23" s="623"/>
      <c r="L23" s="109">
        <f t="shared" ref="L23:L53" si="1">L22+1</f>
        <v>2</v>
      </c>
      <c r="M23" s="536">
        <v>1</v>
      </c>
      <c r="N23" s="536">
        <v>0.3</v>
      </c>
      <c r="O23" s="536">
        <v>1</v>
      </c>
      <c r="P23" s="536">
        <v>-0.3</v>
      </c>
      <c r="Q23" s="537" t="str">
        <f t="shared" si="0"/>
        <v/>
      </c>
      <c r="R23" s="20"/>
      <c r="S23" s="20"/>
      <c r="T23" s="20"/>
      <c r="U23" s="20"/>
      <c r="V23" s="20"/>
      <c r="W23" s="20"/>
      <c r="X23" s="20"/>
      <c r="Y23" s="20"/>
    </row>
    <row r="24" spans="1:25" ht="15.75" x14ac:dyDescent="0.25">
      <c r="A24" s="20"/>
      <c r="B24" s="418" t="str">
        <f>'DATI STRUTTURA'!C27</f>
        <v>X0.6</v>
      </c>
      <c r="C24" s="416">
        <f>'DATI STRUTTURA'!D27</f>
        <v>1.1399999999999999</v>
      </c>
      <c r="D24" s="416">
        <f>'DATI STRUTTURA'!E27</f>
        <v>0.4</v>
      </c>
      <c r="E24" s="416">
        <f>'RIP TF1'!AA9</f>
        <v>2.4836201949780738</v>
      </c>
      <c r="F24" s="431">
        <f>'RIP TF1'!AB9</f>
        <v>0</v>
      </c>
      <c r="G24" s="452">
        <f>'RIP MF1'!AA9</f>
        <v>1.8126703007570881</v>
      </c>
      <c r="H24" s="416">
        <f>'RIP MF1'!AB9</f>
        <v>0</v>
      </c>
      <c r="I24" s="20"/>
      <c r="J24" s="623" t="s">
        <v>506</v>
      </c>
      <c r="K24" s="623"/>
      <c r="L24" s="109">
        <f t="shared" si="1"/>
        <v>3</v>
      </c>
      <c r="M24" s="536">
        <v>1</v>
      </c>
      <c r="N24" s="536">
        <v>0.3</v>
      </c>
      <c r="O24" s="536">
        <v>-1</v>
      </c>
      <c r="P24" s="536">
        <v>0.3</v>
      </c>
      <c r="Q24" s="537" t="str">
        <f t="shared" si="0"/>
        <v/>
      </c>
      <c r="R24" s="20"/>
      <c r="S24" s="20"/>
      <c r="T24" s="20"/>
      <c r="U24" s="20"/>
      <c r="V24" s="20"/>
      <c r="W24" s="20"/>
      <c r="X24" s="20"/>
      <c r="Y24" s="20"/>
    </row>
    <row r="25" spans="1:25" ht="15.75" x14ac:dyDescent="0.25">
      <c r="A25" s="20"/>
      <c r="B25" s="418" t="str">
        <f>'DATI STRUTTURA'!C28</f>
        <v>X0.7</v>
      </c>
      <c r="C25" s="416">
        <f>'DATI STRUTTURA'!D28</f>
        <v>1.0900000000000001</v>
      </c>
      <c r="D25" s="416">
        <f>'DATI STRUTTURA'!E28</f>
        <v>0.4</v>
      </c>
      <c r="E25" s="416">
        <f>'RIP TF1'!AA10</f>
        <v>2.1653438057945431</v>
      </c>
      <c r="F25" s="431">
        <f>'RIP TF1'!AB10</f>
        <v>0</v>
      </c>
      <c r="G25" s="452">
        <f>'RIP MF1'!AA10</f>
        <v>1.7014984588687936</v>
      </c>
      <c r="H25" s="416">
        <f>'RIP MF1'!AB10</f>
        <v>0</v>
      </c>
      <c r="I25" s="20"/>
      <c r="J25" s="623" t="s">
        <v>506</v>
      </c>
      <c r="K25" s="623"/>
      <c r="L25" s="109">
        <f t="shared" si="1"/>
        <v>4</v>
      </c>
      <c r="M25" s="536">
        <v>1</v>
      </c>
      <c r="N25" s="536">
        <v>0.3</v>
      </c>
      <c r="O25" s="536">
        <v>-1</v>
      </c>
      <c r="P25" s="536">
        <v>-0.3</v>
      </c>
      <c r="Q25" s="537" t="str">
        <f t="shared" si="0"/>
        <v/>
      </c>
      <c r="R25" s="20"/>
      <c r="S25" s="20"/>
      <c r="T25" s="20"/>
      <c r="U25" s="20"/>
      <c r="V25" s="20"/>
      <c r="W25" s="20"/>
      <c r="X25" s="20"/>
      <c r="Y25" s="20"/>
    </row>
    <row r="26" spans="1:25" ht="15.75" x14ac:dyDescent="0.25">
      <c r="A26" s="20"/>
      <c r="B26" s="418" t="str">
        <f>'DATI STRUTTURA'!C29</f>
        <v>X0.8</v>
      </c>
      <c r="C26" s="416">
        <f>'DATI STRUTTURA'!D29</f>
        <v>1.0900000000000001</v>
      </c>
      <c r="D26" s="416">
        <f>'DATI STRUTTURA'!E29</f>
        <v>0.4</v>
      </c>
      <c r="E26" s="416">
        <f>'RIP TF1'!AA11</f>
        <v>2.1653438057945431</v>
      </c>
      <c r="F26" s="431">
        <f>'RIP TF1'!AB11</f>
        <v>0</v>
      </c>
      <c r="G26" s="452">
        <f>'RIP MF1'!AA11</f>
        <v>1.7014984588687936</v>
      </c>
      <c r="H26" s="416">
        <f>'RIP MF1'!AB11</f>
        <v>0</v>
      </c>
      <c r="I26" s="20"/>
      <c r="J26" s="623" t="s">
        <v>506</v>
      </c>
      <c r="K26" s="623"/>
      <c r="L26" s="109">
        <f t="shared" si="1"/>
        <v>5</v>
      </c>
      <c r="M26" s="536">
        <v>1</v>
      </c>
      <c r="N26" s="536">
        <v>-0.3</v>
      </c>
      <c r="O26" s="536">
        <v>1</v>
      </c>
      <c r="P26" s="536">
        <v>0.3</v>
      </c>
      <c r="Q26" s="537" t="str">
        <f t="shared" si="0"/>
        <v/>
      </c>
      <c r="R26" s="20"/>
      <c r="S26" s="20"/>
      <c r="T26" s="20"/>
      <c r="U26" s="20"/>
      <c r="V26" s="20"/>
      <c r="W26" s="20"/>
      <c r="X26" s="20"/>
      <c r="Y26" s="20"/>
    </row>
    <row r="27" spans="1:25" ht="15.75" x14ac:dyDescent="0.25">
      <c r="A27" s="20"/>
      <c r="B27" s="418" t="str">
        <f>'DATI STRUTTURA'!C30</f>
        <v>X0.9</v>
      </c>
      <c r="C27" s="416">
        <f>'DATI STRUTTURA'!D30</f>
        <v>0.79</v>
      </c>
      <c r="D27" s="416">
        <f>'DATI STRUTTURA'!E30</f>
        <v>0.4</v>
      </c>
      <c r="E27" s="416">
        <f>'RIP TF1'!AA12</f>
        <v>0.97167702090588237</v>
      </c>
      <c r="F27" s="431">
        <f>'RIP TF1'!AB12</f>
        <v>0</v>
      </c>
      <c r="G27" s="452">
        <f>'RIP MF1'!AA12</f>
        <v>0.66240920642627554</v>
      </c>
      <c r="H27" s="416">
        <f>'RIP MF1'!AB12</f>
        <v>0</v>
      </c>
      <c r="I27" s="20"/>
      <c r="J27" s="623" t="s">
        <v>506</v>
      </c>
      <c r="K27" s="623"/>
      <c r="L27" s="109">
        <f t="shared" si="1"/>
        <v>6</v>
      </c>
      <c r="M27" s="536">
        <v>1</v>
      </c>
      <c r="N27" s="536">
        <v>-0.3</v>
      </c>
      <c r="O27" s="536">
        <v>1</v>
      </c>
      <c r="P27" s="536">
        <v>-0.3</v>
      </c>
      <c r="Q27" s="537" t="str">
        <f t="shared" si="0"/>
        <v/>
      </c>
      <c r="R27" s="20"/>
      <c r="S27" s="20"/>
      <c r="T27" s="20"/>
      <c r="U27" s="20"/>
      <c r="V27" s="20"/>
      <c r="W27" s="20"/>
      <c r="X27" s="20"/>
      <c r="Y27" s="20"/>
    </row>
    <row r="28" spans="1:25" ht="15.75" x14ac:dyDescent="0.25">
      <c r="A28" s="20"/>
      <c r="B28" s="418" t="str">
        <f>'DATI STRUTTURA'!C31</f>
        <v>X0.10</v>
      </c>
      <c r="C28" s="416">
        <f>'DATI STRUTTURA'!D31</f>
        <v>0.99</v>
      </c>
      <c r="D28" s="416">
        <f>'DATI STRUTTURA'!E31</f>
        <v>0.4</v>
      </c>
      <c r="E28" s="416">
        <f>'RIP TF1'!AA13</f>
        <v>1.7323242004966315</v>
      </c>
      <c r="F28" s="431">
        <f>'RIP TF1'!AB13</f>
        <v>0</v>
      </c>
      <c r="G28" s="452">
        <f>'RIP MF1'!AA13</f>
        <v>1.2655584494734768</v>
      </c>
      <c r="H28" s="416">
        <f>'RIP MF1'!AB13</f>
        <v>0</v>
      </c>
      <c r="I28" s="20"/>
      <c r="J28" s="623" t="s">
        <v>506</v>
      </c>
      <c r="K28" s="623"/>
      <c r="L28" s="109">
        <f t="shared" si="1"/>
        <v>7</v>
      </c>
      <c r="M28" s="536">
        <v>1</v>
      </c>
      <c r="N28" s="536">
        <v>-0.3</v>
      </c>
      <c r="O28" s="536">
        <v>-1</v>
      </c>
      <c r="P28" s="536">
        <v>0.3</v>
      </c>
      <c r="Q28" s="537" t="str">
        <f t="shared" si="0"/>
        <v/>
      </c>
      <c r="R28" s="20"/>
      <c r="S28" s="20"/>
      <c r="T28" s="20"/>
      <c r="U28" s="20"/>
      <c r="V28" s="20"/>
      <c r="W28" s="20"/>
      <c r="X28" s="20"/>
      <c r="Y28" s="20"/>
    </row>
    <row r="29" spans="1:25" ht="15.75" x14ac:dyDescent="0.25">
      <c r="A29" s="20"/>
      <c r="B29" s="418" t="str">
        <f>'DATI STRUTTURA'!C32</f>
        <v>Y0.1</v>
      </c>
      <c r="C29" s="416">
        <f>'DATI STRUTTURA'!D32</f>
        <v>0.4</v>
      </c>
      <c r="D29" s="416">
        <f>'DATI STRUTTURA'!E32</f>
        <v>6.3</v>
      </c>
      <c r="E29" s="416">
        <f>'RIP TF1'!AA14</f>
        <v>0</v>
      </c>
      <c r="F29" s="431">
        <f>'RIP TF1'!AB14</f>
        <v>26.532602193299574</v>
      </c>
      <c r="G29" s="452">
        <f>'RIP MF1'!AA14</f>
        <v>0</v>
      </c>
      <c r="H29" s="416">
        <f>'RIP MF1'!AB14</f>
        <v>24.898431649304776</v>
      </c>
      <c r="I29" s="20"/>
      <c r="J29" s="623" t="s">
        <v>506</v>
      </c>
      <c r="K29" s="623"/>
      <c r="L29" s="109">
        <f t="shared" si="1"/>
        <v>8</v>
      </c>
      <c r="M29" s="536">
        <v>1</v>
      </c>
      <c r="N29" s="536">
        <v>-0.3</v>
      </c>
      <c r="O29" s="536">
        <v>-1</v>
      </c>
      <c r="P29" s="536">
        <v>-0.3</v>
      </c>
      <c r="Q29" s="537" t="str">
        <f t="shared" si="0"/>
        <v/>
      </c>
      <c r="R29" s="20"/>
      <c r="S29" s="20"/>
      <c r="T29" s="20"/>
      <c r="U29" s="20"/>
      <c r="V29" s="20"/>
      <c r="W29" s="20"/>
      <c r="X29" s="20"/>
      <c r="Y29" s="20"/>
    </row>
    <row r="30" spans="1:25" ht="15.75" x14ac:dyDescent="0.25">
      <c r="A30" s="20"/>
      <c r="B30" s="418" t="str">
        <f>'DATI STRUTTURA'!C33</f>
        <v>Y0.2</v>
      </c>
      <c r="C30" s="416">
        <f>'DATI STRUTTURA'!D33</f>
        <v>0.4</v>
      </c>
      <c r="D30" s="416">
        <f>'DATI STRUTTURA'!E33</f>
        <v>2.9</v>
      </c>
      <c r="E30" s="416">
        <f>'RIP TF1'!AA15</f>
        <v>0</v>
      </c>
      <c r="F30" s="431">
        <f>'RIP TF1'!AB15</f>
        <v>14.082096760705308</v>
      </c>
      <c r="G30" s="452">
        <f>'RIP MF1'!AA15</f>
        <v>0</v>
      </c>
      <c r="H30" s="416">
        <f>'RIP MF1'!AB15</f>
        <v>10.888678625859615</v>
      </c>
      <c r="I30" s="20"/>
      <c r="J30" s="623" t="s">
        <v>506</v>
      </c>
      <c r="K30" s="623"/>
      <c r="L30" s="109">
        <f t="shared" si="1"/>
        <v>9</v>
      </c>
      <c r="M30" s="536">
        <v>-1</v>
      </c>
      <c r="N30" s="536">
        <v>0.3</v>
      </c>
      <c r="O30" s="536">
        <v>1</v>
      </c>
      <c r="P30" s="536">
        <v>0.3</v>
      </c>
      <c r="Q30" s="537" t="str">
        <f t="shared" si="0"/>
        <v/>
      </c>
      <c r="R30" s="20"/>
      <c r="S30" s="20"/>
      <c r="T30" s="20"/>
      <c r="U30" s="20"/>
      <c r="V30" s="20"/>
      <c r="W30" s="20"/>
      <c r="X30" s="20"/>
      <c r="Y30" s="20"/>
    </row>
    <row r="31" spans="1:25" ht="15.75" x14ac:dyDescent="0.25">
      <c r="A31" s="20"/>
      <c r="B31" s="418" t="str">
        <f>'DATI STRUTTURA'!C34</f>
        <v>Y0.3</v>
      </c>
      <c r="C31" s="416">
        <f>'DATI STRUTTURA'!D34</f>
        <v>0.4</v>
      </c>
      <c r="D31" s="416">
        <f>'DATI STRUTTURA'!E34</f>
        <v>4.0999999999999996</v>
      </c>
      <c r="E31" s="416">
        <f>'RIP TF1'!AA16</f>
        <v>0</v>
      </c>
      <c r="F31" s="431">
        <f>'RIP TF1'!AB16</f>
        <v>22.751405116026408</v>
      </c>
      <c r="G31" s="452">
        <f>'RIP MF1'!AA16</f>
        <v>0</v>
      </c>
      <c r="H31" s="416">
        <f>'RIP MF1'!AB16</f>
        <v>21.546947072062654</v>
      </c>
      <c r="I31" s="20"/>
      <c r="J31" s="623" t="s">
        <v>506</v>
      </c>
      <c r="K31" s="623"/>
      <c r="L31" s="109">
        <f t="shared" si="1"/>
        <v>10</v>
      </c>
      <c r="M31" s="536">
        <v>-1</v>
      </c>
      <c r="N31" s="536">
        <v>0.3</v>
      </c>
      <c r="O31" s="536">
        <v>1</v>
      </c>
      <c r="P31" s="536">
        <v>-0.3</v>
      </c>
      <c r="Q31" s="537" t="str">
        <f t="shared" si="0"/>
        <v/>
      </c>
      <c r="R31" s="20"/>
      <c r="S31" s="20"/>
      <c r="T31" s="20"/>
      <c r="U31" s="20"/>
      <c r="V31" s="20"/>
      <c r="W31" s="20"/>
      <c r="X31" s="20"/>
      <c r="Y31" s="20"/>
    </row>
    <row r="32" spans="1:25" ht="15.75" x14ac:dyDescent="0.25">
      <c r="A32" s="20"/>
      <c r="B32" s="418" t="str">
        <f>'DATI STRUTTURA'!C35</f>
        <v>Y0.4</v>
      </c>
      <c r="C32" s="416">
        <f>'DATI STRUTTURA'!D35</f>
        <v>0.4</v>
      </c>
      <c r="D32" s="416">
        <f>'DATI STRUTTURA'!E35</f>
        <v>2.9</v>
      </c>
      <c r="E32" s="416">
        <f>'RIP TF1'!AA17</f>
        <v>0</v>
      </c>
      <c r="F32" s="431">
        <f>'RIP TF1'!AB17</f>
        <v>17.956360565381264</v>
      </c>
      <c r="G32" s="452">
        <f>'RIP MF1'!AA17</f>
        <v>0</v>
      </c>
      <c r="H32" s="416">
        <f>'RIP MF1'!AB17</f>
        <v>15.04746797763184</v>
      </c>
      <c r="I32" s="20"/>
      <c r="J32" s="623" t="s">
        <v>506</v>
      </c>
      <c r="K32" s="623"/>
      <c r="L32" s="109">
        <f t="shared" si="1"/>
        <v>11</v>
      </c>
      <c r="M32" s="536">
        <v>-1</v>
      </c>
      <c r="N32" s="536">
        <v>0.3</v>
      </c>
      <c r="O32" s="536">
        <v>-1</v>
      </c>
      <c r="P32" s="536">
        <v>0.3</v>
      </c>
      <c r="Q32" s="537" t="str">
        <f t="shared" si="0"/>
        <v/>
      </c>
      <c r="R32" s="20"/>
      <c r="S32" s="20"/>
      <c r="T32" s="20"/>
      <c r="U32" s="20"/>
      <c r="V32" s="20"/>
      <c r="W32" s="20"/>
      <c r="X32" s="20"/>
      <c r="Y32" s="20"/>
    </row>
    <row r="33" spans="1:25" ht="15.75" x14ac:dyDescent="0.25">
      <c r="A33" s="20"/>
      <c r="B33" s="418" t="str">
        <f>'DATI STRUTTURA'!C36</f>
        <v>Y0.5</v>
      </c>
      <c r="C33" s="416">
        <f>'DATI STRUTTURA'!D36</f>
        <v>0.4</v>
      </c>
      <c r="D33" s="416">
        <f>'DATI STRUTTURA'!E36</f>
        <v>5.3</v>
      </c>
      <c r="E33" s="416">
        <f>'RIP TF1'!AA18</f>
        <v>0</v>
      </c>
      <c r="F33" s="431">
        <f>'RIP TF1'!AB18</f>
        <v>39.785231971965338</v>
      </c>
      <c r="G33" s="452">
        <f>'RIP MF1'!AA18</f>
        <v>0</v>
      </c>
      <c r="H33" s="416">
        <f>'RIP MF1'!AB18</f>
        <v>45.860674654664322</v>
      </c>
      <c r="I33" s="20"/>
      <c r="J33" s="623" t="s">
        <v>506</v>
      </c>
      <c r="K33" s="623"/>
      <c r="L33" s="109">
        <f t="shared" si="1"/>
        <v>12</v>
      </c>
      <c r="M33" s="536">
        <v>-1</v>
      </c>
      <c r="N33" s="536">
        <v>0.3</v>
      </c>
      <c r="O33" s="536">
        <v>-1</v>
      </c>
      <c r="P33" s="536">
        <v>-0.3</v>
      </c>
      <c r="Q33" s="537" t="str">
        <f t="shared" si="0"/>
        <v/>
      </c>
      <c r="R33" s="20"/>
      <c r="S33" s="20"/>
      <c r="T33" s="20"/>
      <c r="U33" s="20"/>
      <c r="V33" s="20"/>
      <c r="W33" s="20"/>
      <c r="X33" s="20"/>
      <c r="Y33" s="20"/>
    </row>
    <row r="34" spans="1:25" ht="15.75" x14ac:dyDescent="0.25">
      <c r="A34" s="20"/>
      <c r="B34" s="418" t="str">
        <f>'DATI STRUTTURA'!C37</f>
        <v>Y0.6</v>
      </c>
      <c r="C34" s="416">
        <f>'DATI STRUTTURA'!D37</f>
        <v>0.4</v>
      </c>
      <c r="D34" s="416">
        <f>'DATI STRUTTURA'!E37</f>
        <v>4</v>
      </c>
      <c r="E34" s="416">
        <f>'RIP TF1'!AA19</f>
        <v>0</v>
      </c>
      <c r="F34" s="431">
        <f>'RIP TF1'!AB19</f>
        <v>36.462379583584749</v>
      </c>
      <c r="G34" s="452">
        <f>'RIP MF1'!AA19</f>
        <v>0</v>
      </c>
      <c r="H34" s="416">
        <f>'RIP MF1'!AB19</f>
        <v>39.327876211439445</v>
      </c>
      <c r="I34" s="20"/>
      <c r="J34" s="623" t="s">
        <v>506</v>
      </c>
      <c r="K34" s="623"/>
      <c r="L34" s="109">
        <f t="shared" si="1"/>
        <v>13</v>
      </c>
      <c r="M34" s="536">
        <v>-1</v>
      </c>
      <c r="N34" s="536">
        <v>-0.3</v>
      </c>
      <c r="O34" s="536">
        <v>1</v>
      </c>
      <c r="P34" s="536">
        <v>0.3</v>
      </c>
      <c r="Q34" s="537" t="str">
        <f t="shared" si="0"/>
        <v/>
      </c>
      <c r="R34" s="20"/>
      <c r="S34" s="20"/>
      <c r="T34" s="20"/>
      <c r="U34" s="20"/>
      <c r="V34" s="20"/>
      <c r="W34" s="20"/>
      <c r="X34" s="20"/>
      <c r="Y34" s="20"/>
    </row>
    <row r="35" spans="1:25" ht="15.75" x14ac:dyDescent="0.25">
      <c r="A35" s="20"/>
      <c r="B35" s="418">
        <f>'DATI STRUTTURA'!C38</f>
        <v>0</v>
      </c>
      <c r="C35" s="416">
        <f>'DATI STRUTTURA'!D38</f>
        <v>0</v>
      </c>
      <c r="D35" s="416">
        <f>'DATI STRUTTURA'!E38</f>
        <v>0</v>
      </c>
      <c r="E35" s="416">
        <f>'RIP TF1'!AA20</f>
        <v>0</v>
      </c>
      <c r="F35" s="431">
        <f>'RIP TF1'!AB20</f>
        <v>0</v>
      </c>
      <c r="G35" s="452">
        <f>'RIP MF1'!AA20</f>
        <v>0</v>
      </c>
      <c r="H35" s="416">
        <f>'RIP MF1'!AB20</f>
        <v>0</v>
      </c>
      <c r="I35" s="20"/>
      <c r="J35" s="623" t="s">
        <v>506</v>
      </c>
      <c r="K35" s="623"/>
      <c r="L35" s="109">
        <f t="shared" si="1"/>
        <v>14</v>
      </c>
      <c r="M35" s="536">
        <v>-1</v>
      </c>
      <c r="N35" s="536">
        <v>-0.3</v>
      </c>
      <c r="O35" s="536">
        <v>1</v>
      </c>
      <c r="P35" s="536">
        <v>-0.3</v>
      </c>
      <c r="Q35" s="537" t="str">
        <f t="shared" si="0"/>
        <v/>
      </c>
      <c r="R35" s="20"/>
      <c r="S35" s="20"/>
      <c r="T35" s="20"/>
      <c r="U35" s="20"/>
      <c r="V35" s="20"/>
      <c r="W35" s="20"/>
      <c r="X35" s="20"/>
      <c r="Y35" s="20"/>
    </row>
    <row r="36" spans="1:25" ht="15.75" x14ac:dyDescent="0.25">
      <c r="A36" s="20"/>
      <c r="B36" s="418">
        <f>'DATI STRUTTURA'!C39</f>
        <v>0</v>
      </c>
      <c r="C36" s="416">
        <f>'DATI STRUTTURA'!D39</f>
        <v>0</v>
      </c>
      <c r="D36" s="416">
        <f>'DATI STRUTTURA'!E39</f>
        <v>0</v>
      </c>
      <c r="E36" s="416">
        <f>'RIP TF1'!AA21</f>
        <v>0</v>
      </c>
      <c r="F36" s="431">
        <f>'RIP TF1'!AB21</f>
        <v>0</v>
      </c>
      <c r="G36" s="452">
        <f>'RIP MF1'!AA21</f>
        <v>0</v>
      </c>
      <c r="H36" s="416">
        <f>'RIP MF1'!AB21</f>
        <v>0</v>
      </c>
      <c r="I36" s="20"/>
      <c r="J36" s="623" t="s">
        <v>506</v>
      </c>
      <c r="K36" s="623"/>
      <c r="L36" s="109">
        <f t="shared" si="1"/>
        <v>15</v>
      </c>
      <c r="M36" s="536">
        <v>-1</v>
      </c>
      <c r="N36" s="536">
        <v>-0.3</v>
      </c>
      <c r="O36" s="536">
        <v>-1</v>
      </c>
      <c r="P36" s="536">
        <v>0.3</v>
      </c>
      <c r="Q36" s="537" t="str">
        <f t="shared" si="0"/>
        <v/>
      </c>
      <c r="R36" s="20"/>
      <c r="S36" s="20"/>
      <c r="T36" s="20"/>
      <c r="U36" s="20"/>
      <c r="V36" s="20"/>
      <c r="W36" s="20"/>
      <c r="X36" s="20"/>
      <c r="Y36" s="20"/>
    </row>
    <row r="37" spans="1:25" ht="16.5" thickBot="1" x14ac:dyDescent="0.3">
      <c r="A37" s="20"/>
      <c r="B37" s="418">
        <f>'DATI STRUTTURA'!C40</f>
        <v>0</v>
      </c>
      <c r="C37" s="416">
        <f>'DATI STRUTTURA'!D40</f>
        <v>0</v>
      </c>
      <c r="D37" s="416">
        <f>'DATI STRUTTURA'!E40</f>
        <v>0</v>
      </c>
      <c r="E37" s="416">
        <f>'RIP TF1'!AA22</f>
        <v>0</v>
      </c>
      <c r="F37" s="431">
        <f>'RIP TF1'!AB22</f>
        <v>0</v>
      </c>
      <c r="G37" s="452">
        <f>'RIP MF1'!AA22</f>
        <v>0</v>
      </c>
      <c r="H37" s="416">
        <f>'RIP MF1'!AB22</f>
        <v>0</v>
      </c>
      <c r="I37" s="20"/>
      <c r="J37" s="623" t="s">
        <v>506</v>
      </c>
      <c r="K37" s="623"/>
      <c r="L37" s="109">
        <f t="shared" si="1"/>
        <v>16</v>
      </c>
      <c r="M37" s="538">
        <v>-1</v>
      </c>
      <c r="N37" s="538">
        <v>-0.3</v>
      </c>
      <c r="O37" s="538">
        <v>-1</v>
      </c>
      <c r="P37" s="538">
        <v>-0.3</v>
      </c>
      <c r="Q37" s="537" t="str">
        <f t="shared" si="0"/>
        <v/>
      </c>
      <c r="R37" s="20"/>
      <c r="S37" s="20"/>
      <c r="T37" s="20"/>
      <c r="U37" s="20"/>
      <c r="V37" s="20"/>
      <c r="W37" s="20"/>
      <c r="X37" s="20"/>
      <c r="Y37" s="20"/>
    </row>
    <row r="38" spans="1:25" ht="15.75" x14ac:dyDescent="0.25">
      <c r="A38" s="20"/>
      <c r="B38" s="418">
        <f>'DATI STRUTTURA'!C41</f>
        <v>0</v>
      </c>
      <c r="C38" s="416">
        <f>'DATI STRUTTURA'!D41</f>
        <v>0</v>
      </c>
      <c r="D38" s="416">
        <f>'DATI STRUTTURA'!E41</f>
        <v>0</v>
      </c>
      <c r="E38" s="416">
        <f>'RIP TF1'!AA23</f>
        <v>0</v>
      </c>
      <c r="F38" s="431">
        <f>'RIP TF1'!AB23</f>
        <v>0</v>
      </c>
      <c r="G38" s="452">
        <f>'RIP MF1'!AA23</f>
        <v>0</v>
      </c>
      <c r="H38" s="416">
        <f>'RIP MF1'!AB23</f>
        <v>0</v>
      </c>
      <c r="I38" s="20"/>
      <c r="J38" s="623" t="s">
        <v>506</v>
      </c>
      <c r="K38" s="623"/>
      <c r="L38" s="109">
        <f t="shared" si="1"/>
        <v>17</v>
      </c>
      <c r="M38" s="539">
        <v>0.3</v>
      </c>
      <c r="N38" s="539">
        <v>1</v>
      </c>
      <c r="O38" s="539">
        <v>0.3</v>
      </c>
      <c r="P38" s="539">
        <v>1</v>
      </c>
      <c r="Q38" s="537" t="str">
        <f t="shared" si="0"/>
        <v>←</v>
      </c>
      <c r="R38" s="20"/>
      <c r="S38" s="20"/>
      <c r="T38" s="20"/>
      <c r="U38" s="20"/>
      <c r="V38" s="20"/>
      <c r="W38" s="20"/>
      <c r="X38" s="20"/>
      <c r="Y38" s="20"/>
    </row>
    <row r="39" spans="1:25" ht="15.75" x14ac:dyDescent="0.25">
      <c r="A39" s="20"/>
      <c r="B39" s="418">
        <f>'DATI STRUTTURA'!C42</f>
        <v>0</v>
      </c>
      <c r="C39" s="416">
        <f>'DATI STRUTTURA'!D42</f>
        <v>0</v>
      </c>
      <c r="D39" s="416">
        <f>'DATI STRUTTURA'!E42</f>
        <v>0</v>
      </c>
      <c r="E39" s="416">
        <f>'RIP TF1'!AA24</f>
        <v>0</v>
      </c>
      <c r="F39" s="431">
        <f>'RIP TF1'!AB24</f>
        <v>0</v>
      </c>
      <c r="G39" s="452">
        <f>'RIP MF1'!AA24</f>
        <v>0</v>
      </c>
      <c r="H39" s="416">
        <f>'RIP MF1'!AB24</f>
        <v>0</v>
      </c>
      <c r="I39" s="20"/>
      <c r="J39" s="623" t="s">
        <v>506</v>
      </c>
      <c r="K39" s="623"/>
      <c r="L39" s="109">
        <f t="shared" si="1"/>
        <v>18</v>
      </c>
      <c r="M39" s="536">
        <v>0.3</v>
      </c>
      <c r="N39" s="536">
        <v>1</v>
      </c>
      <c r="O39" s="536">
        <v>-0.3</v>
      </c>
      <c r="P39" s="536">
        <v>1</v>
      </c>
      <c r="Q39" s="537" t="str">
        <f t="shared" si="0"/>
        <v/>
      </c>
      <c r="R39" s="20"/>
      <c r="S39" s="20"/>
      <c r="T39" s="20"/>
      <c r="U39" s="20"/>
      <c r="V39" s="20"/>
      <c r="W39" s="20"/>
      <c r="X39" s="20"/>
      <c r="Y39" s="20"/>
    </row>
    <row r="40" spans="1:25" ht="15.75" x14ac:dyDescent="0.25">
      <c r="A40" s="20"/>
      <c r="B40" s="418">
        <f>'DATI STRUTTURA'!C43</f>
        <v>0</v>
      </c>
      <c r="C40" s="416">
        <f>'DATI STRUTTURA'!D43</f>
        <v>0</v>
      </c>
      <c r="D40" s="416">
        <f>'DATI STRUTTURA'!E43</f>
        <v>0</v>
      </c>
      <c r="E40" s="416">
        <f>'RIP TF1'!AA25</f>
        <v>0</v>
      </c>
      <c r="F40" s="431">
        <f>'RIP TF1'!AB25</f>
        <v>0</v>
      </c>
      <c r="G40" s="452">
        <f>'RIP MF1'!AA25</f>
        <v>0</v>
      </c>
      <c r="H40" s="416">
        <f>'RIP MF1'!AB25</f>
        <v>0</v>
      </c>
      <c r="I40" s="20"/>
      <c r="J40" s="623" t="s">
        <v>506</v>
      </c>
      <c r="K40" s="623"/>
      <c r="L40" s="109">
        <f t="shared" si="1"/>
        <v>19</v>
      </c>
      <c r="M40" s="536">
        <v>0.3</v>
      </c>
      <c r="N40" s="536">
        <v>1</v>
      </c>
      <c r="O40" s="536">
        <v>0.3</v>
      </c>
      <c r="P40" s="536">
        <v>-1</v>
      </c>
      <c r="Q40" s="537" t="str">
        <f t="shared" si="0"/>
        <v/>
      </c>
      <c r="R40" s="20"/>
      <c r="S40" s="20"/>
      <c r="T40" s="20"/>
      <c r="U40" s="20"/>
      <c r="V40" s="20"/>
      <c r="W40" s="20"/>
      <c r="X40" s="20"/>
      <c r="Y40" s="20"/>
    </row>
    <row r="41" spans="1:25" ht="15.75" x14ac:dyDescent="0.25">
      <c r="A41" s="20"/>
      <c r="B41" s="418">
        <f>'DATI STRUTTURA'!C44</f>
        <v>0</v>
      </c>
      <c r="C41" s="416">
        <f>'DATI STRUTTURA'!D44</f>
        <v>0</v>
      </c>
      <c r="D41" s="416">
        <f>'DATI STRUTTURA'!E44</f>
        <v>0</v>
      </c>
      <c r="E41" s="416">
        <f>'RIP TF1'!AA26</f>
        <v>0</v>
      </c>
      <c r="F41" s="431">
        <f>'RIP TF1'!AB26</f>
        <v>0</v>
      </c>
      <c r="G41" s="452">
        <f>'RIP MF1'!AA26</f>
        <v>0</v>
      </c>
      <c r="H41" s="416">
        <f>'RIP MF1'!AB26</f>
        <v>0</v>
      </c>
      <c r="I41" s="20"/>
      <c r="J41" s="623" t="s">
        <v>506</v>
      </c>
      <c r="K41" s="623"/>
      <c r="L41" s="109">
        <f t="shared" si="1"/>
        <v>20</v>
      </c>
      <c r="M41" s="536">
        <v>0.3</v>
      </c>
      <c r="N41" s="536">
        <v>1</v>
      </c>
      <c r="O41" s="536">
        <v>-0.3</v>
      </c>
      <c r="P41" s="536">
        <v>-1</v>
      </c>
      <c r="Q41" s="537" t="str">
        <f t="shared" si="0"/>
        <v/>
      </c>
      <c r="R41" s="20"/>
      <c r="S41" s="20"/>
      <c r="T41" s="20"/>
      <c r="U41" s="20"/>
      <c r="V41" s="20"/>
      <c r="W41" s="20"/>
      <c r="X41" s="20"/>
      <c r="Y41" s="20"/>
    </row>
    <row r="42" spans="1:25" ht="15.75" x14ac:dyDescent="0.25">
      <c r="A42" s="20"/>
      <c r="B42" s="418">
        <f>'DATI STRUTTURA'!C45</f>
        <v>0</v>
      </c>
      <c r="C42" s="416">
        <f>'DATI STRUTTURA'!D45</f>
        <v>0</v>
      </c>
      <c r="D42" s="416">
        <f>'DATI STRUTTURA'!E45</f>
        <v>0</v>
      </c>
      <c r="E42" s="416">
        <f>'RIP TF1'!AA27</f>
        <v>0</v>
      </c>
      <c r="F42" s="431">
        <f>'RIP TF1'!AB27</f>
        <v>0</v>
      </c>
      <c r="G42" s="452">
        <f>'RIP MF1'!AA27</f>
        <v>0</v>
      </c>
      <c r="H42" s="416">
        <f>'RIP MF1'!AB27</f>
        <v>0</v>
      </c>
      <c r="I42" s="20"/>
      <c r="J42" s="623" t="s">
        <v>506</v>
      </c>
      <c r="K42" s="623"/>
      <c r="L42" s="109">
        <f t="shared" si="1"/>
        <v>21</v>
      </c>
      <c r="M42" s="536">
        <v>-0.3</v>
      </c>
      <c r="N42" s="536">
        <v>1</v>
      </c>
      <c r="O42" s="536">
        <v>0.3</v>
      </c>
      <c r="P42" s="536">
        <v>1</v>
      </c>
      <c r="Q42" s="537" t="str">
        <f t="shared" si="0"/>
        <v/>
      </c>
      <c r="R42" s="20"/>
      <c r="S42" s="20"/>
      <c r="T42" s="20"/>
      <c r="U42" s="20"/>
      <c r="V42" s="20"/>
      <c r="W42" s="20"/>
      <c r="X42" s="20"/>
      <c r="Y42" s="20"/>
    </row>
    <row r="43" spans="1:25" ht="15.75" x14ac:dyDescent="0.25">
      <c r="A43" s="20"/>
      <c r="B43" s="418">
        <f>'DATI STRUTTURA'!C46</f>
        <v>0</v>
      </c>
      <c r="C43" s="416">
        <f>'DATI STRUTTURA'!D46</f>
        <v>0</v>
      </c>
      <c r="D43" s="416">
        <f>'DATI STRUTTURA'!E46</f>
        <v>0</v>
      </c>
      <c r="E43" s="416">
        <f>'RIP TF1'!AA28</f>
        <v>0</v>
      </c>
      <c r="F43" s="431">
        <f>'RIP TF1'!AB28</f>
        <v>0</v>
      </c>
      <c r="G43" s="452">
        <f>'RIP MF1'!AA28</f>
        <v>0</v>
      </c>
      <c r="H43" s="416">
        <f>'RIP MF1'!AB28</f>
        <v>0</v>
      </c>
      <c r="I43" s="20"/>
      <c r="J43" s="623" t="s">
        <v>506</v>
      </c>
      <c r="K43" s="623"/>
      <c r="L43" s="109">
        <f t="shared" si="1"/>
        <v>22</v>
      </c>
      <c r="M43" s="536">
        <v>-0.3</v>
      </c>
      <c r="N43" s="536">
        <v>1</v>
      </c>
      <c r="O43" s="536">
        <v>-0.3</v>
      </c>
      <c r="P43" s="536">
        <v>1</v>
      </c>
      <c r="Q43" s="537" t="str">
        <f t="shared" si="0"/>
        <v/>
      </c>
      <c r="R43" s="20"/>
      <c r="S43" s="20"/>
      <c r="T43" s="20"/>
      <c r="U43" s="20"/>
      <c r="V43" s="20"/>
      <c r="W43" s="20"/>
      <c r="X43" s="20"/>
      <c r="Y43" s="20"/>
    </row>
    <row r="44" spans="1:25" ht="15.75" x14ac:dyDescent="0.25">
      <c r="A44" s="20"/>
      <c r="B44" s="418">
        <f>'DATI STRUTTURA'!C47</f>
        <v>0</v>
      </c>
      <c r="C44" s="416">
        <f>'DATI STRUTTURA'!D47</f>
        <v>0</v>
      </c>
      <c r="D44" s="416">
        <f>'DATI STRUTTURA'!E47</f>
        <v>0</v>
      </c>
      <c r="E44" s="416">
        <f>'RIP TF1'!AA29</f>
        <v>0</v>
      </c>
      <c r="F44" s="431">
        <f>'RIP TF1'!AB29</f>
        <v>0</v>
      </c>
      <c r="G44" s="452">
        <f>'RIP MF1'!AA29</f>
        <v>0</v>
      </c>
      <c r="H44" s="416">
        <f>'RIP MF1'!AB29</f>
        <v>0</v>
      </c>
      <c r="I44" s="20"/>
      <c r="J44" s="623" t="s">
        <v>506</v>
      </c>
      <c r="K44" s="623"/>
      <c r="L44" s="109">
        <f t="shared" si="1"/>
        <v>23</v>
      </c>
      <c r="M44" s="536">
        <v>-0.3</v>
      </c>
      <c r="N44" s="536">
        <v>1</v>
      </c>
      <c r="O44" s="536">
        <v>0.3</v>
      </c>
      <c r="P44" s="536">
        <v>-1</v>
      </c>
      <c r="Q44" s="537" t="str">
        <f t="shared" si="0"/>
        <v/>
      </c>
      <c r="R44" s="20"/>
      <c r="S44" s="20"/>
      <c r="T44" s="20"/>
      <c r="U44" s="20"/>
      <c r="V44" s="20"/>
      <c r="W44" s="20"/>
      <c r="X44" s="20"/>
      <c r="Y44" s="20"/>
    </row>
    <row r="45" spans="1:25" ht="15.75" x14ac:dyDescent="0.25">
      <c r="A45" s="20"/>
      <c r="B45" s="418">
        <f>'DATI STRUTTURA'!C48</f>
        <v>0</v>
      </c>
      <c r="C45" s="416">
        <f>'DATI STRUTTURA'!D48</f>
        <v>0</v>
      </c>
      <c r="D45" s="416">
        <f>'DATI STRUTTURA'!E48</f>
        <v>0</v>
      </c>
      <c r="E45" s="416">
        <f>'RIP TF1'!AA30</f>
        <v>0</v>
      </c>
      <c r="F45" s="431">
        <f>'RIP TF1'!AB30</f>
        <v>0</v>
      </c>
      <c r="G45" s="452">
        <f>'RIP MF1'!AA30</f>
        <v>0</v>
      </c>
      <c r="H45" s="416">
        <f>'RIP MF1'!AB30</f>
        <v>0</v>
      </c>
      <c r="I45" s="20"/>
      <c r="J45" s="623" t="s">
        <v>506</v>
      </c>
      <c r="K45" s="623"/>
      <c r="L45" s="109">
        <f t="shared" si="1"/>
        <v>24</v>
      </c>
      <c r="M45" s="536">
        <v>-0.3</v>
      </c>
      <c r="N45" s="536">
        <v>1</v>
      </c>
      <c r="O45" s="536">
        <v>-0.3</v>
      </c>
      <c r="P45" s="536">
        <v>-1</v>
      </c>
      <c r="Q45" s="537" t="str">
        <f t="shared" si="0"/>
        <v/>
      </c>
      <c r="R45" s="20"/>
      <c r="S45" s="20"/>
      <c r="T45" s="20"/>
      <c r="U45" s="20"/>
      <c r="V45" s="20"/>
      <c r="W45" s="20"/>
      <c r="X45" s="20"/>
      <c r="Y45" s="20"/>
    </row>
    <row r="46" spans="1:25" ht="15.75" x14ac:dyDescent="0.25">
      <c r="A46" s="20"/>
      <c r="B46" s="418">
        <f>'DATI STRUTTURA'!C49</f>
        <v>0</v>
      </c>
      <c r="C46" s="416">
        <f>'DATI STRUTTURA'!D49</f>
        <v>0</v>
      </c>
      <c r="D46" s="416">
        <f>'DATI STRUTTURA'!E49</f>
        <v>0</v>
      </c>
      <c r="E46" s="416">
        <f>'RIP TF1'!AA31</f>
        <v>0</v>
      </c>
      <c r="F46" s="431">
        <f>'RIP TF1'!AB31</f>
        <v>0</v>
      </c>
      <c r="G46" s="452">
        <f>'RIP MF1'!AA31</f>
        <v>0</v>
      </c>
      <c r="H46" s="416">
        <f>'RIP MF1'!AB31</f>
        <v>0</v>
      </c>
      <c r="I46" s="20"/>
      <c r="J46" s="623" t="s">
        <v>506</v>
      </c>
      <c r="K46" s="623"/>
      <c r="L46" s="109">
        <f t="shared" si="1"/>
        <v>25</v>
      </c>
      <c r="M46" s="536">
        <v>0.3</v>
      </c>
      <c r="N46" s="536">
        <v>-1</v>
      </c>
      <c r="O46" s="536">
        <v>0.3</v>
      </c>
      <c r="P46" s="536">
        <v>1</v>
      </c>
      <c r="Q46" s="537" t="str">
        <f t="shared" si="0"/>
        <v/>
      </c>
      <c r="R46" s="20"/>
      <c r="S46" s="20"/>
      <c r="T46" s="20"/>
      <c r="U46" s="20"/>
      <c r="V46" s="20"/>
      <c r="W46" s="20"/>
      <c r="X46" s="20"/>
      <c r="Y46" s="20"/>
    </row>
    <row r="47" spans="1:25" ht="15.75" x14ac:dyDescent="0.25">
      <c r="A47" s="20"/>
      <c r="B47" s="418">
        <f>'DATI STRUTTURA'!C50</f>
        <v>0</v>
      </c>
      <c r="C47" s="416">
        <f>'DATI STRUTTURA'!D50</f>
        <v>0</v>
      </c>
      <c r="D47" s="416">
        <f>'DATI STRUTTURA'!E50</f>
        <v>0</v>
      </c>
      <c r="E47" s="416">
        <f>'RIP TF1'!AA32</f>
        <v>0</v>
      </c>
      <c r="F47" s="431">
        <f>'RIP TF1'!AB32</f>
        <v>0</v>
      </c>
      <c r="G47" s="452">
        <f>'RIP MF1'!AA32</f>
        <v>0</v>
      </c>
      <c r="H47" s="416">
        <f>'RIP MF1'!AB32</f>
        <v>0</v>
      </c>
      <c r="I47" s="20"/>
      <c r="J47" s="623" t="s">
        <v>506</v>
      </c>
      <c r="K47" s="623"/>
      <c r="L47" s="109">
        <f t="shared" si="1"/>
        <v>26</v>
      </c>
      <c r="M47" s="536">
        <v>0.3</v>
      </c>
      <c r="N47" s="536">
        <v>-1</v>
      </c>
      <c r="O47" s="536">
        <v>-0.3</v>
      </c>
      <c r="P47" s="536">
        <v>1</v>
      </c>
      <c r="Q47" s="537" t="str">
        <f t="shared" si="0"/>
        <v/>
      </c>
      <c r="R47" s="20"/>
      <c r="S47" s="20"/>
      <c r="T47" s="20"/>
      <c r="U47" s="20"/>
      <c r="V47" s="20"/>
      <c r="W47" s="20"/>
      <c r="X47" s="20"/>
      <c r="Y47" s="20"/>
    </row>
    <row r="48" spans="1:25" ht="15.75" x14ac:dyDescent="0.25">
      <c r="A48" s="20"/>
      <c r="B48" s="418">
        <f>'DATI STRUTTURA'!C51</f>
        <v>0</v>
      </c>
      <c r="C48" s="416">
        <f>'DATI STRUTTURA'!D51</f>
        <v>0</v>
      </c>
      <c r="D48" s="416">
        <f>'DATI STRUTTURA'!E51</f>
        <v>0</v>
      </c>
      <c r="E48" s="416">
        <f>'RIP TF1'!AA33</f>
        <v>0</v>
      </c>
      <c r="F48" s="431">
        <f>'RIP TF1'!AB33</f>
        <v>0</v>
      </c>
      <c r="G48" s="452">
        <f>'RIP MF1'!AA33</f>
        <v>0</v>
      </c>
      <c r="H48" s="416">
        <f>'RIP MF1'!AB33</f>
        <v>0</v>
      </c>
      <c r="I48" s="20"/>
      <c r="J48" s="623" t="s">
        <v>506</v>
      </c>
      <c r="K48" s="623"/>
      <c r="L48" s="109">
        <f t="shared" si="1"/>
        <v>27</v>
      </c>
      <c r="M48" s="536">
        <v>0.3</v>
      </c>
      <c r="N48" s="536">
        <v>-1</v>
      </c>
      <c r="O48" s="536">
        <v>0.3</v>
      </c>
      <c r="P48" s="536">
        <v>-1</v>
      </c>
      <c r="Q48" s="537" t="str">
        <f t="shared" si="0"/>
        <v/>
      </c>
      <c r="R48" s="20"/>
      <c r="S48" s="20"/>
      <c r="T48" s="20"/>
      <c r="U48" s="20"/>
      <c r="V48" s="20"/>
      <c r="W48" s="20"/>
      <c r="X48" s="20"/>
      <c r="Y48" s="20"/>
    </row>
    <row r="49" spans="1:25" ht="15.75" x14ac:dyDescent="0.25">
      <c r="A49" s="20"/>
      <c r="B49" s="418">
        <f>'DATI STRUTTURA'!C52</f>
        <v>0</v>
      </c>
      <c r="C49" s="416">
        <f>'DATI STRUTTURA'!D52</f>
        <v>0</v>
      </c>
      <c r="D49" s="416">
        <f>'DATI STRUTTURA'!E52</f>
        <v>0</v>
      </c>
      <c r="E49" s="416">
        <f>'RIP TF1'!AA34</f>
        <v>0</v>
      </c>
      <c r="F49" s="431">
        <f>'RIP TF1'!AB34</f>
        <v>0</v>
      </c>
      <c r="G49" s="452">
        <f>'RIP MF1'!AA34</f>
        <v>0</v>
      </c>
      <c r="H49" s="416">
        <f>'RIP MF1'!AB34</f>
        <v>0</v>
      </c>
      <c r="I49" s="20"/>
      <c r="J49" s="623" t="s">
        <v>506</v>
      </c>
      <c r="K49" s="623"/>
      <c r="L49" s="109">
        <f t="shared" si="1"/>
        <v>28</v>
      </c>
      <c r="M49" s="536">
        <v>0.3</v>
      </c>
      <c r="N49" s="536">
        <v>-1</v>
      </c>
      <c r="O49" s="536">
        <v>-0.3</v>
      </c>
      <c r="P49" s="536">
        <v>-1</v>
      </c>
      <c r="Q49" s="537" t="str">
        <f t="shared" si="0"/>
        <v/>
      </c>
      <c r="R49" s="20"/>
      <c r="S49" s="20"/>
      <c r="T49" s="20"/>
      <c r="U49" s="20"/>
      <c r="V49" s="20"/>
      <c r="W49" s="20"/>
      <c r="X49" s="20"/>
      <c r="Y49" s="20"/>
    </row>
    <row r="50" spans="1:25" ht="15.75" x14ac:dyDescent="0.25">
      <c r="A50" s="20"/>
      <c r="B50" s="418">
        <f>'DATI STRUTTURA'!C53</f>
        <v>0</v>
      </c>
      <c r="C50" s="416">
        <f>'DATI STRUTTURA'!D53</f>
        <v>0</v>
      </c>
      <c r="D50" s="416">
        <f>'DATI STRUTTURA'!E53</f>
        <v>0</v>
      </c>
      <c r="E50" s="416">
        <f>'RIP TF1'!AA35</f>
        <v>0</v>
      </c>
      <c r="F50" s="431">
        <f>'RIP TF1'!AB35</f>
        <v>0</v>
      </c>
      <c r="G50" s="452">
        <f>'RIP MF1'!AA35</f>
        <v>0</v>
      </c>
      <c r="H50" s="416">
        <f>'RIP MF1'!AB35</f>
        <v>0</v>
      </c>
      <c r="I50" s="20"/>
      <c r="J50" s="623" t="s">
        <v>506</v>
      </c>
      <c r="K50" s="623"/>
      <c r="L50" s="109">
        <f t="shared" si="1"/>
        <v>29</v>
      </c>
      <c r="M50" s="536">
        <v>-0.3</v>
      </c>
      <c r="N50" s="536">
        <v>-1</v>
      </c>
      <c r="O50" s="536">
        <v>0.3</v>
      </c>
      <c r="P50" s="536">
        <v>1</v>
      </c>
      <c r="Q50" s="537" t="str">
        <f t="shared" si="0"/>
        <v/>
      </c>
      <c r="R50" s="20"/>
      <c r="S50" s="20"/>
      <c r="T50" s="20"/>
      <c r="U50" s="20"/>
      <c r="V50" s="20"/>
      <c r="W50" s="20"/>
      <c r="X50" s="20"/>
      <c r="Y50" s="20"/>
    </row>
    <row r="51" spans="1:25" ht="15.75" x14ac:dyDescent="0.25">
      <c r="A51" s="20"/>
      <c r="B51" s="418">
        <f>'DATI STRUTTURA'!C54</f>
        <v>0</v>
      </c>
      <c r="C51" s="416">
        <f>'DATI STRUTTURA'!D54</f>
        <v>0</v>
      </c>
      <c r="D51" s="416">
        <f>'DATI STRUTTURA'!E54</f>
        <v>0</v>
      </c>
      <c r="E51" s="416">
        <f>'RIP TF1'!AA36</f>
        <v>0</v>
      </c>
      <c r="F51" s="431">
        <f>'RIP TF1'!AB36</f>
        <v>0</v>
      </c>
      <c r="G51" s="452">
        <f>'RIP MF1'!AA36</f>
        <v>0</v>
      </c>
      <c r="H51" s="416">
        <f>'RIP MF1'!AB36</f>
        <v>0</v>
      </c>
      <c r="I51" s="20"/>
      <c r="J51" s="623" t="s">
        <v>506</v>
      </c>
      <c r="K51" s="623"/>
      <c r="L51" s="109">
        <f t="shared" si="1"/>
        <v>30</v>
      </c>
      <c r="M51" s="536">
        <v>-0.3</v>
      </c>
      <c r="N51" s="536">
        <v>-1</v>
      </c>
      <c r="O51" s="536">
        <v>-0.3</v>
      </c>
      <c r="P51" s="536">
        <v>1</v>
      </c>
      <c r="Q51" s="537" t="str">
        <f t="shared" si="0"/>
        <v/>
      </c>
      <c r="R51" s="20"/>
      <c r="S51" s="20"/>
      <c r="T51" s="20"/>
      <c r="U51" s="20"/>
      <c r="V51" s="20"/>
      <c r="W51" s="20"/>
      <c r="X51" s="20"/>
      <c r="Y51" s="20"/>
    </row>
    <row r="52" spans="1:25" ht="15.75" x14ac:dyDescent="0.25">
      <c r="A52" s="20"/>
      <c r="B52" s="418">
        <f>'DATI STRUTTURA'!C55</f>
        <v>0</v>
      </c>
      <c r="C52" s="416">
        <f>'DATI STRUTTURA'!D55</f>
        <v>0</v>
      </c>
      <c r="D52" s="416">
        <f>'DATI STRUTTURA'!E55</f>
        <v>0</v>
      </c>
      <c r="E52" s="416">
        <f>'RIP TF1'!AA37</f>
        <v>0</v>
      </c>
      <c r="F52" s="431">
        <f>'RIP TF1'!AB37</f>
        <v>0</v>
      </c>
      <c r="G52" s="452">
        <f>'RIP MF1'!AA37</f>
        <v>0</v>
      </c>
      <c r="H52" s="416">
        <f>'RIP MF1'!AB37</f>
        <v>0</v>
      </c>
      <c r="I52" s="20"/>
      <c r="J52" s="623" t="s">
        <v>506</v>
      </c>
      <c r="K52" s="623"/>
      <c r="L52" s="109">
        <f t="shared" si="1"/>
        <v>31</v>
      </c>
      <c r="M52" s="536">
        <v>-0.3</v>
      </c>
      <c r="N52" s="536">
        <v>-1</v>
      </c>
      <c r="O52" s="536">
        <v>0.3</v>
      </c>
      <c r="P52" s="536">
        <v>-1</v>
      </c>
      <c r="Q52" s="537" t="str">
        <f t="shared" si="0"/>
        <v/>
      </c>
      <c r="R52" s="20"/>
      <c r="S52" s="20"/>
      <c r="T52" s="20"/>
      <c r="U52" s="20"/>
      <c r="V52" s="20"/>
      <c r="W52" s="20"/>
      <c r="X52" s="20"/>
      <c r="Y52" s="20"/>
    </row>
    <row r="53" spans="1:25" ht="15.75" x14ac:dyDescent="0.25">
      <c r="A53" s="20"/>
      <c r="B53" s="418">
        <f>'DATI STRUTTURA'!C56</f>
        <v>0</v>
      </c>
      <c r="C53" s="416">
        <f>'DATI STRUTTURA'!D56</f>
        <v>0</v>
      </c>
      <c r="D53" s="416">
        <f>'DATI STRUTTURA'!E56</f>
        <v>0</v>
      </c>
      <c r="E53" s="416">
        <f>'RIP TF1'!AA38</f>
        <v>0</v>
      </c>
      <c r="F53" s="431">
        <f>'RIP TF1'!AB38</f>
        <v>0</v>
      </c>
      <c r="G53" s="452">
        <f>'RIP MF1'!AA38</f>
        <v>0</v>
      </c>
      <c r="H53" s="416">
        <f>'RIP MF1'!AB38</f>
        <v>0</v>
      </c>
      <c r="I53" s="20"/>
      <c r="J53" s="623" t="s">
        <v>506</v>
      </c>
      <c r="K53" s="623"/>
      <c r="L53" s="109">
        <f t="shared" si="1"/>
        <v>32</v>
      </c>
      <c r="M53" s="536">
        <v>-0.3</v>
      </c>
      <c r="N53" s="536">
        <v>-1</v>
      </c>
      <c r="O53" s="536">
        <v>-0.3</v>
      </c>
      <c r="P53" s="536">
        <v>-1</v>
      </c>
      <c r="Q53" s="537" t="str">
        <f t="shared" si="0"/>
        <v/>
      </c>
      <c r="R53" s="20"/>
      <c r="S53" s="20"/>
      <c r="T53" s="20"/>
      <c r="U53" s="20"/>
      <c r="V53" s="20"/>
      <c r="W53" s="20"/>
      <c r="X53" s="20"/>
      <c r="Y53" s="20"/>
    </row>
    <row r="54" spans="1:25" ht="15.75" x14ac:dyDescent="0.25">
      <c r="A54" s="20"/>
      <c r="B54" s="418">
        <f>'DATI STRUTTURA'!C57</f>
        <v>0</v>
      </c>
      <c r="C54" s="416">
        <f>'DATI STRUTTURA'!D57</f>
        <v>0</v>
      </c>
      <c r="D54" s="416">
        <f>'DATI STRUTTURA'!E57</f>
        <v>0</v>
      </c>
      <c r="E54" s="416">
        <f>'RIP TF1'!AA39</f>
        <v>0</v>
      </c>
      <c r="F54" s="431">
        <f>'RIP TF1'!AB39</f>
        <v>0</v>
      </c>
      <c r="G54" s="452">
        <f>'RIP MF1'!AA39</f>
        <v>0</v>
      </c>
      <c r="H54" s="416">
        <f>'RIP MF1'!AB39</f>
        <v>0</v>
      </c>
      <c r="I54" s="20"/>
      <c r="J54" s="623" t="s">
        <v>515</v>
      </c>
      <c r="K54" s="623"/>
      <c r="L54" s="535" t="s">
        <v>507</v>
      </c>
      <c r="M54" s="540">
        <v>1</v>
      </c>
      <c r="N54" s="540">
        <v>1</v>
      </c>
      <c r="O54" s="540">
        <v>1</v>
      </c>
      <c r="P54" s="540">
        <v>1</v>
      </c>
      <c r="Q54" s="537" t="str">
        <f t="shared" si="0"/>
        <v/>
      </c>
      <c r="R54" s="20"/>
      <c r="S54" s="20"/>
      <c r="T54" s="20"/>
      <c r="U54" s="20"/>
      <c r="V54" s="20"/>
      <c r="W54" s="20"/>
      <c r="X54" s="20"/>
      <c r="Y54" s="20"/>
    </row>
    <row r="55" spans="1:25" ht="15.75" x14ac:dyDescent="0.25">
      <c r="A55" s="20"/>
      <c r="B55" s="418">
        <f>'DATI STRUTTURA'!C58</f>
        <v>0</v>
      </c>
      <c r="C55" s="416">
        <f>'DATI STRUTTURA'!D58</f>
        <v>0</v>
      </c>
      <c r="D55" s="416">
        <f>'DATI STRUTTURA'!E58</f>
        <v>0</v>
      </c>
      <c r="E55" s="416">
        <f>'RIP TF1'!AA40</f>
        <v>0</v>
      </c>
      <c r="F55" s="431">
        <f>'RIP TF1'!AB40</f>
        <v>0</v>
      </c>
      <c r="G55" s="452">
        <f>'RIP MF1'!AA40</f>
        <v>0</v>
      </c>
      <c r="H55" s="416">
        <f>'RIP MF1'!AB40</f>
        <v>0</v>
      </c>
      <c r="I55" s="20"/>
      <c r="J55" s="623" t="s">
        <v>515</v>
      </c>
      <c r="K55" s="623"/>
      <c r="L55" s="535" t="s">
        <v>511</v>
      </c>
      <c r="M55" s="540">
        <v>1</v>
      </c>
      <c r="N55" s="540">
        <v>0</v>
      </c>
      <c r="O55" s="540">
        <v>0</v>
      </c>
      <c r="P55" s="540">
        <v>0</v>
      </c>
      <c r="Q55" s="537" t="str">
        <f t="shared" si="0"/>
        <v/>
      </c>
      <c r="R55" s="20"/>
      <c r="S55" s="20"/>
      <c r="T55" s="20"/>
      <c r="U55" s="20"/>
      <c r="V55" s="20"/>
      <c r="W55" s="20"/>
      <c r="X55" s="20"/>
      <c r="Y55" s="20"/>
    </row>
    <row r="56" spans="1:25" ht="15.75" x14ac:dyDescent="0.25">
      <c r="A56" s="20"/>
      <c r="B56" s="418">
        <f>'DATI STRUTTURA'!C59</f>
        <v>0</v>
      </c>
      <c r="C56" s="416">
        <f>'DATI STRUTTURA'!D59</f>
        <v>0</v>
      </c>
      <c r="D56" s="416">
        <f>'DATI STRUTTURA'!E59</f>
        <v>0</v>
      </c>
      <c r="E56" s="416">
        <f>'RIP TF1'!AA41</f>
        <v>0</v>
      </c>
      <c r="F56" s="431">
        <f>'RIP TF1'!AB41</f>
        <v>0</v>
      </c>
      <c r="G56" s="452">
        <f>'RIP MF1'!AA41</f>
        <v>0</v>
      </c>
      <c r="H56" s="416">
        <f>'RIP MF1'!AB41</f>
        <v>0</v>
      </c>
      <c r="I56" s="20"/>
      <c r="J56" s="623" t="s">
        <v>515</v>
      </c>
      <c r="K56" s="623"/>
      <c r="L56" s="535" t="s">
        <v>510</v>
      </c>
      <c r="M56" s="540">
        <v>0</v>
      </c>
      <c r="N56" s="540">
        <v>1</v>
      </c>
      <c r="O56" s="540">
        <v>0</v>
      </c>
      <c r="P56" s="540">
        <v>0</v>
      </c>
      <c r="Q56" s="537" t="str">
        <f t="shared" si="0"/>
        <v/>
      </c>
      <c r="R56" s="20"/>
      <c r="S56" s="20"/>
      <c r="T56" s="20"/>
      <c r="U56" s="20"/>
      <c r="V56" s="20"/>
      <c r="W56" s="20"/>
      <c r="X56" s="20"/>
      <c r="Y56" s="20"/>
    </row>
    <row r="57" spans="1:25" ht="15.75" x14ac:dyDescent="0.25">
      <c r="A57" s="20"/>
      <c r="B57" s="418">
        <f>'DATI STRUTTURA'!C60</f>
        <v>0</v>
      </c>
      <c r="C57" s="416">
        <f>'DATI STRUTTURA'!D60</f>
        <v>0</v>
      </c>
      <c r="D57" s="416">
        <f>'DATI STRUTTURA'!E60</f>
        <v>0</v>
      </c>
      <c r="E57" s="416">
        <f>'RIP TF1'!AA42</f>
        <v>0</v>
      </c>
      <c r="F57" s="431">
        <f>'RIP TF1'!AB42</f>
        <v>0</v>
      </c>
      <c r="G57" s="452">
        <f>'RIP MF1'!AA42</f>
        <v>0</v>
      </c>
      <c r="H57" s="416">
        <f>'RIP MF1'!AB42</f>
        <v>0</v>
      </c>
      <c r="I57" s="20"/>
      <c r="J57" s="623" t="s">
        <v>515</v>
      </c>
      <c r="K57" s="623"/>
      <c r="L57" s="535" t="s">
        <v>508</v>
      </c>
      <c r="M57" s="540">
        <v>0</v>
      </c>
      <c r="N57" s="540">
        <v>0</v>
      </c>
      <c r="O57" s="540">
        <v>1</v>
      </c>
      <c r="P57" s="540">
        <v>0</v>
      </c>
      <c r="Q57" s="537" t="str">
        <f t="shared" si="0"/>
        <v/>
      </c>
      <c r="R57" s="20"/>
      <c r="S57" s="20"/>
      <c r="T57" s="20"/>
      <c r="U57" s="20"/>
      <c r="V57" s="20"/>
      <c r="W57" s="20"/>
      <c r="X57" s="20"/>
      <c r="Y57" s="20"/>
    </row>
    <row r="58" spans="1:25" ht="15.75" x14ac:dyDescent="0.25">
      <c r="A58" s="20"/>
      <c r="B58" s="419">
        <f>'DATI STRUTTURA'!C61</f>
        <v>0</v>
      </c>
      <c r="C58" s="420">
        <f>'DATI STRUTTURA'!D61</f>
        <v>0</v>
      </c>
      <c r="D58" s="420">
        <f>'DATI STRUTTURA'!E61</f>
        <v>0</v>
      </c>
      <c r="E58" s="420">
        <f>'RIP TF1'!AA43</f>
        <v>0</v>
      </c>
      <c r="F58" s="438">
        <f>'RIP TF1'!AB43</f>
        <v>0</v>
      </c>
      <c r="G58" s="453">
        <f>'RIP MF1'!AA43</f>
        <v>0</v>
      </c>
      <c r="H58" s="420">
        <f>'RIP MF1'!AB43</f>
        <v>0</v>
      </c>
      <c r="I58" s="20"/>
      <c r="J58" s="623" t="s">
        <v>515</v>
      </c>
      <c r="K58" s="623"/>
      <c r="L58" s="535" t="s">
        <v>509</v>
      </c>
      <c r="M58" s="540">
        <v>0</v>
      </c>
      <c r="N58" s="540">
        <v>0</v>
      </c>
      <c r="O58" s="540">
        <v>0</v>
      </c>
      <c r="P58" s="540">
        <v>1</v>
      </c>
      <c r="Q58" s="537" t="str">
        <f t="shared" si="0"/>
        <v/>
      </c>
      <c r="R58" s="20"/>
      <c r="S58" s="20"/>
      <c r="T58" s="20"/>
      <c r="U58" s="20"/>
      <c r="V58" s="20"/>
      <c r="W58" s="20"/>
      <c r="X58" s="20"/>
      <c r="Y58" s="20"/>
    </row>
    <row r="59" spans="1:25" x14ac:dyDescent="0.25">
      <c r="A59" s="20"/>
      <c r="B59" s="454"/>
      <c r="C59" s="105"/>
      <c r="D59" s="105"/>
      <c r="E59" s="105"/>
      <c r="F59" s="105"/>
      <c r="G59" s="105"/>
      <c r="H59" s="105"/>
      <c r="I59" s="20"/>
      <c r="J59" s="20"/>
      <c r="K59" s="20"/>
      <c r="L59" s="20"/>
      <c r="M59" s="20"/>
      <c r="N59" s="20"/>
      <c r="O59" s="20"/>
      <c r="P59" s="20"/>
      <c r="Q59" s="20"/>
      <c r="R59" s="20"/>
      <c r="S59" s="20"/>
      <c r="T59" s="20"/>
      <c r="U59" s="20"/>
      <c r="V59" s="20"/>
      <c r="W59" s="20"/>
      <c r="X59" s="20"/>
      <c r="Y59" s="20"/>
    </row>
    <row r="60" spans="1:25"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5" x14ac:dyDescent="0.25">
      <c r="A61" s="20"/>
      <c r="B61" s="20"/>
      <c r="C61" s="20"/>
      <c r="D61" s="20"/>
      <c r="E61" s="769" t="s">
        <v>192</v>
      </c>
      <c r="F61" s="770"/>
      <c r="G61" s="768" t="s">
        <v>194</v>
      </c>
      <c r="H61" s="769"/>
      <c r="I61" s="20"/>
      <c r="J61" s="20"/>
      <c r="K61" s="20"/>
      <c r="L61" s="20"/>
      <c r="M61" s="20"/>
      <c r="N61" s="20"/>
      <c r="O61" s="20"/>
      <c r="P61" s="20"/>
      <c r="Q61" s="20"/>
      <c r="R61" s="20"/>
      <c r="S61" s="20"/>
      <c r="T61" s="20"/>
      <c r="U61" s="20"/>
      <c r="V61" s="20"/>
      <c r="W61" s="20"/>
      <c r="X61" s="20"/>
      <c r="Y61" s="20"/>
    </row>
    <row r="62" spans="1:25" ht="18.75" x14ac:dyDescent="0.25">
      <c r="A62" s="20"/>
      <c r="B62" s="760" t="s">
        <v>431</v>
      </c>
      <c r="C62" s="410" t="s">
        <v>53</v>
      </c>
      <c r="D62" s="410" t="s">
        <v>54</v>
      </c>
      <c r="E62" s="396" t="s">
        <v>79</v>
      </c>
      <c r="F62" s="397" t="s">
        <v>78</v>
      </c>
      <c r="G62" s="398" t="s">
        <v>79</v>
      </c>
      <c r="H62" s="396" t="s">
        <v>78</v>
      </c>
      <c r="I62" s="20"/>
      <c r="J62" s="20"/>
      <c r="K62" s="20"/>
      <c r="L62" s="20"/>
      <c r="M62" s="20"/>
      <c r="N62" s="20"/>
      <c r="O62" s="20"/>
      <c r="P62" s="20"/>
      <c r="Q62" s="20"/>
      <c r="R62" s="20"/>
      <c r="S62" s="20"/>
      <c r="T62" s="20"/>
      <c r="U62" s="20"/>
      <c r="V62" s="20"/>
      <c r="W62" s="20"/>
      <c r="X62" s="20"/>
      <c r="Y62" s="20"/>
    </row>
    <row r="63" spans="1:25" x14ac:dyDescent="0.25">
      <c r="A63" s="20"/>
      <c r="B63" s="761"/>
      <c r="C63" s="413" t="s">
        <v>39</v>
      </c>
      <c r="D63" s="413" t="s">
        <v>39</v>
      </c>
      <c r="E63" s="414" t="s">
        <v>37</v>
      </c>
      <c r="F63" s="447" t="s">
        <v>37</v>
      </c>
      <c r="G63" s="448" t="s">
        <v>37</v>
      </c>
      <c r="H63" s="414" t="s">
        <v>37</v>
      </c>
      <c r="I63" s="20"/>
      <c r="J63" s="20"/>
      <c r="K63" s="20"/>
      <c r="L63" s="20"/>
      <c r="M63" s="20"/>
      <c r="N63" s="20"/>
      <c r="O63" s="20"/>
      <c r="P63" s="20"/>
      <c r="Q63" s="20"/>
      <c r="R63" s="20"/>
      <c r="S63" s="20"/>
      <c r="T63" s="20"/>
      <c r="U63" s="20"/>
      <c r="V63" s="20"/>
      <c r="W63" s="20"/>
      <c r="X63" s="20"/>
      <c r="Y63" s="20"/>
    </row>
    <row r="64" spans="1:25" x14ac:dyDescent="0.25">
      <c r="A64" s="20"/>
      <c r="B64" s="415" t="str">
        <f>'DATI STRUTTURA'!C71</f>
        <v>X1.1</v>
      </c>
      <c r="C64" s="449">
        <f>'DATI STRUTTURA'!D71</f>
        <v>1</v>
      </c>
      <c r="D64" s="449">
        <f>'DATI STRUTTURA'!E71</f>
        <v>0.4</v>
      </c>
      <c r="E64" s="449">
        <f>'RIP TF2'!AA4</f>
        <v>4.3106189976668903</v>
      </c>
      <c r="F64" s="455">
        <f>'RIP TF2'!AB4</f>
        <v>0</v>
      </c>
      <c r="G64" s="451">
        <f>'RIP MF2'!AA4</f>
        <v>3.4484306549072969</v>
      </c>
      <c r="H64" s="449">
        <f>'RIP MF2'!AB4</f>
        <v>0</v>
      </c>
      <c r="I64" s="20"/>
      <c r="J64" s="20"/>
      <c r="K64" s="20"/>
      <c r="L64" s="20"/>
      <c r="M64" s="20"/>
      <c r="N64" s="20"/>
      <c r="O64" s="20"/>
      <c r="P64" s="20"/>
      <c r="Q64" s="20"/>
      <c r="R64" s="20"/>
      <c r="S64" s="20"/>
      <c r="T64" s="20"/>
      <c r="U64" s="20"/>
      <c r="V64" s="20"/>
      <c r="W64" s="20"/>
      <c r="X64" s="20"/>
      <c r="Y64" s="20"/>
    </row>
    <row r="65" spans="1:25" x14ac:dyDescent="0.25">
      <c r="A65" s="20"/>
      <c r="B65" s="418" t="str">
        <f>'DATI STRUTTURA'!C72</f>
        <v>X1.2</v>
      </c>
      <c r="C65" s="416">
        <f>'DATI STRUTTURA'!D72</f>
        <v>1.38</v>
      </c>
      <c r="D65" s="416">
        <f>'DATI STRUTTURA'!E72</f>
        <v>0.4</v>
      </c>
      <c r="E65" s="416">
        <f>'RIP TF2'!AA5</f>
        <v>9.1522828397161806</v>
      </c>
      <c r="F65" s="456">
        <f>'RIP TF2'!AB5</f>
        <v>0</v>
      </c>
      <c r="G65" s="452">
        <f>'RIP MF2'!AA5</f>
        <v>8.4378960064877422</v>
      </c>
      <c r="H65" s="416">
        <f>'RIP MF2'!AB5</f>
        <v>0</v>
      </c>
      <c r="I65" s="20"/>
      <c r="J65" s="20"/>
      <c r="K65" s="20"/>
      <c r="L65" s="20"/>
      <c r="M65" s="20"/>
      <c r="N65" s="20"/>
      <c r="O65" s="20"/>
      <c r="P65" s="20"/>
      <c r="Q65" s="20"/>
      <c r="R65" s="20"/>
      <c r="S65" s="20"/>
      <c r="T65" s="20"/>
      <c r="U65" s="20"/>
      <c r="V65" s="20"/>
      <c r="W65" s="20"/>
      <c r="X65" s="20"/>
      <c r="Y65" s="20"/>
    </row>
    <row r="66" spans="1:25" x14ac:dyDescent="0.25">
      <c r="A66" s="20"/>
      <c r="B66" s="418" t="str">
        <f>'DATI STRUTTURA'!C73</f>
        <v>X1.3</v>
      </c>
      <c r="C66" s="416">
        <f>'DATI STRUTTURA'!D73</f>
        <v>0.94</v>
      </c>
      <c r="D66" s="416">
        <f>'DATI STRUTTURA'!E73</f>
        <v>0.4</v>
      </c>
      <c r="E66" s="416">
        <f>'RIP TF2'!AA6</f>
        <v>3.6993748235045438</v>
      </c>
      <c r="F66" s="456">
        <f>'RIP TF2'!AB6</f>
        <v>0</v>
      </c>
      <c r="G66" s="452">
        <f>'RIP MF2'!AA6</f>
        <v>2.8721717291383864</v>
      </c>
      <c r="H66" s="416">
        <f>'RIP MF2'!AB6</f>
        <v>0</v>
      </c>
      <c r="I66" s="20"/>
      <c r="J66" s="20"/>
      <c r="K66" s="20"/>
      <c r="L66" s="20"/>
      <c r="M66" s="20"/>
      <c r="N66" s="20"/>
      <c r="O66" s="20"/>
      <c r="P66" s="20"/>
      <c r="Q66" s="20"/>
      <c r="R66" s="20"/>
      <c r="S66" s="20"/>
      <c r="T66" s="20"/>
      <c r="U66" s="20"/>
      <c r="V66" s="20"/>
      <c r="W66" s="20"/>
      <c r="X66" s="20"/>
      <c r="Y66" s="20"/>
    </row>
    <row r="67" spans="1:25" x14ac:dyDescent="0.25">
      <c r="A67" s="20"/>
      <c r="B67" s="418" t="str">
        <f>'DATI STRUTTURA'!C74</f>
        <v>X1.4</v>
      </c>
      <c r="C67" s="416">
        <f>'DATI STRUTTURA'!D74</f>
        <v>1.89</v>
      </c>
      <c r="D67" s="416">
        <f>'DATI STRUTTURA'!E74</f>
        <v>0.4</v>
      </c>
      <c r="E67" s="416">
        <f>'RIP TF2'!AA7</f>
        <v>17.389446723452714</v>
      </c>
      <c r="F67" s="456">
        <f>'RIP TF2'!AB7</f>
        <v>0</v>
      </c>
      <c r="G67" s="452">
        <f>'RIP MF2'!AA7</f>
        <v>19.100884772181089</v>
      </c>
      <c r="H67" s="416">
        <f>'RIP MF2'!AB7</f>
        <v>0</v>
      </c>
      <c r="I67" s="20"/>
      <c r="J67" s="20"/>
      <c r="K67" s="20"/>
      <c r="L67" s="20"/>
      <c r="M67" s="20"/>
      <c r="N67" s="20"/>
      <c r="O67" s="20"/>
      <c r="P67" s="20"/>
      <c r="Q67" s="20"/>
      <c r="R67" s="20"/>
      <c r="S67" s="20"/>
      <c r="T67" s="20"/>
      <c r="U67" s="20"/>
      <c r="V67" s="20"/>
      <c r="W67" s="20"/>
      <c r="X67" s="20"/>
      <c r="Y67" s="20"/>
    </row>
    <row r="68" spans="1:25" x14ac:dyDescent="0.25">
      <c r="A68" s="20"/>
      <c r="B68" s="418" t="str">
        <f>'DATI STRUTTURA'!C75</f>
        <v>X1.5</v>
      </c>
      <c r="C68" s="416">
        <f>'DATI STRUTTURA'!D75</f>
        <v>1.73</v>
      </c>
      <c r="D68" s="416">
        <f>'DATI STRUTTURA'!E75</f>
        <v>0.4</v>
      </c>
      <c r="E68" s="416">
        <f>'RIP TF2'!AA8</f>
        <v>14.669067597470413</v>
      </c>
      <c r="F68" s="456">
        <f>'RIP TF2'!AB8</f>
        <v>0</v>
      </c>
      <c r="G68" s="452">
        <f>'RIP MF2'!AA8</f>
        <v>15.246195886633283</v>
      </c>
      <c r="H68" s="416">
        <f>'RIP MF2'!AB8</f>
        <v>0</v>
      </c>
      <c r="I68" s="20"/>
      <c r="J68" s="20"/>
      <c r="K68" s="20"/>
      <c r="L68" s="20"/>
      <c r="M68" s="20"/>
      <c r="N68" s="20"/>
      <c r="O68" s="20"/>
      <c r="P68" s="20"/>
      <c r="Q68" s="20"/>
      <c r="R68" s="20"/>
      <c r="S68" s="20"/>
      <c r="T68" s="20"/>
      <c r="U68" s="20"/>
      <c r="V68" s="20"/>
      <c r="W68" s="20"/>
      <c r="X68" s="20"/>
      <c r="Y68" s="20"/>
    </row>
    <row r="69" spans="1:25" x14ac:dyDescent="0.25">
      <c r="A69" s="20"/>
      <c r="B69" s="418" t="str">
        <f>'DATI STRUTTURA'!C76</f>
        <v>X1.6</v>
      </c>
      <c r="C69" s="416">
        <f>'DATI STRUTTURA'!D76</f>
        <v>1.49</v>
      </c>
      <c r="D69" s="416">
        <f>'DATI STRUTTURA'!E76</f>
        <v>0.4</v>
      </c>
      <c r="E69" s="416">
        <f>'RIP TF2'!AA9</f>
        <v>10.733528568599198</v>
      </c>
      <c r="F69" s="456">
        <f>'RIP TF2'!AB9</f>
        <v>0</v>
      </c>
      <c r="G69" s="452">
        <f>'RIP MF2'!AA9</f>
        <v>10.621096393920499</v>
      </c>
      <c r="H69" s="416">
        <f>'RIP MF2'!AB9</f>
        <v>0</v>
      </c>
      <c r="I69" s="20"/>
      <c r="J69" s="20"/>
      <c r="K69" s="20"/>
      <c r="L69" s="20"/>
      <c r="M69" s="20"/>
      <c r="N69" s="20"/>
      <c r="O69" s="20"/>
      <c r="P69" s="20"/>
      <c r="Q69" s="20"/>
      <c r="R69" s="20"/>
      <c r="S69" s="20"/>
      <c r="T69" s="20"/>
      <c r="U69" s="20"/>
      <c r="V69" s="20"/>
      <c r="W69" s="20"/>
      <c r="X69" s="20"/>
      <c r="Y69" s="20"/>
    </row>
    <row r="70" spans="1:25" x14ac:dyDescent="0.25">
      <c r="A70" s="20"/>
      <c r="B70" s="418" t="str">
        <f>'DATI STRUTTURA'!C77</f>
        <v>X1.7</v>
      </c>
      <c r="C70" s="416">
        <f>'DATI STRUTTURA'!D77</f>
        <v>1.8</v>
      </c>
      <c r="D70" s="416">
        <f>'DATI STRUTTURA'!E77</f>
        <v>0.4</v>
      </c>
      <c r="E70" s="416">
        <f>'RIP TF2'!AA10</f>
        <v>15.729876769706424</v>
      </c>
      <c r="F70" s="456">
        <f>'RIP TF2'!AB10</f>
        <v>0</v>
      </c>
      <c r="G70" s="452">
        <f>'RIP MF2'!AA10</f>
        <v>17.403919507070171</v>
      </c>
      <c r="H70" s="416">
        <f>'RIP MF2'!AB10</f>
        <v>0</v>
      </c>
      <c r="I70" s="20"/>
      <c r="J70" s="20"/>
      <c r="K70" s="20"/>
      <c r="L70" s="20"/>
      <c r="M70" s="20"/>
      <c r="N70" s="20"/>
      <c r="O70" s="20"/>
      <c r="P70" s="20"/>
      <c r="Q70" s="20"/>
      <c r="R70" s="20"/>
      <c r="S70" s="20"/>
      <c r="T70" s="20"/>
      <c r="U70" s="20"/>
      <c r="V70" s="20"/>
      <c r="W70" s="20"/>
      <c r="X70" s="20"/>
      <c r="Y70" s="20"/>
    </row>
    <row r="71" spans="1:25" x14ac:dyDescent="0.25">
      <c r="A71" s="20"/>
      <c r="B71" s="418" t="str">
        <f>'DATI STRUTTURA'!C78</f>
        <v>X1.8</v>
      </c>
      <c r="C71" s="416">
        <f>'DATI STRUTTURA'!D78</f>
        <v>1.04</v>
      </c>
      <c r="D71" s="416">
        <f>'DATI STRUTTURA'!E78</f>
        <v>0.4</v>
      </c>
      <c r="E71" s="416">
        <f>'RIP TF2'!AA11</f>
        <v>4.6740694870486763</v>
      </c>
      <c r="F71" s="456">
        <f>'RIP TF2'!AB11</f>
        <v>0</v>
      </c>
      <c r="G71" s="452">
        <f>'RIP MF2'!AA11</f>
        <v>4.0999283219168081</v>
      </c>
      <c r="H71" s="416">
        <f>'RIP MF2'!AB11</f>
        <v>0</v>
      </c>
      <c r="I71" s="20"/>
      <c r="J71" s="20"/>
      <c r="K71" s="20"/>
      <c r="L71" s="20"/>
      <c r="M71" s="20"/>
      <c r="N71" s="20"/>
      <c r="O71" s="20"/>
      <c r="P71" s="20"/>
      <c r="Q71" s="20"/>
      <c r="R71" s="20"/>
      <c r="S71" s="20"/>
      <c r="T71" s="20"/>
      <c r="U71" s="20"/>
      <c r="V71" s="20"/>
      <c r="W71" s="20"/>
      <c r="X71" s="20"/>
      <c r="Y71" s="20"/>
    </row>
    <row r="72" spans="1:25" x14ac:dyDescent="0.25">
      <c r="A72" s="20"/>
      <c r="B72" s="418" t="str">
        <f>'DATI STRUTTURA'!C79</f>
        <v>X1.9</v>
      </c>
      <c r="C72" s="416">
        <f>'DATI STRUTTURA'!D79</f>
        <v>1.04</v>
      </c>
      <c r="D72" s="416">
        <f>'DATI STRUTTURA'!E79</f>
        <v>0.4</v>
      </c>
      <c r="E72" s="416">
        <f>'RIP TF2'!AA12</f>
        <v>4.6740694870486763</v>
      </c>
      <c r="F72" s="456">
        <f>'RIP TF2'!AB12</f>
        <v>0</v>
      </c>
      <c r="G72" s="452">
        <f>'RIP MF2'!AA12</f>
        <v>4.0999283219168081</v>
      </c>
      <c r="H72" s="416">
        <f>'RIP MF2'!AB12</f>
        <v>0</v>
      </c>
      <c r="I72" s="20"/>
      <c r="J72" s="20"/>
      <c r="K72" s="20"/>
      <c r="L72" s="20"/>
      <c r="M72" s="20"/>
      <c r="N72" s="20"/>
      <c r="O72" s="20"/>
      <c r="P72" s="20"/>
      <c r="Q72" s="20"/>
      <c r="R72" s="20"/>
      <c r="S72" s="20"/>
      <c r="T72" s="20"/>
      <c r="U72" s="20"/>
      <c r="V72" s="20"/>
      <c r="W72" s="20"/>
      <c r="X72" s="20"/>
      <c r="Y72" s="20"/>
    </row>
    <row r="73" spans="1:25" x14ac:dyDescent="0.25">
      <c r="A73" s="20"/>
      <c r="B73" s="418" t="str">
        <f>'DATI STRUTTURA'!C80</f>
        <v>X1.10</v>
      </c>
      <c r="C73" s="416">
        <f>'DATI STRUTTURA'!D80</f>
        <v>0.84</v>
      </c>
      <c r="D73" s="416">
        <f>'DATI STRUTTURA'!E80</f>
        <v>0.4</v>
      </c>
      <c r="E73" s="416">
        <f>'RIP TF2'!AA13</f>
        <v>2.7372389904483603</v>
      </c>
      <c r="F73" s="456">
        <f>'RIP TF2'!AB13</f>
        <v>0</v>
      </c>
      <c r="G73" s="452">
        <f>'RIP MF2'!AA13</f>
        <v>2.1953276405686939</v>
      </c>
      <c r="H73" s="416">
        <f>'RIP MF2'!AB13</f>
        <v>0</v>
      </c>
      <c r="I73" s="20"/>
      <c r="J73" s="20"/>
      <c r="K73" s="20"/>
      <c r="L73" s="20"/>
      <c r="M73" s="20"/>
      <c r="N73" s="20"/>
      <c r="O73" s="20"/>
      <c r="P73" s="20"/>
      <c r="Q73" s="20"/>
      <c r="R73" s="20"/>
      <c r="S73" s="20"/>
      <c r="T73" s="20"/>
      <c r="U73" s="20"/>
      <c r="V73" s="20"/>
      <c r="W73" s="20"/>
      <c r="X73" s="20"/>
      <c r="Y73" s="20"/>
    </row>
    <row r="74" spans="1:25" x14ac:dyDescent="0.25">
      <c r="A74" s="20"/>
      <c r="B74" s="418" t="str">
        <f>'DATI STRUTTURA'!C81</f>
        <v>X1.11</v>
      </c>
      <c r="C74" s="416">
        <f>'DATI STRUTTURA'!D81</f>
        <v>1.5</v>
      </c>
      <c r="D74" s="416">
        <f>'DATI STRUTTURA'!E81</f>
        <v>0.4</v>
      </c>
      <c r="E74" s="416">
        <f>'RIP TF2'!AA14</f>
        <v>10.822953863783502</v>
      </c>
      <c r="F74" s="456">
        <f>'RIP TF2'!AB14</f>
        <v>0</v>
      </c>
      <c r="G74" s="452">
        <f>'RIP MF2'!AA14</f>
        <v>11.066748913704801</v>
      </c>
      <c r="H74" s="416">
        <f>'RIP MF2'!AB14</f>
        <v>0</v>
      </c>
      <c r="I74" s="20"/>
      <c r="J74" s="20"/>
      <c r="K74" s="20"/>
      <c r="L74" s="20"/>
      <c r="M74" s="20"/>
      <c r="N74" s="20"/>
      <c r="O74" s="20"/>
      <c r="P74" s="20"/>
      <c r="Q74" s="20"/>
      <c r="R74" s="20"/>
      <c r="S74" s="20"/>
      <c r="T74" s="20"/>
      <c r="U74" s="20"/>
      <c r="V74" s="20"/>
      <c r="W74" s="20"/>
      <c r="X74" s="20"/>
      <c r="Y74" s="20"/>
    </row>
    <row r="75" spans="1:25" x14ac:dyDescent="0.25">
      <c r="A75" s="20"/>
      <c r="B75" s="418" t="str">
        <f>'DATI STRUTTURA'!C82</f>
        <v>Y1.1</v>
      </c>
      <c r="C75" s="416">
        <f>'DATI STRUTTURA'!D82</f>
        <v>0.4</v>
      </c>
      <c r="D75" s="416">
        <f>'DATI STRUTTURA'!E82</f>
        <v>6.4</v>
      </c>
      <c r="E75" s="416">
        <f>'RIP TF2'!AA15</f>
        <v>0</v>
      </c>
      <c r="F75" s="456">
        <f>'RIP TF2'!AB15</f>
        <v>54.43666964544984</v>
      </c>
      <c r="G75" s="452">
        <f>'RIP MF2'!AA15</f>
        <v>0</v>
      </c>
      <c r="H75" s="416">
        <f>'RIP MF2'!AB15</f>
        <v>53.660126016499675</v>
      </c>
      <c r="I75" s="20"/>
      <c r="J75" s="20"/>
      <c r="K75" s="20"/>
      <c r="L75" s="20"/>
      <c r="M75" s="20"/>
      <c r="N75" s="20"/>
      <c r="O75" s="20"/>
      <c r="P75" s="20"/>
      <c r="Q75" s="20"/>
      <c r="R75" s="20"/>
      <c r="S75" s="20"/>
      <c r="T75" s="20"/>
      <c r="U75" s="20"/>
      <c r="V75" s="20"/>
      <c r="W75" s="20"/>
      <c r="X75" s="20"/>
      <c r="Y75" s="20"/>
    </row>
    <row r="76" spans="1:25" x14ac:dyDescent="0.25">
      <c r="A76" s="20"/>
      <c r="B76" s="418" t="str">
        <f>'DATI STRUTTURA'!C83</f>
        <v>Y1.2</v>
      </c>
      <c r="C76" s="416">
        <f>'DATI STRUTTURA'!D83</f>
        <v>0.4</v>
      </c>
      <c r="D76" s="416">
        <f>'DATI STRUTTURA'!E83</f>
        <v>2.95</v>
      </c>
      <c r="E76" s="416">
        <f>'RIP TF2'!AA16</f>
        <v>0</v>
      </c>
      <c r="F76" s="456">
        <f>'RIP TF2'!AB16</f>
        <v>29.706424731904495</v>
      </c>
      <c r="G76" s="452">
        <f>'RIP MF2'!AA16</f>
        <v>0</v>
      </c>
      <c r="H76" s="416">
        <f>'RIP MF2'!AB16</f>
        <v>23.308446462080003</v>
      </c>
      <c r="I76" s="20"/>
      <c r="J76" s="20"/>
      <c r="K76" s="20"/>
      <c r="L76" s="20"/>
      <c r="M76" s="20"/>
      <c r="N76" s="20"/>
      <c r="O76" s="20"/>
      <c r="P76" s="20"/>
      <c r="Q76" s="20"/>
      <c r="R76" s="20"/>
      <c r="S76" s="20"/>
      <c r="T76" s="20"/>
      <c r="U76" s="20"/>
      <c r="V76" s="20"/>
      <c r="W76" s="20"/>
      <c r="X76" s="20"/>
      <c r="Y76" s="20"/>
    </row>
    <row r="77" spans="1:25" x14ac:dyDescent="0.25">
      <c r="A77" s="20"/>
      <c r="B77" s="418" t="str">
        <f>'DATI STRUTTURA'!C84</f>
        <v>Y1.3</v>
      </c>
      <c r="C77" s="416">
        <f>'DATI STRUTTURA'!D84</f>
        <v>0.4</v>
      </c>
      <c r="D77" s="416">
        <f>'DATI STRUTTURA'!E84</f>
        <v>4.1500000000000004</v>
      </c>
      <c r="E77" s="416">
        <f>'RIP TF2'!AA17</f>
        <v>0</v>
      </c>
      <c r="F77" s="456">
        <f>'RIP TF2'!AB17</f>
        <v>47.517776418993222</v>
      </c>
      <c r="G77" s="452">
        <f>'RIP MF2'!AA17</f>
        <v>0</v>
      </c>
      <c r="H77" s="416">
        <f>'RIP MF2'!AB17</f>
        <v>45.448975039579516</v>
      </c>
      <c r="I77" s="20"/>
      <c r="J77" s="20"/>
      <c r="K77" s="20"/>
      <c r="L77" s="20"/>
      <c r="M77" s="20"/>
      <c r="N77" s="20"/>
      <c r="O77" s="20"/>
      <c r="P77" s="20"/>
      <c r="Q77" s="20"/>
      <c r="R77" s="20"/>
      <c r="S77" s="20"/>
      <c r="T77" s="20"/>
      <c r="U77" s="20"/>
      <c r="V77" s="20"/>
      <c r="W77" s="20"/>
      <c r="X77" s="20"/>
      <c r="Y77" s="20"/>
    </row>
    <row r="78" spans="1:25" x14ac:dyDescent="0.25">
      <c r="A78" s="20"/>
      <c r="B78" s="418" t="str">
        <f>'DATI STRUTTURA'!C85</f>
        <v>Y1.4</v>
      </c>
      <c r="C78" s="416">
        <f>'DATI STRUTTURA'!D85</f>
        <v>0.4</v>
      </c>
      <c r="D78" s="416">
        <f>'DATI STRUTTURA'!E85</f>
        <v>2.95</v>
      </c>
      <c r="E78" s="416">
        <f>'RIP TF2'!AA18</f>
        <v>0</v>
      </c>
      <c r="F78" s="456">
        <f>'RIP TF2'!AB18</f>
        <v>37.706899664462739</v>
      </c>
      <c r="G78" s="452">
        <f>'RIP MF2'!AA18</f>
        <v>0</v>
      </c>
      <c r="H78" s="416">
        <f>'RIP MF2'!AB18</f>
        <v>31.4045257523651</v>
      </c>
      <c r="I78" s="20"/>
      <c r="J78" s="20"/>
      <c r="K78" s="20"/>
      <c r="L78" s="20"/>
      <c r="M78" s="20"/>
      <c r="N78" s="20"/>
      <c r="O78" s="20"/>
      <c r="P78" s="20"/>
      <c r="Q78" s="20"/>
      <c r="R78" s="20"/>
      <c r="S78" s="20"/>
      <c r="T78" s="20"/>
      <c r="U78" s="20"/>
      <c r="V78" s="20"/>
      <c r="W78" s="20"/>
      <c r="X78" s="20"/>
      <c r="Y78" s="20"/>
    </row>
    <row r="79" spans="1:25" x14ac:dyDescent="0.25">
      <c r="A79" s="20"/>
      <c r="B79" s="418" t="str">
        <f>'DATI STRUTTURA'!C86</f>
        <v>Y1.5</v>
      </c>
      <c r="C79" s="416">
        <f>'DATI STRUTTURA'!D86</f>
        <v>0.4</v>
      </c>
      <c r="D79" s="416">
        <f>'DATI STRUTTURA'!E86</f>
        <v>5.3</v>
      </c>
      <c r="E79" s="416">
        <f>'RIP TF2'!AA19</f>
        <v>0</v>
      </c>
      <c r="F79" s="456">
        <f>'RIP TF2'!AB19</f>
        <v>81.439611755440438</v>
      </c>
      <c r="G79" s="452">
        <f>'RIP MF2'!AA19</f>
        <v>0</v>
      </c>
      <c r="H79" s="416">
        <f>'RIP MF2'!AB19</f>
        <v>92.283253797200516</v>
      </c>
      <c r="I79" s="20"/>
      <c r="J79" s="20"/>
      <c r="K79" s="20"/>
      <c r="L79" s="20"/>
      <c r="M79" s="20"/>
      <c r="N79" s="20"/>
      <c r="O79" s="20"/>
      <c r="P79" s="20"/>
      <c r="Q79" s="20"/>
      <c r="R79" s="20"/>
      <c r="S79" s="20"/>
      <c r="T79" s="20"/>
      <c r="U79" s="20"/>
      <c r="V79" s="20"/>
      <c r="W79" s="20"/>
      <c r="X79" s="20"/>
      <c r="Y79" s="20"/>
    </row>
    <row r="80" spans="1:25" x14ac:dyDescent="0.25">
      <c r="A80" s="20"/>
      <c r="B80" s="418" t="str">
        <f>'DATI STRUTTURA'!C87</f>
        <v>Y1.6</v>
      </c>
      <c r="C80" s="416">
        <f>'DATI STRUTTURA'!D87</f>
        <v>0.4</v>
      </c>
      <c r="D80" s="416">
        <f>'DATI STRUTTURA'!E87</f>
        <v>4.0999999999999996</v>
      </c>
      <c r="E80" s="416">
        <f>'RIP TF2'!AA20</f>
        <v>0</v>
      </c>
      <c r="F80" s="456">
        <f>'RIP TF2'!AB20</f>
        <v>77.83437827856784</v>
      </c>
      <c r="G80" s="452">
        <f>'RIP MF2'!AA20</f>
        <v>0</v>
      </c>
      <c r="H80" s="416">
        <f>'RIP MF2'!AB20</f>
        <v>82.536433427093755</v>
      </c>
      <c r="I80" s="20"/>
      <c r="J80" s="20"/>
      <c r="K80" s="20"/>
      <c r="L80" s="20"/>
      <c r="M80" s="20"/>
      <c r="N80" s="20"/>
      <c r="O80" s="20"/>
      <c r="P80" s="20"/>
      <c r="Q80" s="20"/>
      <c r="R80" s="20"/>
      <c r="S80" s="20"/>
      <c r="T80" s="20"/>
      <c r="U80" s="20"/>
      <c r="V80" s="20"/>
      <c r="W80" s="20"/>
      <c r="X80" s="20"/>
      <c r="Y80" s="20"/>
    </row>
    <row r="81" spans="1:25" x14ac:dyDescent="0.25">
      <c r="A81" s="20"/>
      <c r="B81" s="418">
        <f>'DATI STRUTTURA'!C88</f>
        <v>0</v>
      </c>
      <c r="C81" s="416">
        <f>'DATI STRUTTURA'!D88</f>
        <v>0</v>
      </c>
      <c r="D81" s="416">
        <f>'DATI STRUTTURA'!E88</f>
        <v>0</v>
      </c>
      <c r="E81" s="416">
        <f>'RIP TF2'!AA21</f>
        <v>0</v>
      </c>
      <c r="F81" s="456">
        <f>'RIP TF2'!AB21</f>
        <v>0</v>
      </c>
      <c r="G81" s="452">
        <f>'RIP MF2'!AA21</f>
        <v>0</v>
      </c>
      <c r="H81" s="416">
        <f>'RIP MF2'!AB21</f>
        <v>0</v>
      </c>
      <c r="I81" s="20"/>
      <c r="J81" s="20"/>
      <c r="K81" s="20"/>
      <c r="L81" s="20"/>
      <c r="M81" s="20"/>
      <c r="N81" s="20"/>
      <c r="O81" s="20"/>
      <c r="P81" s="20"/>
      <c r="Q81" s="20"/>
      <c r="R81" s="20"/>
      <c r="S81" s="20"/>
      <c r="T81" s="20"/>
      <c r="U81" s="20"/>
      <c r="V81" s="20"/>
      <c r="W81" s="20"/>
      <c r="X81" s="20"/>
      <c r="Y81" s="20"/>
    </row>
    <row r="82" spans="1:25" x14ac:dyDescent="0.25">
      <c r="A82" s="20"/>
      <c r="B82" s="418">
        <f>'DATI STRUTTURA'!C89</f>
        <v>0</v>
      </c>
      <c r="C82" s="416">
        <f>'DATI STRUTTURA'!D89</f>
        <v>0</v>
      </c>
      <c r="D82" s="416">
        <f>'DATI STRUTTURA'!E89</f>
        <v>0</v>
      </c>
      <c r="E82" s="416">
        <f>'RIP TF2'!AA22</f>
        <v>0</v>
      </c>
      <c r="F82" s="456">
        <f>'RIP TF2'!AB22</f>
        <v>0</v>
      </c>
      <c r="G82" s="452">
        <f>'RIP MF2'!AA22</f>
        <v>0</v>
      </c>
      <c r="H82" s="416">
        <f>'RIP MF2'!AB22</f>
        <v>0</v>
      </c>
      <c r="I82" s="20"/>
      <c r="J82" s="20"/>
      <c r="K82" s="20"/>
      <c r="L82" s="20"/>
      <c r="M82" s="20"/>
      <c r="N82" s="20"/>
      <c r="O82" s="20"/>
      <c r="P82" s="20"/>
      <c r="Q82" s="20"/>
      <c r="R82" s="20"/>
      <c r="S82" s="20"/>
      <c r="T82" s="20"/>
      <c r="U82" s="20"/>
      <c r="V82" s="20"/>
      <c r="W82" s="20"/>
      <c r="X82" s="20"/>
      <c r="Y82" s="20"/>
    </row>
    <row r="83" spans="1:25" x14ac:dyDescent="0.25">
      <c r="A83" s="20"/>
      <c r="B83" s="418">
        <f>'DATI STRUTTURA'!C90</f>
        <v>0</v>
      </c>
      <c r="C83" s="416">
        <f>'DATI STRUTTURA'!D90</f>
        <v>0</v>
      </c>
      <c r="D83" s="416">
        <f>'DATI STRUTTURA'!E90</f>
        <v>0</v>
      </c>
      <c r="E83" s="416">
        <f>'RIP TF2'!AA23</f>
        <v>0</v>
      </c>
      <c r="F83" s="456">
        <f>'RIP TF2'!AB23</f>
        <v>0</v>
      </c>
      <c r="G83" s="452">
        <f>'RIP MF2'!AA23</f>
        <v>0</v>
      </c>
      <c r="H83" s="416">
        <f>'RIP MF2'!AB23</f>
        <v>0</v>
      </c>
      <c r="I83" s="20"/>
      <c r="J83" s="20"/>
      <c r="K83" s="20"/>
      <c r="L83" s="20"/>
      <c r="M83" s="20"/>
      <c r="N83" s="20"/>
      <c r="O83" s="20"/>
      <c r="P83" s="20"/>
      <c r="Q83" s="20"/>
      <c r="R83" s="20"/>
      <c r="S83" s="20"/>
      <c r="T83" s="20"/>
      <c r="U83" s="20"/>
      <c r="V83" s="20"/>
      <c r="W83" s="20"/>
      <c r="X83" s="20"/>
      <c r="Y83" s="20"/>
    </row>
    <row r="84" spans="1:25" x14ac:dyDescent="0.25">
      <c r="A84" s="20"/>
      <c r="B84" s="418">
        <f>'DATI STRUTTURA'!C91</f>
        <v>0</v>
      </c>
      <c r="C84" s="416">
        <f>'DATI STRUTTURA'!D91</f>
        <v>0</v>
      </c>
      <c r="D84" s="416">
        <f>'DATI STRUTTURA'!E91</f>
        <v>0</v>
      </c>
      <c r="E84" s="416">
        <f>'RIP TF2'!AA24</f>
        <v>0</v>
      </c>
      <c r="F84" s="456">
        <f>'RIP TF2'!AB24</f>
        <v>0</v>
      </c>
      <c r="G84" s="452">
        <f>'RIP MF2'!AA24</f>
        <v>0</v>
      </c>
      <c r="H84" s="416">
        <f>'RIP MF2'!AB24</f>
        <v>0</v>
      </c>
      <c r="I84" s="20"/>
      <c r="J84" s="20"/>
      <c r="K84" s="20"/>
      <c r="L84" s="20"/>
      <c r="M84" s="20"/>
      <c r="N84" s="20"/>
      <c r="O84" s="20"/>
      <c r="P84" s="20"/>
      <c r="Q84" s="20"/>
      <c r="R84" s="20"/>
      <c r="S84" s="20"/>
      <c r="T84" s="20"/>
      <c r="U84" s="20"/>
      <c r="V84" s="20"/>
      <c r="W84" s="20"/>
      <c r="X84" s="20"/>
      <c r="Y84" s="20"/>
    </row>
    <row r="85" spans="1:25" x14ac:dyDescent="0.25">
      <c r="A85" s="20"/>
      <c r="B85" s="418">
        <f>'DATI STRUTTURA'!C92</f>
        <v>0</v>
      </c>
      <c r="C85" s="416">
        <f>'DATI STRUTTURA'!D92</f>
        <v>0</v>
      </c>
      <c r="D85" s="416">
        <f>'DATI STRUTTURA'!E92</f>
        <v>0</v>
      </c>
      <c r="E85" s="416">
        <f>'RIP TF2'!AA25</f>
        <v>0</v>
      </c>
      <c r="F85" s="456">
        <f>'RIP TF2'!AB25</f>
        <v>0</v>
      </c>
      <c r="G85" s="452">
        <f>'RIP MF2'!AA25</f>
        <v>0</v>
      </c>
      <c r="H85" s="416">
        <f>'RIP MF2'!AB25</f>
        <v>0</v>
      </c>
      <c r="I85" s="20"/>
      <c r="J85" s="20"/>
      <c r="K85" s="20"/>
      <c r="L85" s="20"/>
      <c r="M85" s="20"/>
      <c r="N85" s="20"/>
      <c r="O85" s="20"/>
      <c r="P85" s="20"/>
      <c r="Q85" s="20"/>
      <c r="R85" s="20"/>
      <c r="S85" s="20"/>
      <c r="T85" s="20"/>
      <c r="U85" s="20"/>
      <c r="V85" s="20"/>
      <c r="W85" s="20"/>
      <c r="X85" s="20"/>
      <c r="Y85" s="20"/>
    </row>
    <row r="86" spans="1:25" x14ac:dyDescent="0.25">
      <c r="A86" s="20"/>
      <c r="B86" s="418">
        <f>'DATI STRUTTURA'!C93</f>
        <v>0</v>
      </c>
      <c r="C86" s="416">
        <f>'DATI STRUTTURA'!D93</f>
        <v>0</v>
      </c>
      <c r="D86" s="416">
        <f>'DATI STRUTTURA'!E93</f>
        <v>0</v>
      </c>
      <c r="E86" s="416">
        <f>'RIP TF2'!AA26</f>
        <v>0</v>
      </c>
      <c r="F86" s="456">
        <f>'RIP TF2'!AB26</f>
        <v>0</v>
      </c>
      <c r="G86" s="452">
        <f>'RIP MF2'!AA26</f>
        <v>0</v>
      </c>
      <c r="H86" s="416">
        <f>'RIP MF2'!AB26</f>
        <v>0</v>
      </c>
      <c r="I86" s="20"/>
      <c r="J86" s="20"/>
      <c r="K86" s="20"/>
      <c r="L86" s="20"/>
      <c r="M86" s="20"/>
      <c r="N86" s="20"/>
      <c r="O86" s="20"/>
      <c r="P86" s="20"/>
      <c r="Q86" s="20"/>
      <c r="R86" s="20"/>
      <c r="S86" s="20"/>
      <c r="T86" s="20"/>
      <c r="U86" s="20"/>
      <c r="V86" s="20"/>
      <c r="W86" s="20"/>
      <c r="X86" s="20"/>
      <c r="Y86" s="20"/>
    </row>
    <row r="87" spans="1:25" x14ac:dyDescent="0.25">
      <c r="A87" s="20"/>
      <c r="B87" s="418">
        <f>'DATI STRUTTURA'!C94</f>
        <v>0</v>
      </c>
      <c r="C87" s="416">
        <f>'DATI STRUTTURA'!D94</f>
        <v>0</v>
      </c>
      <c r="D87" s="416">
        <f>'DATI STRUTTURA'!E94</f>
        <v>0</v>
      </c>
      <c r="E87" s="416">
        <f>'RIP TF2'!AA27</f>
        <v>0</v>
      </c>
      <c r="F87" s="456">
        <f>'RIP TF2'!AB27</f>
        <v>0</v>
      </c>
      <c r="G87" s="452">
        <f>'RIP MF2'!AA27</f>
        <v>0</v>
      </c>
      <c r="H87" s="416">
        <f>'RIP MF2'!AB27</f>
        <v>0</v>
      </c>
      <c r="I87" s="20"/>
      <c r="J87" s="20"/>
      <c r="K87" s="20"/>
      <c r="L87" s="20"/>
      <c r="M87" s="20"/>
      <c r="N87" s="20"/>
      <c r="O87" s="20"/>
      <c r="P87" s="20"/>
      <c r="Q87" s="20"/>
      <c r="R87" s="20"/>
      <c r="S87" s="20"/>
      <c r="T87" s="20"/>
      <c r="U87" s="20"/>
      <c r="V87" s="20"/>
      <c r="W87" s="20"/>
      <c r="X87" s="20"/>
      <c r="Y87" s="20"/>
    </row>
    <row r="88" spans="1:25" x14ac:dyDescent="0.25">
      <c r="A88" s="20"/>
      <c r="B88" s="418">
        <f>'DATI STRUTTURA'!C95</f>
        <v>0</v>
      </c>
      <c r="C88" s="416">
        <f>'DATI STRUTTURA'!D95</f>
        <v>0</v>
      </c>
      <c r="D88" s="416">
        <f>'DATI STRUTTURA'!E95</f>
        <v>0</v>
      </c>
      <c r="E88" s="416">
        <f>'RIP TF2'!AA28</f>
        <v>0</v>
      </c>
      <c r="F88" s="456">
        <f>'RIP TF2'!AB28</f>
        <v>0</v>
      </c>
      <c r="G88" s="452">
        <f>'RIP MF2'!AA28</f>
        <v>0</v>
      </c>
      <c r="H88" s="416">
        <f>'RIP MF2'!AB28</f>
        <v>0</v>
      </c>
      <c r="I88" s="20"/>
      <c r="J88" s="20"/>
      <c r="K88" s="20"/>
      <c r="L88" s="20"/>
      <c r="M88" s="20"/>
      <c r="N88" s="20"/>
      <c r="O88" s="20"/>
      <c r="P88" s="20"/>
      <c r="Q88" s="20"/>
      <c r="R88" s="20"/>
      <c r="S88" s="20"/>
      <c r="T88" s="20"/>
      <c r="U88" s="20"/>
      <c r="V88" s="20"/>
      <c r="W88" s="20"/>
      <c r="X88" s="20"/>
      <c r="Y88" s="20"/>
    </row>
    <row r="89" spans="1:25" x14ac:dyDescent="0.25">
      <c r="A89" s="20"/>
      <c r="B89" s="418">
        <f>'DATI STRUTTURA'!C96</f>
        <v>0</v>
      </c>
      <c r="C89" s="416">
        <f>'DATI STRUTTURA'!D96</f>
        <v>0</v>
      </c>
      <c r="D89" s="416">
        <f>'DATI STRUTTURA'!E96</f>
        <v>0</v>
      </c>
      <c r="E89" s="416">
        <f>'RIP TF2'!AA29</f>
        <v>0</v>
      </c>
      <c r="F89" s="456">
        <f>'RIP TF2'!AB29</f>
        <v>0</v>
      </c>
      <c r="G89" s="452">
        <f>'RIP MF2'!AA29</f>
        <v>0</v>
      </c>
      <c r="H89" s="416">
        <f>'RIP MF2'!AB29</f>
        <v>0</v>
      </c>
      <c r="I89" s="20"/>
      <c r="J89" s="20"/>
      <c r="K89" s="20"/>
      <c r="L89" s="20"/>
      <c r="M89" s="20"/>
      <c r="N89" s="20"/>
      <c r="O89" s="20"/>
      <c r="P89" s="20"/>
      <c r="Q89" s="20"/>
      <c r="R89" s="20"/>
      <c r="S89" s="20"/>
      <c r="T89" s="20"/>
      <c r="U89" s="20"/>
      <c r="V89" s="20"/>
      <c r="W89" s="20"/>
      <c r="X89" s="20"/>
      <c r="Y89" s="20"/>
    </row>
    <row r="90" spans="1:25" x14ac:dyDescent="0.25">
      <c r="A90" s="20"/>
      <c r="B90" s="418">
        <f>'DATI STRUTTURA'!C97</f>
        <v>0</v>
      </c>
      <c r="C90" s="416">
        <f>'DATI STRUTTURA'!D97</f>
        <v>0</v>
      </c>
      <c r="D90" s="416">
        <f>'DATI STRUTTURA'!E97</f>
        <v>0</v>
      </c>
      <c r="E90" s="416">
        <f>'RIP TF2'!AA30</f>
        <v>0</v>
      </c>
      <c r="F90" s="456">
        <f>'RIP TF2'!AB30</f>
        <v>0</v>
      </c>
      <c r="G90" s="452">
        <f>'RIP MF2'!AA30</f>
        <v>0</v>
      </c>
      <c r="H90" s="416">
        <f>'RIP MF2'!AB30</f>
        <v>0</v>
      </c>
      <c r="I90" s="20"/>
      <c r="J90" s="20"/>
      <c r="K90" s="20"/>
      <c r="L90" s="20"/>
      <c r="M90" s="20"/>
      <c r="N90" s="20"/>
      <c r="O90" s="20"/>
      <c r="P90" s="20"/>
      <c r="Q90" s="20"/>
      <c r="R90" s="20"/>
      <c r="S90" s="20"/>
      <c r="T90" s="20"/>
      <c r="U90" s="20"/>
      <c r="V90" s="20"/>
      <c r="W90" s="20"/>
      <c r="X90" s="20"/>
      <c r="Y90" s="20"/>
    </row>
    <row r="91" spans="1:25" x14ac:dyDescent="0.25">
      <c r="A91" s="20"/>
      <c r="B91" s="418">
        <f>'DATI STRUTTURA'!C98</f>
        <v>0</v>
      </c>
      <c r="C91" s="416">
        <f>'DATI STRUTTURA'!D98</f>
        <v>0</v>
      </c>
      <c r="D91" s="416">
        <f>'DATI STRUTTURA'!E98</f>
        <v>0</v>
      </c>
      <c r="E91" s="416">
        <f>'RIP TF2'!AA31</f>
        <v>0</v>
      </c>
      <c r="F91" s="456">
        <f>'RIP TF2'!AB31</f>
        <v>0</v>
      </c>
      <c r="G91" s="452">
        <f>'RIP MF2'!AA31</f>
        <v>0</v>
      </c>
      <c r="H91" s="416">
        <f>'RIP MF2'!AB31</f>
        <v>0</v>
      </c>
      <c r="I91" s="20"/>
      <c r="J91" s="20"/>
      <c r="K91" s="20"/>
      <c r="L91" s="20"/>
      <c r="M91" s="20"/>
      <c r="N91" s="20"/>
      <c r="O91" s="20"/>
      <c r="P91" s="20"/>
      <c r="Q91" s="20"/>
      <c r="R91" s="20"/>
      <c r="S91" s="20"/>
      <c r="T91" s="20"/>
      <c r="U91" s="20"/>
      <c r="V91" s="20"/>
      <c r="W91" s="20"/>
      <c r="X91" s="20"/>
      <c r="Y91" s="20"/>
    </row>
    <row r="92" spans="1:25" x14ac:dyDescent="0.25">
      <c r="A92" s="20"/>
      <c r="B92" s="418">
        <f>'DATI STRUTTURA'!C99</f>
        <v>0</v>
      </c>
      <c r="C92" s="416">
        <f>'DATI STRUTTURA'!D99</f>
        <v>0</v>
      </c>
      <c r="D92" s="416">
        <f>'DATI STRUTTURA'!E99</f>
        <v>0</v>
      </c>
      <c r="E92" s="416">
        <f>'RIP TF2'!AA32</f>
        <v>0</v>
      </c>
      <c r="F92" s="456">
        <f>'RIP TF2'!AB32</f>
        <v>0</v>
      </c>
      <c r="G92" s="452">
        <f>'RIP MF2'!AA32</f>
        <v>0</v>
      </c>
      <c r="H92" s="416">
        <f>'RIP MF2'!AB32</f>
        <v>0</v>
      </c>
      <c r="I92" s="20"/>
      <c r="J92" s="20"/>
      <c r="K92" s="20"/>
      <c r="L92" s="20"/>
      <c r="M92" s="20"/>
      <c r="N92" s="20"/>
      <c r="O92" s="20"/>
      <c r="P92" s="20"/>
      <c r="Q92" s="20"/>
      <c r="R92" s="20"/>
      <c r="S92" s="20"/>
      <c r="T92" s="20"/>
      <c r="U92" s="20"/>
      <c r="V92" s="20"/>
      <c r="W92" s="20"/>
      <c r="X92" s="20"/>
      <c r="Y92" s="20"/>
    </row>
    <row r="93" spans="1:25" x14ac:dyDescent="0.25">
      <c r="A93" s="20"/>
      <c r="B93" s="418">
        <f>'DATI STRUTTURA'!C100</f>
        <v>0</v>
      </c>
      <c r="C93" s="416">
        <f>'DATI STRUTTURA'!D100</f>
        <v>0</v>
      </c>
      <c r="D93" s="416">
        <f>'DATI STRUTTURA'!E100</f>
        <v>0</v>
      </c>
      <c r="E93" s="416">
        <f>'RIP TF2'!AA33</f>
        <v>0</v>
      </c>
      <c r="F93" s="456">
        <f>'RIP TF2'!AB33</f>
        <v>0</v>
      </c>
      <c r="G93" s="452">
        <f>'RIP MF2'!AA33</f>
        <v>0</v>
      </c>
      <c r="H93" s="416">
        <f>'RIP MF2'!AB33</f>
        <v>0</v>
      </c>
      <c r="I93" s="20"/>
      <c r="J93" s="20"/>
      <c r="K93" s="20"/>
      <c r="L93" s="20"/>
      <c r="M93" s="20"/>
      <c r="N93" s="20"/>
      <c r="O93" s="20"/>
      <c r="P93" s="20"/>
      <c r="Q93" s="20"/>
      <c r="R93" s="20"/>
      <c r="S93" s="20"/>
      <c r="T93" s="20"/>
      <c r="U93" s="20"/>
      <c r="V93" s="20"/>
      <c r="W93" s="20"/>
      <c r="X93" s="20"/>
      <c r="Y93" s="20"/>
    </row>
    <row r="94" spans="1:25" x14ac:dyDescent="0.25">
      <c r="A94" s="20"/>
      <c r="B94" s="418">
        <f>'DATI STRUTTURA'!C101</f>
        <v>0</v>
      </c>
      <c r="C94" s="416">
        <f>'DATI STRUTTURA'!D101</f>
        <v>0</v>
      </c>
      <c r="D94" s="416">
        <f>'DATI STRUTTURA'!E101</f>
        <v>0</v>
      </c>
      <c r="E94" s="416">
        <f>'RIP TF2'!AA34</f>
        <v>0</v>
      </c>
      <c r="F94" s="456">
        <f>'RIP TF2'!AB34</f>
        <v>0</v>
      </c>
      <c r="G94" s="452">
        <f>'RIP MF2'!AA34</f>
        <v>0</v>
      </c>
      <c r="H94" s="416">
        <f>'RIP MF2'!AB34</f>
        <v>0</v>
      </c>
      <c r="I94" s="20"/>
      <c r="J94" s="20"/>
      <c r="K94" s="20"/>
      <c r="L94" s="20"/>
      <c r="M94" s="20"/>
      <c r="N94" s="20"/>
      <c r="O94" s="20"/>
      <c r="P94" s="20"/>
      <c r="Q94" s="20"/>
      <c r="R94" s="20"/>
      <c r="S94" s="20"/>
      <c r="T94" s="20"/>
      <c r="U94" s="20"/>
      <c r="V94" s="20"/>
      <c r="W94" s="20"/>
      <c r="X94" s="20"/>
      <c r="Y94" s="20"/>
    </row>
    <row r="95" spans="1:25" x14ac:dyDescent="0.25">
      <c r="A95" s="20"/>
      <c r="B95" s="418">
        <f>'DATI STRUTTURA'!C102</f>
        <v>0</v>
      </c>
      <c r="C95" s="416">
        <f>'DATI STRUTTURA'!D102</f>
        <v>0</v>
      </c>
      <c r="D95" s="416">
        <f>'DATI STRUTTURA'!E102</f>
        <v>0</v>
      </c>
      <c r="E95" s="416">
        <f>'RIP TF2'!AA35</f>
        <v>0</v>
      </c>
      <c r="F95" s="456">
        <f>'RIP TF2'!AB35</f>
        <v>0</v>
      </c>
      <c r="G95" s="452">
        <f>'RIP MF2'!AA35</f>
        <v>0</v>
      </c>
      <c r="H95" s="416">
        <f>'RIP MF2'!AB35</f>
        <v>0</v>
      </c>
      <c r="I95" s="20"/>
      <c r="J95" s="20"/>
      <c r="K95" s="20"/>
      <c r="L95" s="20"/>
      <c r="M95" s="20"/>
      <c r="N95" s="20"/>
      <c r="O95" s="20"/>
      <c r="P95" s="20"/>
      <c r="Q95" s="20"/>
      <c r="R95" s="20"/>
      <c r="S95" s="20"/>
      <c r="T95" s="20"/>
      <c r="U95" s="20"/>
      <c r="V95" s="20"/>
      <c r="W95" s="20"/>
      <c r="X95" s="20"/>
      <c r="Y95" s="20"/>
    </row>
    <row r="96" spans="1:25" x14ac:dyDescent="0.25">
      <c r="A96" s="20"/>
      <c r="B96" s="418">
        <f>'DATI STRUTTURA'!C103</f>
        <v>0</v>
      </c>
      <c r="C96" s="416">
        <f>'DATI STRUTTURA'!D103</f>
        <v>0</v>
      </c>
      <c r="D96" s="416">
        <f>'DATI STRUTTURA'!E103</f>
        <v>0</v>
      </c>
      <c r="E96" s="416">
        <f>'RIP TF2'!AA36</f>
        <v>0</v>
      </c>
      <c r="F96" s="456">
        <f>'RIP TF2'!AB36</f>
        <v>0</v>
      </c>
      <c r="G96" s="452">
        <f>'RIP MF2'!AA36</f>
        <v>0</v>
      </c>
      <c r="H96" s="416">
        <f>'RIP MF2'!AB36</f>
        <v>0</v>
      </c>
      <c r="I96" s="20"/>
      <c r="J96" s="20"/>
      <c r="K96" s="20"/>
      <c r="L96" s="20"/>
      <c r="M96" s="20"/>
      <c r="N96" s="20"/>
      <c r="O96" s="20"/>
      <c r="P96" s="20"/>
      <c r="Q96" s="20"/>
      <c r="R96" s="20"/>
      <c r="S96" s="20"/>
      <c r="T96" s="20"/>
      <c r="U96" s="20"/>
      <c r="V96" s="20"/>
      <c r="W96" s="20"/>
      <c r="X96" s="20"/>
      <c r="Y96" s="20"/>
    </row>
    <row r="97" spans="1:25" x14ac:dyDescent="0.25">
      <c r="A97" s="20"/>
      <c r="B97" s="418">
        <f>'DATI STRUTTURA'!C104</f>
        <v>0</v>
      </c>
      <c r="C97" s="416">
        <f>'DATI STRUTTURA'!D104</f>
        <v>0</v>
      </c>
      <c r="D97" s="416">
        <f>'DATI STRUTTURA'!E104</f>
        <v>0</v>
      </c>
      <c r="E97" s="416">
        <f>'RIP TF2'!AA37</f>
        <v>0</v>
      </c>
      <c r="F97" s="456">
        <f>'RIP TF2'!AB37</f>
        <v>0</v>
      </c>
      <c r="G97" s="452">
        <f>'RIP MF2'!AA37</f>
        <v>0</v>
      </c>
      <c r="H97" s="416">
        <f>'RIP MF2'!AB37</f>
        <v>0</v>
      </c>
      <c r="I97" s="20"/>
      <c r="J97" s="20"/>
      <c r="K97" s="20"/>
      <c r="L97" s="20"/>
      <c r="M97" s="20"/>
      <c r="N97" s="20"/>
      <c r="O97" s="20"/>
      <c r="P97" s="20"/>
      <c r="Q97" s="20"/>
      <c r="R97" s="20"/>
      <c r="S97" s="20"/>
      <c r="T97" s="20"/>
      <c r="U97" s="20"/>
      <c r="V97" s="20"/>
      <c r="W97" s="20"/>
      <c r="X97" s="20"/>
      <c r="Y97" s="20"/>
    </row>
    <row r="98" spans="1:25" x14ac:dyDescent="0.25">
      <c r="A98" s="20"/>
      <c r="B98" s="418">
        <f>'DATI STRUTTURA'!C105</f>
        <v>0</v>
      </c>
      <c r="C98" s="416">
        <f>'DATI STRUTTURA'!D105</f>
        <v>0</v>
      </c>
      <c r="D98" s="416">
        <f>'DATI STRUTTURA'!E105</f>
        <v>0</v>
      </c>
      <c r="E98" s="416">
        <f>'RIP TF2'!AA38</f>
        <v>0</v>
      </c>
      <c r="F98" s="456">
        <f>'RIP TF2'!AB38</f>
        <v>0</v>
      </c>
      <c r="G98" s="452">
        <f>'RIP MF2'!AA38</f>
        <v>0</v>
      </c>
      <c r="H98" s="416">
        <f>'RIP MF2'!AB38</f>
        <v>0</v>
      </c>
      <c r="I98" s="20"/>
      <c r="J98" s="20"/>
      <c r="K98" s="20"/>
      <c r="L98" s="20"/>
      <c r="M98" s="20"/>
      <c r="N98" s="20"/>
      <c r="O98" s="20"/>
      <c r="P98" s="20"/>
      <c r="Q98" s="20"/>
      <c r="R98" s="20"/>
      <c r="S98" s="20"/>
      <c r="T98" s="20"/>
      <c r="U98" s="20"/>
      <c r="V98" s="20"/>
      <c r="W98" s="20"/>
      <c r="X98" s="20"/>
      <c r="Y98" s="20"/>
    </row>
    <row r="99" spans="1:25" x14ac:dyDescent="0.25">
      <c r="A99" s="20"/>
      <c r="B99" s="418">
        <f>'DATI STRUTTURA'!C106</f>
        <v>0</v>
      </c>
      <c r="C99" s="416">
        <f>'DATI STRUTTURA'!D106</f>
        <v>0</v>
      </c>
      <c r="D99" s="416">
        <f>'DATI STRUTTURA'!E106</f>
        <v>0</v>
      </c>
      <c r="E99" s="416">
        <f>'RIP TF2'!AA39</f>
        <v>0</v>
      </c>
      <c r="F99" s="456">
        <f>'RIP TF2'!AB39</f>
        <v>0</v>
      </c>
      <c r="G99" s="452">
        <f>'RIP MF2'!AA39</f>
        <v>0</v>
      </c>
      <c r="H99" s="416">
        <f>'RIP MF2'!AB39</f>
        <v>0</v>
      </c>
      <c r="I99" s="20"/>
      <c r="J99" s="20"/>
      <c r="K99" s="20"/>
      <c r="L99" s="20"/>
      <c r="M99" s="20"/>
      <c r="N99" s="20"/>
      <c r="O99" s="20"/>
      <c r="P99" s="20"/>
      <c r="Q99" s="20"/>
      <c r="R99" s="20"/>
      <c r="S99" s="20"/>
      <c r="T99" s="20"/>
      <c r="U99" s="20"/>
      <c r="V99" s="20"/>
      <c r="W99" s="20"/>
      <c r="X99" s="20"/>
      <c r="Y99" s="20"/>
    </row>
    <row r="100" spans="1:25" x14ac:dyDescent="0.25">
      <c r="A100" s="20"/>
      <c r="B100" s="418">
        <f>'DATI STRUTTURA'!C107</f>
        <v>0</v>
      </c>
      <c r="C100" s="416">
        <f>'DATI STRUTTURA'!D107</f>
        <v>0</v>
      </c>
      <c r="D100" s="416">
        <f>'DATI STRUTTURA'!E107</f>
        <v>0</v>
      </c>
      <c r="E100" s="416">
        <f>'RIP TF2'!AA40</f>
        <v>0</v>
      </c>
      <c r="F100" s="456">
        <f>'RIP TF2'!AB40</f>
        <v>0</v>
      </c>
      <c r="G100" s="452">
        <f>'RIP MF2'!AA40</f>
        <v>0</v>
      </c>
      <c r="H100" s="416">
        <f>'RIP MF2'!AB40</f>
        <v>0</v>
      </c>
      <c r="I100" s="20"/>
      <c r="J100" s="20"/>
      <c r="K100" s="20"/>
      <c r="L100" s="20"/>
      <c r="M100" s="20"/>
      <c r="N100" s="20"/>
      <c r="O100" s="20"/>
      <c r="P100" s="20"/>
      <c r="Q100" s="20"/>
      <c r="R100" s="20"/>
      <c r="S100" s="20"/>
      <c r="T100" s="20"/>
      <c r="U100" s="20"/>
      <c r="V100" s="20"/>
      <c r="W100" s="20"/>
      <c r="X100" s="20"/>
      <c r="Y100" s="20"/>
    </row>
    <row r="101" spans="1:25" x14ac:dyDescent="0.25">
      <c r="A101" s="20"/>
      <c r="B101" s="418">
        <f>'DATI STRUTTURA'!C108</f>
        <v>0</v>
      </c>
      <c r="C101" s="416">
        <f>'DATI STRUTTURA'!D108</f>
        <v>0</v>
      </c>
      <c r="D101" s="416">
        <f>'DATI STRUTTURA'!E108</f>
        <v>0</v>
      </c>
      <c r="E101" s="416">
        <f>'RIP TF2'!AA41</f>
        <v>0</v>
      </c>
      <c r="F101" s="456">
        <f>'RIP TF2'!AB41</f>
        <v>0</v>
      </c>
      <c r="G101" s="452">
        <f>'RIP MF2'!AA41</f>
        <v>0</v>
      </c>
      <c r="H101" s="416">
        <f>'RIP MF2'!AB41</f>
        <v>0</v>
      </c>
      <c r="I101" s="20"/>
      <c r="J101" s="20"/>
      <c r="K101" s="20"/>
      <c r="L101" s="20"/>
      <c r="M101" s="20"/>
      <c r="N101" s="20"/>
      <c r="O101" s="20"/>
      <c r="P101" s="20"/>
      <c r="Q101" s="20"/>
      <c r="R101" s="20"/>
      <c r="S101" s="20"/>
      <c r="T101" s="20"/>
      <c r="U101" s="20"/>
      <c r="V101" s="20"/>
      <c r="W101" s="20"/>
      <c r="X101" s="20"/>
      <c r="Y101" s="20"/>
    </row>
    <row r="102" spans="1:25" x14ac:dyDescent="0.25">
      <c r="A102" s="20"/>
      <c r="B102" s="418">
        <f>'DATI STRUTTURA'!C109</f>
        <v>0</v>
      </c>
      <c r="C102" s="416">
        <f>'DATI STRUTTURA'!D109</f>
        <v>0</v>
      </c>
      <c r="D102" s="416">
        <f>'DATI STRUTTURA'!E109</f>
        <v>0</v>
      </c>
      <c r="E102" s="416">
        <f>'RIP TF2'!AA42</f>
        <v>0</v>
      </c>
      <c r="F102" s="456">
        <f>'RIP TF2'!AB42</f>
        <v>0</v>
      </c>
      <c r="G102" s="452">
        <f>'RIP MF2'!AA42</f>
        <v>0</v>
      </c>
      <c r="H102" s="416">
        <f>'RIP MF2'!AB42</f>
        <v>0</v>
      </c>
      <c r="I102" s="20"/>
      <c r="J102" s="20"/>
      <c r="K102" s="20"/>
      <c r="L102" s="20"/>
      <c r="M102" s="20"/>
      <c r="N102" s="20"/>
      <c r="O102" s="20"/>
      <c r="P102" s="20"/>
      <c r="Q102" s="20"/>
      <c r="R102" s="20"/>
      <c r="S102" s="20"/>
      <c r="T102" s="20"/>
      <c r="U102" s="20"/>
      <c r="V102" s="20"/>
      <c r="W102" s="20"/>
      <c r="X102" s="20"/>
      <c r="Y102" s="20"/>
    </row>
    <row r="103" spans="1:25" x14ac:dyDescent="0.25">
      <c r="A103" s="20"/>
      <c r="B103" s="419">
        <f>'DATI STRUTTURA'!C110</f>
        <v>0</v>
      </c>
      <c r="C103" s="420">
        <f>'DATI STRUTTURA'!D110</f>
        <v>0</v>
      </c>
      <c r="D103" s="420">
        <f>'DATI STRUTTURA'!E110</f>
        <v>0</v>
      </c>
      <c r="E103" s="420">
        <f>'RIP TF2'!AA43</f>
        <v>0</v>
      </c>
      <c r="F103" s="457">
        <f>'RIP TF2'!AB43</f>
        <v>0</v>
      </c>
      <c r="G103" s="453">
        <f>'RIP MF2'!AA43</f>
        <v>0</v>
      </c>
      <c r="H103" s="420">
        <f>'RIP MF2'!AB43</f>
        <v>0</v>
      </c>
      <c r="I103" s="20"/>
      <c r="J103" s="20"/>
      <c r="K103" s="20"/>
      <c r="L103" s="20"/>
      <c r="M103" s="20"/>
      <c r="N103" s="20"/>
      <c r="O103" s="20"/>
      <c r="P103" s="20"/>
      <c r="Q103" s="20"/>
      <c r="R103" s="20"/>
      <c r="S103" s="20"/>
      <c r="T103" s="20"/>
      <c r="U103" s="20"/>
      <c r="V103" s="20"/>
      <c r="W103" s="20"/>
      <c r="X103" s="20"/>
      <c r="Y103" s="20"/>
    </row>
    <row r="104" spans="1:25"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1:25" x14ac:dyDescent="0.25">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1:25" x14ac:dyDescent="0.25">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1:25" x14ac:dyDescent="0.25">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1:25" x14ac:dyDescent="0.2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1:25" x14ac:dyDescent="0.25">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1:25" x14ac:dyDescent="0.25">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1:25" x14ac:dyDescent="0.25">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1:25" x14ac:dyDescent="0.25">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x14ac:dyDescent="0.25">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x14ac:dyDescent="0.25">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x14ac:dyDescent="0.25">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x14ac:dyDescent="0.25">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x14ac:dyDescent="0.25">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x14ac:dyDescent="0.25">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x14ac:dyDescent="0.25">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x14ac:dyDescent="0.25">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x14ac:dyDescent="0.25">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x14ac:dyDescent="0.25">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x14ac:dyDescent="0.25">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x14ac:dyDescent="0.25">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x14ac:dyDescent="0.25">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x14ac:dyDescent="0.25">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x14ac:dyDescent="0.25">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x14ac:dyDescent="0.25">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x14ac:dyDescent="0.25">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x14ac:dyDescent="0.25">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x14ac:dyDescent="0.25">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x14ac:dyDescent="0.25">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x14ac:dyDescent="0.25">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x14ac:dyDescent="0.25">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x14ac:dyDescent="0.25">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x14ac:dyDescent="0.25">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x14ac:dyDescent="0.25">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x14ac:dyDescent="0.25">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x14ac:dyDescent="0.25">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x14ac:dyDescent="0.25">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x14ac:dyDescent="0.25">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x14ac:dyDescent="0.25">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sheetData>
  <sheetProtection password="C2CA" sheet="1" objects="1" scenarios="1"/>
  <customSheetViews>
    <customSheetView guid="{9F10FD11-6100-49E1-A6D9-5E69E81A5748}" scale="90" showGridLines="0" showRowCol="0">
      <selection activeCell="L18" sqref="L18"/>
      <pageMargins left="0.7" right="0.7" top="0.75" bottom="0.75" header="0.3" footer="0.3"/>
      <pageSetup paperSize="9" orientation="portrait" horizontalDpi="4294967293" r:id="rId1"/>
    </customSheetView>
  </customSheetViews>
  <mergeCells count="44">
    <mergeCell ref="B17:B18"/>
    <mergeCell ref="B62:B63"/>
    <mergeCell ref="G61:H61"/>
    <mergeCell ref="E61:F61"/>
    <mergeCell ref="E16:F16"/>
    <mergeCell ref="G16:H16"/>
    <mergeCell ref="J18:K18"/>
    <mergeCell ref="J22:K22"/>
    <mergeCell ref="J23:K23"/>
    <mergeCell ref="J24:K24"/>
    <mergeCell ref="J25:K25"/>
    <mergeCell ref="J26:K26"/>
    <mergeCell ref="J27:K27"/>
    <mergeCell ref="J28:K28"/>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J49:K49"/>
    <mergeCell ref="J50:K50"/>
    <mergeCell ref="J56:K56"/>
    <mergeCell ref="J57:K57"/>
    <mergeCell ref="J58:K58"/>
    <mergeCell ref="J51:K51"/>
    <mergeCell ref="J52:K52"/>
    <mergeCell ref="J53:K53"/>
    <mergeCell ref="J54:K54"/>
    <mergeCell ref="J55:K55"/>
  </mergeCells>
  <conditionalFormatting sqref="B19:H58">
    <cfRule type="cellIs" dxfId="11" priority="9" operator="equal">
      <formula>0</formula>
    </cfRule>
  </conditionalFormatting>
  <conditionalFormatting sqref="B64:H103">
    <cfRule type="cellIs" dxfId="10" priority="8" operator="equal">
      <formula>0</formula>
    </cfRule>
  </conditionalFormatting>
  <conditionalFormatting sqref="E64:H103">
    <cfRule type="dataBar" priority="7">
      <dataBar>
        <cfvo type="min"/>
        <cfvo type="max"/>
        <color rgb="FF63C384"/>
      </dataBar>
      <extLst>
        <ext xmlns:x14="http://schemas.microsoft.com/office/spreadsheetml/2009/9/main" uri="{B025F937-C7B1-47D3-B67F-A62EFF666E3E}">
          <x14:id>{2DE63910-2B1B-49B1-AD51-C7B315168F62}</x14:id>
        </ext>
      </extLst>
    </cfRule>
  </conditionalFormatting>
  <conditionalFormatting sqref="E19:H58">
    <cfRule type="dataBar" priority="6">
      <dataBar>
        <cfvo type="min"/>
        <cfvo type="max"/>
        <color rgb="FF63C384"/>
      </dataBar>
      <extLst>
        <ext xmlns:x14="http://schemas.microsoft.com/office/spreadsheetml/2009/9/main" uri="{B025F937-C7B1-47D3-B67F-A62EFF666E3E}">
          <x14:id>{66EF6E93-B0DF-4FBF-A60C-572E5BF4016D}</x14:id>
        </ext>
      </extLst>
    </cfRule>
  </conditionalFormatting>
  <conditionalFormatting sqref="Q22">
    <cfRule type="cellIs" dxfId="9" priority="2" operator="equal">
      <formula>"←"</formula>
    </cfRule>
  </conditionalFormatting>
  <conditionalFormatting sqref="Q23:Q58">
    <cfRule type="cellIs" dxfId="8" priority="1" operator="equal">
      <formula>"←"</formula>
    </cfRule>
  </conditionalFormatting>
  <dataValidations count="1">
    <dataValidation type="list" allowBlank="1" showInputMessage="1" showErrorMessage="1" sqref="L18">
      <formula1>combo</formula1>
    </dataValidation>
  </dataValidations>
  <pageMargins left="0.7" right="0.7" top="0.75" bottom="0.75" header="0.3" footer="0.3"/>
  <pageSetup paperSize="9" orientation="portrait" horizontalDpi="4294967293" r:id="rId2"/>
  <legacyDrawing r:id="rId3"/>
  <extLst>
    <ext xmlns:x14="http://schemas.microsoft.com/office/spreadsheetml/2009/9/main" uri="{78C0D931-6437-407d-A8EE-F0AAD7539E65}">
      <x14:conditionalFormattings>
        <x14:conditionalFormatting xmlns:xm="http://schemas.microsoft.com/office/excel/2006/main">
          <x14:cfRule type="dataBar" id="{2DE63910-2B1B-49B1-AD51-C7B315168F62}">
            <x14:dataBar minLength="0" maxLength="100" border="1" negativeBarBorderColorSameAsPositive="0">
              <x14:cfvo type="autoMin"/>
              <x14:cfvo type="autoMax"/>
              <x14:borderColor rgb="FF63C384"/>
              <x14:negativeFillColor rgb="FFFF0000"/>
              <x14:negativeBorderColor rgb="FFFF0000"/>
              <x14:axisColor rgb="FF000000"/>
            </x14:dataBar>
          </x14:cfRule>
          <xm:sqref>E64:H103</xm:sqref>
        </x14:conditionalFormatting>
        <x14:conditionalFormatting xmlns:xm="http://schemas.microsoft.com/office/excel/2006/main">
          <x14:cfRule type="dataBar" id="{66EF6E93-B0DF-4FBF-A60C-572E5BF4016D}">
            <x14:dataBar minLength="0" maxLength="100" border="1" negativeBarBorderColorSameAsPositive="0">
              <x14:cfvo type="autoMin"/>
              <x14:cfvo type="autoMax"/>
              <x14:borderColor rgb="FF63C384"/>
              <x14:negativeFillColor rgb="FFFF0000"/>
              <x14:negativeBorderColor rgb="FFFF0000"/>
              <x14:axisColor rgb="FF000000"/>
            </x14:dataBar>
          </x14:cfRule>
          <xm:sqref>E19:H58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R91"/>
  <sheetViews>
    <sheetView showGridLines="0" showRowColHeaders="0" zoomScale="90" zoomScaleNormal="90" workbookViewId="0">
      <selection activeCell="F2" sqref="F2:I2"/>
    </sheetView>
  </sheetViews>
  <sheetFormatPr defaultRowHeight="15" x14ac:dyDescent="0.25"/>
  <cols>
    <col min="1" max="1" width="2.85546875" customWidth="1"/>
    <col min="2" max="4" width="11.85546875" customWidth="1"/>
    <col min="5" max="5" width="1.42578125" customWidth="1"/>
    <col min="10" max="10" width="1" customWidth="1"/>
    <col min="30" max="30" width="4.140625" customWidth="1"/>
  </cols>
  <sheetData>
    <row r="1" spans="2:18" x14ac:dyDescent="0.25">
      <c r="B1" s="20"/>
      <c r="C1" s="20"/>
      <c r="D1" s="20"/>
      <c r="E1" s="20"/>
      <c r="F1" s="20"/>
      <c r="G1" s="20"/>
      <c r="H1" s="20"/>
      <c r="I1" s="20"/>
      <c r="J1" s="20"/>
      <c r="K1" s="20"/>
      <c r="L1" s="20"/>
      <c r="M1" s="20"/>
      <c r="N1" s="20"/>
      <c r="O1" s="20"/>
      <c r="P1" s="20"/>
      <c r="Q1" s="20"/>
      <c r="R1" s="20"/>
    </row>
    <row r="2" spans="2:18" x14ac:dyDescent="0.25">
      <c r="B2" s="20"/>
      <c r="C2" s="425"/>
      <c r="D2" s="425"/>
      <c r="E2" s="426"/>
      <c r="F2" s="777" t="s">
        <v>200</v>
      </c>
      <c r="G2" s="777"/>
      <c r="H2" s="777"/>
      <c r="I2" s="777"/>
      <c r="J2" s="427"/>
      <c r="K2" s="643" t="s">
        <v>202</v>
      </c>
      <c r="L2" s="778"/>
      <c r="M2" s="778"/>
      <c r="N2" s="779"/>
      <c r="O2" s="20"/>
      <c r="P2" s="20"/>
      <c r="Q2" s="20"/>
      <c r="R2" s="20"/>
    </row>
    <row r="3" spans="2:18" ht="15" customHeight="1" x14ac:dyDescent="0.25">
      <c r="B3" s="760" t="s">
        <v>431</v>
      </c>
      <c r="C3" s="410" t="s">
        <v>53</v>
      </c>
      <c r="D3" s="410" t="s">
        <v>54</v>
      </c>
      <c r="E3" s="428"/>
      <c r="F3" s="780" t="s">
        <v>469</v>
      </c>
      <c r="G3" s="781"/>
      <c r="H3" s="773" t="s">
        <v>470</v>
      </c>
      <c r="I3" s="774"/>
      <c r="J3" s="429"/>
      <c r="K3" s="780" t="s">
        <v>469</v>
      </c>
      <c r="L3" s="781"/>
      <c r="M3" s="773" t="s">
        <v>470</v>
      </c>
      <c r="N3" s="774"/>
      <c r="O3" s="20"/>
      <c r="P3" s="20"/>
      <c r="Q3" s="20"/>
      <c r="R3" s="20"/>
    </row>
    <row r="4" spans="2:18" ht="21" customHeight="1" x14ac:dyDescent="0.25">
      <c r="B4" s="761"/>
      <c r="C4" s="413" t="s">
        <v>39</v>
      </c>
      <c r="D4" s="413" t="s">
        <v>39</v>
      </c>
      <c r="E4" s="430"/>
      <c r="F4" s="780"/>
      <c r="G4" s="781"/>
      <c r="H4" s="775"/>
      <c r="I4" s="776"/>
      <c r="J4" s="429"/>
      <c r="K4" s="780"/>
      <c r="L4" s="781"/>
      <c r="M4" s="775"/>
      <c r="N4" s="776"/>
      <c r="O4" s="20"/>
      <c r="P4" s="20"/>
      <c r="Q4" s="20"/>
      <c r="R4" s="20"/>
    </row>
    <row r="5" spans="2:18" x14ac:dyDescent="0.25">
      <c r="B5" s="415" t="str">
        <f>'DATI STRUTTURA'!C22</f>
        <v>X0.1</v>
      </c>
      <c r="C5" s="416">
        <f>'DATI STRUTTURA'!D22</f>
        <v>3.3</v>
      </c>
      <c r="D5" s="416">
        <f>'DATI STRUTTURA'!E22</f>
        <v>0.4</v>
      </c>
      <c r="E5" s="431"/>
      <c r="F5" s="431">
        <f>'Foglio deposito'!T169*'Foglio deposito'!$I$117/2</f>
        <v>46.149451311946734</v>
      </c>
      <c r="G5" s="432">
        <f>'Foglio deposito'!U169*'Foglio deposito'!$I$117/2</f>
        <v>0</v>
      </c>
      <c r="H5" s="433">
        <f>'Foglio deposito'!T169</f>
        <v>31.827207801342574</v>
      </c>
      <c r="I5" s="434">
        <f>'Foglio deposito'!U169</f>
        <v>0</v>
      </c>
      <c r="J5" s="105"/>
      <c r="K5" s="431">
        <f>'RIPARTIZIONE FORZE SISMICHE'!G19*'Foglio deposito'!$I$117+'Foglio deposito'!Y169*'Foglio deposito'!$I$117*2</f>
        <v>137.97915190520484</v>
      </c>
      <c r="L5" s="432">
        <f>'RIPARTIZIONE FORZE SISMICHE'!H19*'Foglio deposito'!$I$117+'Foglio deposito'!Z169*'Foglio deposito'!$I$117*2</f>
        <v>0</v>
      </c>
      <c r="M5" s="433">
        <f>'Foglio deposito'!V169</f>
        <v>35.692691236951461</v>
      </c>
      <c r="N5" s="434">
        <f>'Foglio deposito'!W169</f>
        <v>0</v>
      </c>
      <c r="O5" s="20"/>
      <c r="P5" s="20"/>
      <c r="Q5" s="20"/>
      <c r="R5" s="20"/>
    </row>
    <row r="6" spans="2:18" x14ac:dyDescent="0.25">
      <c r="B6" s="418" t="str">
        <f>'DATI STRUTTURA'!C23</f>
        <v>X0.2</v>
      </c>
      <c r="C6" s="416">
        <f>'DATI STRUTTURA'!D23</f>
        <v>0.99</v>
      </c>
      <c r="D6" s="416">
        <f>'DATI STRUTTURA'!E23</f>
        <v>0.4</v>
      </c>
      <c r="E6" s="431"/>
      <c r="F6" s="431">
        <f>'Foglio deposito'!T170*'Foglio deposito'!$I$117/2</f>
        <v>7.9791204437019161</v>
      </c>
      <c r="G6" s="435">
        <f>'Foglio deposito'!U170*'Foglio deposito'!$I$117/2</f>
        <v>0</v>
      </c>
      <c r="H6" s="436">
        <f>'Foglio deposito'!T170</f>
        <v>5.5028416853116662</v>
      </c>
      <c r="I6" s="434">
        <f>'Foglio deposito'!U170</f>
        <v>0</v>
      </c>
      <c r="J6" s="105"/>
      <c r="K6" s="431">
        <f>'RIPARTIZIONE FORZE SISMICHE'!G20*'Foglio deposito'!$I$117+'Foglio deposito'!Y170*'Foglio deposito'!$I$117*2</f>
        <v>19.977419369657873</v>
      </c>
      <c r="L6" s="435">
        <f>'RIPARTIZIONE FORZE SISMICHE'!H20*'Foglio deposito'!$I$117+'Foglio deposito'!Z170*'Foglio deposito'!$I$117*2</f>
        <v>0</v>
      </c>
      <c r="M6" s="436">
        <f>'Foglio deposito'!V170</f>
        <v>4.0165935707436384</v>
      </c>
      <c r="N6" s="434">
        <f>'Foglio deposito'!W170</f>
        <v>0</v>
      </c>
      <c r="O6" s="20"/>
      <c r="P6" s="437"/>
      <c r="Q6" s="20"/>
      <c r="R6" s="437"/>
    </row>
    <row r="7" spans="2:18" x14ac:dyDescent="0.25">
      <c r="B7" s="418" t="str">
        <f>'DATI STRUTTURA'!C24</f>
        <v>X0.3</v>
      </c>
      <c r="C7" s="416">
        <f>'DATI STRUTTURA'!D24</f>
        <v>1.89</v>
      </c>
      <c r="D7" s="416">
        <f>'DATI STRUTTURA'!E24</f>
        <v>0.4</v>
      </c>
      <c r="E7" s="431"/>
      <c r="F7" s="431">
        <f>'Foglio deposito'!T171*'Foglio deposito'!$I$117/2</f>
        <v>36.012425537691755</v>
      </c>
      <c r="G7" s="435">
        <f>'Foglio deposito'!U171*'Foglio deposito'!$I$117/2</f>
        <v>0</v>
      </c>
      <c r="H7" s="436">
        <f>'Foglio deposito'!T171</f>
        <v>24.836155543235694</v>
      </c>
      <c r="I7" s="434">
        <f>'Foglio deposito'!U171</f>
        <v>0</v>
      </c>
      <c r="J7" s="105"/>
      <c r="K7" s="431">
        <f>'RIPARTIZIONE FORZE SISMICHE'!G21*'Foglio deposito'!$I$117+'Foglio deposito'!Y171*'Foglio deposito'!$I$117*2</f>
        <v>129.82903268230223</v>
      </c>
      <c r="L7" s="435">
        <f>'RIPARTIZIONE FORZE SISMICHE'!H21*'Foglio deposito'!$I$117+'Foglio deposito'!Z171*'Foglio deposito'!$I$117*2</f>
        <v>0</v>
      </c>
      <c r="M7" s="436">
        <f>'Foglio deposito'!V171</f>
        <v>25.667747187233473</v>
      </c>
      <c r="N7" s="434">
        <f>'Foglio deposito'!W171</f>
        <v>0</v>
      </c>
      <c r="O7" s="20"/>
      <c r="P7" s="20"/>
      <c r="Q7" s="20"/>
      <c r="R7" s="20"/>
    </row>
    <row r="8" spans="2:18" x14ac:dyDescent="0.25">
      <c r="B8" s="418" t="str">
        <f>'DATI STRUTTURA'!C25</f>
        <v>X0.4</v>
      </c>
      <c r="C8" s="416">
        <f>'DATI STRUTTURA'!D25</f>
        <v>1.68</v>
      </c>
      <c r="D8" s="416">
        <f>'DATI STRUTTURA'!E25</f>
        <v>0.4</v>
      </c>
      <c r="E8" s="431"/>
      <c r="F8" s="431">
        <f>'Foglio deposito'!T172*'Foglio deposito'!$I$117/2</f>
        <v>29.864346388456152</v>
      </c>
      <c r="G8" s="435">
        <f>'Foglio deposito'!U172*'Foglio deposito'!$I$117/2</f>
        <v>0</v>
      </c>
      <c r="H8" s="436">
        <f>'Foglio deposito'!T172</f>
        <v>20.596100957555969</v>
      </c>
      <c r="I8" s="434">
        <f>'Foglio deposito'!U172</f>
        <v>0</v>
      </c>
      <c r="J8" s="105"/>
      <c r="K8" s="431">
        <f>'RIPARTIZIONE FORZE SISMICHE'!G22*'Foglio deposito'!$I$117+'Foglio deposito'!Y172*'Foglio deposito'!$I$117*2</f>
        <v>102.51749179634717</v>
      </c>
      <c r="L8" s="435">
        <f>'RIPARTIZIONE FORZE SISMICHE'!H22*'Foglio deposito'!$I$117+'Foglio deposito'!Z172*'Foglio deposito'!$I$117*2</f>
        <v>0</v>
      </c>
      <c r="M8" s="436">
        <f>'Foglio deposito'!V172</f>
        <v>20.104663353486437</v>
      </c>
      <c r="N8" s="434">
        <f>'Foglio deposito'!W172</f>
        <v>0</v>
      </c>
      <c r="O8" s="20"/>
      <c r="P8" s="20"/>
      <c r="Q8" s="20"/>
      <c r="R8" s="20"/>
    </row>
    <row r="9" spans="2:18" x14ac:dyDescent="0.25">
      <c r="B9" s="418" t="str">
        <f>'DATI STRUTTURA'!C26</f>
        <v>X0.5</v>
      </c>
      <c r="C9" s="416">
        <f>'DATI STRUTTURA'!D26</f>
        <v>1.44</v>
      </c>
      <c r="D9" s="416">
        <f>'DATI STRUTTURA'!E26</f>
        <v>0.4</v>
      </c>
      <c r="E9" s="431"/>
      <c r="F9" s="431">
        <f>'Foglio deposito'!T173*'Foglio deposito'!$I$117/2</f>
        <v>21.669854718810569</v>
      </c>
      <c r="G9" s="435">
        <f>'Foglio deposito'!U173*'Foglio deposito'!$I$117/2</f>
        <v>0</v>
      </c>
      <c r="H9" s="436">
        <f>'Foglio deposito'!T173</f>
        <v>14.944727392283152</v>
      </c>
      <c r="I9" s="434">
        <f>'Foglio deposito'!U173</f>
        <v>0</v>
      </c>
      <c r="J9" s="105"/>
      <c r="K9" s="431">
        <f>'RIPARTIZIONE FORZE SISMICHE'!G23*'Foglio deposito'!$I$117+'Foglio deposito'!Y173*'Foglio deposito'!$I$117*2</f>
        <v>71.579913710530619</v>
      </c>
      <c r="L9" s="435">
        <f>'RIPARTIZIONE FORZE SISMICHE'!H23*'Foglio deposito'!$I$117+'Foglio deposito'!Z173*'Foglio deposito'!$I$117*2</f>
        <v>0</v>
      </c>
      <c r="M9" s="436">
        <f>'Foglio deposito'!V173</f>
        <v>14.061632471779717</v>
      </c>
      <c r="N9" s="434">
        <f>'Foglio deposito'!W173</f>
        <v>0</v>
      </c>
      <c r="O9" s="20"/>
      <c r="P9" s="20"/>
      <c r="Q9" s="20"/>
      <c r="R9" s="20"/>
    </row>
    <row r="10" spans="2:18" x14ac:dyDescent="0.25">
      <c r="B10" s="418" t="str">
        <f>'DATI STRUTTURA'!C27</f>
        <v>X0.6</v>
      </c>
      <c r="C10" s="416">
        <f>'DATI STRUTTURA'!D27</f>
        <v>1.1399999999999999</v>
      </c>
      <c r="D10" s="416">
        <f>'DATI STRUTTURA'!E27</f>
        <v>0.4</v>
      </c>
      <c r="E10" s="431"/>
      <c r="F10" s="431">
        <f>'Foglio deposito'!T174*'Foglio deposito'!$I$117/2</f>
        <v>26.409570598792524</v>
      </c>
      <c r="G10" s="435">
        <f>'Foglio deposito'!U174*'Foglio deposito'!$I$117/2</f>
        <v>0</v>
      </c>
      <c r="H10" s="436">
        <f>'Foglio deposito'!T174</f>
        <v>18.213496964684499</v>
      </c>
      <c r="I10" s="434">
        <f>'Foglio deposito'!U174</f>
        <v>0</v>
      </c>
      <c r="J10" s="105"/>
      <c r="K10" s="431">
        <f>'RIPARTIZIONE FORZE SISMICHE'!G24*'Foglio deposito'!$I$117+'Foglio deposito'!Y174*'Foglio deposito'!$I$117*2</f>
        <v>106.19947701320254</v>
      </c>
      <c r="L10" s="435">
        <f>'RIPARTIZIONE FORZE SISMICHE'!H24*'Foglio deposito'!$I$117+'Foglio deposito'!Z174*'Foglio deposito'!$I$117*2</f>
        <v>0</v>
      </c>
      <c r="M10" s="436">
        <f>'Foglio deposito'!V174</f>
        <v>19.216589807827258</v>
      </c>
      <c r="N10" s="434">
        <f>'Foglio deposito'!W174</f>
        <v>0</v>
      </c>
      <c r="O10" s="20"/>
      <c r="P10" s="20"/>
      <c r="Q10" s="20"/>
      <c r="R10" s="20"/>
    </row>
    <row r="11" spans="2:18" x14ac:dyDescent="0.25">
      <c r="B11" s="418" t="str">
        <f>'DATI STRUTTURA'!C28</f>
        <v>X0.7</v>
      </c>
      <c r="C11" s="416">
        <f>'DATI STRUTTURA'!D28</f>
        <v>1.0900000000000001</v>
      </c>
      <c r="D11" s="416">
        <f>'DATI STRUTTURA'!E28</f>
        <v>0.4</v>
      </c>
      <c r="E11" s="431"/>
      <c r="F11" s="431">
        <f>'Foglio deposito'!T175*'Foglio deposito'!$I$117/2</f>
        <v>9.9171492746226679</v>
      </c>
      <c r="G11" s="435">
        <f>'Foglio deposito'!U175*'Foglio deposito'!$I$117/2</f>
        <v>0</v>
      </c>
      <c r="H11" s="436">
        <f>'Foglio deposito'!T175</f>
        <v>6.8394132928432194</v>
      </c>
      <c r="I11" s="434">
        <f>'Foglio deposito'!U175</f>
        <v>0</v>
      </c>
      <c r="J11" s="105"/>
      <c r="K11" s="431">
        <f>'RIPARTIZIONE FORZE SISMICHE'!G25*'Foglio deposito'!$I$117+'Foglio deposito'!Y175*'Foglio deposito'!$I$117*2</f>
        <v>28.713929797836986</v>
      </c>
      <c r="L11" s="435">
        <f>'RIPARTIZIONE FORZE SISMICHE'!H25*'Foglio deposito'!$I$117+'Foglio deposito'!Z175*'Foglio deposito'!$I$117*2</f>
        <v>0</v>
      </c>
      <c r="M11" s="436">
        <f>'Foglio deposito'!V175</f>
        <v>5.8014267807856017</v>
      </c>
      <c r="N11" s="434">
        <f>'Foglio deposito'!W175</f>
        <v>0</v>
      </c>
      <c r="O11" s="20"/>
      <c r="P11" s="20"/>
      <c r="Q11" s="20"/>
      <c r="R11" s="20"/>
    </row>
    <row r="12" spans="2:18" x14ac:dyDescent="0.25">
      <c r="B12" s="418" t="str">
        <f>'DATI STRUTTURA'!C29</f>
        <v>X0.8</v>
      </c>
      <c r="C12" s="416">
        <f>'DATI STRUTTURA'!D29</f>
        <v>1.0900000000000001</v>
      </c>
      <c r="D12" s="416">
        <f>'DATI STRUTTURA'!E29</f>
        <v>0.4</v>
      </c>
      <c r="E12" s="431"/>
      <c r="F12" s="431">
        <f>'Foglio deposito'!T176*'Foglio deposito'!$I$117/2</f>
        <v>9.9171492746226679</v>
      </c>
      <c r="G12" s="435">
        <f>'Foglio deposito'!U176*'Foglio deposito'!$I$117/2</f>
        <v>0</v>
      </c>
      <c r="H12" s="436">
        <f>'Foglio deposito'!T176</f>
        <v>6.8394132928432194</v>
      </c>
      <c r="I12" s="434">
        <f>'Foglio deposito'!U176</f>
        <v>0</v>
      </c>
      <c r="J12" s="105"/>
      <c r="K12" s="431">
        <f>'RIPARTIZIONE FORZE SISMICHE'!G26*'Foglio deposito'!$I$117+'Foglio deposito'!Y176*'Foglio deposito'!$I$117*2</f>
        <v>28.713929797836986</v>
      </c>
      <c r="L12" s="435">
        <f>'RIPARTIZIONE FORZE SISMICHE'!H26*'Foglio deposito'!$I$117+'Foglio deposito'!Z176*'Foglio deposito'!$I$117*2</f>
        <v>0</v>
      </c>
      <c r="M12" s="436">
        <f>'Foglio deposito'!V176</f>
        <v>5.8014267807856017</v>
      </c>
      <c r="N12" s="434">
        <f>'Foglio deposito'!W176</f>
        <v>0</v>
      </c>
      <c r="O12" s="20"/>
      <c r="P12" s="20"/>
      <c r="Q12" s="20"/>
      <c r="R12" s="20"/>
    </row>
    <row r="13" spans="2:18" x14ac:dyDescent="0.25">
      <c r="B13" s="418" t="str">
        <f>'DATI STRUTTURA'!C30</f>
        <v>X0.9</v>
      </c>
      <c r="C13" s="416">
        <f>'DATI STRUTTURA'!D30</f>
        <v>0.79</v>
      </c>
      <c r="D13" s="416">
        <f>'DATI STRUTTURA'!E30</f>
        <v>0.4</v>
      </c>
      <c r="E13" s="431"/>
      <c r="F13" s="431">
        <f>'Foglio deposito'!T177*'Foglio deposito'!$I$117/2</f>
        <v>5.3779282164636522</v>
      </c>
      <c r="G13" s="435">
        <f>'Foglio deposito'!U177*'Foglio deposito'!$I$117/2</f>
        <v>0</v>
      </c>
      <c r="H13" s="436">
        <f>'Foglio deposito'!T177</f>
        <v>3.7089160113542428</v>
      </c>
      <c r="I13" s="434">
        <f>'Foglio deposito'!U177</f>
        <v>0</v>
      </c>
      <c r="J13" s="105"/>
      <c r="K13" s="431">
        <f>'RIPARTIZIONE FORZE SISMICHE'!G27*'Foglio deposito'!$I$117+'Foglio deposito'!Y177*'Foglio deposito'!$I$117*2</f>
        <v>14.653887013934623</v>
      </c>
      <c r="L13" s="435">
        <f>'RIPARTIZIONE FORZE SISMICHE'!H27*'Foglio deposito'!$I$117+'Foglio deposito'!Z177*'Foglio deposito'!$I$117*2</f>
        <v>0</v>
      </c>
      <c r="M13" s="436">
        <f>'Foglio deposito'!V177</f>
        <v>2.8577368469949693</v>
      </c>
      <c r="N13" s="434">
        <f>'Foglio deposito'!W177</f>
        <v>0</v>
      </c>
      <c r="O13" s="20"/>
      <c r="P13" s="20"/>
      <c r="Q13" s="20"/>
      <c r="R13" s="20"/>
    </row>
    <row r="14" spans="2:18" x14ac:dyDescent="0.25">
      <c r="B14" s="418" t="str">
        <f>'DATI STRUTTURA'!C31</f>
        <v>X0.10</v>
      </c>
      <c r="C14" s="416">
        <f>'DATI STRUTTURA'!D31</f>
        <v>0.99</v>
      </c>
      <c r="D14" s="416">
        <f>'DATI STRUTTURA'!E31</f>
        <v>0.4</v>
      </c>
      <c r="E14" s="431"/>
      <c r="F14" s="431">
        <f>'Foglio deposito'!T178*'Foglio deposito'!$I$117/2</f>
        <v>18.205153193206193</v>
      </c>
      <c r="G14" s="435">
        <f>'Foglio deposito'!U178*'Foglio deposito'!$I$117/2</f>
        <v>0</v>
      </c>
      <c r="H14" s="436">
        <f>'Foglio deposito'!T178</f>
        <v>12.555278064280133</v>
      </c>
      <c r="I14" s="434">
        <f>'Foglio deposito'!U178</f>
        <v>0</v>
      </c>
      <c r="J14" s="105"/>
      <c r="K14" s="431">
        <f>'RIPARTIZIONE FORZE SISMICHE'!G28*'Foglio deposito'!$I$117+'Foglio deposito'!Y178*'Foglio deposito'!$I$117*2</f>
        <v>67.857263202960937</v>
      </c>
      <c r="L14" s="435">
        <f>'RIPARTIZIONE FORZE SISMICHE'!H28*'Foglio deposito'!$I$117+'Foglio deposito'!Z178*'Foglio deposito'!$I$117*2</f>
        <v>0</v>
      </c>
      <c r="M14" s="436">
        <f>'Foglio deposito'!V178</f>
        <v>12.332307363178279</v>
      </c>
      <c r="N14" s="434">
        <f>'Foglio deposito'!W178</f>
        <v>0</v>
      </c>
      <c r="O14" s="20"/>
      <c r="P14" s="20"/>
      <c r="Q14" s="20"/>
      <c r="R14" s="20"/>
    </row>
    <row r="15" spans="2:18" x14ac:dyDescent="0.25">
      <c r="B15" s="418" t="str">
        <f>'DATI STRUTTURA'!C32</f>
        <v>Y0.1</v>
      </c>
      <c r="C15" s="416">
        <f>'DATI STRUTTURA'!D32</f>
        <v>0.4</v>
      </c>
      <c r="D15" s="416">
        <f>'DATI STRUTTURA'!E32</f>
        <v>6.3</v>
      </c>
      <c r="E15" s="431"/>
      <c r="F15" s="431">
        <f>'Foglio deposito'!T179*'Foglio deposito'!$I$117/2</f>
        <v>0</v>
      </c>
      <c r="G15" s="435">
        <f>'Foglio deposito'!U179*'Foglio deposito'!$I$117/2</f>
        <v>117.40544416618665</v>
      </c>
      <c r="H15" s="436">
        <f>'Foglio deposito'!T179</f>
        <v>0</v>
      </c>
      <c r="I15" s="434">
        <f>'Foglio deposito'!U179</f>
        <v>80.969271838749421</v>
      </c>
      <c r="J15" s="105"/>
      <c r="K15" s="431">
        <f>'RIPARTIZIONE FORZE SISMICHE'!G29*'Foglio deposito'!$I$117+'Foglio deposito'!Y179*'Foglio deposito'!$I$117*2</f>
        <v>0</v>
      </c>
      <c r="L15" s="435">
        <f>'RIPARTIZIONE FORZE SISMICHE'!H29*'Foglio deposito'!$I$117+'Foglio deposito'!Z179*'Foglio deposito'!$I$117*2</f>
        <v>383.43418267868196</v>
      </c>
      <c r="M15" s="436">
        <f>'Foglio deposito'!V179</f>
        <v>0</v>
      </c>
      <c r="N15" s="434">
        <f>'Foglio deposito'!W179</f>
        <v>78.558557665804443</v>
      </c>
      <c r="O15" s="20"/>
      <c r="P15" s="20"/>
      <c r="Q15" s="20"/>
      <c r="R15" s="20"/>
    </row>
    <row r="16" spans="2:18" x14ac:dyDescent="0.25">
      <c r="B16" s="418" t="str">
        <f>'DATI STRUTTURA'!C33</f>
        <v>Y0.2</v>
      </c>
      <c r="C16" s="416">
        <f>'DATI STRUTTURA'!D33</f>
        <v>0.4</v>
      </c>
      <c r="D16" s="416">
        <f>'DATI STRUTTURA'!E33</f>
        <v>2.9</v>
      </c>
      <c r="E16" s="431"/>
      <c r="F16" s="431">
        <f>'Foglio deposito'!T180*'Foglio deposito'!$I$117/2</f>
        <v>0</v>
      </c>
      <c r="G16" s="435">
        <f>'Foglio deposito'!U180*'Foglio deposito'!$I$117/2</f>
        <v>63.493356164284215</v>
      </c>
      <c r="H16" s="436">
        <f>'Foglio deposito'!T180</f>
        <v>0</v>
      </c>
      <c r="I16" s="434">
        <f>'Foglio deposito'!U180</f>
        <v>43.788521492609803</v>
      </c>
      <c r="J16" s="105"/>
      <c r="K16" s="431">
        <f>'RIPARTIZIONE FORZE SISMICHE'!G30*'Foglio deposito'!$I$117+'Foglio deposito'!Y180*'Foglio deposito'!$I$117*2</f>
        <v>0</v>
      </c>
      <c r="L16" s="435">
        <f>'RIPARTIZIONE FORZE SISMICHE'!H30*'Foglio deposito'!$I$117+'Foglio deposito'!Z180*'Foglio deposito'!$I$117*2</f>
        <v>166.76615749505689</v>
      </c>
      <c r="M16" s="436">
        <f>'Foglio deposito'!V180</f>
        <v>0</v>
      </c>
      <c r="N16" s="434">
        <f>'Foglio deposito'!W180</f>
        <v>34.197125087939618</v>
      </c>
      <c r="O16" s="20"/>
      <c r="P16" s="20"/>
      <c r="Q16" s="20"/>
      <c r="R16" s="20"/>
    </row>
    <row r="17" spans="2:18" x14ac:dyDescent="0.25">
      <c r="B17" s="418" t="str">
        <f>'DATI STRUTTURA'!C34</f>
        <v>Y0.3</v>
      </c>
      <c r="C17" s="416">
        <f>'DATI STRUTTURA'!D34</f>
        <v>0.4</v>
      </c>
      <c r="D17" s="416">
        <f>'DATI STRUTTURA'!E34</f>
        <v>4.0999999999999996</v>
      </c>
      <c r="E17" s="431"/>
      <c r="F17" s="431">
        <f>'Foglio deposito'!T181*'Foglio deposito'!$I$117/2</f>
        <v>0</v>
      </c>
      <c r="G17" s="435">
        <f>'Foglio deposito'!U181*'Foglio deposito'!$I$117/2</f>
        <v>101.89031322577846</v>
      </c>
      <c r="H17" s="436">
        <f>'Foglio deposito'!T181</f>
        <v>0</v>
      </c>
      <c r="I17" s="434">
        <f>'Foglio deposito'!U181</f>
        <v>70.269181535019626</v>
      </c>
      <c r="J17" s="105"/>
      <c r="K17" s="431">
        <f>'RIPARTIZIONE FORZE SISMICHE'!G31*'Foglio deposito'!$I$117+'Foglio deposito'!Y181*'Foglio deposito'!$I$117*2</f>
        <v>0</v>
      </c>
      <c r="L17" s="435">
        <f>'RIPARTIZIONE FORZE SISMICHE'!H31*'Foglio deposito'!$I$117+'Foglio deposito'!Z181*'Foglio deposito'!$I$117*2</f>
        <v>326.09020173854287</v>
      </c>
      <c r="M17" s="436">
        <f>'Foglio deposito'!V181</f>
        <v>0</v>
      </c>
      <c r="N17" s="434">
        <f>'Foglio deposito'!W181</f>
        <v>66.995922111642173</v>
      </c>
      <c r="O17" s="20"/>
      <c r="P17" s="20"/>
      <c r="Q17" s="20"/>
      <c r="R17" s="20"/>
    </row>
    <row r="18" spans="2:18" x14ac:dyDescent="0.25">
      <c r="B18" s="418" t="str">
        <f>'DATI STRUTTURA'!C35</f>
        <v>Y0.4</v>
      </c>
      <c r="C18" s="416">
        <f>'DATI STRUTTURA'!D35</f>
        <v>0.4</v>
      </c>
      <c r="D18" s="416">
        <f>'DATI STRUTTURA'!E35</f>
        <v>2.9</v>
      </c>
      <c r="E18" s="431"/>
      <c r="F18" s="431">
        <f>'Foglio deposito'!T182*'Foglio deposito'!$I$117/2</f>
        <v>0</v>
      </c>
      <c r="G18" s="435">
        <f>'Foglio deposito'!U182*'Foglio deposito'!$I$117/2</f>
        <v>80.711727333273799</v>
      </c>
      <c r="H18" s="436">
        <f>'Foglio deposito'!T182</f>
        <v>0</v>
      </c>
      <c r="I18" s="434">
        <f>'Foglio deposito'!U182</f>
        <v>55.663260229843999</v>
      </c>
      <c r="J18" s="105"/>
      <c r="K18" s="431">
        <f>'RIPARTIZIONE FORZE SISMICHE'!G32*'Foglio deposito'!$I$117+'Foglio deposito'!Y182*'Foglio deposito'!$I$117*2</f>
        <v>0</v>
      </c>
      <c r="L18" s="435">
        <f>'RIPARTIZIONE FORZE SISMICHE'!H32*'Foglio deposito'!$I$117+'Foglio deposito'!Z182*'Foglio deposito'!$I$117*2</f>
        <v>225.78390649884992</v>
      </c>
      <c r="M18" s="436">
        <f>'Foglio deposito'!V182</f>
        <v>0</v>
      </c>
      <c r="N18" s="434">
        <f>'Foglio deposito'!W182</f>
        <v>46.451993729996943</v>
      </c>
      <c r="O18" s="20"/>
      <c r="P18" s="20"/>
      <c r="Q18" s="20"/>
      <c r="R18" s="20"/>
    </row>
    <row r="19" spans="2:18" x14ac:dyDescent="0.25">
      <c r="B19" s="418" t="str">
        <f>'DATI STRUTTURA'!C36</f>
        <v>Y0.5</v>
      </c>
      <c r="C19" s="416">
        <f>'DATI STRUTTURA'!D36</f>
        <v>0.4</v>
      </c>
      <c r="D19" s="416">
        <f>'DATI STRUTTURA'!E36</f>
        <v>5.3</v>
      </c>
      <c r="E19" s="431"/>
      <c r="F19" s="431">
        <f>'Foglio deposito'!T183*'Foglio deposito'!$I$117/2</f>
        <v>0</v>
      </c>
      <c r="G19" s="435">
        <f>'Foglio deposito'!U183*'Foglio deposito'!$I$117/2</f>
        <v>175.77602340473837</v>
      </c>
      <c r="H19" s="436">
        <f>'Foglio deposito'!T183</f>
        <v>0</v>
      </c>
      <c r="I19" s="434">
        <f>'Foglio deposito'!U183</f>
        <v>121.22484372740578</v>
      </c>
      <c r="J19" s="105"/>
      <c r="K19" s="431">
        <f>'RIPARTIZIONE FORZE SISMICHE'!G33*'Foglio deposito'!$I$117+'Foglio deposito'!Y183*'Foglio deposito'!$I$117*2</f>
        <v>0</v>
      </c>
      <c r="L19" s="435">
        <f>'RIPARTIZIONE FORZE SISMICHE'!H33*'Foglio deposito'!$I$117+'Foglio deposito'!Z183*'Foglio deposito'!$I$117*2</f>
        <v>668.23882852228951</v>
      </c>
      <c r="M19" s="436">
        <f>'Foglio deposito'!V183</f>
        <v>0</v>
      </c>
      <c r="N19" s="434">
        <f>'Foglio deposito'!W183</f>
        <v>138.14392845186484</v>
      </c>
      <c r="O19" s="20"/>
      <c r="P19" s="20"/>
      <c r="Q19" s="20"/>
      <c r="R19" s="20"/>
    </row>
    <row r="20" spans="2:18" x14ac:dyDescent="0.25">
      <c r="B20" s="418" t="str">
        <f>'DATI STRUTTURA'!C37</f>
        <v>Y0.6</v>
      </c>
      <c r="C20" s="416">
        <f>'DATI STRUTTURA'!D37</f>
        <v>0.4</v>
      </c>
      <c r="D20" s="416">
        <f>'DATI STRUTTURA'!E37</f>
        <v>4</v>
      </c>
      <c r="E20" s="431"/>
      <c r="F20" s="431">
        <f>'Foglio deposito'!T184*'Foglio deposito'!$I$117/2</f>
        <v>0</v>
      </c>
      <c r="G20" s="435">
        <f>'Foglio deposito'!U184*'Foglio deposito'!$I$117/2</f>
        <v>165.73029890012126</v>
      </c>
      <c r="H20" s="436">
        <f>'Foglio deposito'!T184</f>
        <v>0</v>
      </c>
      <c r="I20" s="434">
        <f>'Foglio deposito'!U184</f>
        <v>114.29675786215259</v>
      </c>
      <c r="J20" s="105"/>
      <c r="K20" s="431">
        <f>'RIPARTIZIONE FORZE SISMICHE'!G34*'Foglio deposito'!$I$117+'Foglio deposito'!Y184*'Foglio deposito'!$I$117*2</f>
        <v>0</v>
      </c>
      <c r="L20" s="435">
        <f>'RIPARTIZIONE FORZE SISMICHE'!H34*'Foglio deposito'!$I$117+'Foglio deposito'!Z184*'Foglio deposito'!$I$117*2</f>
        <v>592.76215489031813</v>
      </c>
      <c r="M20" s="436">
        <f>'Foglio deposito'!V184</f>
        <v>0</v>
      </c>
      <c r="N20" s="434">
        <f>'Foglio deposito'!W184</f>
        <v>121.8643096385332</v>
      </c>
      <c r="O20" s="20"/>
      <c r="P20" s="20"/>
      <c r="Q20" s="20"/>
      <c r="R20" s="20"/>
    </row>
    <row r="21" spans="2:18" x14ac:dyDescent="0.25">
      <c r="B21" s="418">
        <f>'DATI STRUTTURA'!C38</f>
        <v>0</v>
      </c>
      <c r="C21" s="416">
        <f>'DATI STRUTTURA'!D38</f>
        <v>0</v>
      </c>
      <c r="D21" s="416">
        <f>'DATI STRUTTURA'!E38</f>
        <v>0</v>
      </c>
      <c r="E21" s="431"/>
      <c r="F21" s="431">
        <f>'Foglio deposito'!T185*'Foglio deposito'!$I$117/2</f>
        <v>0</v>
      </c>
      <c r="G21" s="435">
        <f>'Foglio deposito'!U185*'Foglio deposito'!$I$117/2</f>
        <v>0</v>
      </c>
      <c r="H21" s="436">
        <f>'Foglio deposito'!T185</f>
        <v>0</v>
      </c>
      <c r="I21" s="434">
        <f>'Foglio deposito'!U185</f>
        <v>0</v>
      </c>
      <c r="J21" s="105"/>
      <c r="K21" s="431">
        <f>'RIPARTIZIONE FORZE SISMICHE'!G35*'Foglio deposito'!$I$117+'Foglio deposito'!Y185*'Foglio deposito'!$I$117*2</f>
        <v>0</v>
      </c>
      <c r="L21" s="435">
        <f>'RIPARTIZIONE FORZE SISMICHE'!H35*'Foglio deposito'!$I$117+'Foglio deposito'!Z185*'Foglio deposito'!$I$117*2</f>
        <v>0</v>
      </c>
      <c r="M21" s="436">
        <f>'Foglio deposito'!V185</f>
        <v>0</v>
      </c>
      <c r="N21" s="434">
        <f>'Foglio deposito'!W185</f>
        <v>0</v>
      </c>
      <c r="O21" s="20"/>
      <c r="P21" s="20"/>
      <c r="Q21" s="20"/>
      <c r="R21" s="20"/>
    </row>
    <row r="22" spans="2:18" x14ac:dyDescent="0.25">
      <c r="B22" s="418">
        <f>'DATI STRUTTURA'!C39</f>
        <v>0</v>
      </c>
      <c r="C22" s="416">
        <f>'DATI STRUTTURA'!D39</f>
        <v>0</v>
      </c>
      <c r="D22" s="416">
        <f>'DATI STRUTTURA'!E39</f>
        <v>0</v>
      </c>
      <c r="E22" s="431"/>
      <c r="F22" s="431">
        <f>'Foglio deposito'!T186*'Foglio deposito'!$I$117/2</f>
        <v>0</v>
      </c>
      <c r="G22" s="435">
        <f>'Foglio deposito'!U186*'Foglio deposito'!$I$117/2</f>
        <v>0</v>
      </c>
      <c r="H22" s="436">
        <f>'Foglio deposito'!T186</f>
        <v>0</v>
      </c>
      <c r="I22" s="434">
        <f>'Foglio deposito'!U186</f>
        <v>0</v>
      </c>
      <c r="J22" s="105"/>
      <c r="K22" s="431">
        <f>'RIPARTIZIONE FORZE SISMICHE'!G36*'Foglio deposito'!$I$117+'Foglio deposito'!Y186*'Foglio deposito'!$I$117*2</f>
        <v>0</v>
      </c>
      <c r="L22" s="435">
        <f>'RIPARTIZIONE FORZE SISMICHE'!H36*'Foglio deposito'!$I$117+'Foglio deposito'!Z186*'Foglio deposito'!$I$117*2</f>
        <v>0</v>
      </c>
      <c r="M22" s="436">
        <f>'Foglio deposito'!V186</f>
        <v>0</v>
      </c>
      <c r="N22" s="434">
        <f>'Foglio deposito'!W186</f>
        <v>0</v>
      </c>
      <c r="O22" s="20"/>
      <c r="P22" s="20"/>
      <c r="Q22" s="20"/>
      <c r="R22" s="20"/>
    </row>
    <row r="23" spans="2:18" x14ac:dyDescent="0.25">
      <c r="B23" s="418">
        <f>'DATI STRUTTURA'!C40</f>
        <v>0</v>
      </c>
      <c r="C23" s="416">
        <f>'DATI STRUTTURA'!D40</f>
        <v>0</v>
      </c>
      <c r="D23" s="416">
        <f>'DATI STRUTTURA'!E40</f>
        <v>0</v>
      </c>
      <c r="E23" s="431"/>
      <c r="F23" s="431">
        <f>'Foglio deposito'!T187*'Foglio deposito'!$I$117/2</f>
        <v>0</v>
      </c>
      <c r="G23" s="435">
        <f>'Foglio deposito'!U187*'Foglio deposito'!$I$117/2</f>
        <v>0</v>
      </c>
      <c r="H23" s="436">
        <f>'Foglio deposito'!T187</f>
        <v>0</v>
      </c>
      <c r="I23" s="434">
        <f>'Foglio deposito'!U187</f>
        <v>0</v>
      </c>
      <c r="J23" s="105"/>
      <c r="K23" s="431">
        <f>'RIPARTIZIONE FORZE SISMICHE'!G37*'Foglio deposito'!$I$117+'Foglio deposito'!Y187*'Foglio deposito'!$I$117*2</f>
        <v>0</v>
      </c>
      <c r="L23" s="435">
        <f>'RIPARTIZIONE FORZE SISMICHE'!H37*'Foglio deposito'!$I$117+'Foglio deposito'!Z187*'Foglio deposito'!$I$117*2</f>
        <v>0</v>
      </c>
      <c r="M23" s="436">
        <f>'Foglio deposito'!V187</f>
        <v>0</v>
      </c>
      <c r="N23" s="434">
        <f>'Foglio deposito'!W187</f>
        <v>0</v>
      </c>
      <c r="O23" s="20"/>
      <c r="P23" s="20"/>
      <c r="Q23" s="20"/>
      <c r="R23" s="20"/>
    </row>
    <row r="24" spans="2:18" x14ac:dyDescent="0.25">
      <c r="B24" s="418">
        <f>'DATI STRUTTURA'!C41</f>
        <v>0</v>
      </c>
      <c r="C24" s="416">
        <f>'DATI STRUTTURA'!D41</f>
        <v>0</v>
      </c>
      <c r="D24" s="416">
        <f>'DATI STRUTTURA'!E41</f>
        <v>0</v>
      </c>
      <c r="E24" s="431"/>
      <c r="F24" s="431">
        <f>'Foglio deposito'!T188*'Foglio deposito'!$I$117/2</f>
        <v>0</v>
      </c>
      <c r="G24" s="435">
        <f>'Foglio deposito'!U188*'Foglio deposito'!$I$117/2</f>
        <v>0</v>
      </c>
      <c r="H24" s="436">
        <f>'Foglio deposito'!T188</f>
        <v>0</v>
      </c>
      <c r="I24" s="434">
        <f>'Foglio deposito'!U188</f>
        <v>0</v>
      </c>
      <c r="J24" s="105"/>
      <c r="K24" s="431">
        <f>'RIPARTIZIONE FORZE SISMICHE'!G38*'Foglio deposito'!$I$117+'Foglio deposito'!Y188*'Foglio deposito'!$I$117*2</f>
        <v>0</v>
      </c>
      <c r="L24" s="435">
        <f>'RIPARTIZIONE FORZE SISMICHE'!H38*'Foglio deposito'!$I$117+'Foglio deposito'!Z188*'Foglio deposito'!$I$117*2</f>
        <v>0</v>
      </c>
      <c r="M24" s="436">
        <f>'Foglio deposito'!V188</f>
        <v>0</v>
      </c>
      <c r="N24" s="434">
        <f>'Foglio deposito'!W188</f>
        <v>0</v>
      </c>
      <c r="O24" s="20"/>
      <c r="P24" s="20"/>
      <c r="Q24" s="20"/>
      <c r="R24" s="20"/>
    </row>
    <row r="25" spans="2:18" x14ac:dyDescent="0.25">
      <c r="B25" s="418">
        <f>'DATI STRUTTURA'!C42</f>
        <v>0</v>
      </c>
      <c r="C25" s="416">
        <f>'DATI STRUTTURA'!D42</f>
        <v>0</v>
      </c>
      <c r="D25" s="416">
        <f>'DATI STRUTTURA'!E42</f>
        <v>0</v>
      </c>
      <c r="E25" s="431"/>
      <c r="F25" s="431">
        <f>'Foglio deposito'!T189*'Foglio deposito'!$I$117/2</f>
        <v>0</v>
      </c>
      <c r="G25" s="435">
        <f>'Foglio deposito'!U189*'Foglio deposito'!$I$117/2</f>
        <v>0</v>
      </c>
      <c r="H25" s="436">
        <f>'Foglio deposito'!T189</f>
        <v>0</v>
      </c>
      <c r="I25" s="434">
        <f>'Foglio deposito'!U189</f>
        <v>0</v>
      </c>
      <c r="J25" s="105"/>
      <c r="K25" s="431">
        <f>'RIPARTIZIONE FORZE SISMICHE'!G39*'Foglio deposito'!$I$117+'Foglio deposito'!Y189*'Foglio deposito'!$I$117*2</f>
        <v>0</v>
      </c>
      <c r="L25" s="435">
        <f>'RIPARTIZIONE FORZE SISMICHE'!H39*'Foglio deposito'!$I$117+'Foglio deposito'!Z189*'Foglio deposito'!$I$117*2</f>
        <v>0</v>
      </c>
      <c r="M25" s="436">
        <f>'Foglio deposito'!V189</f>
        <v>0</v>
      </c>
      <c r="N25" s="434">
        <f>'Foglio deposito'!W189</f>
        <v>0</v>
      </c>
      <c r="O25" s="20"/>
      <c r="P25" s="20"/>
      <c r="Q25" s="20"/>
      <c r="R25" s="20"/>
    </row>
    <row r="26" spans="2:18" x14ac:dyDescent="0.25">
      <c r="B26" s="418">
        <f>'DATI STRUTTURA'!C43</f>
        <v>0</v>
      </c>
      <c r="C26" s="416">
        <f>'DATI STRUTTURA'!D43</f>
        <v>0</v>
      </c>
      <c r="D26" s="416">
        <f>'DATI STRUTTURA'!E43</f>
        <v>0</v>
      </c>
      <c r="E26" s="431"/>
      <c r="F26" s="431">
        <f>'Foglio deposito'!T190*'Foglio deposito'!$I$117/2</f>
        <v>0</v>
      </c>
      <c r="G26" s="435">
        <f>'Foglio deposito'!U190*'Foglio deposito'!$I$117/2</f>
        <v>0</v>
      </c>
      <c r="H26" s="436">
        <f>'Foglio deposito'!T190</f>
        <v>0</v>
      </c>
      <c r="I26" s="434">
        <f>'Foglio deposito'!U190</f>
        <v>0</v>
      </c>
      <c r="J26" s="105"/>
      <c r="K26" s="431">
        <f>'RIPARTIZIONE FORZE SISMICHE'!G40*'Foglio deposito'!$I$117+'Foglio deposito'!Y190*'Foglio deposito'!$I$117*2</f>
        <v>0</v>
      </c>
      <c r="L26" s="435">
        <f>'RIPARTIZIONE FORZE SISMICHE'!H40*'Foglio deposito'!$I$117+'Foglio deposito'!Z190*'Foglio deposito'!$I$117*2</f>
        <v>0</v>
      </c>
      <c r="M26" s="436">
        <f>'Foglio deposito'!V190</f>
        <v>0</v>
      </c>
      <c r="N26" s="434">
        <f>'Foglio deposito'!W190</f>
        <v>0</v>
      </c>
      <c r="O26" s="20"/>
      <c r="P26" s="20"/>
      <c r="Q26" s="20"/>
      <c r="R26" s="20"/>
    </row>
    <row r="27" spans="2:18" x14ac:dyDescent="0.25">
      <c r="B27" s="418">
        <f>'DATI STRUTTURA'!C44</f>
        <v>0</v>
      </c>
      <c r="C27" s="416">
        <f>'DATI STRUTTURA'!D44</f>
        <v>0</v>
      </c>
      <c r="D27" s="416">
        <f>'DATI STRUTTURA'!E44</f>
        <v>0</v>
      </c>
      <c r="E27" s="431"/>
      <c r="F27" s="431">
        <f>'Foglio deposito'!T191*'Foglio deposito'!$I$117/2</f>
        <v>0</v>
      </c>
      <c r="G27" s="435">
        <f>'Foglio deposito'!U191*'Foglio deposito'!$I$117/2</f>
        <v>0</v>
      </c>
      <c r="H27" s="436">
        <f>'Foglio deposito'!T191</f>
        <v>0</v>
      </c>
      <c r="I27" s="434">
        <f>'Foglio deposito'!U191</f>
        <v>0</v>
      </c>
      <c r="J27" s="105"/>
      <c r="K27" s="431">
        <f>'RIPARTIZIONE FORZE SISMICHE'!G41*'Foglio deposito'!$I$117+'Foglio deposito'!Y191*'Foglio deposito'!$I$117*2</f>
        <v>0</v>
      </c>
      <c r="L27" s="435">
        <f>'RIPARTIZIONE FORZE SISMICHE'!H41*'Foglio deposito'!$I$117+'Foglio deposito'!Z191*'Foglio deposito'!$I$117*2</f>
        <v>0</v>
      </c>
      <c r="M27" s="436">
        <f>'Foglio deposito'!V191</f>
        <v>0</v>
      </c>
      <c r="N27" s="434">
        <f>'Foglio deposito'!W191</f>
        <v>0</v>
      </c>
      <c r="O27" s="20"/>
      <c r="P27" s="20"/>
      <c r="Q27" s="20"/>
      <c r="R27" s="20"/>
    </row>
    <row r="28" spans="2:18" x14ac:dyDescent="0.25">
      <c r="B28" s="418">
        <f>'DATI STRUTTURA'!C45</f>
        <v>0</v>
      </c>
      <c r="C28" s="416">
        <f>'DATI STRUTTURA'!D45</f>
        <v>0</v>
      </c>
      <c r="D28" s="416">
        <f>'DATI STRUTTURA'!E45</f>
        <v>0</v>
      </c>
      <c r="E28" s="431"/>
      <c r="F28" s="431">
        <f>'Foglio deposito'!T192*'Foglio deposito'!$I$117/2</f>
        <v>0</v>
      </c>
      <c r="G28" s="435">
        <f>'Foglio deposito'!U192*'Foglio deposito'!$I$117/2</f>
        <v>0</v>
      </c>
      <c r="H28" s="436">
        <f>'Foglio deposito'!T192</f>
        <v>0</v>
      </c>
      <c r="I28" s="434">
        <f>'Foglio deposito'!U192</f>
        <v>0</v>
      </c>
      <c r="J28" s="105"/>
      <c r="K28" s="431">
        <f>'RIPARTIZIONE FORZE SISMICHE'!G42*'Foglio deposito'!$I$117+'Foglio deposito'!Y192*'Foglio deposito'!$I$117*2</f>
        <v>0</v>
      </c>
      <c r="L28" s="435">
        <f>'RIPARTIZIONE FORZE SISMICHE'!H42*'Foglio deposito'!$I$117+'Foglio deposito'!Z192*'Foglio deposito'!$I$117*2</f>
        <v>0</v>
      </c>
      <c r="M28" s="436">
        <f>'Foglio deposito'!V192</f>
        <v>0</v>
      </c>
      <c r="N28" s="434">
        <f>'Foglio deposito'!W192</f>
        <v>0</v>
      </c>
      <c r="O28" s="20"/>
      <c r="P28" s="20"/>
      <c r="Q28" s="20"/>
      <c r="R28" s="20"/>
    </row>
    <row r="29" spans="2:18" x14ac:dyDescent="0.25">
      <c r="B29" s="418">
        <f>'DATI STRUTTURA'!C46</f>
        <v>0</v>
      </c>
      <c r="C29" s="416">
        <f>'DATI STRUTTURA'!D46</f>
        <v>0</v>
      </c>
      <c r="D29" s="416">
        <f>'DATI STRUTTURA'!E46</f>
        <v>0</v>
      </c>
      <c r="E29" s="431"/>
      <c r="F29" s="431">
        <f>'Foglio deposito'!T193*'Foglio deposito'!$I$117/2</f>
        <v>0</v>
      </c>
      <c r="G29" s="435">
        <f>'Foglio deposito'!U193*'Foglio deposito'!$I$117/2</f>
        <v>0</v>
      </c>
      <c r="H29" s="436">
        <f>'Foglio deposito'!T193</f>
        <v>0</v>
      </c>
      <c r="I29" s="434">
        <f>'Foglio deposito'!U193</f>
        <v>0</v>
      </c>
      <c r="J29" s="105"/>
      <c r="K29" s="431">
        <f>'RIPARTIZIONE FORZE SISMICHE'!G43*'Foglio deposito'!$I$117+'Foglio deposito'!Y193*'Foglio deposito'!$I$117*2</f>
        <v>0</v>
      </c>
      <c r="L29" s="435">
        <f>'RIPARTIZIONE FORZE SISMICHE'!H43*'Foglio deposito'!$I$117+'Foglio deposito'!Z193*'Foglio deposito'!$I$117*2</f>
        <v>0</v>
      </c>
      <c r="M29" s="436">
        <f>'Foglio deposito'!V193</f>
        <v>0</v>
      </c>
      <c r="N29" s="434">
        <f>'Foglio deposito'!W193</f>
        <v>0</v>
      </c>
      <c r="O29" s="20"/>
      <c r="P29" s="20"/>
      <c r="Q29" s="20"/>
      <c r="R29" s="20"/>
    </row>
    <row r="30" spans="2:18" x14ac:dyDescent="0.25">
      <c r="B30" s="418">
        <f>'DATI STRUTTURA'!C47</f>
        <v>0</v>
      </c>
      <c r="C30" s="416">
        <f>'DATI STRUTTURA'!D47</f>
        <v>0</v>
      </c>
      <c r="D30" s="416">
        <f>'DATI STRUTTURA'!E47</f>
        <v>0</v>
      </c>
      <c r="E30" s="431"/>
      <c r="F30" s="431">
        <f>'Foglio deposito'!T194*'Foglio deposito'!$I$117/2</f>
        <v>0</v>
      </c>
      <c r="G30" s="435">
        <f>'Foglio deposito'!U194*'Foglio deposito'!$I$117/2</f>
        <v>0</v>
      </c>
      <c r="H30" s="436">
        <f>'Foglio deposito'!T194</f>
        <v>0</v>
      </c>
      <c r="I30" s="434">
        <f>'Foglio deposito'!U194</f>
        <v>0</v>
      </c>
      <c r="J30" s="105"/>
      <c r="K30" s="431">
        <f>'RIPARTIZIONE FORZE SISMICHE'!G44*'Foglio deposito'!$I$117+'Foglio deposito'!Y194*'Foglio deposito'!$I$117*2</f>
        <v>0</v>
      </c>
      <c r="L30" s="435">
        <f>'RIPARTIZIONE FORZE SISMICHE'!H44*'Foglio deposito'!$I$117+'Foglio deposito'!Z194*'Foglio deposito'!$I$117*2</f>
        <v>0</v>
      </c>
      <c r="M30" s="436">
        <f>'Foglio deposito'!V194</f>
        <v>0</v>
      </c>
      <c r="N30" s="434">
        <f>'Foglio deposito'!W194</f>
        <v>0</v>
      </c>
      <c r="O30" s="20"/>
      <c r="P30" s="20"/>
      <c r="Q30" s="20"/>
      <c r="R30" s="20"/>
    </row>
    <row r="31" spans="2:18" x14ac:dyDescent="0.25">
      <c r="B31" s="418">
        <f>'DATI STRUTTURA'!C48</f>
        <v>0</v>
      </c>
      <c r="C31" s="416">
        <f>'DATI STRUTTURA'!D48</f>
        <v>0</v>
      </c>
      <c r="D31" s="416">
        <f>'DATI STRUTTURA'!E48</f>
        <v>0</v>
      </c>
      <c r="E31" s="431"/>
      <c r="F31" s="431">
        <f>'Foglio deposito'!T195*'Foglio deposito'!$I$117/2</f>
        <v>0</v>
      </c>
      <c r="G31" s="435">
        <f>'Foglio deposito'!U195*'Foglio deposito'!$I$117/2</f>
        <v>0</v>
      </c>
      <c r="H31" s="436">
        <f>'Foglio deposito'!T195</f>
        <v>0</v>
      </c>
      <c r="I31" s="434">
        <f>'Foglio deposito'!U195</f>
        <v>0</v>
      </c>
      <c r="J31" s="105"/>
      <c r="K31" s="431">
        <f>'RIPARTIZIONE FORZE SISMICHE'!G45*'Foglio deposito'!$I$117+'Foglio deposito'!Y195*'Foglio deposito'!$I$117*2</f>
        <v>0</v>
      </c>
      <c r="L31" s="435">
        <f>'RIPARTIZIONE FORZE SISMICHE'!H45*'Foglio deposito'!$I$117+'Foglio deposito'!Z195*'Foglio deposito'!$I$117*2</f>
        <v>0</v>
      </c>
      <c r="M31" s="436">
        <f>'Foglio deposito'!V195</f>
        <v>0</v>
      </c>
      <c r="N31" s="434">
        <f>'Foglio deposito'!W195</f>
        <v>0</v>
      </c>
      <c r="O31" s="20"/>
      <c r="P31" s="20"/>
      <c r="Q31" s="20"/>
      <c r="R31" s="20"/>
    </row>
    <row r="32" spans="2:18" x14ac:dyDescent="0.25">
      <c r="B32" s="418">
        <f>'DATI STRUTTURA'!C49</f>
        <v>0</v>
      </c>
      <c r="C32" s="416">
        <f>'DATI STRUTTURA'!D49</f>
        <v>0</v>
      </c>
      <c r="D32" s="416">
        <f>'DATI STRUTTURA'!E49</f>
        <v>0</v>
      </c>
      <c r="E32" s="431"/>
      <c r="F32" s="431">
        <f>'Foglio deposito'!T196*'Foglio deposito'!$I$117/2</f>
        <v>0</v>
      </c>
      <c r="G32" s="435">
        <f>'Foglio deposito'!U196*'Foglio deposito'!$I$117/2</f>
        <v>0</v>
      </c>
      <c r="H32" s="436">
        <f>'Foglio deposito'!T196</f>
        <v>0</v>
      </c>
      <c r="I32" s="434">
        <f>'Foglio deposito'!U196</f>
        <v>0</v>
      </c>
      <c r="J32" s="105"/>
      <c r="K32" s="431">
        <f>'RIPARTIZIONE FORZE SISMICHE'!G46*'Foglio deposito'!$I$117+'Foglio deposito'!Y196*'Foglio deposito'!$I$117*2</f>
        <v>0</v>
      </c>
      <c r="L32" s="435">
        <f>'RIPARTIZIONE FORZE SISMICHE'!H46*'Foglio deposito'!$I$117+'Foglio deposito'!Z196*'Foglio deposito'!$I$117*2</f>
        <v>0</v>
      </c>
      <c r="M32" s="436">
        <f>'Foglio deposito'!V196</f>
        <v>0</v>
      </c>
      <c r="N32" s="434">
        <f>'Foglio deposito'!W196</f>
        <v>0</v>
      </c>
      <c r="O32" s="20"/>
      <c r="P32" s="20"/>
      <c r="Q32" s="20"/>
      <c r="R32" s="20"/>
    </row>
    <row r="33" spans="2:18" x14ac:dyDescent="0.25">
      <c r="B33" s="418">
        <f>'DATI STRUTTURA'!C50</f>
        <v>0</v>
      </c>
      <c r="C33" s="416">
        <f>'DATI STRUTTURA'!D50</f>
        <v>0</v>
      </c>
      <c r="D33" s="416">
        <f>'DATI STRUTTURA'!E50</f>
        <v>0</v>
      </c>
      <c r="E33" s="431"/>
      <c r="F33" s="431">
        <f>'Foglio deposito'!T197*'Foglio deposito'!$I$117/2</f>
        <v>0</v>
      </c>
      <c r="G33" s="435">
        <f>'Foglio deposito'!U197*'Foglio deposito'!$I$117/2</f>
        <v>0</v>
      </c>
      <c r="H33" s="436">
        <f>'Foglio deposito'!T197</f>
        <v>0</v>
      </c>
      <c r="I33" s="434">
        <f>'Foglio deposito'!U197</f>
        <v>0</v>
      </c>
      <c r="J33" s="105"/>
      <c r="K33" s="431">
        <f>'RIPARTIZIONE FORZE SISMICHE'!G47*'Foglio deposito'!$I$117+'Foglio deposito'!Y197*'Foglio deposito'!$I$117*2</f>
        <v>0</v>
      </c>
      <c r="L33" s="435">
        <f>'RIPARTIZIONE FORZE SISMICHE'!H47*'Foglio deposito'!$I$117+'Foglio deposito'!Z197*'Foglio deposito'!$I$117*2</f>
        <v>0</v>
      </c>
      <c r="M33" s="436">
        <f>'Foglio deposito'!V197</f>
        <v>0</v>
      </c>
      <c r="N33" s="434">
        <f>'Foglio deposito'!W197</f>
        <v>0</v>
      </c>
      <c r="O33" s="20"/>
      <c r="P33" s="20"/>
      <c r="Q33" s="20"/>
      <c r="R33" s="20"/>
    </row>
    <row r="34" spans="2:18" x14ac:dyDescent="0.25">
      <c r="B34" s="418">
        <f>'DATI STRUTTURA'!C51</f>
        <v>0</v>
      </c>
      <c r="C34" s="416">
        <f>'DATI STRUTTURA'!D51</f>
        <v>0</v>
      </c>
      <c r="D34" s="416">
        <f>'DATI STRUTTURA'!E51</f>
        <v>0</v>
      </c>
      <c r="E34" s="431"/>
      <c r="F34" s="431">
        <f>'Foglio deposito'!T198*'Foglio deposito'!$I$117/2</f>
        <v>0</v>
      </c>
      <c r="G34" s="435">
        <f>'Foglio deposito'!U198*'Foglio deposito'!$I$117/2</f>
        <v>0</v>
      </c>
      <c r="H34" s="436">
        <f>'Foglio deposito'!T198</f>
        <v>0</v>
      </c>
      <c r="I34" s="434">
        <f>'Foglio deposito'!U198</f>
        <v>0</v>
      </c>
      <c r="J34" s="105"/>
      <c r="K34" s="431">
        <f>'RIPARTIZIONE FORZE SISMICHE'!G48*'Foglio deposito'!$I$117+'Foglio deposito'!Y198*'Foglio deposito'!$I$117*2</f>
        <v>0</v>
      </c>
      <c r="L34" s="435">
        <f>'RIPARTIZIONE FORZE SISMICHE'!H48*'Foglio deposito'!$I$117+'Foglio deposito'!Z198*'Foglio deposito'!$I$117*2</f>
        <v>0</v>
      </c>
      <c r="M34" s="436">
        <f>'Foglio deposito'!V198</f>
        <v>0</v>
      </c>
      <c r="N34" s="434">
        <f>'Foglio deposito'!W198</f>
        <v>0</v>
      </c>
      <c r="O34" s="20"/>
      <c r="P34" s="20"/>
      <c r="Q34" s="20"/>
      <c r="R34" s="20"/>
    </row>
    <row r="35" spans="2:18" x14ac:dyDescent="0.25">
      <c r="B35" s="418">
        <f>'DATI STRUTTURA'!C52</f>
        <v>0</v>
      </c>
      <c r="C35" s="416">
        <f>'DATI STRUTTURA'!D52</f>
        <v>0</v>
      </c>
      <c r="D35" s="416">
        <f>'DATI STRUTTURA'!E52</f>
        <v>0</v>
      </c>
      <c r="E35" s="431"/>
      <c r="F35" s="431">
        <f>'Foglio deposito'!T199*'Foglio deposito'!$I$117/2</f>
        <v>0</v>
      </c>
      <c r="G35" s="435">
        <f>'Foglio deposito'!U199*'Foglio deposito'!$I$117/2</f>
        <v>0</v>
      </c>
      <c r="H35" s="436">
        <f>'Foglio deposito'!T199</f>
        <v>0</v>
      </c>
      <c r="I35" s="434">
        <f>'Foglio deposito'!U199</f>
        <v>0</v>
      </c>
      <c r="J35" s="105"/>
      <c r="K35" s="431">
        <f>'RIPARTIZIONE FORZE SISMICHE'!G49*'Foglio deposito'!$I$117+'Foglio deposito'!Y199*'Foglio deposito'!$I$117*2</f>
        <v>0</v>
      </c>
      <c r="L35" s="435">
        <f>'RIPARTIZIONE FORZE SISMICHE'!H49*'Foglio deposito'!$I$117+'Foglio deposito'!Z199*'Foglio deposito'!$I$117*2</f>
        <v>0</v>
      </c>
      <c r="M35" s="436">
        <f>'Foglio deposito'!V199</f>
        <v>0</v>
      </c>
      <c r="N35" s="434">
        <f>'Foglio deposito'!W199</f>
        <v>0</v>
      </c>
      <c r="O35" s="20"/>
      <c r="P35" s="20"/>
      <c r="Q35" s="20"/>
      <c r="R35" s="20"/>
    </row>
    <row r="36" spans="2:18" x14ac:dyDescent="0.25">
      <c r="B36" s="418">
        <f>'DATI STRUTTURA'!C53</f>
        <v>0</v>
      </c>
      <c r="C36" s="416">
        <f>'DATI STRUTTURA'!D53</f>
        <v>0</v>
      </c>
      <c r="D36" s="416">
        <f>'DATI STRUTTURA'!E53</f>
        <v>0</v>
      </c>
      <c r="E36" s="431"/>
      <c r="F36" s="431">
        <f>'Foglio deposito'!T200*'Foglio deposito'!$I$117/2</f>
        <v>0</v>
      </c>
      <c r="G36" s="435">
        <f>'Foglio deposito'!U200*'Foglio deposito'!$I$117/2</f>
        <v>0</v>
      </c>
      <c r="H36" s="436">
        <f>'Foglio deposito'!T200</f>
        <v>0</v>
      </c>
      <c r="I36" s="434">
        <f>'Foglio deposito'!U200</f>
        <v>0</v>
      </c>
      <c r="J36" s="105"/>
      <c r="K36" s="431">
        <f>'RIPARTIZIONE FORZE SISMICHE'!G50*'Foglio deposito'!$I$117+'Foglio deposito'!Y200*'Foglio deposito'!$I$117*2</f>
        <v>0</v>
      </c>
      <c r="L36" s="435">
        <f>'RIPARTIZIONE FORZE SISMICHE'!H50*'Foglio deposito'!$I$117+'Foglio deposito'!Z200*'Foglio deposito'!$I$117*2</f>
        <v>0</v>
      </c>
      <c r="M36" s="436">
        <f>'Foglio deposito'!V200</f>
        <v>0</v>
      </c>
      <c r="N36" s="434">
        <f>'Foglio deposito'!W200</f>
        <v>0</v>
      </c>
      <c r="O36" s="20"/>
      <c r="P36" s="20"/>
      <c r="Q36" s="20"/>
      <c r="R36" s="20"/>
    </row>
    <row r="37" spans="2:18" x14ac:dyDescent="0.25">
      <c r="B37" s="418">
        <f>'DATI STRUTTURA'!C54</f>
        <v>0</v>
      </c>
      <c r="C37" s="416">
        <f>'DATI STRUTTURA'!D54</f>
        <v>0</v>
      </c>
      <c r="D37" s="416">
        <f>'DATI STRUTTURA'!E54</f>
        <v>0</v>
      </c>
      <c r="E37" s="431"/>
      <c r="F37" s="431">
        <f>'Foglio deposito'!T201*'Foglio deposito'!$I$117/2</f>
        <v>0</v>
      </c>
      <c r="G37" s="435">
        <f>'Foglio deposito'!U201*'Foglio deposito'!$I$117/2</f>
        <v>0</v>
      </c>
      <c r="H37" s="436">
        <f>'Foglio deposito'!T201</f>
        <v>0</v>
      </c>
      <c r="I37" s="434">
        <f>'Foglio deposito'!U201</f>
        <v>0</v>
      </c>
      <c r="J37" s="105"/>
      <c r="K37" s="431">
        <f>'RIPARTIZIONE FORZE SISMICHE'!G51*'Foglio deposito'!$I$117+'Foglio deposito'!Y201*'Foglio deposito'!$I$117*2</f>
        <v>0</v>
      </c>
      <c r="L37" s="435">
        <f>'RIPARTIZIONE FORZE SISMICHE'!H51*'Foglio deposito'!$I$117+'Foglio deposito'!Z201*'Foglio deposito'!$I$117*2</f>
        <v>0</v>
      </c>
      <c r="M37" s="436">
        <f>'Foglio deposito'!V201</f>
        <v>0</v>
      </c>
      <c r="N37" s="434">
        <f>'Foglio deposito'!W201</f>
        <v>0</v>
      </c>
      <c r="O37" s="20"/>
      <c r="P37" s="20"/>
      <c r="Q37" s="20"/>
      <c r="R37" s="20"/>
    </row>
    <row r="38" spans="2:18" x14ac:dyDescent="0.25">
      <c r="B38" s="418">
        <f>'DATI STRUTTURA'!C55</f>
        <v>0</v>
      </c>
      <c r="C38" s="416">
        <f>'DATI STRUTTURA'!D55</f>
        <v>0</v>
      </c>
      <c r="D38" s="416">
        <f>'DATI STRUTTURA'!E55</f>
        <v>0</v>
      </c>
      <c r="E38" s="431"/>
      <c r="F38" s="431">
        <f>'Foglio deposito'!T202*'Foglio deposito'!$I$117/2</f>
        <v>0</v>
      </c>
      <c r="G38" s="435">
        <f>'Foglio deposito'!U202*'Foglio deposito'!$I$117/2</f>
        <v>0</v>
      </c>
      <c r="H38" s="436">
        <f>'Foglio deposito'!T202</f>
        <v>0</v>
      </c>
      <c r="I38" s="434">
        <f>'Foglio deposito'!U202</f>
        <v>0</v>
      </c>
      <c r="J38" s="105"/>
      <c r="K38" s="431">
        <f>'RIPARTIZIONE FORZE SISMICHE'!G52*'Foglio deposito'!$I$117+'Foglio deposito'!Y202*'Foglio deposito'!$I$117*2</f>
        <v>0</v>
      </c>
      <c r="L38" s="435">
        <f>'RIPARTIZIONE FORZE SISMICHE'!H52*'Foglio deposito'!$I$117+'Foglio deposito'!Z202*'Foglio deposito'!$I$117*2</f>
        <v>0</v>
      </c>
      <c r="M38" s="436">
        <f>'Foglio deposito'!V202</f>
        <v>0</v>
      </c>
      <c r="N38" s="434">
        <f>'Foglio deposito'!W202</f>
        <v>0</v>
      </c>
      <c r="O38" s="20"/>
      <c r="P38" s="20"/>
      <c r="Q38" s="20"/>
      <c r="R38" s="20"/>
    </row>
    <row r="39" spans="2:18" x14ac:dyDescent="0.25">
      <c r="B39" s="418">
        <f>'DATI STRUTTURA'!C56</f>
        <v>0</v>
      </c>
      <c r="C39" s="416">
        <f>'DATI STRUTTURA'!D56</f>
        <v>0</v>
      </c>
      <c r="D39" s="416">
        <f>'DATI STRUTTURA'!E56</f>
        <v>0</v>
      </c>
      <c r="E39" s="431"/>
      <c r="F39" s="431">
        <f>'Foglio deposito'!T203*'Foglio deposito'!$I$117/2</f>
        <v>0</v>
      </c>
      <c r="G39" s="435">
        <f>'Foglio deposito'!U203*'Foglio deposito'!$I$117/2</f>
        <v>0</v>
      </c>
      <c r="H39" s="436">
        <f>'Foglio deposito'!T203</f>
        <v>0</v>
      </c>
      <c r="I39" s="434">
        <f>'Foglio deposito'!U203</f>
        <v>0</v>
      </c>
      <c r="J39" s="105"/>
      <c r="K39" s="431">
        <f>'RIPARTIZIONE FORZE SISMICHE'!G53*'Foglio deposito'!$I$117+'Foglio deposito'!Y203*'Foglio deposito'!$I$117*2</f>
        <v>0</v>
      </c>
      <c r="L39" s="435">
        <f>'RIPARTIZIONE FORZE SISMICHE'!H53*'Foglio deposito'!$I$117+'Foglio deposito'!Z203*'Foglio deposito'!$I$117*2</f>
        <v>0</v>
      </c>
      <c r="M39" s="436">
        <f>'Foglio deposito'!V203</f>
        <v>0</v>
      </c>
      <c r="N39" s="434">
        <f>'Foglio deposito'!W203</f>
        <v>0</v>
      </c>
      <c r="O39" s="20"/>
      <c r="P39" s="20"/>
      <c r="Q39" s="20"/>
      <c r="R39" s="20"/>
    </row>
    <row r="40" spans="2:18" x14ac:dyDescent="0.25">
      <c r="B40" s="418">
        <f>'DATI STRUTTURA'!C57</f>
        <v>0</v>
      </c>
      <c r="C40" s="416">
        <f>'DATI STRUTTURA'!D57</f>
        <v>0</v>
      </c>
      <c r="D40" s="416">
        <f>'DATI STRUTTURA'!E57</f>
        <v>0</v>
      </c>
      <c r="E40" s="431"/>
      <c r="F40" s="431">
        <f>'Foglio deposito'!T204*'Foglio deposito'!$I$117/2</f>
        <v>0</v>
      </c>
      <c r="G40" s="435">
        <f>'Foglio deposito'!U204*'Foglio deposito'!$I$117/2</f>
        <v>0</v>
      </c>
      <c r="H40" s="436">
        <f>'Foglio deposito'!T204</f>
        <v>0</v>
      </c>
      <c r="I40" s="434">
        <f>'Foglio deposito'!U204</f>
        <v>0</v>
      </c>
      <c r="J40" s="105"/>
      <c r="K40" s="431">
        <f>'RIPARTIZIONE FORZE SISMICHE'!G54*'Foglio deposito'!$I$117+'Foglio deposito'!Y204*'Foglio deposito'!$I$117*2</f>
        <v>0</v>
      </c>
      <c r="L40" s="435">
        <f>'RIPARTIZIONE FORZE SISMICHE'!H54*'Foglio deposito'!$I$117+'Foglio deposito'!Z204*'Foglio deposito'!$I$117*2</f>
        <v>0</v>
      </c>
      <c r="M40" s="436">
        <f>'Foglio deposito'!V204</f>
        <v>0</v>
      </c>
      <c r="N40" s="434">
        <f>'Foglio deposito'!W204</f>
        <v>0</v>
      </c>
      <c r="O40" s="20"/>
      <c r="P40" s="20"/>
      <c r="Q40" s="20"/>
      <c r="R40" s="20"/>
    </row>
    <row r="41" spans="2:18" x14ac:dyDescent="0.25">
      <c r="B41" s="418">
        <f>'DATI STRUTTURA'!C58</f>
        <v>0</v>
      </c>
      <c r="C41" s="416">
        <f>'DATI STRUTTURA'!D58</f>
        <v>0</v>
      </c>
      <c r="D41" s="416">
        <f>'DATI STRUTTURA'!E58</f>
        <v>0</v>
      </c>
      <c r="E41" s="431"/>
      <c r="F41" s="431">
        <f>'Foglio deposito'!T205*'Foglio deposito'!$I$117/2</f>
        <v>0</v>
      </c>
      <c r="G41" s="435">
        <f>'Foglio deposito'!U205*'Foglio deposito'!$I$117/2</f>
        <v>0</v>
      </c>
      <c r="H41" s="436">
        <f>'Foglio deposito'!T205</f>
        <v>0</v>
      </c>
      <c r="I41" s="434">
        <f>'Foglio deposito'!U205</f>
        <v>0</v>
      </c>
      <c r="J41" s="105"/>
      <c r="K41" s="431">
        <f>'RIPARTIZIONE FORZE SISMICHE'!G55*'Foglio deposito'!$I$117+'Foglio deposito'!Y205*'Foglio deposito'!$I$117*2</f>
        <v>0</v>
      </c>
      <c r="L41" s="435">
        <f>'RIPARTIZIONE FORZE SISMICHE'!H55*'Foglio deposito'!$I$117+'Foglio deposito'!Z205*'Foglio deposito'!$I$117*2</f>
        <v>0</v>
      </c>
      <c r="M41" s="436">
        <f>'Foglio deposito'!V205</f>
        <v>0</v>
      </c>
      <c r="N41" s="434">
        <f>'Foglio deposito'!W205</f>
        <v>0</v>
      </c>
      <c r="O41" s="20"/>
      <c r="P41" s="20"/>
      <c r="Q41" s="20"/>
      <c r="R41" s="20"/>
    </row>
    <row r="42" spans="2:18" x14ac:dyDescent="0.25">
      <c r="B42" s="418">
        <f>'DATI STRUTTURA'!C59</f>
        <v>0</v>
      </c>
      <c r="C42" s="416">
        <f>'DATI STRUTTURA'!D59</f>
        <v>0</v>
      </c>
      <c r="D42" s="416">
        <f>'DATI STRUTTURA'!E59</f>
        <v>0</v>
      </c>
      <c r="E42" s="431"/>
      <c r="F42" s="431">
        <f>'Foglio deposito'!T206*'Foglio deposito'!$I$117/2</f>
        <v>0</v>
      </c>
      <c r="G42" s="435">
        <f>'Foglio deposito'!U206*'Foglio deposito'!$I$117/2</f>
        <v>0</v>
      </c>
      <c r="H42" s="436">
        <f>'Foglio deposito'!T206</f>
        <v>0</v>
      </c>
      <c r="I42" s="434">
        <f>'Foglio deposito'!U206</f>
        <v>0</v>
      </c>
      <c r="J42" s="105"/>
      <c r="K42" s="431">
        <f>'RIPARTIZIONE FORZE SISMICHE'!G56*'Foglio deposito'!$I$117+'Foglio deposito'!Y206*'Foglio deposito'!$I$117*2</f>
        <v>0</v>
      </c>
      <c r="L42" s="435">
        <f>'RIPARTIZIONE FORZE SISMICHE'!H56*'Foglio deposito'!$I$117+'Foglio deposito'!Z206*'Foglio deposito'!$I$117*2</f>
        <v>0</v>
      </c>
      <c r="M42" s="436">
        <f>'Foglio deposito'!V206</f>
        <v>0</v>
      </c>
      <c r="N42" s="434">
        <f>'Foglio deposito'!W206</f>
        <v>0</v>
      </c>
      <c r="O42" s="20"/>
      <c r="P42" s="20"/>
      <c r="Q42" s="20"/>
      <c r="R42" s="20"/>
    </row>
    <row r="43" spans="2:18" x14ac:dyDescent="0.25">
      <c r="B43" s="418">
        <f>'DATI STRUTTURA'!C60</f>
        <v>0</v>
      </c>
      <c r="C43" s="416">
        <f>'DATI STRUTTURA'!D60</f>
        <v>0</v>
      </c>
      <c r="D43" s="416">
        <f>'DATI STRUTTURA'!E60</f>
        <v>0</v>
      </c>
      <c r="E43" s="431"/>
      <c r="F43" s="431">
        <f>'Foglio deposito'!T207*'Foglio deposito'!$I$117/2</f>
        <v>0</v>
      </c>
      <c r="G43" s="435">
        <f>'Foglio deposito'!U207*'Foglio deposito'!$I$117/2</f>
        <v>0</v>
      </c>
      <c r="H43" s="436">
        <f>'Foglio deposito'!T207</f>
        <v>0</v>
      </c>
      <c r="I43" s="434">
        <f>'Foglio deposito'!U207</f>
        <v>0</v>
      </c>
      <c r="J43" s="105"/>
      <c r="K43" s="431">
        <f>'RIPARTIZIONE FORZE SISMICHE'!G57*'Foglio deposito'!$I$117+'Foglio deposito'!Y207*'Foglio deposito'!$I$117*2</f>
        <v>0</v>
      </c>
      <c r="L43" s="435">
        <f>'RIPARTIZIONE FORZE SISMICHE'!H57*'Foglio deposito'!$I$117+'Foglio deposito'!Z207*'Foglio deposito'!$I$117*2</f>
        <v>0</v>
      </c>
      <c r="M43" s="436">
        <f>'Foglio deposito'!V207</f>
        <v>0</v>
      </c>
      <c r="N43" s="434">
        <f>'Foglio deposito'!W207</f>
        <v>0</v>
      </c>
      <c r="O43" s="20"/>
      <c r="P43" s="20"/>
      <c r="Q43" s="20"/>
      <c r="R43" s="20"/>
    </row>
    <row r="44" spans="2:18" x14ac:dyDescent="0.25">
      <c r="B44" s="419">
        <f>'DATI STRUTTURA'!C61</f>
        <v>0</v>
      </c>
      <c r="C44" s="420">
        <f>'DATI STRUTTURA'!D61</f>
        <v>0</v>
      </c>
      <c r="D44" s="420">
        <f>'DATI STRUTTURA'!E61</f>
        <v>0</v>
      </c>
      <c r="E44" s="431"/>
      <c r="F44" s="438">
        <f>'Foglio deposito'!T208*'Foglio deposito'!$I$117/2</f>
        <v>0</v>
      </c>
      <c r="G44" s="439">
        <f>'Foglio deposito'!U208*'Foglio deposito'!$I$117/2</f>
        <v>0</v>
      </c>
      <c r="H44" s="440">
        <f>'Foglio deposito'!T208</f>
        <v>0</v>
      </c>
      <c r="I44" s="441">
        <f>'Foglio deposito'!U208</f>
        <v>0</v>
      </c>
      <c r="J44" s="416"/>
      <c r="K44" s="438">
        <f>'RIPARTIZIONE FORZE SISMICHE'!G58*'Foglio deposito'!$I$117+'Foglio deposito'!Y208*'Foglio deposito'!$I$117*2</f>
        <v>0</v>
      </c>
      <c r="L44" s="439">
        <f>'RIPARTIZIONE FORZE SISMICHE'!H58*'Foglio deposito'!$I$117+'Foglio deposito'!Z208*'Foglio deposito'!$I$117*2</f>
        <v>0</v>
      </c>
      <c r="M44" s="440">
        <f>'Foglio deposito'!V208</f>
        <v>0</v>
      </c>
      <c r="N44" s="441">
        <f>'Foglio deposito'!W208</f>
        <v>0</v>
      </c>
      <c r="O44" s="20"/>
      <c r="P44" s="20"/>
      <c r="Q44" s="20"/>
      <c r="R44" s="20"/>
    </row>
    <row r="45" spans="2:18" x14ac:dyDescent="0.25">
      <c r="B45" s="20"/>
      <c r="C45" s="20"/>
      <c r="D45" s="20"/>
      <c r="E45" s="20"/>
      <c r="F45" s="20"/>
      <c r="G45" s="20"/>
      <c r="H45" s="20"/>
      <c r="I45" s="20"/>
      <c r="J45" s="20"/>
      <c r="K45" s="20"/>
      <c r="L45" s="20"/>
      <c r="M45" s="20"/>
      <c r="N45" s="20"/>
      <c r="O45" s="20"/>
      <c r="P45" s="20"/>
      <c r="Q45" s="20"/>
      <c r="R45" s="20"/>
    </row>
    <row r="46" spans="2:18" x14ac:dyDescent="0.25">
      <c r="B46" s="20"/>
      <c r="C46" s="20"/>
      <c r="D46" s="20"/>
      <c r="E46" s="20"/>
      <c r="F46" s="20"/>
      <c r="G46" s="20"/>
      <c r="H46" s="20"/>
      <c r="I46" s="20"/>
      <c r="J46" s="20"/>
      <c r="K46" s="20"/>
      <c r="L46" s="20"/>
      <c r="M46" s="20"/>
      <c r="N46" s="20"/>
      <c r="O46" s="20"/>
      <c r="P46" s="20"/>
      <c r="Q46" s="20"/>
      <c r="R46" s="20"/>
    </row>
    <row r="47" spans="2:18" x14ac:dyDescent="0.25">
      <c r="B47" s="442"/>
      <c r="C47" s="425"/>
      <c r="D47" s="425"/>
      <c r="E47" s="443"/>
      <c r="F47" s="643" t="s">
        <v>201</v>
      </c>
      <c r="G47" s="778"/>
      <c r="H47" s="778"/>
      <c r="I47" s="779"/>
      <c r="J47" s="20"/>
      <c r="K47" s="643" t="s">
        <v>203</v>
      </c>
      <c r="L47" s="778"/>
      <c r="M47" s="778"/>
      <c r="N47" s="779"/>
      <c r="O47" s="20"/>
      <c r="P47" s="20"/>
      <c r="Q47" s="20"/>
      <c r="R47" s="20"/>
    </row>
    <row r="48" spans="2:18" ht="18.75" customHeight="1" x14ac:dyDescent="0.25">
      <c r="B48" s="760" t="s">
        <v>431</v>
      </c>
      <c r="C48" s="410" t="s">
        <v>53</v>
      </c>
      <c r="D48" s="410" t="s">
        <v>54</v>
      </c>
      <c r="E48" s="444"/>
      <c r="F48" s="780" t="s">
        <v>469</v>
      </c>
      <c r="G48" s="781"/>
      <c r="H48" s="773" t="s">
        <v>470</v>
      </c>
      <c r="I48" s="774"/>
      <c r="J48" s="429"/>
      <c r="K48" s="780" t="s">
        <v>469</v>
      </c>
      <c r="L48" s="781"/>
      <c r="M48" s="773" t="s">
        <v>470</v>
      </c>
      <c r="N48" s="774"/>
      <c r="O48" s="20"/>
      <c r="P48" s="20"/>
      <c r="Q48" s="20"/>
      <c r="R48" s="20"/>
    </row>
    <row r="49" spans="2:18" ht="21.75" customHeight="1" x14ac:dyDescent="0.25">
      <c r="B49" s="761"/>
      <c r="C49" s="413" t="s">
        <v>39</v>
      </c>
      <c r="D49" s="413" t="s">
        <v>39</v>
      </c>
      <c r="E49" s="444"/>
      <c r="F49" s="780"/>
      <c r="G49" s="781"/>
      <c r="H49" s="775"/>
      <c r="I49" s="776"/>
      <c r="J49" s="429"/>
      <c r="K49" s="780"/>
      <c r="L49" s="781"/>
      <c r="M49" s="775"/>
      <c r="N49" s="776"/>
      <c r="O49" s="20"/>
      <c r="P49" s="20"/>
      <c r="Q49" s="20"/>
      <c r="R49" s="20"/>
    </row>
    <row r="50" spans="2:18" x14ac:dyDescent="0.25">
      <c r="B50" s="415" t="str">
        <f>'DATI STRUTTURA'!C71</f>
        <v>X1.1</v>
      </c>
      <c r="C50" s="416">
        <f>'DATI STRUTTURA'!D71</f>
        <v>1</v>
      </c>
      <c r="D50" s="416">
        <f>'DATI STRUTTURA'!E71</f>
        <v>0.4</v>
      </c>
      <c r="E50" s="445"/>
      <c r="F50" s="431">
        <f>'RIPARTIZIONE FORZE SISMICHE'!E64*'Foglio deposito'!$I$117/2</f>
        <v>6.2503975466169903</v>
      </c>
      <c r="G50" s="432">
        <f>'RIPARTIZIONE FORZE SISMICHE'!F64*'Foglio deposito'!$I$117/2</f>
        <v>0</v>
      </c>
      <c r="H50" s="433">
        <f>'RIPARTIZIONE FORZE SISMICHE'!E64</f>
        <v>4.3106189976668903</v>
      </c>
      <c r="I50" s="434">
        <f>'RIPARTIZIONE FORZE SISMICHE'!F64</f>
        <v>0</v>
      </c>
      <c r="J50" s="105"/>
      <c r="K50" s="431">
        <f>'RIPARTIZIONE FORZE SISMICHE'!G64*'Foglio deposito'!$I$117</f>
        <v>10.000448899231161</v>
      </c>
      <c r="L50" s="432">
        <f>'RIPARTIZIONE FORZE SISMICHE'!H64*'Foglio deposito'!$I$117</f>
        <v>0</v>
      </c>
      <c r="M50" s="433">
        <f>'RIPARTIZIONE FORZE SISMICHE'!G64</f>
        <v>3.4484306549072969</v>
      </c>
      <c r="N50" s="434">
        <f>'RIPARTIZIONE FORZE SISMICHE'!H64</f>
        <v>0</v>
      </c>
      <c r="O50" s="20"/>
      <c r="P50" s="20"/>
      <c r="Q50" s="20"/>
      <c r="R50" s="20"/>
    </row>
    <row r="51" spans="2:18" x14ac:dyDescent="0.25">
      <c r="B51" s="418" t="str">
        <f>'DATI STRUTTURA'!C72</f>
        <v>X1.2</v>
      </c>
      <c r="C51" s="416">
        <f>'DATI STRUTTURA'!D72</f>
        <v>1.38</v>
      </c>
      <c r="D51" s="416">
        <f>'DATI STRUTTURA'!E72</f>
        <v>0.4</v>
      </c>
      <c r="E51" s="445"/>
      <c r="F51" s="431">
        <f>'RIPARTIZIONE FORZE SISMICHE'!E65*'Foglio deposito'!$I$117/2</f>
        <v>13.270810117588461</v>
      </c>
      <c r="G51" s="435">
        <f>'RIPARTIZIONE FORZE SISMICHE'!F65*'Foglio deposito'!$I$117/2</f>
        <v>0</v>
      </c>
      <c r="H51" s="436">
        <f>'RIPARTIZIONE FORZE SISMICHE'!E65</f>
        <v>9.1522828397161806</v>
      </c>
      <c r="I51" s="434">
        <f>'RIPARTIZIONE FORZE SISMICHE'!F65</f>
        <v>0</v>
      </c>
      <c r="J51" s="105"/>
      <c r="K51" s="431">
        <f>'RIPARTIZIONE FORZE SISMICHE'!G65*'Foglio deposito'!$I$117</f>
        <v>24.469898418814452</v>
      </c>
      <c r="L51" s="435">
        <f>'RIPARTIZIONE FORZE SISMICHE'!H65*'Foglio deposito'!$I$117</f>
        <v>0</v>
      </c>
      <c r="M51" s="436">
        <f>'RIPARTIZIONE FORZE SISMICHE'!G65</f>
        <v>8.4378960064877422</v>
      </c>
      <c r="N51" s="434">
        <f>'RIPARTIZIONE FORZE SISMICHE'!H65</f>
        <v>0</v>
      </c>
      <c r="O51" s="20"/>
      <c r="P51" s="20"/>
      <c r="Q51" s="20"/>
      <c r="R51" s="20"/>
    </row>
    <row r="52" spans="2:18" x14ac:dyDescent="0.25">
      <c r="B52" s="418" t="str">
        <f>'DATI STRUTTURA'!C73</f>
        <v>X1.3</v>
      </c>
      <c r="C52" s="416">
        <f>'DATI STRUTTURA'!D73</f>
        <v>0.94</v>
      </c>
      <c r="D52" s="416">
        <f>'DATI STRUTTURA'!E73</f>
        <v>0.4</v>
      </c>
      <c r="E52" s="445"/>
      <c r="F52" s="431">
        <f>'RIPARTIZIONE FORZE SISMICHE'!E66*'Foglio deposito'!$I$117/2</f>
        <v>5.3640934940815885</v>
      </c>
      <c r="G52" s="435">
        <f>'RIPARTIZIONE FORZE SISMICHE'!F66*'Foglio deposito'!$I$117/2</f>
        <v>0</v>
      </c>
      <c r="H52" s="436">
        <f>'RIPARTIZIONE FORZE SISMICHE'!E66</f>
        <v>3.6993748235045438</v>
      </c>
      <c r="I52" s="434">
        <f>'RIPARTIZIONE FORZE SISMICHE'!F66</f>
        <v>0</v>
      </c>
      <c r="J52" s="105"/>
      <c r="K52" s="431">
        <f>'RIPARTIZIONE FORZE SISMICHE'!G66*'Foglio deposito'!$I$117</f>
        <v>8.3292980145013207</v>
      </c>
      <c r="L52" s="435">
        <f>'RIPARTIZIONE FORZE SISMICHE'!H66*'Foglio deposito'!$I$117</f>
        <v>0</v>
      </c>
      <c r="M52" s="436">
        <f>'RIPARTIZIONE FORZE SISMICHE'!G66</f>
        <v>2.8721717291383864</v>
      </c>
      <c r="N52" s="434">
        <f>'RIPARTIZIONE FORZE SISMICHE'!H66</f>
        <v>0</v>
      </c>
      <c r="O52" s="20"/>
      <c r="P52" s="20"/>
      <c r="Q52" s="20"/>
      <c r="R52" s="20"/>
    </row>
    <row r="53" spans="2:18" x14ac:dyDescent="0.25">
      <c r="B53" s="418" t="str">
        <f>'DATI STRUTTURA'!C74</f>
        <v>X1.4</v>
      </c>
      <c r="C53" s="416">
        <f>'DATI STRUTTURA'!D74</f>
        <v>1.89</v>
      </c>
      <c r="D53" s="416">
        <f>'DATI STRUTTURA'!E74</f>
        <v>0.4</v>
      </c>
      <c r="E53" s="445"/>
      <c r="F53" s="431">
        <f>'RIPARTIZIONE FORZE SISMICHE'!E67*'Foglio deposito'!$I$117/2</f>
        <v>25.214697749006433</v>
      </c>
      <c r="G53" s="435">
        <f>'RIPARTIZIONE FORZE SISMICHE'!F67*'Foglio deposito'!$I$117/2</f>
        <v>0</v>
      </c>
      <c r="H53" s="436">
        <f>'RIPARTIZIONE FORZE SISMICHE'!E67</f>
        <v>17.389446723452714</v>
      </c>
      <c r="I53" s="434">
        <f>'RIPARTIZIONE FORZE SISMICHE'!F67</f>
        <v>0</v>
      </c>
      <c r="J53" s="105"/>
      <c r="K53" s="431">
        <f>'RIPARTIZIONE FORZE SISMICHE'!G67*'Foglio deposito'!$I$117</f>
        <v>55.392565839325158</v>
      </c>
      <c r="L53" s="435">
        <f>'RIPARTIZIONE FORZE SISMICHE'!H67*'Foglio deposito'!$I$117</f>
        <v>0</v>
      </c>
      <c r="M53" s="436">
        <f>'RIPARTIZIONE FORZE SISMICHE'!G67</f>
        <v>19.100884772181089</v>
      </c>
      <c r="N53" s="434">
        <f>'RIPARTIZIONE FORZE SISMICHE'!H67</f>
        <v>0</v>
      </c>
      <c r="O53" s="20"/>
      <c r="P53" s="20"/>
      <c r="Q53" s="20"/>
      <c r="R53" s="20"/>
    </row>
    <row r="54" spans="2:18" x14ac:dyDescent="0.25">
      <c r="B54" s="418" t="str">
        <f>'DATI STRUTTURA'!C75</f>
        <v>X1.5</v>
      </c>
      <c r="C54" s="416">
        <f>'DATI STRUTTURA'!D75</f>
        <v>1.73</v>
      </c>
      <c r="D54" s="416">
        <f>'DATI STRUTTURA'!E75</f>
        <v>0.4</v>
      </c>
      <c r="E54" s="445"/>
      <c r="F54" s="431">
        <f>'RIPARTIZIONE FORZE SISMICHE'!E68*'Foglio deposito'!$I$117/2</f>
        <v>21.270148016332097</v>
      </c>
      <c r="G54" s="435">
        <f>'RIPARTIZIONE FORZE SISMICHE'!F68*'Foglio deposito'!$I$117/2</f>
        <v>0</v>
      </c>
      <c r="H54" s="436">
        <f>'RIPARTIZIONE FORZE SISMICHE'!E68</f>
        <v>14.669067597470413</v>
      </c>
      <c r="I54" s="434">
        <f>'RIPARTIZIONE FORZE SISMICHE'!F68</f>
        <v>0</v>
      </c>
      <c r="J54" s="105"/>
      <c r="K54" s="431">
        <f>'RIPARTIZIONE FORZE SISMICHE'!G68*'Foglio deposito'!$I$117</f>
        <v>44.213968071236515</v>
      </c>
      <c r="L54" s="435">
        <f>'RIPARTIZIONE FORZE SISMICHE'!H68*'Foglio deposito'!$I$117</f>
        <v>0</v>
      </c>
      <c r="M54" s="436">
        <f>'RIPARTIZIONE FORZE SISMICHE'!G68</f>
        <v>15.246195886633283</v>
      </c>
      <c r="N54" s="434">
        <f>'RIPARTIZIONE FORZE SISMICHE'!H68</f>
        <v>0</v>
      </c>
      <c r="O54" s="20"/>
      <c r="P54" s="20"/>
      <c r="Q54" s="20"/>
      <c r="R54" s="20"/>
    </row>
    <row r="55" spans="2:18" x14ac:dyDescent="0.25">
      <c r="B55" s="418" t="str">
        <f>'DATI STRUTTURA'!C76</f>
        <v>X1.6</v>
      </c>
      <c r="C55" s="416">
        <f>'DATI STRUTTURA'!D76</f>
        <v>1.49</v>
      </c>
      <c r="D55" s="416">
        <f>'DATI STRUTTURA'!E76</f>
        <v>0.4</v>
      </c>
      <c r="E55" s="445"/>
      <c r="F55" s="431">
        <f>'RIPARTIZIONE FORZE SISMICHE'!E69*'Foglio deposito'!$I$117/2</f>
        <v>15.563616424468837</v>
      </c>
      <c r="G55" s="435">
        <f>'RIPARTIZIONE FORZE SISMICHE'!F69*'Foglio deposito'!$I$117/2</f>
        <v>0</v>
      </c>
      <c r="H55" s="436">
        <f>'RIPARTIZIONE FORZE SISMICHE'!E69</f>
        <v>10.733528568599198</v>
      </c>
      <c r="I55" s="434">
        <f>'RIPARTIZIONE FORZE SISMICHE'!F69</f>
        <v>0</v>
      </c>
      <c r="J55" s="105"/>
      <c r="K55" s="431">
        <f>'RIPARTIZIONE FORZE SISMICHE'!G69*'Foglio deposito'!$I$117</f>
        <v>30.801179542369447</v>
      </c>
      <c r="L55" s="435">
        <f>'RIPARTIZIONE FORZE SISMICHE'!H69*'Foglio deposito'!$I$117</f>
        <v>0</v>
      </c>
      <c r="M55" s="436">
        <f>'RIPARTIZIONE FORZE SISMICHE'!G69</f>
        <v>10.621096393920499</v>
      </c>
      <c r="N55" s="434">
        <f>'RIPARTIZIONE FORZE SISMICHE'!H69</f>
        <v>0</v>
      </c>
      <c r="O55" s="20"/>
      <c r="P55" s="20"/>
      <c r="Q55" s="20"/>
      <c r="R55" s="20"/>
    </row>
    <row r="56" spans="2:18" x14ac:dyDescent="0.25">
      <c r="B56" s="418" t="str">
        <f>'DATI STRUTTURA'!C77</f>
        <v>X1.7</v>
      </c>
      <c r="C56" s="416">
        <f>'DATI STRUTTURA'!D77</f>
        <v>1.8</v>
      </c>
      <c r="D56" s="416">
        <f>'DATI STRUTTURA'!E77</f>
        <v>0.4</v>
      </c>
      <c r="E56" s="445"/>
      <c r="F56" s="431">
        <f>'RIPARTIZIONE FORZE SISMICHE'!E70*'Foglio deposito'!$I$117/2</f>
        <v>22.808321316074313</v>
      </c>
      <c r="G56" s="435">
        <f>'RIPARTIZIONE FORZE SISMICHE'!F70*'Foglio deposito'!$I$117/2</f>
        <v>0</v>
      </c>
      <c r="H56" s="436">
        <f>'RIPARTIZIONE FORZE SISMICHE'!E70</f>
        <v>15.729876769706424</v>
      </c>
      <c r="I56" s="434">
        <f>'RIPARTIZIONE FORZE SISMICHE'!F70</f>
        <v>0</v>
      </c>
      <c r="J56" s="105"/>
      <c r="K56" s="431">
        <f>'RIPARTIZIONE FORZE SISMICHE'!G70*'Foglio deposito'!$I$117</f>
        <v>50.471366570503491</v>
      </c>
      <c r="L56" s="435">
        <f>'RIPARTIZIONE FORZE SISMICHE'!H70*'Foglio deposito'!$I$117</f>
        <v>0</v>
      </c>
      <c r="M56" s="436">
        <f>'RIPARTIZIONE FORZE SISMICHE'!G70</f>
        <v>17.403919507070171</v>
      </c>
      <c r="N56" s="434">
        <f>'RIPARTIZIONE FORZE SISMICHE'!H70</f>
        <v>0</v>
      </c>
      <c r="O56" s="20"/>
      <c r="P56" s="20"/>
      <c r="Q56" s="20"/>
      <c r="R56" s="20"/>
    </row>
    <row r="57" spans="2:18" x14ac:dyDescent="0.25">
      <c r="B57" s="418" t="str">
        <f>'DATI STRUTTURA'!C78</f>
        <v>X1.8</v>
      </c>
      <c r="C57" s="416">
        <f>'DATI STRUTTURA'!D78</f>
        <v>1.04</v>
      </c>
      <c r="D57" s="416">
        <f>'DATI STRUTTURA'!E78</f>
        <v>0.4</v>
      </c>
      <c r="E57" s="445"/>
      <c r="F57" s="431">
        <f>'RIPARTIZIONE FORZE SISMICHE'!E71*'Foglio deposito'!$I$117/2</f>
        <v>6.7774007562205805</v>
      </c>
      <c r="G57" s="435">
        <f>'RIPARTIZIONE FORZE SISMICHE'!F71*'Foglio deposito'!$I$117/2</f>
        <v>0</v>
      </c>
      <c r="H57" s="436">
        <f>'RIPARTIZIONE FORZE SISMICHE'!E71</f>
        <v>4.6740694870486763</v>
      </c>
      <c r="I57" s="434">
        <f>'RIPARTIZIONE FORZE SISMICHE'!F71</f>
        <v>0</v>
      </c>
      <c r="J57" s="105"/>
      <c r="K57" s="431">
        <f>'RIPARTIZIONE FORZE SISMICHE'!G71*'Foglio deposito'!$I$117</f>
        <v>11.889792133558743</v>
      </c>
      <c r="L57" s="435">
        <f>'RIPARTIZIONE FORZE SISMICHE'!H71*'Foglio deposito'!$I$117</f>
        <v>0</v>
      </c>
      <c r="M57" s="436">
        <f>'RIPARTIZIONE FORZE SISMICHE'!G71</f>
        <v>4.0999283219168081</v>
      </c>
      <c r="N57" s="434">
        <f>'RIPARTIZIONE FORZE SISMICHE'!H71</f>
        <v>0</v>
      </c>
      <c r="O57" s="20"/>
      <c r="P57" s="20"/>
      <c r="Q57" s="20"/>
      <c r="R57" s="20"/>
    </row>
    <row r="58" spans="2:18" x14ac:dyDescent="0.25">
      <c r="B58" s="418" t="str">
        <f>'DATI STRUTTURA'!C79</f>
        <v>X1.9</v>
      </c>
      <c r="C58" s="416">
        <f>'DATI STRUTTURA'!D79</f>
        <v>1.04</v>
      </c>
      <c r="D58" s="416">
        <f>'DATI STRUTTURA'!E79</f>
        <v>0.4</v>
      </c>
      <c r="E58" s="445"/>
      <c r="F58" s="431">
        <f>'RIPARTIZIONE FORZE SISMICHE'!E72*'Foglio deposito'!$I$117/2</f>
        <v>6.7774007562205805</v>
      </c>
      <c r="G58" s="435">
        <f>'RIPARTIZIONE FORZE SISMICHE'!F72*'Foglio deposito'!$I$117/2</f>
        <v>0</v>
      </c>
      <c r="H58" s="436">
        <f>'RIPARTIZIONE FORZE SISMICHE'!E72</f>
        <v>4.6740694870486763</v>
      </c>
      <c r="I58" s="434">
        <f>'RIPARTIZIONE FORZE SISMICHE'!F72</f>
        <v>0</v>
      </c>
      <c r="J58" s="105"/>
      <c r="K58" s="431">
        <f>'RIPARTIZIONE FORZE SISMICHE'!G72*'Foglio deposito'!$I$117</f>
        <v>11.889792133558743</v>
      </c>
      <c r="L58" s="435">
        <f>'RIPARTIZIONE FORZE SISMICHE'!H72*'Foglio deposito'!$I$117</f>
        <v>0</v>
      </c>
      <c r="M58" s="436">
        <f>'RIPARTIZIONE FORZE SISMICHE'!G72</f>
        <v>4.0999283219168081</v>
      </c>
      <c r="N58" s="434">
        <f>'RIPARTIZIONE FORZE SISMICHE'!H72</f>
        <v>0</v>
      </c>
      <c r="O58" s="20"/>
      <c r="P58" s="20"/>
      <c r="Q58" s="20"/>
      <c r="R58" s="20"/>
    </row>
    <row r="59" spans="2:18" x14ac:dyDescent="0.25">
      <c r="B59" s="418" t="str">
        <f>'DATI STRUTTURA'!C80</f>
        <v>X1.10</v>
      </c>
      <c r="C59" s="416">
        <f>'DATI STRUTTURA'!D80</f>
        <v>0.84</v>
      </c>
      <c r="D59" s="416">
        <f>'DATI STRUTTURA'!E80</f>
        <v>0.4</v>
      </c>
      <c r="E59" s="445"/>
      <c r="F59" s="431">
        <f>'RIPARTIZIONE FORZE SISMICHE'!E73*'Foglio deposito'!$I$117/2</f>
        <v>3.9689965361501223</v>
      </c>
      <c r="G59" s="435">
        <f>'RIPARTIZIONE FORZE SISMICHE'!F73*'Foglio deposito'!$I$117/2</f>
        <v>0</v>
      </c>
      <c r="H59" s="436">
        <f>'RIPARTIZIONE FORZE SISMICHE'!E73</f>
        <v>2.7372389904483603</v>
      </c>
      <c r="I59" s="434">
        <f>'RIPARTIZIONE FORZE SISMICHE'!F73</f>
        <v>0</v>
      </c>
      <c r="J59" s="105"/>
      <c r="K59" s="431">
        <f>'RIPARTIZIONE FORZE SISMICHE'!G73*'Foglio deposito'!$I$117</f>
        <v>6.3664501576492123</v>
      </c>
      <c r="L59" s="435">
        <f>'RIPARTIZIONE FORZE SISMICHE'!H73*'Foglio deposito'!$I$117</f>
        <v>0</v>
      </c>
      <c r="M59" s="436">
        <f>'RIPARTIZIONE FORZE SISMICHE'!G73</f>
        <v>2.1953276405686939</v>
      </c>
      <c r="N59" s="434">
        <f>'RIPARTIZIONE FORZE SISMICHE'!H73</f>
        <v>0</v>
      </c>
      <c r="O59" s="20"/>
      <c r="P59" s="20"/>
      <c r="Q59" s="20"/>
      <c r="R59" s="20"/>
    </row>
    <row r="60" spans="2:18" x14ac:dyDescent="0.25">
      <c r="B60" s="418" t="str">
        <f>'DATI STRUTTURA'!C81</f>
        <v>X1.11</v>
      </c>
      <c r="C60" s="416">
        <f>'DATI STRUTTURA'!D81</f>
        <v>1.5</v>
      </c>
      <c r="D60" s="416">
        <f>'DATI STRUTTURA'!E81</f>
        <v>0.4</v>
      </c>
      <c r="E60" s="445"/>
      <c r="F60" s="431">
        <f>'RIPARTIZIONE FORZE SISMICHE'!E74*'Foglio deposito'!$I$117/2</f>
        <v>15.693283102486077</v>
      </c>
      <c r="G60" s="435">
        <f>'RIPARTIZIONE FORZE SISMICHE'!F74*'Foglio deposito'!$I$117/2</f>
        <v>0</v>
      </c>
      <c r="H60" s="436">
        <f>'RIPARTIZIONE FORZE SISMICHE'!E74</f>
        <v>10.822953863783502</v>
      </c>
      <c r="I60" s="434">
        <f>'RIPARTIZIONE FORZE SISMICHE'!F74</f>
        <v>0</v>
      </c>
      <c r="J60" s="105"/>
      <c r="K60" s="431">
        <f>'RIPARTIZIONE FORZE SISMICHE'!G74*'Foglio deposito'!$I$117</f>
        <v>32.093571849743924</v>
      </c>
      <c r="L60" s="435">
        <f>'RIPARTIZIONE FORZE SISMICHE'!H74*'Foglio deposito'!$I$117</f>
        <v>0</v>
      </c>
      <c r="M60" s="436">
        <f>'RIPARTIZIONE FORZE SISMICHE'!G74</f>
        <v>11.066748913704801</v>
      </c>
      <c r="N60" s="434">
        <f>'RIPARTIZIONE FORZE SISMICHE'!H74</f>
        <v>0</v>
      </c>
      <c r="O60" s="20"/>
      <c r="P60" s="20"/>
      <c r="Q60" s="20"/>
      <c r="R60" s="20"/>
    </row>
    <row r="61" spans="2:18" x14ac:dyDescent="0.25">
      <c r="B61" s="418" t="str">
        <f>'DATI STRUTTURA'!C82</f>
        <v>Y1.1</v>
      </c>
      <c r="C61" s="416">
        <f>'DATI STRUTTURA'!D82</f>
        <v>0.4</v>
      </c>
      <c r="D61" s="416">
        <f>'DATI STRUTTURA'!E82</f>
        <v>6.4</v>
      </c>
      <c r="E61" s="445"/>
      <c r="F61" s="431">
        <f>'RIPARTIZIONE FORZE SISMICHE'!E75*'Foglio deposito'!$I$117/2</f>
        <v>0</v>
      </c>
      <c r="G61" s="435">
        <f>'RIPARTIZIONE FORZE SISMICHE'!F75*'Foglio deposito'!$I$117/2</f>
        <v>78.933170985902265</v>
      </c>
      <c r="H61" s="436">
        <f>'RIPARTIZIONE FORZE SISMICHE'!E75</f>
        <v>0</v>
      </c>
      <c r="I61" s="434">
        <f>'RIPARTIZIONE FORZE SISMICHE'!F75</f>
        <v>54.43666964544984</v>
      </c>
      <c r="J61" s="105"/>
      <c r="K61" s="431">
        <f>'RIPARTIZIONE FORZE SISMICHE'!G75*'Foglio deposito'!$I$117</f>
        <v>0</v>
      </c>
      <c r="L61" s="435">
        <f>'RIPARTIZIONE FORZE SISMICHE'!H75*'Foglio deposito'!$I$117</f>
        <v>155.61436544784905</v>
      </c>
      <c r="M61" s="436">
        <f>'RIPARTIZIONE FORZE SISMICHE'!G75</f>
        <v>0</v>
      </c>
      <c r="N61" s="434">
        <f>'RIPARTIZIONE FORZE SISMICHE'!H75</f>
        <v>53.660126016499675</v>
      </c>
      <c r="O61" s="20"/>
      <c r="P61" s="20"/>
      <c r="Q61" s="20"/>
      <c r="R61" s="20"/>
    </row>
    <row r="62" spans="2:18" x14ac:dyDescent="0.25">
      <c r="B62" s="418" t="str">
        <f>'DATI STRUTTURA'!C83</f>
        <v>Y1.2</v>
      </c>
      <c r="C62" s="416">
        <f>'DATI STRUTTURA'!D83</f>
        <v>0.4</v>
      </c>
      <c r="D62" s="416">
        <f>'DATI STRUTTURA'!E83</f>
        <v>2.95</v>
      </c>
      <c r="E62" s="445"/>
      <c r="F62" s="431">
        <f>'RIPARTIZIONE FORZE SISMICHE'!E76*'Foglio deposito'!$I$117/2</f>
        <v>0</v>
      </c>
      <c r="G62" s="435">
        <f>'RIPARTIZIONE FORZE SISMICHE'!F76*'Foglio deposito'!$I$117/2</f>
        <v>43.074315861261518</v>
      </c>
      <c r="H62" s="436">
        <f>'RIPARTIZIONE FORZE SISMICHE'!E76</f>
        <v>0</v>
      </c>
      <c r="I62" s="434">
        <f>'RIPARTIZIONE FORZE SISMICHE'!F76</f>
        <v>29.706424731904495</v>
      </c>
      <c r="J62" s="105"/>
      <c r="K62" s="431">
        <f>'RIPARTIZIONE FORZE SISMICHE'!G76*'Foglio deposito'!$I$117</f>
        <v>0</v>
      </c>
      <c r="L62" s="435">
        <f>'RIPARTIZIONE FORZE SISMICHE'!H76*'Foglio deposito'!$I$117</f>
        <v>67.594494740032005</v>
      </c>
      <c r="M62" s="436">
        <f>'RIPARTIZIONE FORZE SISMICHE'!G76</f>
        <v>0</v>
      </c>
      <c r="N62" s="434">
        <f>'RIPARTIZIONE FORZE SISMICHE'!H76</f>
        <v>23.308446462080003</v>
      </c>
      <c r="O62" s="20"/>
      <c r="P62" s="20"/>
      <c r="Q62" s="20"/>
      <c r="R62" s="20"/>
    </row>
    <row r="63" spans="2:18" x14ac:dyDescent="0.25">
      <c r="B63" s="418" t="str">
        <f>'DATI STRUTTURA'!C84</f>
        <v>Y1.3</v>
      </c>
      <c r="C63" s="416">
        <f>'DATI STRUTTURA'!D84</f>
        <v>0.4</v>
      </c>
      <c r="D63" s="416">
        <f>'DATI STRUTTURA'!E84</f>
        <v>4.1500000000000004</v>
      </c>
      <c r="E63" s="445"/>
      <c r="F63" s="431">
        <f>'RIPARTIZIONE FORZE SISMICHE'!E77*'Foglio deposito'!$I$117/2</f>
        <v>0</v>
      </c>
      <c r="G63" s="435">
        <f>'RIPARTIZIONE FORZE SISMICHE'!F77*'Foglio deposito'!$I$117/2</f>
        <v>68.900775807540171</v>
      </c>
      <c r="H63" s="436">
        <f>'RIPARTIZIONE FORZE SISMICHE'!E77</f>
        <v>0</v>
      </c>
      <c r="I63" s="434">
        <f>'RIPARTIZIONE FORZE SISMICHE'!F77</f>
        <v>47.517776418993222</v>
      </c>
      <c r="J63" s="105"/>
      <c r="K63" s="431">
        <f>'RIPARTIZIONE FORZE SISMICHE'!G77*'Foglio deposito'!$I$117</f>
        <v>0</v>
      </c>
      <c r="L63" s="435">
        <f>'RIPARTIZIONE FORZE SISMICHE'!H77*'Foglio deposito'!$I$117</f>
        <v>131.8020276147806</v>
      </c>
      <c r="M63" s="436">
        <f>'RIPARTIZIONE FORZE SISMICHE'!G77</f>
        <v>0</v>
      </c>
      <c r="N63" s="434">
        <f>'RIPARTIZIONE FORZE SISMICHE'!H77</f>
        <v>45.448975039579516</v>
      </c>
      <c r="O63" s="20"/>
      <c r="P63" s="20"/>
      <c r="Q63" s="20"/>
      <c r="R63" s="20"/>
    </row>
    <row r="64" spans="2:18" x14ac:dyDescent="0.25">
      <c r="B64" s="418" t="str">
        <f>'DATI STRUTTURA'!C85</f>
        <v>Y1.4</v>
      </c>
      <c r="C64" s="416">
        <f>'DATI STRUTTURA'!D85</f>
        <v>0.4</v>
      </c>
      <c r="D64" s="416">
        <f>'DATI STRUTTURA'!E85</f>
        <v>2.95</v>
      </c>
      <c r="E64" s="445"/>
      <c r="F64" s="431">
        <f>'RIPARTIZIONE FORZE SISMICHE'!E78*'Foglio deposito'!$I$117/2</f>
        <v>0</v>
      </c>
      <c r="G64" s="435">
        <f>'RIPARTIZIONE FORZE SISMICHE'!F78*'Foglio deposito'!$I$117/2</f>
        <v>54.675004513470967</v>
      </c>
      <c r="H64" s="436">
        <f>'RIPARTIZIONE FORZE SISMICHE'!E78</f>
        <v>0</v>
      </c>
      <c r="I64" s="434">
        <f>'RIPARTIZIONE FORZE SISMICHE'!F78</f>
        <v>37.706899664462739</v>
      </c>
      <c r="J64" s="105"/>
      <c r="K64" s="431">
        <f>'RIPARTIZIONE FORZE SISMICHE'!G78*'Foglio deposito'!$I$117</f>
        <v>0</v>
      </c>
      <c r="L64" s="435">
        <f>'RIPARTIZIONE FORZE SISMICHE'!H78*'Foglio deposito'!$I$117</f>
        <v>91.073124681858786</v>
      </c>
      <c r="M64" s="436">
        <f>'RIPARTIZIONE FORZE SISMICHE'!G78</f>
        <v>0</v>
      </c>
      <c r="N64" s="434">
        <f>'RIPARTIZIONE FORZE SISMICHE'!H78</f>
        <v>31.4045257523651</v>
      </c>
      <c r="O64" s="20"/>
      <c r="P64" s="20"/>
      <c r="Q64" s="20"/>
      <c r="R64" s="20"/>
    </row>
    <row r="65" spans="2:18" x14ac:dyDescent="0.25">
      <c r="B65" s="418" t="str">
        <f>'DATI STRUTTURA'!C86</f>
        <v>Y1.5</v>
      </c>
      <c r="C65" s="416">
        <f>'DATI STRUTTURA'!D86</f>
        <v>0.4</v>
      </c>
      <c r="D65" s="416">
        <f>'DATI STRUTTURA'!E86</f>
        <v>5.3</v>
      </c>
      <c r="E65" s="445"/>
      <c r="F65" s="431">
        <f>'RIPARTIZIONE FORZE SISMICHE'!E79*'Foglio deposito'!$I$117/2</f>
        <v>0</v>
      </c>
      <c r="G65" s="435">
        <f>'RIPARTIZIONE FORZE SISMICHE'!F79*'Foglio deposito'!$I$117/2</f>
        <v>118.08743704538863</v>
      </c>
      <c r="H65" s="436">
        <f>'RIPARTIZIONE FORZE SISMICHE'!E79</f>
        <v>0</v>
      </c>
      <c r="I65" s="434">
        <f>'RIPARTIZIONE FORZE SISMICHE'!F79</f>
        <v>81.439611755440438</v>
      </c>
      <c r="J65" s="105"/>
      <c r="K65" s="431">
        <f>'RIPARTIZIONE FORZE SISMICHE'!G79*'Foglio deposito'!$I$117</f>
        <v>0</v>
      </c>
      <c r="L65" s="435">
        <f>'RIPARTIZIONE FORZE SISMICHE'!H79*'Foglio deposito'!$I$117</f>
        <v>267.62143601188149</v>
      </c>
      <c r="M65" s="436">
        <f>'RIPARTIZIONE FORZE SISMICHE'!G79</f>
        <v>0</v>
      </c>
      <c r="N65" s="434">
        <f>'RIPARTIZIONE FORZE SISMICHE'!H79</f>
        <v>92.283253797200516</v>
      </c>
      <c r="O65" s="20"/>
      <c r="P65" s="20"/>
      <c r="Q65" s="20"/>
      <c r="R65" s="20"/>
    </row>
    <row r="66" spans="2:18" x14ac:dyDescent="0.25">
      <c r="B66" s="418" t="str">
        <f>'DATI STRUTTURA'!C87</f>
        <v>Y1.6</v>
      </c>
      <c r="C66" s="416">
        <f>'DATI STRUTTURA'!D87</f>
        <v>0.4</v>
      </c>
      <c r="D66" s="416">
        <f>'DATI STRUTTURA'!E87</f>
        <v>4.0999999999999996</v>
      </c>
      <c r="E66" s="445"/>
      <c r="F66" s="431">
        <f>'RIPARTIZIONE FORZE SISMICHE'!E80*'Foglio deposito'!$I$117/2</f>
        <v>0</v>
      </c>
      <c r="G66" s="435">
        <f>'RIPARTIZIONE FORZE SISMICHE'!F80*'Foglio deposito'!$I$117/2</f>
        <v>112.85984850392336</v>
      </c>
      <c r="H66" s="436">
        <f>'RIPARTIZIONE FORZE SISMICHE'!E80</f>
        <v>0</v>
      </c>
      <c r="I66" s="434">
        <f>'RIPARTIZIONE FORZE SISMICHE'!F80</f>
        <v>77.83437827856784</v>
      </c>
      <c r="J66" s="105"/>
      <c r="K66" s="431">
        <f>'RIPARTIZIONE FORZE SISMICHE'!G80*'Foglio deposito'!$I$117</f>
        <v>0</v>
      </c>
      <c r="L66" s="435">
        <f>'RIPARTIZIONE FORZE SISMICHE'!H80*'Foglio deposito'!$I$117</f>
        <v>239.35565693857188</v>
      </c>
      <c r="M66" s="436">
        <f>'RIPARTIZIONE FORZE SISMICHE'!G80</f>
        <v>0</v>
      </c>
      <c r="N66" s="434">
        <f>'RIPARTIZIONE FORZE SISMICHE'!H80</f>
        <v>82.536433427093755</v>
      </c>
      <c r="O66" s="20"/>
      <c r="P66" s="20"/>
      <c r="Q66" s="20"/>
      <c r="R66" s="20"/>
    </row>
    <row r="67" spans="2:18" x14ac:dyDescent="0.25">
      <c r="B67" s="418">
        <f>'DATI STRUTTURA'!C88</f>
        <v>0</v>
      </c>
      <c r="C67" s="416">
        <f>'DATI STRUTTURA'!D88</f>
        <v>0</v>
      </c>
      <c r="D67" s="416">
        <f>'DATI STRUTTURA'!E88</f>
        <v>0</v>
      </c>
      <c r="E67" s="445"/>
      <c r="F67" s="431">
        <f>'RIPARTIZIONE FORZE SISMICHE'!E81*'Foglio deposito'!$I$117/2</f>
        <v>0</v>
      </c>
      <c r="G67" s="435">
        <f>'RIPARTIZIONE FORZE SISMICHE'!F81*'Foglio deposito'!$I$117/2</f>
        <v>0</v>
      </c>
      <c r="H67" s="436">
        <f>'RIPARTIZIONE FORZE SISMICHE'!E81</f>
        <v>0</v>
      </c>
      <c r="I67" s="434">
        <f>'RIPARTIZIONE FORZE SISMICHE'!F81</f>
        <v>0</v>
      </c>
      <c r="J67" s="105"/>
      <c r="K67" s="431">
        <f>'RIPARTIZIONE FORZE SISMICHE'!G81*'Foglio deposito'!$I$117</f>
        <v>0</v>
      </c>
      <c r="L67" s="435">
        <f>'RIPARTIZIONE FORZE SISMICHE'!H81*'Foglio deposito'!$I$117</f>
        <v>0</v>
      </c>
      <c r="M67" s="436">
        <f>'RIPARTIZIONE FORZE SISMICHE'!G81</f>
        <v>0</v>
      </c>
      <c r="N67" s="434">
        <f>'RIPARTIZIONE FORZE SISMICHE'!H81</f>
        <v>0</v>
      </c>
      <c r="O67" s="20"/>
      <c r="P67" s="20"/>
      <c r="Q67" s="20"/>
      <c r="R67" s="20"/>
    </row>
    <row r="68" spans="2:18" x14ac:dyDescent="0.25">
      <c r="B68" s="418">
        <f>'DATI STRUTTURA'!C89</f>
        <v>0</v>
      </c>
      <c r="C68" s="416">
        <f>'DATI STRUTTURA'!D89</f>
        <v>0</v>
      </c>
      <c r="D68" s="416">
        <f>'DATI STRUTTURA'!E89</f>
        <v>0</v>
      </c>
      <c r="E68" s="445"/>
      <c r="F68" s="431">
        <f>'RIPARTIZIONE FORZE SISMICHE'!E82*'Foglio deposito'!$I$117/2</f>
        <v>0</v>
      </c>
      <c r="G68" s="435">
        <f>'RIPARTIZIONE FORZE SISMICHE'!F82*'Foglio deposito'!$I$117/2</f>
        <v>0</v>
      </c>
      <c r="H68" s="436">
        <f>'RIPARTIZIONE FORZE SISMICHE'!E82</f>
        <v>0</v>
      </c>
      <c r="I68" s="434">
        <f>'RIPARTIZIONE FORZE SISMICHE'!F82</f>
        <v>0</v>
      </c>
      <c r="J68" s="105"/>
      <c r="K68" s="431">
        <f>'RIPARTIZIONE FORZE SISMICHE'!G82*'Foglio deposito'!$I$117</f>
        <v>0</v>
      </c>
      <c r="L68" s="435">
        <f>'RIPARTIZIONE FORZE SISMICHE'!H82*'Foglio deposito'!$I$117</f>
        <v>0</v>
      </c>
      <c r="M68" s="436">
        <f>'RIPARTIZIONE FORZE SISMICHE'!G82</f>
        <v>0</v>
      </c>
      <c r="N68" s="434">
        <f>'RIPARTIZIONE FORZE SISMICHE'!H82</f>
        <v>0</v>
      </c>
      <c r="O68" s="20"/>
      <c r="P68" s="20"/>
      <c r="Q68" s="20"/>
      <c r="R68" s="20"/>
    </row>
    <row r="69" spans="2:18" x14ac:dyDescent="0.25">
      <c r="B69" s="418">
        <f>'DATI STRUTTURA'!C90</f>
        <v>0</v>
      </c>
      <c r="C69" s="416">
        <f>'DATI STRUTTURA'!D90</f>
        <v>0</v>
      </c>
      <c r="D69" s="416">
        <f>'DATI STRUTTURA'!E90</f>
        <v>0</v>
      </c>
      <c r="E69" s="445"/>
      <c r="F69" s="431">
        <f>'RIPARTIZIONE FORZE SISMICHE'!E83*'Foglio deposito'!$I$117/2</f>
        <v>0</v>
      </c>
      <c r="G69" s="435">
        <f>'RIPARTIZIONE FORZE SISMICHE'!F83*'Foglio deposito'!$I$117/2</f>
        <v>0</v>
      </c>
      <c r="H69" s="436">
        <f>'RIPARTIZIONE FORZE SISMICHE'!E83</f>
        <v>0</v>
      </c>
      <c r="I69" s="434">
        <f>'RIPARTIZIONE FORZE SISMICHE'!F83</f>
        <v>0</v>
      </c>
      <c r="J69" s="105"/>
      <c r="K69" s="431">
        <f>'RIPARTIZIONE FORZE SISMICHE'!G83*'Foglio deposito'!$I$117</f>
        <v>0</v>
      </c>
      <c r="L69" s="435">
        <f>'RIPARTIZIONE FORZE SISMICHE'!H83*'Foglio deposito'!$I$117</f>
        <v>0</v>
      </c>
      <c r="M69" s="436">
        <f>'RIPARTIZIONE FORZE SISMICHE'!G83</f>
        <v>0</v>
      </c>
      <c r="N69" s="434">
        <f>'RIPARTIZIONE FORZE SISMICHE'!H83</f>
        <v>0</v>
      </c>
      <c r="O69" s="20"/>
      <c r="P69" s="20"/>
      <c r="Q69" s="20"/>
      <c r="R69" s="20"/>
    </row>
    <row r="70" spans="2:18" x14ac:dyDescent="0.25">
      <c r="B70" s="418">
        <f>'DATI STRUTTURA'!C91</f>
        <v>0</v>
      </c>
      <c r="C70" s="416">
        <f>'DATI STRUTTURA'!D91</f>
        <v>0</v>
      </c>
      <c r="D70" s="416">
        <f>'DATI STRUTTURA'!E91</f>
        <v>0</v>
      </c>
      <c r="E70" s="445"/>
      <c r="F70" s="431">
        <f>'RIPARTIZIONE FORZE SISMICHE'!E84*'Foglio deposito'!$I$117/2</f>
        <v>0</v>
      </c>
      <c r="G70" s="435">
        <f>'RIPARTIZIONE FORZE SISMICHE'!F84*'Foglio deposito'!$I$117/2</f>
        <v>0</v>
      </c>
      <c r="H70" s="436">
        <f>'RIPARTIZIONE FORZE SISMICHE'!E84</f>
        <v>0</v>
      </c>
      <c r="I70" s="434">
        <f>'RIPARTIZIONE FORZE SISMICHE'!F84</f>
        <v>0</v>
      </c>
      <c r="J70" s="105"/>
      <c r="K70" s="431">
        <f>'RIPARTIZIONE FORZE SISMICHE'!G84*'Foglio deposito'!$I$117</f>
        <v>0</v>
      </c>
      <c r="L70" s="435">
        <f>'RIPARTIZIONE FORZE SISMICHE'!H84*'Foglio deposito'!$I$117</f>
        <v>0</v>
      </c>
      <c r="M70" s="436">
        <f>'RIPARTIZIONE FORZE SISMICHE'!G84</f>
        <v>0</v>
      </c>
      <c r="N70" s="434">
        <f>'RIPARTIZIONE FORZE SISMICHE'!H84</f>
        <v>0</v>
      </c>
      <c r="O70" s="20"/>
      <c r="P70" s="20"/>
      <c r="Q70" s="20"/>
      <c r="R70" s="20"/>
    </row>
    <row r="71" spans="2:18" x14ac:dyDescent="0.25">
      <c r="B71" s="418">
        <f>'DATI STRUTTURA'!C92</f>
        <v>0</v>
      </c>
      <c r="C71" s="416">
        <f>'DATI STRUTTURA'!D92</f>
        <v>0</v>
      </c>
      <c r="D71" s="416">
        <f>'DATI STRUTTURA'!E92</f>
        <v>0</v>
      </c>
      <c r="E71" s="445"/>
      <c r="F71" s="431">
        <f>'RIPARTIZIONE FORZE SISMICHE'!E85*'Foglio deposito'!$I$117/2</f>
        <v>0</v>
      </c>
      <c r="G71" s="435">
        <f>'RIPARTIZIONE FORZE SISMICHE'!F85*'Foglio deposito'!$I$117/2</f>
        <v>0</v>
      </c>
      <c r="H71" s="436">
        <f>'RIPARTIZIONE FORZE SISMICHE'!E85</f>
        <v>0</v>
      </c>
      <c r="I71" s="434">
        <f>'RIPARTIZIONE FORZE SISMICHE'!F85</f>
        <v>0</v>
      </c>
      <c r="J71" s="105"/>
      <c r="K71" s="431">
        <f>'RIPARTIZIONE FORZE SISMICHE'!G85*'Foglio deposito'!$I$117</f>
        <v>0</v>
      </c>
      <c r="L71" s="435">
        <f>'RIPARTIZIONE FORZE SISMICHE'!H85*'Foglio deposito'!$I$117</f>
        <v>0</v>
      </c>
      <c r="M71" s="436">
        <f>'RIPARTIZIONE FORZE SISMICHE'!G85</f>
        <v>0</v>
      </c>
      <c r="N71" s="434">
        <f>'RIPARTIZIONE FORZE SISMICHE'!H85</f>
        <v>0</v>
      </c>
      <c r="O71" s="20"/>
      <c r="P71" s="20"/>
      <c r="Q71" s="20"/>
      <c r="R71" s="20"/>
    </row>
    <row r="72" spans="2:18" x14ac:dyDescent="0.25">
      <c r="B72" s="418">
        <f>'DATI STRUTTURA'!C93</f>
        <v>0</v>
      </c>
      <c r="C72" s="416">
        <f>'DATI STRUTTURA'!D93</f>
        <v>0</v>
      </c>
      <c r="D72" s="416">
        <f>'DATI STRUTTURA'!E93</f>
        <v>0</v>
      </c>
      <c r="E72" s="445"/>
      <c r="F72" s="431">
        <f>'RIPARTIZIONE FORZE SISMICHE'!E86*'Foglio deposito'!$I$117/2</f>
        <v>0</v>
      </c>
      <c r="G72" s="435">
        <f>'RIPARTIZIONE FORZE SISMICHE'!F86*'Foglio deposito'!$I$117/2</f>
        <v>0</v>
      </c>
      <c r="H72" s="436">
        <f>'RIPARTIZIONE FORZE SISMICHE'!E86</f>
        <v>0</v>
      </c>
      <c r="I72" s="434">
        <f>'RIPARTIZIONE FORZE SISMICHE'!F86</f>
        <v>0</v>
      </c>
      <c r="J72" s="105"/>
      <c r="K72" s="431">
        <f>'RIPARTIZIONE FORZE SISMICHE'!G86*'Foglio deposito'!$I$117</f>
        <v>0</v>
      </c>
      <c r="L72" s="435">
        <f>'RIPARTIZIONE FORZE SISMICHE'!H86*'Foglio deposito'!$I$117</f>
        <v>0</v>
      </c>
      <c r="M72" s="436">
        <f>'RIPARTIZIONE FORZE SISMICHE'!G86</f>
        <v>0</v>
      </c>
      <c r="N72" s="434">
        <f>'RIPARTIZIONE FORZE SISMICHE'!H86</f>
        <v>0</v>
      </c>
      <c r="O72" s="20"/>
      <c r="P72" s="20"/>
      <c r="Q72" s="20"/>
      <c r="R72" s="20"/>
    </row>
    <row r="73" spans="2:18" x14ac:dyDescent="0.25">
      <c r="B73" s="418">
        <f>'DATI STRUTTURA'!C94</f>
        <v>0</v>
      </c>
      <c r="C73" s="416">
        <f>'DATI STRUTTURA'!D94</f>
        <v>0</v>
      </c>
      <c r="D73" s="416">
        <f>'DATI STRUTTURA'!E94</f>
        <v>0</v>
      </c>
      <c r="E73" s="445"/>
      <c r="F73" s="431">
        <f>'RIPARTIZIONE FORZE SISMICHE'!E87*'Foglio deposito'!$I$117/2</f>
        <v>0</v>
      </c>
      <c r="G73" s="435">
        <f>'RIPARTIZIONE FORZE SISMICHE'!F87*'Foglio deposito'!$I$117/2</f>
        <v>0</v>
      </c>
      <c r="H73" s="436">
        <f>'RIPARTIZIONE FORZE SISMICHE'!E87</f>
        <v>0</v>
      </c>
      <c r="I73" s="434">
        <f>'RIPARTIZIONE FORZE SISMICHE'!F87</f>
        <v>0</v>
      </c>
      <c r="J73" s="105"/>
      <c r="K73" s="431">
        <f>'RIPARTIZIONE FORZE SISMICHE'!G87*'Foglio deposito'!$I$117</f>
        <v>0</v>
      </c>
      <c r="L73" s="435">
        <f>'RIPARTIZIONE FORZE SISMICHE'!H87*'Foglio deposito'!$I$117</f>
        <v>0</v>
      </c>
      <c r="M73" s="436">
        <f>'RIPARTIZIONE FORZE SISMICHE'!G87</f>
        <v>0</v>
      </c>
      <c r="N73" s="434">
        <f>'RIPARTIZIONE FORZE SISMICHE'!H87</f>
        <v>0</v>
      </c>
      <c r="O73" s="20"/>
      <c r="P73" s="20"/>
      <c r="Q73" s="20"/>
      <c r="R73" s="20"/>
    </row>
    <row r="74" spans="2:18" x14ac:dyDescent="0.25">
      <c r="B74" s="418">
        <f>'DATI STRUTTURA'!C95</f>
        <v>0</v>
      </c>
      <c r="C74" s="416">
        <f>'DATI STRUTTURA'!D95</f>
        <v>0</v>
      </c>
      <c r="D74" s="416">
        <f>'DATI STRUTTURA'!E95</f>
        <v>0</v>
      </c>
      <c r="E74" s="445"/>
      <c r="F74" s="431">
        <f>'RIPARTIZIONE FORZE SISMICHE'!E88*'Foglio deposito'!$I$117/2</f>
        <v>0</v>
      </c>
      <c r="G74" s="435">
        <f>'RIPARTIZIONE FORZE SISMICHE'!F88*'Foglio deposito'!$I$117/2</f>
        <v>0</v>
      </c>
      <c r="H74" s="436">
        <f>'RIPARTIZIONE FORZE SISMICHE'!E88</f>
        <v>0</v>
      </c>
      <c r="I74" s="434">
        <f>'RIPARTIZIONE FORZE SISMICHE'!F88</f>
        <v>0</v>
      </c>
      <c r="J74" s="105"/>
      <c r="K74" s="431">
        <f>'RIPARTIZIONE FORZE SISMICHE'!G88*'Foglio deposito'!$I$117</f>
        <v>0</v>
      </c>
      <c r="L74" s="435">
        <f>'RIPARTIZIONE FORZE SISMICHE'!H88*'Foglio deposito'!$I$117</f>
        <v>0</v>
      </c>
      <c r="M74" s="436">
        <f>'RIPARTIZIONE FORZE SISMICHE'!G88</f>
        <v>0</v>
      </c>
      <c r="N74" s="434">
        <f>'RIPARTIZIONE FORZE SISMICHE'!H88</f>
        <v>0</v>
      </c>
      <c r="O74" s="20"/>
      <c r="P74" s="20"/>
      <c r="Q74" s="20"/>
      <c r="R74" s="20"/>
    </row>
    <row r="75" spans="2:18" x14ac:dyDescent="0.25">
      <c r="B75" s="418">
        <f>'DATI STRUTTURA'!C96</f>
        <v>0</v>
      </c>
      <c r="C75" s="416">
        <f>'DATI STRUTTURA'!D96</f>
        <v>0</v>
      </c>
      <c r="D75" s="416">
        <f>'DATI STRUTTURA'!E96</f>
        <v>0</v>
      </c>
      <c r="E75" s="445"/>
      <c r="F75" s="431">
        <f>'RIPARTIZIONE FORZE SISMICHE'!E89*'Foglio deposito'!$I$117/2</f>
        <v>0</v>
      </c>
      <c r="G75" s="435">
        <f>'RIPARTIZIONE FORZE SISMICHE'!F89*'Foglio deposito'!$I$117/2</f>
        <v>0</v>
      </c>
      <c r="H75" s="436">
        <f>'RIPARTIZIONE FORZE SISMICHE'!E89</f>
        <v>0</v>
      </c>
      <c r="I75" s="434">
        <f>'RIPARTIZIONE FORZE SISMICHE'!F89</f>
        <v>0</v>
      </c>
      <c r="J75" s="105"/>
      <c r="K75" s="431">
        <f>'RIPARTIZIONE FORZE SISMICHE'!G89*'Foglio deposito'!$I$117</f>
        <v>0</v>
      </c>
      <c r="L75" s="435">
        <f>'RIPARTIZIONE FORZE SISMICHE'!H89*'Foglio deposito'!$I$117</f>
        <v>0</v>
      </c>
      <c r="M75" s="436">
        <f>'RIPARTIZIONE FORZE SISMICHE'!G89</f>
        <v>0</v>
      </c>
      <c r="N75" s="434">
        <f>'RIPARTIZIONE FORZE SISMICHE'!H89</f>
        <v>0</v>
      </c>
      <c r="O75" s="20"/>
      <c r="P75" s="20"/>
      <c r="Q75" s="20"/>
      <c r="R75" s="20"/>
    </row>
    <row r="76" spans="2:18" x14ac:dyDescent="0.25">
      <c r="B76" s="418">
        <f>'DATI STRUTTURA'!C97</f>
        <v>0</v>
      </c>
      <c r="C76" s="416">
        <f>'DATI STRUTTURA'!D97</f>
        <v>0</v>
      </c>
      <c r="D76" s="416">
        <f>'DATI STRUTTURA'!E97</f>
        <v>0</v>
      </c>
      <c r="E76" s="445"/>
      <c r="F76" s="431">
        <f>'RIPARTIZIONE FORZE SISMICHE'!E90*'Foglio deposito'!$I$117/2</f>
        <v>0</v>
      </c>
      <c r="G76" s="435">
        <f>'RIPARTIZIONE FORZE SISMICHE'!F90*'Foglio deposito'!$I$117/2</f>
        <v>0</v>
      </c>
      <c r="H76" s="436">
        <f>'RIPARTIZIONE FORZE SISMICHE'!E90</f>
        <v>0</v>
      </c>
      <c r="I76" s="434">
        <f>'RIPARTIZIONE FORZE SISMICHE'!F90</f>
        <v>0</v>
      </c>
      <c r="J76" s="105"/>
      <c r="K76" s="431">
        <f>'RIPARTIZIONE FORZE SISMICHE'!G90*'Foglio deposito'!$I$117</f>
        <v>0</v>
      </c>
      <c r="L76" s="435">
        <f>'RIPARTIZIONE FORZE SISMICHE'!H90*'Foglio deposito'!$I$117</f>
        <v>0</v>
      </c>
      <c r="M76" s="436">
        <f>'RIPARTIZIONE FORZE SISMICHE'!G90</f>
        <v>0</v>
      </c>
      <c r="N76" s="434">
        <f>'RIPARTIZIONE FORZE SISMICHE'!H90</f>
        <v>0</v>
      </c>
      <c r="O76" s="20"/>
      <c r="P76" s="20"/>
      <c r="Q76" s="20"/>
      <c r="R76" s="20"/>
    </row>
    <row r="77" spans="2:18" x14ac:dyDescent="0.25">
      <c r="B77" s="418">
        <f>'DATI STRUTTURA'!C98</f>
        <v>0</v>
      </c>
      <c r="C77" s="416">
        <f>'DATI STRUTTURA'!D98</f>
        <v>0</v>
      </c>
      <c r="D77" s="416">
        <f>'DATI STRUTTURA'!E98</f>
        <v>0</v>
      </c>
      <c r="E77" s="445"/>
      <c r="F77" s="431">
        <f>'RIPARTIZIONE FORZE SISMICHE'!E91*'Foglio deposito'!$I$117/2</f>
        <v>0</v>
      </c>
      <c r="G77" s="435">
        <f>'RIPARTIZIONE FORZE SISMICHE'!F91*'Foglio deposito'!$I$117/2</f>
        <v>0</v>
      </c>
      <c r="H77" s="436">
        <f>'RIPARTIZIONE FORZE SISMICHE'!E91</f>
        <v>0</v>
      </c>
      <c r="I77" s="434">
        <f>'RIPARTIZIONE FORZE SISMICHE'!F91</f>
        <v>0</v>
      </c>
      <c r="J77" s="105"/>
      <c r="K77" s="431">
        <f>'RIPARTIZIONE FORZE SISMICHE'!G91*'Foglio deposito'!$I$117</f>
        <v>0</v>
      </c>
      <c r="L77" s="435">
        <f>'RIPARTIZIONE FORZE SISMICHE'!H91*'Foglio deposito'!$I$117</f>
        <v>0</v>
      </c>
      <c r="M77" s="436">
        <f>'RIPARTIZIONE FORZE SISMICHE'!G91</f>
        <v>0</v>
      </c>
      <c r="N77" s="434">
        <f>'RIPARTIZIONE FORZE SISMICHE'!H91</f>
        <v>0</v>
      </c>
      <c r="O77" s="20"/>
      <c r="P77" s="20"/>
      <c r="Q77" s="20"/>
      <c r="R77" s="20"/>
    </row>
    <row r="78" spans="2:18" x14ac:dyDescent="0.25">
      <c r="B78" s="418">
        <f>'DATI STRUTTURA'!C99</f>
        <v>0</v>
      </c>
      <c r="C78" s="416">
        <f>'DATI STRUTTURA'!D99</f>
        <v>0</v>
      </c>
      <c r="D78" s="416">
        <f>'DATI STRUTTURA'!E99</f>
        <v>0</v>
      </c>
      <c r="E78" s="445"/>
      <c r="F78" s="431">
        <f>'RIPARTIZIONE FORZE SISMICHE'!E92*'Foglio deposito'!$I$117/2</f>
        <v>0</v>
      </c>
      <c r="G78" s="435">
        <f>'RIPARTIZIONE FORZE SISMICHE'!F92*'Foglio deposito'!$I$117/2</f>
        <v>0</v>
      </c>
      <c r="H78" s="436">
        <f>'RIPARTIZIONE FORZE SISMICHE'!E92</f>
        <v>0</v>
      </c>
      <c r="I78" s="434">
        <f>'RIPARTIZIONE FORZE SISMICHE'!F92</f>
        <v>0</v>
      </c>
      <c r="J78" s="105"/>
      <c r="K78" s="431">
        <f>'RIPARTIZIONE FORZE SISMICHE'!G92*'Foglio deposito'!$I$117</f>
        <v>0</v>
      </c>
      <c r="L78" s="435">
        <f>'RIPARTIZIONE FORZE SISMICHE'!H92*'Foglio deposito'!$I$117</f>
        <v>0</v>
      </c>
      <c r="M78" s="436">
        <f>'RIPARTIZIONE FORZE SISMICHE'!G92</f>
        <v>0</v>
      </c>
      <c r="N78" s="434">
        <f>'RIPARTIZIONE FORZE SISMICHE'!H92</f>
        <v>0</v>
      </c>
      <c r="O78" s="20"/>
      <c r="P78" s="20"/>
      <c r="Q78" s="20"/>
      <c r="R78" s="20"/>
    </row>
    <row r="79" spans="2:18" x14ac:dyDescent="0.25">
      <c r="B79" s="418">
        <f>'DATI STRUTTURA'!C100</f>
        <v>0</v>
      </c>
      <c r="C79" s="416">
        <f>'DATI STRUTTURA'!D100</f>
        <v>0</v>
      </c>
      <c r="D79" s="416">
        <f>'DATI STRUTTURA'!E100</f>
        <v>0</v>
      </c>
      <c r="E79" s="445"/>
      <c r="F79" s="431">
        <f>'RIPARTIZIONE FORZE SISMICHE'!E93*'Foglio deposito'!$I$117/2</f>
        <v>0</v>
      </c>
      <c r="G79" s="435">
        <f>'RIPARTIZIONE FORZE SISMICHE'!F93*'Foglio deposito'!$I$117/2</f>
        <v>0</v>
      </c>
      <c r="H79" s="436">
        <f>'RIPARTIZIONE FORZE SISMICHE'!E93</f>
        <v>0</v>
      </c>
      <c r="I79" s="434">
        <f>'RIPARTIZIONE FORZE SISMICHE'!F93</f>
        <v>0</v>
      </c>
      <c r="J79" s="105"/>
      <c r="K79" s="431">
        <f>'RIPARTIZIONE FORZE SISMICHE'!G93*'Foglio deposito'!$I$117</f>
        <v>0</v>
      </c>
      <c r="L79" s="435">
        <f>'RIPARTIZIONE FORZE SISMICHE'!H93*'Foglio deposito'!$I$117</f>
        <v>0</v>
      </c>
      <c r="M79" s="436">
        <f>'RIPARTIZIONE FORZE SISMICHE'!G93</f>
        <v>0</v>
      </c>
      <c r="N79" s="434">
        <f>'RIPARTIZIONE FORZE SISMICHE'!H93</f>
        <v>0</v>
      </c>
      <c r="O79" s="20"/>
      <c r="P79" s="20"/>
      <c r="Q79" s="20"/>
      <c r="R79" s="20"/>
    </row>
    <row r="80" spans="2:18" x14ac:dyDescent="0.25">
      <c r="B80" s="418">
        <f>'DATI STRUTTURA'!C101</f>
        <v>0</v>
      </c>
      <c r="C80" s="416">
        <f>'DATI STRUTTURA'!D101</f>
        <v>0</v>
      </c>
      <c r="D80" s="416">
        <f>'DATI STRUTTURA'!E101</f>
        <v>0</v>
      </c>
      <c r="E80" s="445"/>
      <c r="F80" s="431">
        <f>'RIPARTIZIONE FORZE SISMICHE'!E94*'Foglio deposito'!$I$117/2</f>
        <v>0</v>
      </c>
      <c r="G80" s="435">
        <f>'RIPARTIZIONE FORZE SISMICHE'!F94*'Foglio deposito'!$I$117/2</f>
        <v>0</v>
      </c>
      <c r="H80" s="436">
        <f>'RIPARTIZIONE FORZE SISMICHE'!E94</f>
        <v>0</v>
      </c>
      <c r="I80" s="434">
        <f>'RIPARTIZIONE FORZE SISMICHE'!F94</f>
        <v>0</v>
      </c>
      <c r="J80" s="105"/>
      <c r="K80" s="431">
        <f>'RIPARTIZIONE FORZE SISMICHE'!G94*'Foglio deposito'!$I$117</f>
        <v>0</v>
      </c>
      <c r="L80" s="435">
        <f>'RIPARTIZIONE FORZE SISMICHE'!H94*'Foglio deposito'!$I$117</f>
        <v>0</v>
      </c>
      <c r="M80" s="436">
        <f>'RIPARTIZIONE FORZE SISMICHE'!G94</f>
        <v>0</v>
      </c>
      <c r="N80" s="434">
        <f>'RIPARTIZIONE FORZE SISMICHE'!H94</f>
        <v>0</v>
      </c>
      <c r="O80" s="20"/>
      <c r="P80" s="20"/>
      <c r="Q80" s="20"/>
      <c r="R80" s="20"/>
    </row>
    <row r="81" spans="2:18" x14ac:dyDescent="0.25">
      <c r="B81" s="418">
        <f>'DATI STRUTTURA'!C102</f>
        <v>0</v>
      </c>
      <c r="C81" s="416">
        <f>'DATI STRUTTURA'!D102</f>
        <v>0</v>
      </c>
      <c r="D81" s="416">
        <f>'DATI STRUTTURA'!E102</f>
        <v>0</v>
      </c>
      <c r="E81" s="445"/>
      <c r="F81" s="431">
        <f>'RIPARTIZIONE FORZE SISMICHE'!E95*'Foglio deposito'!$I$117/2</f>
        <v>0</v>
      </c>
      <c r="G81" s="435">
        <f>'RIPARTIZIONE FORZE SISMICHE'!F95*'Foglio deposito'!$I$117/2</f>
        <v>0</v>
      </c>
      <c r="H81" s="436">
        <f>'RIPARTIZIONE FORZE SISMICHE'!E95</f>
        <v>0</v>
      </c>
      <c r="I81" s="434">
        <f>'RIPARTIZIONE FORZE SISMICHE'!F95</f>
        <v>0</v>
      </c>
      <c r="J81" s="105"/>
      <c r="K81" s="431">
        <f>'RIPARTIZIONE FORZE SISMICHE'!G95*'Foglio deposito'!$I$117</f>
        <v>0</v>
      </c>
      <c r="L81" s="435">
        <f>'RIPARTIZIONE FORZE SISMICHE'!H95*'Foglio deposito'!$I$117</f>
        <v>0</v>
      </c>
      <c r="M81" s="436">
        <f>'RIPARTIZIONE FORZE SISMICHE'!G95</f>
        <v>0</v>
      </c>
      <c r="N81" s="434">
        <f>'RIPARTIZIONE FORZE SISMICHE'!H95</f>
        <v>0</v>
      </c>
      <c r="O81" s="20"/>
      <c r="P81" s="20"/>
      <c r="Q81" s="20"/>
      <c r="R81" s="20"/>
    </row>
    <row r="82" spans="2:18" x14ac:dyDescent="0.25">
      <c r="B82" s="418">
        <f>'DATI STRUTTURA'!C103</f>
        <v>0</v>
      </c>
      <c r="C82" s="416">
        <f>'DATI STRUTTURA'!D103</f>
        <v>0</v>
      </c>
      <c r="D82" s="416">
        <f>'DATI STRUTTURA'!E103</f>
        <v>0</v>
      </c>
      <c r="E82" s="445"/>
      <c r="F82" s="431">
        <f>'RIPARTIZIONE FORZE SISMICHE'!E96*'Foglio deposito'!$I$117/2</f>
        <v>0</v>
      </c>
      <c r="G82" s="435">
        <f>'RIPARTIZIONE FORZE SISMICHE'!F96*'Foglio deposito'!$I$117/2</f>
        <v>0</v>
      </c>
      <c r="H82" s="436">
        <f>'RIPARTIZIONE FORZE SISMICHE'!E96</f>
        <v>0</v>
      </c>
      <c r="I82" s="434">
        <f>'RIPARTIZIONE FORZE SISMICHE'!F96</f>
        <v>0</v>
      </c>
      <c r="J82" s="105"/>
      <c r="K82" s="431">
        <f>'RIPARTIZIONE FORZE SISMICHE'!G96*'Foglio deposito'!$I$117</f>
        <v>0</v>
      </c>
      <c r="L82" s="435">
        <f>'RIPARTIZIONE FORZE SISMICHE'!H96*'Foglio deposito'!$I$117</f>
        <v>0</v>
      </c>
      <c r="M82" s="436">
        <f>'RIPARTIZIONE FORZE SISMICHE'!G96</f>
        <v>0</v>
      </c>
      <c r="N82" s="434">
        <f>'RIPARTIZIONE FORZE SISMICHE'!H96</f>
        <v>0</v>
      </c>
      <c r="O82" s="20"/>
      <c r="P82" s="20"/>
      <c r="Q82" s="20"/>
      <c r="R82" s="20"/>
    </row>
    <row r="83" spans="2:18" x14ac:dyDescent="0.25">
      <c r="B83" s="418">
        <f>'DATI STRUTTURA'!C104</f>
        <v>0</v>
      </c>
      <c r="C83" s="416">
        <f>'DATI STRUTTURA'!D104</f>
        <v>0</v>
      </c>
      <c r="D83" s="416">
        <f>'DATI STRUTTURA'!E104</f>
        <v>0</v>
      </c>
      <c r="E83" s="445"/>
      <c r="F83" s="431">
        <f>'RIPARTIZIONE FORZE SISMICHE'!E97*'Foglio deposito'!$I$117/2</f>
        <v>0</v>
      </c>
      <c r="G83" s="435">
        <f>'RIPARTIZIONE FORZE SISMICHE'!F97*'Foglio deposito'!$I$117/2</f>
        <v>0</v>
      </c>
      <c r="H83" s="436">
        <f>'RIPARTIZIONE FORZE SISMICHE'!E97</f>
        <v>0</v>
      </c>
      <c r="I83" s="434">
        <f>'RIPARTIZIONE FORZE SISMICHE'!F97</f>
        <v>0</v>
      </c>
      <c r="J83" s="105"/>
      <c r="K83" s="431">
        <f>'RIPARTIZIONE FORZE SISMICHE'!G97*'Foglio deposito'!$I$117</f>
        <v>0</v>
      </c>
      <c r="L83" s="435">
        <f>'RIPARTIZIONE FORZE SISMICHE'!H97*'Foglio deposito'!$I$117</f>
        <v>0</v>
      </c>
      <c r="M83" s="436">
        <f>'RIPARTIZIONE FORZE SISMICHE'!G97</f>
        <v>0</v>
      </c>
      <c r="N83" s="434">
        <f>'RIPARTIZIONE FORZE SISMICHE'!H97</f>
        <v>0</v>
      </c>
      <c r="O83" s="20"/>
      <c r="P83" s="20"/>
      <c r="Q83" s="20"/>
      <c r="R83" s="20"/>
    </row>
    <row r="84" spans="2:18" x14ac:dyDescent="0.25">
      <c r="B84" s="418">
        <f>'DATI STRUTTURA'!C105</f>
        <v>0</v>
      </c>
      <c r="C84" s="416">
        <f>'DATI STRUTTURA'!D105</f>
        <v>0</v>
      </c>
      <c r="D84" s="416">
        <f>'DATI STRUTTURA'!E105</f>
        <v>0</v>
      </c>
      <c r="E84" s="445"/>
      <c r="F84" s="431">
        <f>'RIPARTIZIONE FORZE SISMICHE'!E98*'Foglio deposito'!$I$117/2</f>
        <v>0</v>
      </c>
      <c r="G84" s="435">
        <f>'RIPARTIZIONE FORZE SISMICHE'!F98*'Foglio deposito'!$I$117/2</f>
        <v>0</v>
      </c>
      <c r="H84" s="436">
        <f>'RIPARTIZIONE FORZE SISMICHE'!E98</f>
        <v>0</v>
      </c>
      <c r="I84" s="434">
        <f>'RIPARTIZIONE FORZE SISMICHE'!F98</f>
        <v>0</v>
      </c>
      <c r="J84" s="105"/>
      <c r="K84" s="431">
        <f>'RIPARTIZIONE FORZE SISMICHE'!G98*'Foglio deposito'!$I$117</f>
        <v>0</v>
      </c>
      <c r="L84" s="435">
        <f>'RIPARTIZIONE FORZE SISMICHE'!H98*'Foglio deposito'!$I$117</f>
        <v>0</v>
      </c>
      <c r="M84" s="436">
        <f>'RIPARTIZIONE FORZE SISMICHE'!G98</f>
        <v>0</v>
      </c>
      <c r="N84" s="434">
        <f>'RIPARTIZIONE FORZE SISMICHE'!H98</f>
        <v>0</v>
      </c>
      <c r="O84" s="20"/>
      <c r="P84" s="20"/>
      <c r="Q84" s="20"/>
      <c r="R84" s="20"/>
    </row>
    <row r="85" spans="2:18" x14ac:dyDescent="0.25">
      <c r="B85" s="418">
        <f>'DATI STRUTTURA'!C106</f>
        <v>0</v>
      </c>
      <c r="C85" s="416">
        <f>'DATI STRUTTURA'!D106</f>
        <v>0</v>
      </c>
      <c r="D85" s="416">
        <f>'DATI STRUTTURA'!E106</f>
        <v>0</v>
      </c>
      <c r="E85" s="445"/>
      <c r="F85" s="431">
        <f>'RIPARTIZIONE FORZE SISMICHE'!E99*'Foglio deposito'!$I$117/2</f>
        <v>0</v>
      </c>
      <c r="G85" s="435">
        <f>'RIPARTIZIONE FORZE SISMICHE'!F99*'Foglio deposito'!$I$117/2</f>
        <v>0</v>
      </c>
      <c r="H85" s="436">
        <f>'RIPARTIZIONE FORZE SISMICHE'!E99</f>
        <v>0</v>
      </c>
      <c r="I85" s="434">
        <f>'RIPARTIZIONE FORZE SISMICHE'!F99</f>
        <v>0</v>
      </c>
      <c r="J85" s="105"/>
      <c r="K85" s="431">
        <f>'RIPARTIZIONE FORZE SISMICHE'!G99*'Foglio deposito'!$I$117</f>
        <v>0</v>
      </c>
      <c r="L85" s="435">
        <f>'RIPARTIZIONE FORZE SISMICHE'!H99*'Foglio deposito'!$I$117</f>
        <v>0</v>
      </c>
      <c r="M85" s="436">
        <f>'RIPARTIZIONE FORZE SISMICHE'!G99</f>
        <v>0</v>
      </c>
      <c r="N85" s="434">
        <f>'RIPARTIZIONE FORZE SISMICHE'!H99</f>
        <v>0</v>
      </c>
      <c r="O85" s="20"/>
      <c r="P85" s="20"/>
      <c r="Q85" s="20"/>
      <c r="R85" s="20"/>
    </row>
    <row r="86" spans="2:18" x14ac:dyDescent="0.25">
      <c r="B86" s="418">
        <f>'DATI STRUTTURA'!C107</f>
        <v>0</v>
      </c>
      <c r="C86" s="416">
        <f>'DATI STRUTTURA'!D107</f>
        <v>0</v>
      </c>
      <c r="D86" s="416">
        <f>'DATI STRUTTURA'!E107</f>
        <v>0</v>
      </c>
      <c r="E86" s="445"/>
      <c r="F86" s="431">
        <f>'RIPARTIZIONE FORZE SISMICHE'!E100*'Foglio deposito'!$I$117/2</f>
        <v>0</v>
      </c>
      <c r="G86" s="435">
        <f>'RIPARTIZIONE FORZE SISMICHE'!F100*'Foglio deposito'!$I$117/2</f>
        <v>0</v>
      </c>
      <c r="H86" s="436">
        <f>'RIPARTIZIONE FORZE SISMICHE'!E100</f>
        <v>0</v>
      </c>
      <c r="I86" s="434">
        <f>'RIPARTIZIONE FORZE SISMICHE'!F100</f>
        <v>0</v>
      </c>
      <c r="J86" s="105"/>
      <c r="K86" s="431">
        <f>'RIPARTIZIONE FORZE SISMICHE'!G100*'Foglio deposito'!$I$117</f>
        <v>0</v>
      </c>
      <c r="L86" s="435">
        <f>'RIPARTIZIONE FORZE SISMICHE'!H100*'Foglio deposito'!$I$117</f>
        <v>0</v>
      </c>
      <c r="M86" s="436">
        <f>'RIPARTIZIONE FORZE SISMICHE'!G100</f>
        <v>0</v>
      </c>
      <c r="N86" s="434">
        <f>'RIPARTIZIONE FORZE SISMICHE'!H100</f>
        <v>0</v>
      </c>
      <c r="O86" s="20"/>
      <c r="P86" s="20"/>
      <c r="Q86" s="20"/>
      <c r="R86" s="20"/>
    </row>
    <row r="87" spans="2:18" x14ac:dyDescent="0.25">
      <c r="B87" s="418">
        <f>'DATI STRUTTURA'!C108</f>
        <v>0</v>
      </c>
      <c r="C87" s="416">
        <f>'DATI STRUTTURA'!D108</f>
        <v>0</v>
      </c>
      <c r="D87" s="416">
        <f>'DATI STRUTTURA'!E108</f>
        <v>0</v>
      </c>
      <c r="E87" s="445"/>
      <c r="F87" s="431">
        <f>'RIPARTIZIONE FORZE SISMICHE'!E101*'Foglio deposito'!$I$117/2</f>
        <v>0</v>
      </c>
      <c r="G87" s="435">
        <f>'RIPARTIZIONE FORZE SISMICHE'!F101*'Foglio deposito'!$I$117/2</f>
        <v>0</v>
      </c>
      <c r="H87" s="436">
        <f>'RIPARTIZIONE FORZE SISMICHE'!E101</f>
        <v>0</v>
      </c>
      <c r="I87" s="434">
        <f>'RIPARTIZIONE FORZE SISMICHE'!F101</f>
        <v>0</v>
      </c>
      <c r="J87" s="105"/>
      <c r="K87" s="431">
        <f>'RIPARTIZIONE FORZE SISMICHE'!G101*'Foglio deposito'!$I$117</f>
        <v>0</v>
      </c>
      <c r="L87" s="435">
        <f>'RIPARTIZIONE FORZE SISMICHE'!H101*'Foglio deposito'!$I$117</f>
        <v>0</v>
      </c>
      <c r="M87" s="436">
        <f>'RIPARTIZIONE FORZE SISMICHE'!G101</f>
        <v>0</v>
      </c>
      <c r="N87" s="434">
        <f>'RIPARTIZIONE FORZE SISMICHE'!H101</f>
        <v>0</v>
      </c>
      <c r="O87" s="20"/>
      <c r="P87" s="20"/>
      <c r="Q87" s="20"/>
      <c r="R87" s="20"/>
    </row>
    <row r="88" spans="2:18" x14ac:dyDescent="0.25">
      <c r="B88" s="418">
        <f>'DATI STRUTTURA'!C109</f>
        <v>0</v>
      </c>
      <c r="C88" s="416">
        <f>'DATI STRUTTURA'!D109</f>
        <v>0</v>
      </c>
      <c r="D88" s="416">
        <f>'DATI STRUTTURA'!E109</f>
        <v>0</v>
      </c>
      <c r="E88" s="445"/>
      <c r="F88" s="431">
        <f>'RIPARTIZIONE FORZE SISMICHE'!E102*'Foglio deposito'!$I$117/2</f>
        <v>0</v>
      </c>
      <c r="G88" s="435">
        <f>'RIPARTIZIONE FORZE SISMICHE'!F102*'Foglio deposito'!$I$117/2</f>
        <v>0</v>
      </c>
      <c r="H88" s="436">
        <f>'RIPARTIZIONE FORZE SISMICHE'!E102</f>
        <v>0</v>
      </c>
      <c r="I88" s="434">
        <f>'RIPARTIZIONE FORZE SISMICHE'!F102</f>
        <v>0</v>
      </c>
      <c r="J88" s="105"/>
      <c r="K88" s="431">
        <f>'RIPARTIZIONE FORZE SISMICHE'!G102*'Foglio deposito'!$I$117</f>
        <v>0</v>
      </c>
      <c r="L88" s="435">
        <f>'RIPARTIZIONE FORZE SISMICHE'!H102*'Foglio deposito'!$I$117</f>
        <v>0</v>
      </c>
      <c r="M88" s="436">
        <f>'RIPARTIZIONE FORZE SISMICHE'!G102</f>
        <v>0</v>
      </c>
      <c r="N88" s="434">
        <f>'RIPARTIZIONE FORZE SISMICHE'!H102</f>
        <v>0</v>
      </c>
      <c r="O88" s="20"/>
      <c r="P88" s="20"/>
      <c r="Q88" s="20"/>
      <c r="R88" s="20"/>
    </row>
    <row r="89" spans="2:18" x14ac:dyDescent="0.25">
      <c r="B89" s="419">
        <f>'DATI STRUTTURA'!C110</f>
        <v>0</v>
      </c>
      <c r="C89" s="420">
        <f>'DATI STRUTTURA'!D110</f>
        <v>0</v>
      </c>
      <c r="D89" s="420">
        <f>'DATI STRUTTURA'!E110</f>
        <v>0</v>
      </c>
      <c r="E89" s="418"/>
      <c r="F89" s="438">
        <f>'RIPARTIZIONE FORZE SISMICHE'!E103*'Foglio deposito'!$I$117/2</f>
        <v>0</v>
      </c>
      <c r="G89" s="439">
        <f>'RIPARTIZIONE FORZE SISMICHE'!F103*'Foglio deposito'!$I$117/2</f>
        <v>0</v>
      </c>
      <c r="H89" s="440">
        <f>'RIPARTIZIONE FORZE SISMICHE'!E103</f>
        <v>0</v>
      </c>
      <c r="I89" s="441">
        <f>'RIPARTIZIONE FORZE SISMICHE'!F103</f>
        <v>0</v>
      </c>
      <c r="J89" s="416"/>
      <c r="K89" s="438">
        <f>'RIPARTIZIONE FORZE SISMICHE'!G103*'Foglio deposito'!$I$117</f>
        <v>0</v>
      </c>
      <c r="L89" s="439">
        <f>'RIPARTIZIONE FORZE SISMICHE'!H103*'Foglio deposito'!$I$117</f>
        <v>0</v>
      </c>
      <c r="M89" s="440">
        <f>'RIPARTIZIONE FORZE SISMICHE'!G103</f>
        <v>0</v>
      </c>
      <c r="N89" s="441">
        <f>'RIPARTIZIONE FORZE SISMICHE'!H103</f>
        <v>0</v>
      </c>
      <c r="O89" s="20"/>
      <c r="P89" s="20"/>
      <c r="Q89" s="20"/>
      <c r="R89" s="20"/>
    </row>
    <row r="90" spans="2:18" x14ac:dyDescent="0.25">
      <c r="B90" s="20"/>
      <c r="C90" s="20"/>
      <c r="D90" s="20"/>
      <c r="E90" s="20"/>
      <c r="F90" s="20"/>
      <c r="G90" s="20"/>
      <c r="H90" s="20"/>
      <c r="I90" s="20"/>
      <c r="J90" s="20"/>
      <c r="K90" s="20"/>
      <c r="L90" s="20"/>
      <c r="M90" s="20"/>
      <c r="N90" s="20"/>
      <c r="O90" s="20"/>
      <c r="P90" s="20"/>
      <c r="Q90" s="20"/>
      <c r="R90" s="20"/>
    </row>
    <row r="91" spans="2:18" x14ac:dyDescent="0.25">
      <c r="B91" s="20"/>
      <c r="C91" s="20"/>
      <c r="D91" s="20"/>
      <c r="E91" s="20"/>
      <c r="F91" s="20"/>
      <c r="G91" s="20"/>
      <c r="H91" s="20"/>
      <c r="I91" s="20"/>
      <c r="J91" s="20"/>
      <c r="K91" s="20"/>
      <c r="L91" s="20"/>
      <c r="M91" s="20"/>
      <c r="N91" s="20"/>
      <c r="O91" s="20"/>
      <c r="P91" s="20"/>
      <c r="Q91" s="20"/>
      <c r="R91" s="20"/>
    </row>
  </sheetData>
  <sheetProtection password="C2CA" sheet="1" objects="1" scenarios="1"/>
  <customSheetViews>
    <customSheetView guid="{9F10FD11-6100-49E1-A6D9-5E69E81A5748}" scale="90" showGridLines="0" showRowCol="0">
      <selection activeCell="F2" sqref="F2:I2"/>
      <pageMargins left="0.7" right="0.7" top="0.75" bottom="0.75" header="0.3" footer="0.3"/>
      <pageSetup paperSize="9" orientation="portrait" r:id="rId1"/>
    </customSheetView>
  </customSheetViews>
  <mergeCells count="14">
    <mergeCell ref="B3:B4"/>
    <mergeCell ref="B48:B49"/>
    <mergeCell ref="M3:N4"/>
    <mergeCell ref="M48:N49"/>
    <mergeCell ref="F2:I2"/>
    <mergeCell ref="K2:N2"/>
    <mergeCell ref="F47:I47"/>
    <mergeCell ref="K47:N47"/>
    <mergeCell ref="F3:G4"/>
    <mergeCell ref="F48:G49"/>
    <mergeCell ref="K3:L4"/>
    <mergeCell ref="K48:L49"/>
    <mergeCell ref="H3:I4"/>
    <mergeCell ref="H48:I49"/>
  </mergeCells>
  <conditionalFormatting sqref="B5:N47 B50:N89 B48:E49 J48:J49">
    <cfRule type="cellIs" dxfId="7" priority="13" operator="equal">
      <formula>0</formula>
    </cfRule>
  </conditionalFormatting>
  <conditionalFormatting sqref="F5:G44">
    <cfRule type="dataBar" priority="8">
      <dataBar>
        <cfvo type="min"/>
        <cfvo type="max"/>
        <color rgb="FF63C384"/>
      </dataBar>
      <extLst>
        <ext xmlns:x14="http://schemas.microsoft.com/office/spreadsheetml/2009/9/main" uri="{B025F937-C7B1-47D3-B67F-A62EFF666E3E}">
          <x14:id>{22169E8A-53AC-4769-919E-AD5979F6E5A7}</x14:id>
        </ext>
      </extLst>
    </cfRule>
  </conditionalFormatting>
  <conditionalFormatting sqref="H5:I44">
    <cfRule type="dataBar" priority="7">
      <dataBar>
        <cfvo type="min"/>
        <cfvo type="max"/>
        <color rgb="FF63C384"/>
      </dataBar>
      <extLst>
        <ext xmlns:x14="http://schemas.microsoft.com/office/spreadsheetml/2009/9/main" uri="{B025F937-C7B1-47D3-B67F-A62EFF666E3E}">
          <x14:id>{86BB9F12-EAEA-4FCC-851A-3A3665C1A56F}</x14:id>
        </ext>
      </extLst>
    </cfRule>
  </conditionalFormatting>
  <conditionalFormatting sqref="K5:L44">
    <cfRule type="dataBar" priority="6">
      <dataBar>
        <cfvo type="min"/>
        <cfvo type="max"/>
        <color rgb="FF63C384"/>
      </dataBar>
      <extLst>
        <ext xmlns:x14="http://schemas.microsoft.com/office/spreadsheetml/2009/9/main" uri="{B025F937-C7B1-47D3-B67F-A62EFF666E3E}">
          <x14:id>{4BDD3AD2-5702-447D-AEA5-E1C143878572}</x14:id>
        </ext>
      </extLst>
    </cfRule>
  </conditionalFormatting>
  <conditionalFormatting sqref="M5:N44">
    <cfRule type="dataBar" priority="5">
      <dataBar>
        <cfvo type="min"/>
        <cfvo type="max"/>
        <color rgb="FF63C384"/>
      </dataBar>
      <extLst>
        <ext xmlns:x14="http://schemas.microsoft.com/office/spreadsheetml/2009/9/main" uri="{B025F937-C7B1-47D3-B67F-A62EFF666E3E}">
          <x14:id>{C46AE04F-289A-4088-B2F0-2EEF0F1C4660}</x14:id>
        </ext>
      </extLst>
    </cfRule>
  </conditionalFormatting>
  <conditionalFormatting sqref="F50:G89">
    <cfRule type="dataBar" priority="4">
      <dataBar>
        <cfvo type="min"/>
        <cfvo type="max"/>
        <color rgb="FF63C384"/>
      </dataBar>
      <extLst>
        <ext xmlns:x14="http://schemas.microsoft.com/office/spreadsheetml/2009/9/main" uri="{B025F937-C7B1-47D3-B67F-A62EFF666E3E}">
          <x14:id>{C584DCFE-CC24-4EF3-951A-9D60F828A9F1}</x14:id>
        </ext>
      </extLst>
    </cfRule>
  </conditionalFormatting>
  <conditionalFormatting sqref="H50:I89">
    <cfRule type="dataBar" priority="3">
      <dataBar>
        <cfvo type="min"/>
        <cfvo type="max"/>
        <color rgb="FF63C384"/>
      </dataBar>
      <extLst>
        <ext xmlns:x14="http://schemas.microsoft.com/office/spreadsheetml/2009/9/main" uri="{B025F937-C7B1-47D3-B67F-A62EFF666E3E}">
          <x14:id>{54055E4C-42D5-42CE-856A-8239F85EBDF1}</x14:id>
        </ext>
      </extLst>
    </cfRule>
  </conditionalFormatting>
  <conditionalFormatting sqref="K50:L89">
    <cfRule type="dataBar" priority="2">
      <dataBar>
        <cfvo type="min"/>
        <cfvo type="max"/>
        <color rgb="FF63C384"/>
      </dataBar>
      <extLst>
        <ext xmlns:x14="http://schemas.microsoft.com/office/spreadsheetml/2009/9/main" uri="{B025F937-C7B1-47D3-B67F-A62EFF666E3E}">
          <x14:id>{C4862407-4647-4526-A8A3-15F3832CD9B6}</x14:id>
        </ext>
      </extLst>
    </cfRule>
  </conditionalFormatting>
  <conditionalFormatting sqref="M50:N89">
    <cfRule type="dataBar" priority="1">
      <dataBar>
        <cfvo type="min"/>
        <cfvo type="max"/>
        <color rgb="FF63C384"/>
      </dataBar>
      <extLst>
        <ext xmlns:x14="http://schemas.microsoft.com/office/spreadsheetml/2009/9/main" uri="{B025F937-C7B1-47D3-B67F-A62EFF666E3E}">
          <x14:id>{79BD4AC7-38C7-407F-A9E5-BC5C6D19371D}</x14:id>
        </ext>
      </extLst>
    </cfRule>
  </conditionalFormatting>
  <pageMargins left="0.7" right="0.7" top="0.75" bottom="0.75" header="0.3" footer="0.3"/>
  <pageSetup paperSize="9" orientation="portrait" r:id="rId2"/>
  <legacyDrawing r:id="rId3"/>
  <extLst>
    <ext xmlns:x14="http://schemas.microsoft.com/office/spreadsheetml/2009/9/main" uri="{78C0D931-6437-407d-A8EE-F0AAD7539E65}">
      <x14:conditionalFormattings>
        <x14:conditionalFormatting xmlns:xm="http://schemas.microsoft.com/office/excel/2006/main">
          <x14:cfRule type="dataBar" id="{22169E8A-53AC-4769-919E-AD5979F6E5A7}">
            <x14:dataBar minLength="0" maxLength="100" border="1" negativeBarBorderColorSameAsPositive="0">
              <x14:cfvo type="autoMin"/>
              <x14:cfvo type="autoMax"/>
              <x14:borderColor rgb="FF63C384"/>
              <x14:negativeFillColor rgb="FFFF0000"/>
              <x14:negativeBorderColor rgb="FFFF0000"/>
              <x14:axisColor rgb="FF000000"/>
            </x14:dataBar>
          </x14:cfRule>
          <xm:sqref>F5:G44</xm:sqref>
        </x14:conditionalFormatting>
        <x14:conditionalFormatting xmlns:xm="http://schemas.microsoft.com/office/excel/2006/main">
          <x14:cfRule type="dataBar" id="{86BB9F12-EAEA-4FCC-851A-3A3665C1A56F}">
            <x14:dataBar minLength="0" maxLength="100" border="1" negativeBarBorderColorSameAsPositive="0">
              <x14:cfvo type="autoMin"/>
              <x14:cfvo type="autoMax"/>
              <x14:borderColor rgb="FF63C384"/>
              <x14:negativeFillColor rgb="FFFF0000"/>
              <x14:negativeBorderColor rgb="FFFF0000"/>
              <x14:axisColor rgb="FF000000"/>
            </x14:dataBar>
          </x14:cfRule>
          <xm:sqref>H5:I44</xm:sqref>
        </x14:conditionalFormatting>
        <x14:conditionalFormatting xmlns:xm="http://schemas.microsoft.com/office/excel/2006/main">
          <x14:cfRule type="dataBar" id="{4BDD3AD2-5702-447D-AEA5-E1C143878572}">
            <x14:dataBar minLength="0" maxLength="100" border="1" negativeBarBorderColorSameAsPositive="0">
              <x14:cfvo type="autoMin"/>
              <x14:cfvo type="autoMax"/>
              <x14:borderColor rgb="FF63C384"/>
              <x14:negativeFillColor rgb="FFFF0000"/>
              <x14:negativeBorderColor rgb="FFFF0000"/>
              <x14:axisColor rgb="FF000000"/>
            </x14:dataBar>
          </x14:cfRule>
          <xm:sqref>K5:L44</xm:sqref>
        </x14:conditionalFormatting>
        <x14:conditionalFormatting xmlns:xm="http://schemas.microsoft.com/office/excel/2006/main">
          <x14:cfRule type="dataBar" id="{C46AE04F-289A-4088-B2F0-2EEF0F1C4660}">
            <x14:dataBar minLength="0" maxLength="100" border="1" negativeBarBorderColorSameAsPositive="0">
              <x14:cfvo type="autoMin"/>
              <x14:cfvo type="autoMax"/>
              <x14:borderColor rgb="FF63C384"/>
              <x14:negativeFillColor rgb="FFFF0000"/>
              <x14:negativeBorderColor rgb="FFFF0000"/>
              <x14:axisColor rgb="FF000000"/>
            </x14:dataBar>
          </x14:cfRule>
          <xm:sqref>M5:N44</xm:sqref>
        </x14:conditionalFormatting>
        <x14:conditionalFormatting xmlns:xm="http://schemas.microsoft.com/office/excel/2006/main">
          <x14:cfRule type="dataBar" id="{C584DCFE-CC24-4EF3-951A-9D60F828A9F1}">
            <x14:dataBar minLength="0" maxLength="100" border="1" negativeBarBorderColorSameAsPositive="0">
              <x14:cfvo type="autoMin"/>
              <x14:cfvo type="autoMax"/>
              <x14:borderColor rgb="FF63C384"/>
              <x14:negativeFillColor rgb="FFFF0000"/>
              <x14:negativeBorderColor rgb="FFFF0000"/>
              <x14:axisColor rgb="FF000000"/>
            </x14:dataBar>
          </x14:cfRule>
          <xm:sqref>F50:G89</xm:sqref>
        </x14:conditionalFormatting>
        <x14:conditionalFormatting xmlns:xm="http://schemas.microsoft.com/office/excel/2006/main">
          <x14:cfRule type="dataBar" id="{54055E4C-42D5-42CE-856A-8239F85EBDF1}">
            <x14:dataBar minLength="0" maxLength="100" border="1" negativeBarBorderColorSameAsPositive="0">
              <x14:cfvo type="autoMin"/>
              <x14:cfvo type="autoMax"/>
              <x14:borderColor rgb="FF63C384"/>
              <x14:negativeFillColor rgb="FFFF0000"/>
              <x14:negativeBorderColor rgb="FFFF0000"/>
              <x14:axisColor rgb="FF000000"/>
            </x14:dataBar>
          </x14:cfRule>
          <xm:sqref>H50:I89</xm:sqref>
        </x14:conditionalFormatting>
        <x14:conditionalFormatting xmlns:xm="http://schemas.microsoft.com/office/excel/2006/main">
          <x14:cfRule type="dataBar" id="{C4862407-4647-4526-A8A3-15F3832CD9B6}">
            <x14:dataBar minLength="0" maxLength="100" border="1" negativeBarBorderColorSameAsPositive="0">
              <x14:cfvo type="autoMin"/>
              <x14:cfvo type="autoMax"/>
              <x14:borderColor rgb="FF63C384"/>
              <x14:negativeFillColor rgb="FFFF0000"/>
              <x14:negativeBorderColor rgb="FFFF0000"/>
              <x14:axisColor rgb="FF000000"/>
            </x14:dataBar>
          </x14:cfRule>
          <xm:sqref>K50:L89</xm:sqref>
        </x14:conditionalFormatting>
        <x14:conditionalFormatting xmlns:xm="http://schemas.microsoft.com/office/excel/2006/main">
          <x14:cfRule type="dataBar" id="{79BD4AC7-38C7-407F-A9E5-BC5C6D19371D}">
            <x14:dataBar minLength="0" maxLength="100" border="1" negativeBarBorderColorSameAsPositive="0">
              <x14:cfvo type="autoMin"/>
              <x14:cfvo type="autoMax"/>
              <x14:borderColor rgb="FF63C384"/>
              <x14:negativeFillColor rgb="FFFF0000"/>
              <x14:negativeBorderColor rgb="FFFF0000"/>
              <x14:axisColor rgb="FF000000"/>
            </x14:dataBar>
          </x14:cfRule>
          <xm:sqref>M50:N89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O522"/>
  <sheetViews>
    <sheetView showGridLines="0" showRowColHeaders="0" zoomScaleNormal="100" workbookViewId="0">
      <selection activeCell="H5" sqref="H5"/>
    </sheetView>
  </sheetViews>
  <sheetFormatPr defaultRowHeight="15" x14ac:dyDescent="0.25"/>
  <cols>
    <col min="1" max="1" width="4.5703125" customWidth="1"/>
    <col min="2" max="4" width="12.5703125" customWidth="1"/>
    <col min="5" max="6" width="15.140625" customWidth="1"/>
    <col min="7" max="7" width="14.7109375" customWidth="1"/>
    <col min="8" max="8" width="15.7109375" customWidth="1"/>
    <col min="9" max="11" width="14.7109375" customWidth="1"/>
    <col min="12" max="13" width="13.42578125" customWidth="1"/>
    <col min="14" max="28" width="11.85546875" customWidth="1"/>
  </cols>
  <sheetData>
    <row r="1" spans="2:41" x14ac:dyDescent="0.25">
      <c r="B1" s="20"/>
      <c r="C1" s="20"/>
      <c r="D1" s="20"/>
      <c r="E1" s="20"/>
      <c r="F1" s="20"/>
      <c r="G1" s="20"/>
      <c r="H1" s="20"/>
      <c r="I1" s="20"/>
      <c r="J1" s="20"/>
      <c r="K1" s="20"/>
      <c r="L1" s="20"/>
      <c r="M1" s="20"/>
      <c r="N1" s="20"/>
      <c r="O1" s="20"/>
    </row>
    <row r="2" spans="2:41" ht="15.75" x14ac:dyDescent="0.25">
      <c r="B2" s="20"/>
      <c r="C2" s="399" t="s">
        <v>435</v>
      </c>
      <c r="D2" s="399"/>
      <c r="E2" s="399"/>
      <c r="F2" s="399"/>
      <c r="G2" s="399"/>
      <c r="H2" s="399"/>
      <c r="I2" s="399"/>
      <c r="J2" s="399"/>
      <c r="K2" s="20"/>
      <c r="L2" s="20"/>
      <c r="M2" s="20"/>
      <c r="N2" s="20"/>
      <c r="O2" s="20"/>
      <c r="P2" s="20"/>
      <c r="Q2" s="20"/>
      <c r="R2" s="20"/>
    </row>
    <row r="3" spans="2:41" x14ac:dyDescent="0.25">
      <c r="B3" s="20"/>
      <c r="C3" s="20"/>
      <c r="D3" s="20"/>
      <c r="E3" s="20"/>
      <c r="F3" s="20"/>
      <c r="G3" s="20"/>
      <c r="H3" s="20"/>
      <c r="I3" s="20"/>
      <c r="J3" s="20"/>
      <c r="K3" s="20"/>
      <c r="L3" s="20"/>
      <c r="M3" s="20"/>
      <c r="N3" s="20"/>
      <c r="O3" s="20"/>
      <c r="P3" s="20"/>
      <c r="Q3" s="20"/>
      <c r="R3" s="20"/>
    </row>
    <row r="4" spans="2:41" x14ac:dyDescent="0.25">
      <c r="B4" s="20"/>
      <c r="C4" s="20"/>
      <c r="D4" s="20"/>
      <c r="E4" s="20"/>
      <c r="F4" s="20"/>
      <c r="G4" s="20"/>
      <c r="H4" s="20"/>
      <c r="I4" s="20"/>
      <c r="J4" s="20"/>
      <c r="K4" s="20"/>
      <c r="L4" s="20"/>
      <c r="M4" s="20"/>
      <c r="N4" s="20"/>
      <c r="O4" s="20"/>
      <c r="P4" s="20"/>
      <c r="Q4" s="20"/>
      <c r="R4" s="20"/>
    </row>
    <row r="5" spans="2:41" ht="17.25" customHeight="1" x14ac:dyDescent="0.25">
      <c r="B5" s="20" t="s">
        <v>476</v>
      </c>
      <c r="C5" s="20"/>
      <c r="D5" s="20"/>
      <c r="E5" s="20"/>
      <c r="F5" s="20"/>
      <c r="G5" s="400" t="s">
        <v>6</v>
      </c>
      <c r="H5" s="401">
        <f>'DATI STRUTTURA'!F11</f>
        <v>2.9</v>
      </c>
      <c r="I5" s="20"/>
      <c r="J5" s="20"/>
      <c r="K5" s="20"/>
      <c r="L5" s="20"/>
      <c r="M5" s="20"/>
      <c r="N5" s="20"/>
      <c r="O5" s="20"/>
      <c r="P5" s="20"/>
      <c r="Q5" s="20"/>
      <c r="R5" s="20"/>
    </row>
    <row r="6" spans="2:41" ht="18" customHeight="1" x14ac:dyDescent="0.35">
      <c r="B6" s="20" t="s">
        <v>477</v>
      </c>
      <c r="C6" s="20"/>
      <c r="D6" s="20"/>
      <c r="E6" s="20"/>
      <c r="F6" s="20"/>
      <c r="G6" s="400" t="s">
        <v>465</v>
      </c>
      <c r="H6" s="402">
        <v>2</v>
      </c>
      <c r="I6" s="20"/>
      <c r="J6" s="20"/>
      <c r="K6" s="20"/>
      <c r="L6" s="20"/>
      <c r="M6" s="20"/>
      <c r="N6" s="20"/>
      <c r="O6" s="20"/>
      <c r="P6" s="20"/>
      <c r="Q6" s="20"/>
      <c r="R6" s="20"/>
      <c r="S6" s="382"/>
      <c r="T6" s="382"/>
      <c r="U6" s="382"/>
      <c r="V6" s="390"/>
      <c r="W6" s="382"/>
      <c r="X6" s="382"/>
      <c r="Y6" s="382"/>
      <c r="Z6" s="382"/>
      <c r="AA6" s="382"/>
      <c r="AB6" s="382"/>
    </row>
    <row r="7" spans="2:41" ht="18" customHeight="1" x14ac:dyDescent="0.25">
      <c r="B7" s="20" t="s">
        <v>475</v>
      </c>
      <c r="C7" s="20"/>
      <c r="D7" s="20"/>
      <c r="E7" s="20"/>
      <c r="F7" s="20"/>
      <c r="G7" s="400" t="s">
        <v>141</v>
      </c>
      <c r="H7" s="401">
        <f>'DATI STRUTTURA'!F11*2</f>
        <v>5.8</v>
      </c>
      <c r="I7" s="20"/>
      <c r="J7" s="20"/>
      <c r="K7" s="20"/>
      <c r="L7" s="20"/>
      <c r="M7" s="20"/>
      <c r="N7" s="20"/>
      <c r="O7" s="20"/>
      <c r="P7" s="20"/>
      <c r="Q7" s="20"/>
      <c r="R7" s="20"/>
      <c r="S7" s="4"/>
      <c r="T7" s="4"/>
      <c r="U7" s="4"/>
      <c r="V7" s="4"/>
      <c r="W7" s="4"/>
      <c r="X7" s="4"/>
      <c r="Y7" s="4"/>
      <c r="Z7" s="4"/>
      <c r="AA7" s="4"/>
      <c r="AB7" s="4"/>
      <c r="AN7" s="4"/>
      <c r="AO7" s="4"/>
    </row>
    <row r="8" spans="2:41" ht="18" customHeight="1" x14ac:dyDescent="0.35">
      <c r="B8" s="20" t="s">
        <v>478</v>
      </c>
      <c r="C8" s="20"/>
      <c r="D8" s="20"/>
      <c r="E8" s="20"/>
      <c r="F8" s="20"/>
      <c r="G8" s="400" t="s">
        <v>466</v>
      </c>
      <c r="H8" s="401">
        <f>H5+H5/2</f>
        <v>4.3499999999999996</v>
      </c>
      <c r="I8" s="20"/>
      <c r="J8" s="20"/>
      <c r="K8" s="20"/>
      <c r="L8" s="20"/>
      <c r="M8" s="20"/>
      <c r="N8" s="20"/>
      <c r="O8" s="20"/>
      <c r="P8" s="20"/>
      <c r="Q8" s="20"/>
      <c r="R8" s="20"/>
      <c r="S8" s="4"/>
      <c r="T8" s="4"/>
      <c r="U8" s="4"/>
      <c r="V8" s="4"/>
      <c r="W8" s="4"/>
      <c r="X8" s="4"/>
      <c r="Y8" s="4"/>
      <c r="Z8" s="4"/>
      <c r="AA8" s="4"/>
      <c r="AB8" s="4"/>
      <c r="AO8" s="4"/>
    </row>
    <row r="9" spans="2:41" ht="18" x14ac:dyDescent="0.35">
      <c r="B9" s="20" t="s">
        <v>479</v>
      </c>
      <c r="C9" s="20"/>
      <c r="D9" s="20"/>
      <c r="E9" s="20"/>
      <c r="F9" s="20"/>
      <c r="G9" s="400" t="s">
        <v>467</v>
      </c>
      <c r="H9" s="401">
        <f>H5/2</f>
        <v>1.45</v>
      </c>
      <c r="I9" s="20"/>
      <c r="J9" s="20"/>
      <c r="K9" s="20"/>
      <c r="L9" s="20"/>
      <c r="M9" s="20"/>
      <c r="N9" s="20"/>
      <c r="O9" s="20"/>
      <c r="P9" s="20"/>
      <c r="Q9" s="20"/>
      <c r="R9" s="20"/>
      <c r="AO9" s="4"/>
    </row>
    <row r="10" spans="2:41" ht="18" x14ac:dyDescent="0.35">
      <c r="B10" s="20" t="s">
        <v>480</v>
      </c>
      <c r="C10" s="20"/>
      <c r="D10" s="20"/>
      <c r="E10" s="20"/>
      <c r="F10" s="20"/>
      <c r="G10" s="400" t="s">
        <v>468</v>
      </c>
      <c r="H10" s="403">
        <f>'ANALISI STATICA LINEARE'!G55</f>
        <v>0.1868706083858499</v>
      </c>
      <c r="I10" s="20"/>
      <c r="J10" s="20"/>
      <c r="K10" s="20"/>
      <c r="L10" s="20"/>
      <c r="M10" s="20"/>
      <c r="N10" s="20"/>
      <c r="O10" s="20"/>
      <c r="P10" s="20"/>
      <c r="Q10" s="20"/>
      <c r="R10" s="20"/>
      <c r="AO10" s="4"/>
    </row>
    <row r="11" spans="2:41" ht="18" x14ac:dyDescent="0.35">
      <c r="B11" s="389" t="s">
        <v>456</v>
      </c>
      <c r="C11" s="20"/>
      <c r="D11" s="20"/>
      <c r="E11" s="20"/>
      <c r="F11" s="20"/>
      <c r="G11" s="400" t="s">
        <v>244</v>
      </c>
      <c r="H11" s="395">
        <f>'ANALISI STATICA LINEARE'!G8</f>
        <v>0.2601</v>
      </c>
      <c r="I11" s="20"/>
      <c r="J11" s="20"/>
      <c r="K11" s="20"/>
      <c r="L11" s="20"/>
      <c r="M11" s="20"/>
      <c r="N11" s="20"/>
      <c r="O11" s="20"/>
      <c r="P11" s="20"/>
      <c r="Q11" s="20"/>
      <c r="R11" s="20"/>
      <c r="AO11" s="4"/>
    </row>
    <row r="12" spans="2:41" x14ac:dyDescent="0.25">
      <c r="B12" s="389" t="s">
        <v>446</v>
      </c>
      <c r="C12" s="20"/>
      <c r="D12" s="20"/>
      <c r="E12" s="20"/>
      <c r="F12" s="20"/>
      <c r="G12" s="400" t="s">
        <v>121</v>
      </c>
      <c r="H12" s="404">
        <f>'ANALISI STATICA LINEARE'!G26</f>
        <v>1.1540494399999999</v>
      </c>
      <c r="I12" s="20"/>
      <c r="J12" s="20"/>
      <c r="K12" s="20"/>
      <c r="L12" s="20"/>
      <c r="M12" s="20"/>
      <c r="N12" s="20"/>
      <c r="O12" s="20"/>
      <c r="P12" s="20"/>
      <c r="Q12" s="20"/>
      <c r="R12" s="20"/>
      <c r="AO12" s="4"/>
    </row>
    <row r="13" spans="2:41" x14ac:dyDescent="0.25">
      <c r="B13" s="20" t="s">
        <v>443</v>
      </c>
      <c r="C13" s="20"/>
      <c r="D13" s="20"/>
      <c r="E13" s="20"/>
      <c r="F13" s="20"/>
      <c r="G13" s="400" t="s">
        <v>144</v>
      </c>
      <c r="H13" s="405">
        <v>9.8059999999999992</v>
      </c>
      <c r="I13" s="20"/>
      <c r="J13" s="20"/>
      <c r="K13" s="20"/>
      <c r="L13" s="20"/>
      <c r="M13" s="20"/>
      <c r="N13" s="20"/>
      <c r="O13" s="20"/>
      <c r="P13" s="20"/>
      <c r="Q13" s="20"/>
      <c r="R13" s="20"/>
      <c r="AO13" s="4"/>
    </row>
    <row r="14" spans="2:41" x14ac:dyDescent="0.25">
      <c r="B14" s="20" t="s">
        <v>481</v>
      </c>
      <c r="C14" s="20"/>
      <c r="D14" s="20"/>
      <c r="E14" s="20"/>
      <c r="F14" s="20"/>
      <c r="G14" s="400" t="s">
        <v>4</v>
      </c>
      <c r="H14" s="459">
        <f>'DATI STRUTTURA'!C5</f>
        <v>5700000</v>
      </c>
      <c r="I14" s="458"/>
      <c r="J14" s="20"/>
      <c r="K14" s="20"/>
      <c r="L14" s="20"/>
      <c r="M14" s="20"/>
      <c r="N14" s="20"/>
      <c r="O14" s="20"/>
      <c r="P14" s="20"/>
      <c r="Q14" s="20"/>
      <c r="R14" s="20"/>
      <c r="AO14" s="4"/>
    </row>
    <row r="15" spans="2:41" x14ac:dyDescent="0.25">
      <c r="B15" s="20" t="s">
        <v>495</v>
      </c>
      <c r="C15" s="20"/>
      <c r="D15" s="20"/>
      <c r="E15" s="20"/>
      <c r="F15" s="20"/>
      <c r="G15" s="406" t="s">
        <v>112</v>
      </c>
      <c r="H15" s="407">
        <v>9.8699999999999992</v>
      </c>
      <c r="I15" s="20"/>
      <c r="J15" s="20"/>
      <c r="K15" s="20"/>
      <c r="L15" s="20"/>
      <c r="M15" s="20"/>
      <c r="N15" s="20"/>
      <c r="O15" s="20"/>
      <c r="P15" s="20"/>
      <c r="Q15" s="20"/>
      <c r="R15" s="20"/>
      <c r="AO15" s="4"/>
    </row>
    <row r="16" spans="2:41" x14ac:dyDescent="0.25">
      <c r="B16" s="20" t="s">
        <v>482</v>
      </c>
      <c r="C16" s="20"/>
      <c r="D16" s="20"/>
      <c r="E16" s="20"/>
      <c r="F16" s="20"/>
      <c r="G16" s="408" t="s">
        <v>207</v>
      </c>
      <c r="H16" s="409"/>
      <c r="I16" s="20"/>
      <c r="J16" s="20"/>
      <c r="K16" s="20"/>
      <c r="L16" s="20"/>
      <c r="M16" s="20"/>
      <c r="N16" s="20"/>
      <c r="O16" s="20"/>
      <c r="P16" s="20"/>
      <c r="Q16" s="20"/>
      <c r="R16" s="20"/>
      <c r="AO16" s="4"/>
    </row>
    <row r="17" spans="2:41" ht="18" x14ac:dyDescent="0.35">
      <c r="B17" s="20" t="s">
        <v>484</v>
      </c>
      <c r="C17" s="20"/>
      <c r="D17" s="20"/>
      <c r="E17" s="20"/>
      <c r="F17" s="20"/>
      <c r="G17" s="408" t="s">
        <v>485</v>
      </c>
      <c r="H17" s="178"/>
      <c r="I17" s="20"/>
      <c r="J17" s="20"/>
      <c r="K17" s="20"/>
      <c r="L17" s="20"/>
      <c r="M17" s="20"/>
      <c r="N17" s="20"/>
      <c r="O17" s="20"/>
      <c r="P17" s="20"/>
      <c r="Q17" s="20"/>
      <c r="R17" s="20"/>
      <c r="AO17" s="4"/>
    </row>
    <row r="18" spans="2:41" ht="18" x14ac:dyDescent="0.35">
      <c r="B18" s="389" t="s">
        <v>491</v>
      </c>
      <c r="C18" s="20"/>
      <c r="D18" s="20"/>
      <c r="E18" s="20"/>
      <c r="F18" s="20"/>
      <c r="G18" s="408" t="s">
        <v>486</v>
      </c>
      <c r="H18" s="178"/>
      <c r="I18" s="20"/>
      <c r="J18" s="20"/>
      <c r="K18" s="20"/>
      <c r="L18" s="20"/>
      <c r="M18" s="20"/>
      <c r="N18" s="20"/>
      <c r="O18" s="20"/>
      <c r="P18" s="20"/>
      <c r="Q18" s="20"/>
      <c r="R18" s="20"/>
      <c r="AO18" s="4"/>
    </row>
    <row r="19" spans="2:41" ht="18" x14ac:dyDescent="0.35">
      <c r="B19" s="20" t="s">
        <v>492</v>
      </c>
      <c r="C19" s="20"/>
      <c r="D19" s="20"/>
      <c r="E19" s="20"/>
      <c r="F19" s="20"/>
      <c r="G19" s="408" t="s">
        <v>487</v>
      </c>
      <c r="H19" s="178"/>
      <c r="I19" s="20"/>
      <c r="J19" s="20"/>
      <c r="K19" s="20"/>
      <c r="L19" s="20"/>
      <c r="M19" s="20"/>
      <c r="N19" s="20"/>
      <c r="O19" s="20"/>
      <c r="P19" s="20"/>
      <c r="Q19" s="20"/>
      <c r="R19" s="20"/>
      <c r="AO19" s="4"/>
    </row>
    <row r="20" spans="2:41" x14ac:dyDescent="0.25">
      <c r="B20" s="20"/>
      <c r="C20" s="20"/>
      <c r="D20" s="20"/>
      <c r="E20" s="20"/>
      <c r="F20" s="20"/>
      <c r="G20" s="408"/>
      <c r="H20" s="178"/>
      <c r="I20" s="20"/>
      <c r="J20" s="20"/>
      <c r="K20" s="20"/>
      <c r="L20" s="20"/>
      <c r="M20" s="20"/>
      <c r="N20" s="20"/>
      <c r="O20" s="20"/>
      <c r="P20" s="20"/>
      <c r="Q20" s="20"/>
      <c r="R20" s="20"/>
      <c r="AO20" s="4"/>
    </row>
    <row r="21" spans="2:41" ht="15" customHeight="1" x14ac:dyDescent="0.25">
      <c r="B21" s="20"/>
      <c r="C21" s="20"/>
      <c r="D21" s="20"/>
      <c r="E21" s="20"/>
      <c r="F21" s="20"/>
      <c r="G21" s="20"/>
      <c r="H21" s="20"/>
      <c r="I21" s="20"/>
      <c r="J21" s="20"/>
      <c r="K21" s="20"/>
      <c r="L21" s="20"/>
      <c r="M21" s="20"/>
      <c r="N21" s="20"/>
      <c r="O21" s="20"/>
      <c r="P21" s="20"/>
      <c r="Q21" s="20"/>
      <c r="R21" s="20"/>
      <c r="AO21" s="4"/>
    </row>
    <row r="22" spans="2:41" ht="18" customHeight="1" x14ac:dyDescent="0.25">
      <c r="B22" s="782" t="s">
        <v>431</v>
      </c>
      <c r="C22" s="410" t="s">
        <v>53</v>
      </c>
      <c r="D22" s="410" t="s">
        <v>54</v>
      </c>
      <c r="E22" s="411" t="s">
        <v>490</v>
      </c>
      <c r="F22" s="412" t="s">
        <v>207</v>
      </c>
      <c r="G22" s="411" t="s">
        <v>485</v>
      </c>
      <c r="H22" s="411" t="s">
        <v>486</v>
      </c>
      <c r="I22" s="411" t="s">
        <v>487</v>
      </c>
      <c r="J22" s="411" t="s">
        <v>488</v>
      </c>
      <c r="K22" s="411" t="s">
        <v>489</v>
      </c>
      <c r="L22" s="20"/>
      <c r="M22" s="20"/>
      <c r="N22" s="20"/>
      <c r="O22" s="20"/>
      <c r="P22" s="20"/>
      <c r="Q22" s="20"/>
      <c r="R22" s="20"/>
      <c r="AO22" s="4"/>
    </row>
    <row r="23" spans="2:41" ht="18" customHeight="1" x14ac:dyDescent="0.25">
      <c r="B23" s="782"/>
      <c r="C23" s="413" t="s">
        <v>39</v>
      </c>
      <c r="D23" s="413" t="s">
        <v>39</v>
      </c>
      <c r="E23" s="414" t="s">
        <v>37</v>
      </c>
      <c r="F23" s="414" t="s">
        <v>483</v>
      </c>
      <c r="G23" s="414" t="s">
        <v>462</v>
      </c>
      <c r="H23" s="414" t="s">
        <v>463</v>
      </c>
      <c r="I23" s="414" t="s">
        <v>37</v>
      </c>
      <c r="J23" s="414" t="s">
        <v>464</v>
      </c>
      <c r="K23" s="414" t="s">
        <v>52</v>
      </c>
      <c r="L23" s="20"/>
      <c r="M23" s="20"/>
      <c r="N23" s="20"/>
      <c r="O23" s="20"/>
      <c r="P23" s="20"/>
      <c r="Q23" s="20"/>
      <c r="R23" s="20"/>
      <c r="AO23" s="4"/>
    </row>
    <row r="24" spans="2:41" x14ac:dyDescent="0.25">
      <c r="B24" s="415" t="str">
        <f>'DATI STRUTTURA'!C22</f>
        <v>X0.1</v>
      </c>
      <c r="C24" s="416">
        <f>'DATI STRUTTURA'!D22</f>
        <v>3.3</v>
      </c>
      <c r="D24" s="416">
        <f>'DATI STRUTTURA'!E22</f>
        <v>0.4</v>
      </c>
      <c r="E24" s="416">
        <f>'Foglio deposito'!B218*MINA(C24:D24)*'DATI STRUTTURA'!$C$4</f>
        <v>34.451999999999998</v>
      </c>
      <c r="F24" s="417">
        <f>IF(E24=0,0,E24/($H$13*'Foglio deposito'!B218))</f>
        <v>0.36712217009993886</v>
      </c>
      <c r="G24" s="417">
        <f>IF('Foglio deposito'!C218=0,0,(2*PI()*$H$5^2)/$H$15*(F24/($H$14*'Foglio deposito'!$C218))^0.5)</f>
        <v>1.024165767786803E-2</v>
      </c>
      <c r="H24" s="416">
        <f>IF('Foglio deposito'!C218=0,0,IF($H$11*$H$12*((3*(1+$H$9/$H$7))/(1+(1-$G24/$H$10)^2)-0.5)&gt;$H$11*$H$12,$H$11*$H$12*((3*(1+$H$9/$H$7))/(1+(1-$G24/$H$10)^2)-0.5),$H$11*$H$12))</f>
        <v>0.4444210311005185</v>
      </c>
      <c r="I24" s="416">
        <f t="shared" ref="I24:I63" si="0">$H24*$E24/$H$6</f>
        <v>7.6555966817375314</v>
      </c>
      <c r="J24" s="416">
        <f t="shared" ref="J24:J63" si="1">I24/$H$5</f>
        <v>2.6398609247370799</v>
      </c>
      <c r="K24" s="416">
        <f t="shared" ref="K24:K63" si="2">(J24*$H$5^2)/8</f>
        <v>2.7751537971298554</v>
      </c>
      <c r="L24" s="20"/>
      <c r="M24" s="20"/>
      <c r="N24" s="20"/>
      <c r="O24" s="20"/>
      <c r="P24" s="20"/>
      <c r="Q24" s="20"/>
      <c r="R24" s="20"/>
      <c r="AO24" s="4"/>
    </row>
    <row r="25" spans="2:41" x14ac:dyDescent="0.25">
      <c r="B25" s="418" t="str">
        <f>'DATI STRUTTURA'!C23</f>
        <v>X0.2</v>
      </c>
      <c r="C25" s="416">
        <f>'DATI STRUTTURA'!D23</f>
        <v>0.99</v>
      </c>
      <c r="D25" s="416">
        <f>'DATI STRUTTURA'!E23</f>
        <v>0.4</v>
      </c>
      <c r="E25" s="416">
        <f>'Foglio deposito'!B219*MINA(C25:D25)*'DATI STRUTTURA'!$C$4</f>
        <v>10.335600000000001</v>
      </c>
      <c r="F25" s="417">
        <f>IF(E25=0,0,E25/($H$13*'Foglio deposito'!B219))</f>
        <v>0.36712217009993892</v>
      </c>
      <c r="G25" s="417">
        <f>IF('Foglio deposito'!C219=0,0,(2*PI()*$H$5^2)/$H$15*(F25/($H$14*'Foglio deposito'!$C219))^0.5)</f>
        <v>1.8698623121380997E-2</v>
      </c>
      <c r="H25" s="416">
        <f>IF('Foglio deposito'!C219=0,0,IF($H$11*$H$12*((3*(1+$H$9/$H$7))/(1+(1-$G25/$H$10)^2)-0.5)&gt;$H$11*$H$12,$H$11*$H$12*((3*(1+$H$9/$H$7))/(1+(1-$G25/$H$10)^2)-0.5),$H$11*$H$12))</f>
        <v>0.47184970238664525</v>
      </c>
      <c r="I25" s="416">
        <f t="shared" si="0"/>
        <v>2.4384248919937055</v>
      </c>
      <c r="J25" s="416">
        <f t="shared" si="1"/>
        <v>0.8408361696530019</v>
      </c>
      <c r="K25" s="416">
        <f t="shared" si="2"/>
        <v>0.88392902334771828</v>
      </c>
      <c r="L25" s="20"/>
      <c r="M25" s="20"/>
      <c r="N25" s="20"/>
      <c r="O25" s="20"/>
      <c r="P25" s="20"/>
      <c r="Q25" s="20"/>
      <c r="R25" s="20"/>
      <c r="AO25" s="4"/>
    </row>
    <row r="26" spans="2:41" x14ac:dyDescent="0.25">
      <c r="B26" s="418" t="str">
        <f>'DATI STRUTTURA'!C24</f>
        <v>X0.3</v>
      </c>
      <c r="C26" s="416">
        <f>'DATI STRUTTURA'!D24</f>
        <v>1.89</v>
      </c>
      <c r="D26" s="416">
        <f>'DATI STRUTTURA'!E24</f>
        <v>0.4</v>
      </c>
      <c r="E26" s="416">
        <f>'Foglio deposito'!B220*MINA(C26:D26)*'DATI STRUTTURA'!$C$4</f>
        <v>19.7316</v>
      </c>
      <c r="F26" s="417">
        <f>IF(E26=0,0,E26/($H$13*'Foglio deposito'!B220))</f>
        <v>0.36712217009993886</v>
      </c>
      <c r="G26" s="417">
        <f>IF('Foglio deposito'!C220=0,0,(2*PI()*$H$5^2)/$H$15*(F26/($H$14*'Foglio deposito'!$C220))^0.5)</f>
        <v>1.3533069853739206E-2</v>
      </c>
      <c r="H26" s="416">
        <f>IF('Foglio deposito'!C220=0,0,IF($H$11*$H$12*((3*(1+$H$9/$H$7))/(1+(1-$G26/$H$10)^2)-0.5)&gt;$H$11*$H$12,$H$11*$H$12*((3*(1+$H$9/$H$7))/(1+(1-$G26/$H$10)^2)-0.5),$H$11*$H$12))</f>
        <v>0.45496185877824874</v>
      </c>
      <c r="I26" s="416">
        <f t="shared" si="0"/>
        <v>4.4885627063344469</v>
      </c>
      <c r="J26" s="416">
        <f t="shared" si="1"/>
        <v>1.5477802435636023</v>
      </c>
      <c r="K26" s="416">
        <f t="shared" si="2"/>
        <v>1.6271039810462369</v>
      </c>
      <c r="L26" s="20"/>
      <c r="M26" s="20"/>
      <c r="N26" s="20"/>
      <c r="O26" s="20"/>
      <c r="P26" s="20"/>
      <c r="Q26" s="20"/>
      <c r="R26" s="20"/>
      <c r="AO26" s="4"/>
    </row>
    <row r="27" spans="2:41" x14ac:dyDescent="0.25">
      <c r="B27" s="418" t="str">
        <f>'DATI STRUTTURA'!C25</f>
        <v>X0.4</v>
      </c>
      <c r="C27" s="416">
        <f>'DATI STRUTTURA'!D25</f>
        <v>1.68</v>
      </c>
      <c r="D27" s="416">
        <f>'DATI STRUTTURA'!E25</f>
        <v>0.4</v>
      </c>
      <c r="E27" s="416">
        <f>'Foglio deposito'!B221*MINA(C27:D27)*'DATI STRUTTURA'!$C$4</f>
        <v>17.539200000000001</v>
      </c>
      <c r="F27" s="417">
        <f>IF(E27=0,0,E27/($H$13*'Foglio deposito'!B221))</f>
        <v>0.36712217009993886</v>
      </c>
      <c r="G27" s="417">
        <f>IF('Foglio deposito'!C221=0,0,(2*PI()*$H$5^2)/$H$15*(F27/($H$14*'Foglio deposito'!$C221))^0.5)</f>
        <v>1.4353988195775347E-2</v>
      </c>
      <c r="H27" s="416">
        <f>IF('Foglio deposito'!C221=0,0,IF($H$11*$H$12*((3*(1+$H$9/$H$7))/(1+(1-$G27/$H$10)^2)-0.5)&gt;$H$11*$H$12,$H$11*$H$12*((3*(1+$H$9/$H$7))/(1+(1-$G27/$H$10)^2)-0.5),$H$11*$H$12))</f>
        <v>0.45761764933047216</v>
      </c>
      <c r="I27" s="416">
        <f t="shared" si="0"/>
        <v>4.0131237375685087</v>
      </c>
      <c r="J27" s="416">
        <f t="shared" si="1"/>
        <v>1.383835771575348</v>
      </c>
      <c r="K27" s="416">
        <f t="shared" si="2"/>
        <v>1.4547573548685846</v>
      </c>
      <c r="L27" s="20"/>
      <c r="M27" s="20"/>
      <c r="N27" s="20"/>
      <c r="O27" s="20"/>
      <c r="P27" s="20"/>
      <c r="Q27" s="20"/>
      <c r="R27" s="20"/>
      <c r="AO27" s="4"/>
    </row>
    <row r="28" spans="2:41" x14ac:dyDescent="0.25">
      <c r="B28" s="418" t="str">
        <f>'DATI STRUTTURA'!C26</f>
        <v>X0.5</v>
      </c>
      <c r="C28" s="416">
        <f>'DATI STRUTTURA'!D26</f>
        <v>1.44</v>
      </c>
      <c r="D28" s="416">
        <f>'DATI STRUTTURA'!E26</f>
        <v>0.4</v>
      </c>
      <c r="E28" s="416">
        <f>'Foglio deposito'!B222*MINA(C28:D28)*'DATI STRUTTURA'!$C$4</f>
        <v>15.033600000000002</v>
      </c>
      <c r="F28" s="417">
        <f>IF(E28=0,0,E28/($H$13*'Foglio deposito'!B222))</f>
        <v>0.36712217009993886</v>
      </c>
      <c r="G28" s="417">
        <f>IF('Foglio deposito'!C222=0,0,(2*PI()*$H$5^2)/$H$15*(F28/($H$14*'Foglio deposito'!$C222))^0.5)</f>
        <v>1.5504079247471216E-2</v>
      </c>
      <c r="H28" s="416">
        <f>IF('Foglio deposito'!C222=0,0,IF($H$11*$H$12*((3*(1+$H$9/$H$7))/(1+(1-$G28/$H$10)^2)-0.5)&gt;$H$11*$H$12,$H$11*$H$12*((3*(1+$H$9/$H$7))/(1+(1-$G28/$H$10)^2)-0.5),$H$11*$H$12))</f>
        <v>0.46135625546413311</v>
      </c>
      <c r="I28" s="416">
        <f t="shared" si="0"/>
        <v>3.467922701072796</v>
      </c>
      <c r="J28" s="416">
        <f t="shared" si="1"/>
        <v>1.1958354141630332</v>
      </c>
      <c r="K28" s="416">
        <f t="shared" si="2"/>
        <v>1.2571219791388886</v>
      </c>
      <c r="L28" s="20"/>
      <c r="M28" s="20"/>
      <c r="N28" s="20"/>
      <c r="O28" s="20"/>
      <c r="P28" s="20"/>
      <c r="Q28" s="20"/>
      <c r="R28" s="20"/>
      <c r="AO28" s="4"/>
    </row>
    <row r="29" spans="2:41" x14ac:dyDescent="0.25">
      <c r="B29" s="418" t="str">
        <f>'DATI STRUTTURA'!C27</f>
        <v>X0.6</v>
      </c>
      <c r="C29" s="416">
        <f>'DATI STRUTTURA'!D27</f>
        <v>1.1399999999999999</v>
      </c>
      <c r="D29" s="416">
        <f>'DATI STRUTTURA'!E27</f>
        <v>0.4</v>
      </c>
      <c r="E29" s="416">
        <f>'Foglio deposito'!B223*MINA(C29:D29)*'DATI STRUTTURA'!$C$4</f>
        <v>11.9016</v>
      </c>
      <c r="F29" s="417">
        <f>IF(E29=0,0,E29/($H$13*'Foglio deposito'!B223))</f>
        <v>0.36712217009993892</v>
      </c>
      <c r="G29" s="417">
        <f>IF('Foglio deposito'!C223=0,0,(2*PI()*$H$5^2)/$H$15*(F29/($H$14*'Foglio deposito'!$C223))^0.5)</f>
        <v>1.7425080773783679E-2</v>
      </c>
      <c r="H29" s="416">
        <f>IF('Foglio deposito'!C223=0,0,IF($H$11*$H$12*((3*(1+$H$9/$H$7))/(1+(1-$G29/$H$10)^2)-0.5)&gt;$H$11*$H$12,$H$11*$H$12*((3*(1+$H$9/$H$7))/(1+(1-$G29/$H$10)^2)-0.5),$H$11*$H$12))</f>
        <v>0.46764723685893639</v>
      </c>
      <c r="I29" s="416">
        <f t="shared" si="0"/>
        <v>2.7828751771001587</v>
      </c>
      <c r="J29" s="416">
        <f t="shared" si="1"/>
        <v>0.95961213003453749</v>
      </c>
      <c r="K29" s="416">
        <f t="shared" si="2"/>
        <v>1.0087922516988075</v>
      </c>
      <c r="L29" s="20"/>
      <c r="M29" s="20"/>
      <c r="N29" s="20"/>
      <c r="O29" s="20"/>
      <c r="P29" s="20"/>
      <c r="Q29" s="20"/>
      <c r="R29" s="20"/>
    </row>
    <row r="30" spans="2:41" x14ac:dyDescent="0.25">
      <c r="B30" s="418" t="str">
        <f>'DATI STRUTTURA'!C28</f>
        <v>X0.7</v>
      </c>
      <c r="C30" s="416">
        <f>'DATI STRUTTURA'!D28</f>
        <v>1.0900000000000001</v>
      </c>
      <c r="D30" s="416">
        <f>'DATI STRUTTURA'!E28</f>
        <v>0.4</v>
      </c>
      <c r="E30" s="416">
        <f>'Foglio deposito'!B224*MINA(C30:D30)*'DATI STRUTTURA'!$C$4</f>
        <v>11.379600000000002</v>
      </c>
      <c r="F30" s="417">
        <f>IF(E30=0,0,E30/($H$13*'Foglio deposito'!B224))</f>
        <v>0.36712217009993892</v>
      </c>
      <c r="G30" s="417">
        <f>IF('Foglio deposito'!C224=0,0,(2*PI()*$H$5^2)/$H$15*(F30/($H$14*'Foglio deposito'!$C224))^0.5)</f>
        <v>1.7820257557655643E-2</v>
      </c>
      <c r="H30" s="416">
        <f>IF('Foglio deposito'!C224=0,0,IF($H$11*$H$12*((3*(1+$H$9/$H$7))/(1+(1-$G30/$H$10)^2)-0.5)&gt;$H$11*$H$12,$H$11*$H$12*((3*(1+$H$9/$H$7))/(1+(1-$G30/$H$10)^2)-0.5),$H$11*$H$12))</f>
        <v>0.46894854456281931</v>
      </c>
      <c r="I30" s="416">
        <f t="shared" si="0"/>
        <v>2.6682234288535298</v>
      </c>
      <c r="J30" s="416">
        <f t="shared" si="1"/>
        <v>0.92007704443225169</v>
      </c>
      <c r="K30" s="416">
        <f t="shared" si="2"/>
        <v>0.96723099295940462</v>
      </c>
      <c r="L30" s="20"/>
      <c r="M30" s="20"/>
      <c r="N30" s="20"/>
      <c r="O30" s="20"/>
      <c r="P30" s="20"/>
      <c r="Q30" s="20"/>
      <c r="R30" s="20"/>
    </row>
    <row r="31" spans="2:41" x14ac:dyDescent="0.25">
      <c r="B31" s="418" t="str">
        <f>'DATI STRUTTURA'!C29</f>
        <v>X0.8</v>
      </c>
      <c r="C31" s="416">
        <f>'DATI STRUTTURA'!D29</f>
        <v>1.0900000000000001</v>
      </c>
      <c r="D31" s="416">
        <f>'DATI STRUTTURA'!E29</f>
        <v>0.4</v>
      </c>
      <c r="E31" s="416">
        <f>'Foglio deposito'!B225*MINA(C31:D31)*'DATI STRUTTURA'!$C$4</f>
        <v>11.379600000000002</v>
      </c>
      <c r="F31" s="417">
        <f>IF(E31=0,0,E31/($H$13*'Foglio deposito'!B225))</f>
        <v>0.36712217009993892</v>
      </c>
      <c r="G31" s="417">
        <f>IF('Foglio deposito'!C225=0,0,(2*PI()*$H$5^2)/$H$15*(F31/($H$14*'Foglio deposito'!$C225))^0.5)</f>
        <v>1.7820257557655643E-2</v>
      </c>
      <c r="H31" s="416">
        <f>IF('Foglio deposito'!C225=0,0,IF($H$11*$H$12*((3*(1+$H$9/$H$7))/(1+(1-$G31/$H$10)^2)-0.5)&gt;$H$11*$H$12,$H$11*$H$12*((3*(1+$H$9/$H$7))/(1+(1-$G31/$H$10)^2)-0.5),$H$11*$H$12))</f>
        <v>0.46894854456281931</v>
      </c>
      <c r="I31" s="416">
        <f t="shared" si="0"/>
        <v>2.6682234288535298</v>
      </c>
      <c r="J31" s="416">
        <f t="shared" si="1"/>
        <v>0.92007704443225169</v>
      </c>
      <c r="K31" s="416">
        <f t="shared" si="2"/>
        <v>0.96723099295940462</v>
      </c>
      <c r="L31" s="20"/>
      <c r="M31" s="20"/>
      <c r="N31" s="20"/>
      <c r="O31" s="20"/>
      <c r="P31" s="20"/>
      <c r="Q31" s="20"/>
      <c r="R31" s="20"/>
    </row>
    <row r="32" spans="2:41" x14ac:dyDescent="0.25">
      <c r="B32" s="418" t="str">
        <f>'DATI STRUTTURA'!C30</f>
        <v>X0.9</v>
      </c>
      <c r="C32" s="416">
        <f>'DATI STRUTTURA'!D30</f>
        <v>0.79</v>
      </c>
      <c r="D32" s="416">
        <f>'DATI STRUTTURA'!E30</f>
        <v>0.4</v>
      </c>
      <c r="E32" s="416">
        <f>'Foglio deposito'!B226*MINA(C32:D32)*'DATI STRUTTURA'!$C$4</f>
        <v>8.2476000000000003</v>
      </c>
      <c r="F32" s="417">
        <f>IF(E32=0,0,E32/($H$13*'Foglio deposito'!B226))</f>
        <v>0.36712217009993886</v>
      </c>
      <c r="G32" s="417">
        <f>IF('Foglio deposito'!C226=0,0,(2*PI()*$H$5^2)/$H$15*(F32/($H$14*'Foglio deposito'!$C226))^0.5)</f>
        <v>2.0932142371593743E-2</v>
      </c>
      <c r="H32" s="416">
        <f>IF('Foglio deposito'!C226=0,0,IF($H$11*$H$12*((3*(1+$H$9/$H$7))/(1+(1-$G32/$H$10)^2)-0.5)&gt;$H$11*$H$12,$H$11*$H$12*((3*(1+$H$9/$H$7))/(1+(1-$G32/$H$10)^2)-0.5),$H$11*$H$12))</f>
        <v>0.47928072177730857</v>
      </c>
      <c r="I32" s="416">
        <f t="shared" si="0"/>
        <v>1.9764578404652651</v>
      </c>
      <c r="J32" s="416">
        <f t="shared" si="1"/>
        <v>0.68153718636733285</v>
      </c>
      <c r="K32" s="416">
        <f t="shared" si="2"/>
        <v>0.71646596716865862</v>
      </c>
      <c r="L32" s="20"/>
      <c r="M32" s="20"/>
      <c r="N32" s="20"/>
      <c r="O32" s="20"/>
      <c r="P32" s="20"/>
      <c r="Q32" s="20"/>
      <c r="R32" s="20"/>
    </row>
    <row r="33" spans="2:18" x14ac:dyDescent="0.25">
      <c r="B33" s="418" t="str">
        <f>'DATI STRUTTURA'!C31</f>
        <v>X0.10</v>
      </c>
      <c r="C33" s="416">
        <f>'DATI STRUTTURA'!D31</f>
        <v>0.99</v>
      </c>
      <c r="D33" s="416">
        <f>'DATI STRUTTURA'!E31</f>
        <v>0.4</v>
      </c>
      <c r="E33" s="416">
        <f>'Foglio deposito'!B227*MINA(C33:D33)*'DATI STRUTTURA'!$C$4</f>
        <v>10.335600000000001</v>
      </c>
      <c r="F33" s="417">
        <f>IF(E33=0,0,E33/($H$13*'Foglio deposito'!B227))</f>
        <v>0.36712217009993892</v>
      </c>
      <c r="G33" s="417">
        <f>IF('Foglio deposito'!C227=0,0,(2*PI()*$H$5^2)/$H$15*(F33/($H$14*'Foglio deposito'!$C227))^0.5)</f>
        <v>1.8698623121380997E-2</v>
      </c>
      <c r="H33" s="416">
        <f>IF('Foglio deposito'!C227=0,0,IF($H$11*$H$12*((3*(1+$H$9/$H$7))/(1+(1-$G33/$H$10)^2)-0.5)&gt;$H$11*$H$12,$H$11*$H$12*((3*(1+$H$9/$H$7))/(1+(1-$G33/$H$10)^2)-0.5),$H$11*$H$12))</f>
        <v>0.47184970238664525</v>
      </c>
      <c r="I33" s="416">
        <f t="shared" si="0"/>
        <v>2.4384248919937055</v>
      </c>
      <c r="J33" s="416">
        <f t="shared" si="1"/>
        <v>0.8408361696530019</v>
      </c>
      <c r="K33" s="416">
        <f t="shared" si="2"/>
        <v>0.88392902334771828</v>
      </c>
      <c r="L33" s="20"/>
      <c r="M33" s="20"/>
      <c r="N33" s="20"/>
      <c r="O33" s="20"/>
      <c r="P33" s="20"/>
      <c r="Q33" s="20"/>
      <c r="R33" s="20"/>
    </row>
    <row r="34" spans="2:18" x14ac:dyDescent="0.25">
      <c r="B34" s="418" t="str">
        <f>'DATI STRUTTURA'!C32</f>
        <v>Y0.1</v>
      </c>
      <c r="C34" s="416">
        <f>'DATI STRUTTURA'!D32</f>
        <v>0.4</v>
      </c>
      <c r="D34" s="416">
        <f>'DATI STRUTTURA'!E32</f>
        <v>6.3</v>
      </c>
      <c r="E34" s="416">
        <f>'Foglio deposito'!B228*MINA(C34:D34)*'DATI STRUTTURA'!$C$4</f>
        <v>65.771999999999991</v>
      </c>
      <c r="F34" s="417">
        <f>IF(E34=0,0,E34/($H$13*'Foglio deposito'!B228))</f>
        <v>0.3671221700999388</v>
      </c>
      <c r="G34" s="417">
        <f>IF('Foglio deposito'!C228=0,0,(2*PI()*$H$5^2)/$H$15*(F34/($H$14*'Foglio deposito'!$C228))^0.5)</f>
        <v>7.4123676311861021E-3</v>
      </c>
      <c r="H34" s="416">
        <f>IF('Foglio deposito'!C228=0,0,IF($H$11*$H$12*((3*(1+$H$9/$H$7))/(1+(1-$G34/$H$10)^2)-0.5)&gt;$H$11*$H$12,$H$11*$H$12*((3*(1+$H$9/$H$7))/(1+(1-$G34/$H$10)^2)-0.5),$H$11*$H$12))</f>
        <v>0.43549826657458368</v>
      </c>
      <c r="I34" s="416">
        <f t="shared" si="0"/>
        <v>14.321795994571756</v>
      </c>
      <c r="J34" s="416">
        <f t="shared" si="1"/>
        <v>4.9385503429557778</v>
      </c>
      <c r="K34" s="416">
        <f t="shared" si="2"/>
        <v>5.1916510480322611</v>
      </c>
      <c r="L34" s="20"/>
      <c r="M34" s="20"/>
      <c r="N34" s="20"/>
      <c r="O34" s="20"/>
      <c r="P34" s="20"/>
      <c r="Q34" s="20"/>
      <c r="R34" s="20"/>
    </row>
    <row r="35" spans="2:18" x14ac:dyDescent="0.25">
      <c r="B35" s="418" t="str">
        <f>'DATI STRUTTURA'!C33</f>
        <v>Y0.2</v>
      </c>
      <c r="C35" s="416">
        <f>'DATI STRUTTURA'!D33</f>
        <v>0.4</v>
      </c>
      <c r="D35" s="416">
        <f>'DATI STRUTTURA'!E33</f>
        <v>2.9</v>
      </c>
      <c r="E35" s="416">
        <f>'Foglio deposito'!B229*MINA(C35:D35)*'DATI STRUTTURA'!$C$4</f>
        <v>30.276000000000003</v>
      </c>
      <c r="F35" s="417">
        <f>IF(E35=0,0,E35/($H$13*'Foglio deposito'!B229))</f>
        <v>0.36712217009993886</v>
      </c>
      <c r="G35" s="417">
        <f>IF('Foglio deposito'!C229=0,0,(2*PI()*$H$5^2)/$H$15*(F35/($H$14*'Foglio deposito'!$C229))^0.5)</f>
        <v>1.092517058288809E-2</v>
      </c>
      <c r="H35" s="416">
        <f>IF('Foglio deposito'!C229=0,0,IF($H$11*$H$12*((3*(1+$H$9/$H$7))/(1+(1-$G35/$H$10)^2)-0.5)&gt;$H$11*$H$12,$H$11*$H$12*((3*(1+$H$9/$H$7))/(1+(1-$G35/$H$10)^2)-0.5),$H$11*$H$12))</f>
        <v>0.44659581704612611</v>
      </c>
      <c r="I35" s="416">
        <f t="shared" si="0"/>
        <v>6.7605674784442575</v>
      </c>
      <c r="J35" s="416">
        <f t="shared" si="1"/>
        <v>2.3312301649807785</v>
      </c>
      <c r="K35" s="416">
        <f t="shared" si="2"/>
        <v>2.4507057109360435</v>
      </c>
      <c r="L35" s="20"/>
      <c r="M35" s="20"/>
      <c r="N35" s="20"/>
      <c r="O35" s="20"/>
      <c r="P35" s="20"/>
      <c r="Q35" s="20"/>
      <c r="R35" s="20"/>
    </row>
    <row r="36" spans="2:18" x14ac:dyDescent="0.25">
      <c r="B36" s="418" t="str">
        <f>'DATI STRUTTURA'!C34</f>
        <v>Y0.3</v>
      </c>
      <c r="C36" s="416">
        <f>'DATI STRUTTURA'!D34</f>
        <v>0.4</v>
      </c>
      <c r="D36" s="416">
        <f>'DATI STRUTTURA'!E34</f>
        <v>4.0999999999999996</v>
      </c>
      <c r="E36" s="416">
        <f>'Foglio deposito'!B230*MINA(C36:D36)*'DATI STRUTTURA'!$C$4</f>
        <v>42.803999999999995</v>
      </c>
      <c r="F36" s="417">
        <f>IF(E36=0,0,E36/($H$13*'Foglio deposito'!B230))</f>
        <v>0.3671221700999388</v>
      </c>
      <c r="G36" s="417">
        <f>IF('Foglio deposito'!C230=0,0,(2*PI()*$H$5^2)/$H$15*(F36/($H$14*'Foglio deposito'!$C230))^0.5)</f>
        <v>9.1883027649168111E-3</v>
      </c>
      <c r="H36" s="416">
        <f>IF('Foglio deposito'!C230=0,0,IF($H$11*$H$12*((3*(1+$H$9/$H$7))/(1+(1-$G36/$H$10)^2)-0.5)&gt;$H$11*$H$12,$H$11*$H$12*((3*(1+$H$9/$H$7))/(1+(1-$G36/$H$10)^2)-0.5),$H$11*$H$12))</f>
        <v>0.44108409146354755</v>
      </c>
      <c r="I36" s="416">
        <f t="shared" si="0"/>
        <v>9.4400817255028429</v>
      </c>
      <c r="J36" s="416">
        <f t="shared" si="1"/>
        <v>3.2552005950009804</v>
      </c>
      <c r="K36" s="416">
        <f t="shared" si="2"/>
        <v>3.4220296254947806</v>
      </c>
      <c r="L36" s="20"/>
      <c r="M36" s="20"/>
      <c r="N36" s="20"/>
      <c r="O36" s="20"/>
      <c r="P36" s="20"/>
      <c r="Q36" s="20"/>
      <c r="R36" s="20"/>
    </row>
    <row r="37" spans="2:18" x14ac:dyDescent="0.25">
      <c r="B37" s="418" t="str">
        <f>'DATI STRUTTURA'!C35</f>
        <v>Y0.4</v>
      </c>
      <c r="C37" s="416">
        <f>'DATI STRUTTURA'!D35</f>
        <v>0.4</v>
      </c>
      <c r="D37" s="416">
        <f>'DATI STRUTTURA'!E35</f>
        <v>2.9</v>
      </c>
      <c r="E37" s="416">
        <f>'Foglio deposito'!B231*MINA(C37:D37)*'DATI STRUTTURA'!$C$4</f>
        <v>30.276000000000003</v>
      </c>
      <c r="F37" s="417">
        <f>IF(E37=0,0,E37/($H$13*'Foglio deposito'!B231))</f>
        <v>0.36712217009993886</v>
      </c>
      <c r="G37" s="417">
        <f>IF('Foglio deposito'!C231=0,0,(2*PI()*$H$5^2)/$H$15*(F37/($H$14*'Foglio deposito'!$C231))^0.5)</f>
        <v>1.092517058288809E-2</v>
      </c>
      <c r="H37" s="416">
        <f>IF('Foglio deposito'!C231=0,0,IF($H$11*$H$12*((3*(1+$H$9/$H$7))/(1+(1-$G37/$H$10)^2)-0.5)&gt;$H$11*$H$12,$H$11*$H$12*((3*(1+$H$9/$H$7))/(1+(1-$G37/$H$10)^2)-0.5),$H$11*$H$12))</f>
        <v>0.44659581704612611</v>
      </c>
      <c r="I37" s="416">
        <f t="shared" si="0"/>
        <v>6.7605674784442575</v>
      </c>
      <c r="J37" s="416">
        <f t="shared" si="1"/>
        <v>2.3312301649807785</v>
      </c>
      <c r="K37" s="416">
        <f t="shared" si="2"/>
        <v>2.4507057109360435</v>
      </c>
      <c r="L37" s="20"/>
      <c r="M37" s="20"/>
      <c r="N37" s="20"/>
      <c r="O37" s="20"/>
      <c r="P37" s="20"/>
      <c r="Q37" s="20"/>
      <c r="R37" s="20"/>
    </row>
    <row r="38" spans="2:18" x14ac:dyDescent="0.25">
      <c r="B38" s="418" t="str">
        <f>'DATI STRUTTURA'!C36</f>
        <v>Y0.5</v>
      </c>
      <c r="C38" s="416">
        <f>'DATI STRUTTURA'!D36</f>
        <v>0.4</v>
      </c>
      <c r="D38" s="416">
        <f>'DATI STRUTTURA'!E36</f>
        <v>5.3</v>
      </c>
      <c r="E38" s="416">
        <f>'Foglio deposito'!B232*MINA(C38:D38)*'DATI STRUTTURA'!$C$4</f>
        <v>55.331999999999994</v>
      </c>
      <c r="F38" s="417">
        <f>IF(E38=0,0,E38/($H$13*'Foglio deposito'!B232))</f>
        <v>0.36712217009993886</v>
      </c>
      <c r="G38" s="417">
        <f>IF('Foglio deposito'!C232=0,0,(2*PI()*$H$5^2)/$H$15*(F38/($H$14*'Foglio deposito'!$C232))^0.5)</f>
        <v>8.0814500096405215E-3</v>
      </c>
      <c r="H38" s="416">
        <f>IF('Foglio deposito'!C232=0,0,IF($H$11*$H$12*((3*(1+$H$9/$H$7))/(1+(1-$G38/$H$10)^2)-0.5)&gt;$H$11*$H$12,$H$11*$H$12*((3*(1+$H$9/$H$7))/(1+(1-$G38/$H$10)^2)-0.5),$H$11*$H$12))</f>
        <v>0.43759679187314343</v>
      </c>
      <c r="I38" s="416">
        <f t="shared" si="0"/>
        <v>12.106552843962385</v>
      </c>
      <c r="J38" s="416">
        <f t="shared" si="1"/>
        <v>4.1746733944697878</v>
      </c>
      <c r="K38" s="416">
        <f t="shared" si="2"/>
        <v>4.3886254059363647</v>
      </c>
      <c r="L38" s="20"/>
      <c r="M38" s="20"/>
      <c r="N38" s="20"/>
      <c r="O38" s="20"/>
      <c r="P38" s="20"/>
      <c r="Q38" s="20"/>
      <c r="R38" s="20"/>
    </row>
    <row r="39" spans="2:18" x14ac:dyDescent="0.25">
      <c r="B39" s="418" t="str">
        <f>'DATI STRUTTURA'!C37</f>
        <v>Y0.6</v>
      </c>
      <c r="C39" s="416">
        <f>'DATI STRUTTURA'!D37</f>
        <v>0.4</v>
      </c>
      <c r="D39" s="416">
        <f>'DATI STRUTTURA'!E37</f>
        <v>4</v>
      </c>
      <c r="E39" s="416">
        <f>'Foglio deposito'!B233*MINA(C39:D39)*'DATI STRUTTURA'!$C$4</f>
        <v>41.76</v>
      </c>
      <c r="F39" s="417">
        <f>IF(E39=0,0,E39/($H$13*'Foglio deposito'!B233))</f>
        <v>0.36712217009993886</v>
      </c>
      <c r="G39" s="417">
        <f>IF('Foglio deposito'!C233=0,0,(2*PI()*$H$5^2)/$H$15*(F39/($H$14*'Foglio deposito'!$C233))^0.5)</f>
        <v>9.3024475484827299E-3</v>
      </c>
      <c r="H39" s="416">
        <f>IF('Foglio deposito'!C233=0,0,IF($H$11*$H$12*((3*(1+$H$9/$H$7))/(1+(1-$G39/$H$10)^2)-0.5)&gt;$H$11*$H$12,$H$11*$H$12*((3*(1+$H$9/$H$7))/(1+(1-$G39/$H$10)^2)-0.5),$H$11*$H$12))</f>
        <v>0.44144483602142415</v>
      </c>
      <c r="I39" s="416">
        <f t="shared" si="0"/>
        <v>9.2173681761273354</v>
      </c>
      <c r="J39" s="416">
        <f t="shared" si="1"/>
        <v>3.1784028193542535</v>
      </c>
      <c r="K39" s="416">
        <f t="shared" si="2"/>
        <v>3.341295963846159</v>
      </c>
      <c r="L39" s="20"/>
      <c r="M39" s="20"/>
      <c r="N39" s="20"/>
      <c r="O39" s="20"/>
      <c r="P39" s="20"/>
      <c r="Q39" s="20"/>
      <c r="R39" s="20"/>
    </row>
    <row r="40" spans="2:18" x14ac:dyDescent="0.25">
      <c r="B40" s="418">
        <f>'DATI STRUTTURA'!C38</f>
        <v>0</v>
      </c>
      <c r="C40" s="416">
        <f>'DATI STRUTTURA'!D38</f>
        <v>0</v>
      </c>
      <c r="D40" s="416">
        <f>'DATI STRUTTURA'!E38</f>
        <v>0</v>
      </c>
      <c r="E40" s="416">
        <f>'Foglio deposito'!B234*MINA(C40:D40)*'DATI STRUTTURA'!$C$4</f>
        <v>0</v>
      </c>
      <c r="F40" s="417">
        <f>IF(E40=0,0,E40/($H$13*'Foglio deposito'!B234))</f>
        <v>0</v>
      </c>
      <c r="G40" s="417">
        <f>IF('Foglio deposito'!C234=0,0,(2*PI()*$H$5^2)/$H$15*(F40/($H$14*'Foglio deposito'!$C234))^0.5)</f>
        <v>0</v>
      </c>
      <c r="H40" s="416">
        <f>IF('Foglio deposito'!C234=0,0,IF($H$11*$H$12*((3*(1+$H$9/$H$7))/(1+(1-$G40/$H$10)^2)-0.5)&gt;$H$11*$H$12,$H$11*$H$12*((3*(1+$H$9/$H$7))/(1+(1-$G40/$H$10)^2)-0.5),$H$11*$H$12))</f>
        <v>0</v>
      </c>
      <c r="I40" s="416">
        <f t="shared" si="0"/>
        <v>0</v>
      </c>
      <c r="J40" s="416">
        <f t="shared" si="1"/>
        <v>0</v>
      </c>
      <c r="K40" s="416">
        <f t="shared" si="2"/>
        <v>0</v>
      </c>
      <c r="L40" s="20"/>
      <c r="M40" s="20"/>
      <c r="N40" s="20"/>
      <c r="O40" s="20"/>
      <c r="P40" s="20"/>
      <c r="Q40" s="20"/>
      <c r="R40" s="20"/>
    </row>
    <row r="41" spans="2:18" x14ac:dyDescent="0.25">
      <c r="B41" s="418">
        <f>'DATI STRUTTURA'!C39</f>
        <v>0</v>
      </c>
      <c r="C41" s="416">
        <f>'DATI STRUTTURA'!D39</f>
        <v>0</v>
      </c>
      <c r="D41" s="416">
        <f>'DATI STRUTTURA'!E39</f>
        <v>0</v>
      </c>
      <c r="E41" s="416">
        <f>'Foglio deposito'!B235*MINA(C41:D41)*'DATI STRUTTURA'!$C$4</f>
        <v>0</v>
      </c>
      <c r="F41" s="417">
        <f>IF(E41=0,0,E41/($H$13*'Foglio deposito'!B235))</f>
        <v>0</v>
      </c>
      <c r="G41" s="417">
        <f>IF('Foglio deposito'!C235=0,0,(2*PI()*$H$5^2)/$H$15*(F41/($H$14*'Foglio deposito'!$C235))^0.5)</f>
        <v>0</v>
      </c>
      <c r="H41" s="416">
        <f>IF('Foglio deposito'!C235=0,0,IF($H$11*$H$12*((3*(1+$H$9/$H$7))/(1+(1-$G41/$H$10)^2)-0.5)&gt;$H$11*$H$12,$H$11*$H$12*((3*(1+$H$9/$H$7))/(1+(1-$G41/$H$10)^2)-0.5),$H$11*$H$12))</f>
        <v>0</v>
      </c>
      <c r="I41" s="416">
        <f t="shared" si="0"/>
        <v>0</v>
      </c>
      <c r="J41" s="416">
        <f t="shared" si="1"/>
        <v>0</v>
      </c>
      <c r="K41" s="416">
        <f t="shared" si="2"/>
        <v>0</v>
      </c>
      <c r="L41" s="20"/>
      <c r="M41" s="20"/>
      <c r="N41" s="20"/>
      <c r="O41" s="20"/>
      <c r="P41" s="20"/>
      <c r="Q41" s="20"/>
      <c r="R41" s="20"/>
    </row>
    <row r="42" spans="2:18" x14ac:dyDescent="0.25">
      <c r="B42" s="418">
        <f>'DATI STRUTTURA'!C40</f>
        <v>0</v>
      </c>
      <c r="C42" s="416">
        <f>'DATI STRUTTURA'!D40</f>
        <v>0</v>
      </c>
      <c r="D42" s="416">
        <f>'DATI STRUTTURA'!E40</f>
        <v>0</v>
      </c>
      <c r="E42" s="416">
        <f>'Foglio deposito'!B236*MINA(C42:D42)*'DATI STRUTTURA'!$C$4</f>
        <v>0</v>
      </c>
      <c r="F42" s="417">
        <f>IF(E42=0,0,E42/($H$13*'Foglio deposito'!B236))</f>
        <v>0</v>
      </c>
      <c r="G42" s="417">
        <f>IF('Foglio deposito'!C236=0,0,(2*PI()*$H$5^2)/$H$15*(F42/($H$14*'Foglio deposito'!$C236))^0.5)</f>
        <v>0</v>
      </c>
      <c r="H42" s="416">
        <f>IF('Foglio deposito'!C236=0,0,IF($H$11*$H$12*((3*(1+$H$9/$H$7))/(1+(1-$G42/$H$10)^2)-0.5)&gt;$H$11*$H$12,$H$11*$H$12*((3*(1+$H$9/$H$7))/(1+(1-$G42/$H$10)^2)-0.5),$H$11*$H$12))</f>
        <v>0</v>
      </c>
      <c r="I42" s="416">
        <f t="shared" si="0"/>
        <v>0</v>
      </c>
      <c r="J42" s="416">
        <f t="shared" si="1"/>
        <v>0</v>
      </c>
      <c r="K42" s="416">
        <f t="shared" si="2"/>
        <v>0</v>
      </c>
      <c r="L42" s="20"/>
      <c r="M42" s="20"/>
      <c r="N42" s="20"/>
      <c r="O42" s="20"/>
      <c r="P42" s="20"/>
      <c r="Q42" s="20"/>
      <c r="R42" s="20"/>
    </row>
    <row r="43" spans="2:18" x14ac:dyDescent="0.25">
      <c r="B43" s="418">
        <f>'DATI STRUTTURA'!C41</f>
        <v>0</v>
      </c>
      <c r="C43" s="416">
        <f>'DATI STRUTTURA'!D41</f>
        <v>0</v>
      </c>
      <c r="D43" s="416">
        <f>'DATI STRUTTURA'!E41</f>
        <v>0</v>
      </c>
      <c r="E43" s="416">
        <f>'Foglio deposito'!B237*MINA(C43:D43)*'DATI STRUTTURA'!$C$4</f>
        <v>0</v>
      </c>
      <c r="F43" s="417">
        <f>IF(E43=0,0,E43/($H$13*'Foglio deposito'!B237))</f>
        <v>0</v>
      </c>
      <c r="G43" s="417">
        <f>IF('Foglio deposito'!C237=0,0,(2*PI()*$H$5^2)/$H$15*(F43/($H$14*'Foglio deposito'!$C237))^0.5)</f>
        <v>0</v>
      </c>
      <c r="H43" s="416">
        <f>IF('Foglio deposito'!C237=0,0,IF($H$11*$H$12*((3*(1+$H$9/$H$7))/(1+(1-$G43/$H$10)^2)-0.5)&gt;$H$11*$H$12,$H$11*$H$12*((3*(1+$H$9/$H$7))/(1+(1-$G43/$H$10)^2)-0.5),$H$11*$H$12))</f>
        <v>0</v>
      </c>
      <c r="I43" s="416">
        <f t="shared" si="0"/>
        <v>0</v>
      </c>
      <c r="J43" s="416">
        <f t="shared" si="1"/>
        <v>0</v>
      </c>
      <c r="K43" s="416">
        <f t="shared" si="2"/>
        <v>0</v>
      </c>
      <c r="L43" s="20"/>
      <c r="M43" s="20"/>
      <c r="N43" s="20"/>
      <c r="O43" s="20"/>
      <c r="P43" s="20"/>
      <c r="Q43" s="20"/>
      <c r="R43" s="20"/>
    </row>
    <row r="44" spans="2:18" x14ac:dyDescent="0.25">
      <c r="B44" s="418">
        <f>'DATI STRUTTURA'!C42</f>
        <v>0</v>
      </c>
      <c r="C44" s="416">
        <f>'DATI STRUTTURA'!D42</f>
        <v>0</v>
      </c>
      <c r="D44" s="416">
        <f>'DATI STRUTTURA'!E42</f>
        <v>0</v>
      </c>
      <c r="E44" s="416">
        <f>'Foglio deposito'!B238*MINA(C44:D44)*'DATI STRUTTURA'!$C$4</f>
        <v>0</v>
      </c>
      <c r="F44" s="417">
        <f>IF(E44=0,0,E44/($H$13*'Foglio deposito'!B238))</f>
        <v>0</v>
      </c>
      <c r="G44" s="417">
        <f>IF('Foglio deposito'!C238=0,0,(2*PI()*$H$5^2)/$H$15*(F44/($H$14*'Foglio deposito'!$C238))^0.5)</f>
        <v>0</v>
      </c>
      <c r="H44" s="416">
        <f>IF('Foglio deposito'!C238=0,0,IF($H$11*$H$12*((3*(1+$H$9/$H$7))/(1+(1-$G44/$H$10)^2)-0.5)&gt;$H$11*$H$12,$H$11*$H$12*((3*(1+$H$9/$H$7))/(1+(1-$G44/$H$10)^2)-0.5),$H$11*$H$12))</f>
        <v>0</v>
      </c>
      <c r="I44" s="416">
        <f t="shared" si="0"/>
        <v>0</v>
      </c>
      <c r="J44" s="416">
        <f t="shared" si="1"/>
        <v>0</v>
      </c>
      <c r="K44" s="416">
        <f t="shared" si="2"/>
        <v>0</v>
      </c>
      <c r="L44" s="20"/>
      <c r="M44" s="20"/>
      <c r="N44" s="20"/>
      <c r="O44" s="20"/>
      <c r="P44" s="20"/>
      <c r="Q44" s="20"/>
      <c r="R44" s="20"/>
    </row>
    <row r="45" spans="2:18" x14ac:dyDescent="0.25">
      <c r="B45" s="418">
        <f>'DATI STRUTTURA'!C43</f>
        <v>0</v>
      </c>
      <c r="C45" s="416">
        <f>'DATI STRUTTURA'!D43</f>
        <v>0</v>
      </c>
      <c r="D45" s="416">
        <f>'DATI STRUTTURA'!E43</f>
        <v>0</v>
      </c>
      <c r="E45" s="416">
        <f>'Foglio deposito'!B239*MINA(C45:D45)*'DATI STRUTTURA'!$C$4</f>
        <v>0</v>
      </c>
      <c r="F45" s="417">
        <f>IF(E45=0,0,E45/($H$13*'Foglio deposito'!B239))</f>
        <v>0</v>
      </c>
      <c r="G45" s="417">
        <f>IF('Foglio deposito'!C239=0,0,(2*PI()*$H$5^2)/$H$15*(F45/($H$14*'Foglio deposito'!$C239))^0.5)</f>
        <v>0</v>
      </c>
      <c r="H45" s="416">
        <f>IF('Foglio deposito'!C239=0,0,IF($H$11*$H$12*((3*(1+$H$9/$H$7))/(1+(1-$G45/$H$10)^2)-0.5)&gt;$H$11*$H$12,$H$11*$H$12*((3*(1+$H$9/$H$7))/(1+(1-$G45/$H$10)^2)-0.5),$H$11*$H$12))</f>
        <v>0</v>
      </c>
      <c r="I45" s="416">
        <f t="shared" si="0"/>
        <v>0</v>
      </c>
      <c r="J45" s="416">
        <f t="shared" si="1"/>
        <v>0</v>
      </c>
      <c r="K45" s="416">
        <f t="shared" si="2"/>
        <v>0</v>
      </c>
      <c r="L45" s="20"/>
      <c r="M45" s="20"/>
      <c r="N45" s="20"/>
      <c r="O45" s="20"/>
      <c r="P45" s="20"/>
      <c r="Q45" s="20"/>
      <c r="R45" s="20"/>
    </row>
    <row r="46" spans="2:18" x14ac:dyDescent="0.25">
      <c r="B46" s="418">
        <f>'DATI STRUTTURA'!C44</f>
        <v>0</v>
      </c>
      <c r="C46" s="416">
        <f>'DATI STRUTTURA'!D44</f>
        <v>0</v>
      </c>
      <c r="D46" s="416">
        <f>'DATI STRUTTURA'!E44</f>
        <v>0</v>
      </c>
      <c r="E46" s="416">
        <f>'Foglio deposito'!B240*MINA(C46:D46)*'DATI STRUTTURA'!$C$4</f>
        <v>0</v>
      </c>
      <c r="F46" s="417">
        <f>IF(E46=0,0,E46/($H$13*'Foglio deposito'!B240))</f>
        <v>0</v>
      </c>
      <c r="G46" s="417">
        <f>IF('Foglio deposito'!C240=0,0,(2*PI()*$H$5^2)/$H$15*(F46/($H$14*'Foglio deposito'!$C240))^0.5)</f>
        <v>0</v>
      </c>
      <c r="H46" s="416">
        <f>IF('Foglio deposito'!C240=0,0,IF($H$11*$H$12*((3*(1+$H$9/$H$7))/(1+(1-$G46/$H$10)^2)-0.5)&gt;$H$11*$H$12,$H$11*$H$12*((3*(1+$H$9/$H$7))/(1+(1-$G46/$H$10)^2)-0.5),$H$11*$H$12))</f>
        <v>0</v>
      </c>
      <c r="I46" s="416">
        <f t="shared" si="0"/>
        <v>0</v>
      </c>
      <c r="J46" s="416">
        <f t="shared" si="1"/>
        <v>0</v>
      </c>
      <c r="K46" s="416">
        <f t="shared" si="2"/>
        <v>0</v>
      </c>
      <c r="L46" s="20"/>
      <c r="M46" s="20"/>
      <c r="N46" s="20"/>
      <c r="O46" s="20"/>
      <c r="P46" s="20"/>
      <c r="Q46" s="20"/>
      <c r="R46" s="20"/>
    </row>
    <row r="47" spans="2:18" x14ac:dyDescent="0.25">
      <c r="B47" s="418">
        <f>'DATI STRUTTURA'!C45</f>
        <v>0</v>
      </c>
      <c r="C47" s="416">
        <f>'DATI STRUTTURA'!D45</f>
        <v>0</v>
      </c>
      <c r="D47" s="416">
        <f>'DATI STRUTTURA'!E45</f>
        <v>0</v>
      </c>
      <c r="E47" s="416">
        <f>'Foglio deposito'!B241*MINA(C47:D47)*'DATI STRUTTURA'!$C$4</f>
        <v>0</v>
      </c>
      <c r="F47" s="417">
        <f>IF(E47=0,0,E47/($H$13*'Foglio deposito'!B241))</f>
        <v>0</v>
      </c>
      <c r="G47" s="417">
        <f>IF('Foglio deposito'!C241=0,0,(2*PI()*$H$5^2)/$H$15*(F47/($H$14*'Foglio deposito'!$C241))^0.5)</f>
        <v>0</v>
      </c>
      <c r="H47" s="416">
        <f>IF('Foglio deposito'!C241=0,0,IF($H$11*$H$12*((3*(1+$H$9/$H$7))/(1+(1-$G47/$H$10)^2)-0.5)&gt;$H$11*$H$12,$H$11*$H$12*((3*(1+$H$9/$H$7))/(1+(1-$G47/$H$10)^2)-0.5),$H$11*$H$12))</f>
        <v>0</v>
      </c>
      <c r="I47" s="416">
        <f t="shared" si="0"/>
        <v>0</v>
      </c>
      <c r="J47" s="416">
        <f t="shared" si="1"/>
        <v>0</v>
      </c>
      <c r="K47" s="416">
        <f t="shared" si="2"/>
        <v>0</v>
      </c>
      <c r="L47" s="20"/>
      <c r="M47" s="20"/>
      <c r="N47" s="20"/>
      <c r="O47" s="20"/>
      <c r="P47" s="20"/>
      <c r="Q47" s="20"/>
      <c r="R47" s="20"/>
    </row>
    <row r="48" spans="2:18" x14ac:dyDescent="0.25">
      <c r="B48" s="418">
        <f>'DATI STRUTTURA'!C46</f>
        <v>0</v>
      </c>
      <c r="C48" s="416">
        <f>'DATI STRUTTURA'!D46</f>
        <v>0</v>
      </c>
      <c r="D48" s="416">
        <f>'DATI STRUTTURA'!E46</f>
        <v>0</v>
      </c>
      <c r="E48" s="416">
        <f>'Foglio deposito'!B242*MINA(C48:D48)*'DATI STRUTTURA'!$C$4</f>
        <v>0</v>
      </c>
      <c r="F48" s="417">
        <f>IF(E48=0,0,E48/($H$13*'Foglio deposito'!B242))</f>
        <v>0</v>
      </c>
      <c r="G48" s="417">
        <f>IF('Foglio deposito'!C242=0,0,(2*PI()*$H$5^2)/$H$15*(F48/($H$14*'Foglio deposito'!$C242))^0.5)</f>
        <v>0</v>
      </c>
      <c r="H48" s="416">
        <f>IF('Foglio deposito'!C242=0,0,IF($H$11*$H$12*((3*(1+$H$9/$H$7))/(1+(1-$G48/$H$10)^2)-0.5)&gt;$H$11*$H$12,$H$11*$H$12*((3*(1+$H$9/$H$7))/(1+(1-$G48/$H$10)^2)-0.5),$H$11*$H$12))</f>
        <v>0</v>
      </c>
      <c r="I48" s="416">
        <f t="shared" si="0"/>
        <v>0</v>
      </c>
      <c r="J48" s="416">
        <f t="shared" si="1"/>
        <v>0</v>
      </c>
      <c r="K48" s="416">
        <f t="shared" si="2"/>
        <v>0</v>
      </c>
      <c r="L48" s="20"/>
      <c r="M48" s="20"/>
      <c r="N48" s="20"/>
      <c r="O48" s="20"/>
      <c r="P48" s="20"/>
      <c r="Q48" s="20"/>
      <c r="R48" s="20"/>
    </row>
    <row r="49" spans="2:18" x14ac:dyDescent="0.25">
      <c r="B49" s="418">
        <f>'DATI STRUTTURA'!C47</f>
        <v>0</v>
      </c>
      <c r="C49" s="416">
        <f>'DATI STRUTTURA'!D47</f>
        <v>0</v>
      </c>
      <c r="D49" s="416">
        <f>'DATI STRUTTURA'!E47</f>
        <v>0</v>
      </c>
      <c r="E49" s="416">
        <f>'Foglio deposito'!B243*MINA(C49:D49)*'DATI STRUTTURA'!$C$4</f>
        <v>0</v>
      </c>
      <c r="F49" s="417">
        <f>IF(E49=0,0,E49/($H$13*'Foglio deposito'!B243))</f>
        <v>0</v>
      </c>
      <c r="G49" s="417">
        <f>IF('Foglio deposito'!C243=0,0,(2*PI()*$H$5^2)/$H$15*(F49/($H$14*'Foglio deposito'!$C243))^0.5)</f>
        <v>0</v>
      </c>
      <c r="H49" s="416">
        <f>IF('Foglio deposito'!C243=0,0,IF($H$11*$H$12*((3*(1+$H$9/$H$7))/(1+(1-$G49/$H$10)^2)-0.5)&gt;$H$11*$H$12,$H$11*$H$12*((3*(1+$H$9/$H$7))/(1+(1-$G49/$H$10)^2)-0.5),$H$11*$H$12))</f>
        <v>0</v>
      </c>
      <c r="I49" s="416">
        <f t="shared" si="0"/>
        <v>0</v>
      </c>
      <c r="J49" s="416">
        <f t="shared" si="1"/>
        <v>0</v>
      </c>
      <c r="K49" s="416">
        <f t="shared" si="2"/>
        <v>0</v>
      </c>
      <c r="L49" s="20"/>
      <c r="M49" s="20"/>
      <c r="N49" s="20"/>
      <c r="O49" s="20"/>
      <c r="P49" s="20"/>
      <c r="Q49" s="20"/>
      <c r="R49" s="20"/>
    </row>
    <row r="50" spans="2:18" x14ac:dyDescent="0.25">
      <c r="B50" s="418">
        <f>'DATI STRUTTURA'!C48</f>
        <v>0</v>
      </c>
      <c r="C50" s="416">
        <f>'DATI STRUTTURA'!D48</f>
        <v>0</v>
      </c>
      <c r="D50" s="416">
        <f>'DATI STRUTTURA'!E48</f>
        <v>0</v>
      </c>
      <c r="E50" s="416">
        <f>'Foglio deposito'!B244*MINA(C50:D50)*'DATI STRUTTURA'!$C$4</f>
        <v>0</v>
      </c>
      <c r="F50" s="417">
        <f>IF(E50=0,0,E50/($H$13*'Foglio deposito'!B244))</f>
        <v>0</v>
      </c>
      <c r="G50" s="417">
        <f>IF('Foglio deposito'!C244=0,0,(2*PI()*$H$5^2)/$H$15*(F50/($H$14*'Foglio deposito'!$C244))^0.5)</f>
        <v>0</v>
      </c>
      <c r="H50" s="416">
        <f>IF('Foglio deposito'!C244=0,0,IF($H$11*$H$12*((3*(1+$H$9/$H$7))/(1+(1-$G50/$H$10)^2)-0.5)&gt;$H$11*$H$12,$H$11*$H$12*((3*(1+$H$9/$H$7))/(1+(1-$G50/$H$10)^2)-0.5),$H$11*$H$12))</f>
        <v>0</v>
      </c>
      <c r="I50" s="416">
        <f t="shared" si="0"/>
        <v>0</v>
      </c>
      <c r="J50" s="416">
        <f t="shared" si="1"/>
        <v>0</v>
      </c>
      <c r="K50" s="416">
        <f t="shared" si="2"/>
        <v>0</v>
      </c>
      <c r="L50" s="20"/>
      <c r="M50" s="20"/>
      <c r="N50" s="20"/>
      <c r="O50" s="20"/>
      <c r="P50" s="20"/>
      <c r="Q50" s="20"/>
      <c r="R50" s="20"/>
    </row>
    <row r="51" spans="2:18" x14ac:dyDescent="0.25">
      <c r="B51" s="418">
        <f>'DATI STRUTTURA'!C49</f>
        <v>0</v>
      </c>
      <c r="C51" s="416">
        <f>'DATI STRUTTURA'!D49</f>
        <v>0</v>
      </c>
      <c r="D51" s="416">
        <f>'DATI STRUTTURA'!E49</f>
        <v>0</v>
      </c>
      <c r="E51" s="416">
        <f>'Foglio deposito'!B245*MINA(C51:D51)*'DATI STRUTTURA'!$C$4</f>
        <v>0</v>
      </c>
      <c r="F51" s="417">
        <f>IF(E51=0,0,E51/($H$13*'Foglio deposito'!B245))</f>
        <v>0</v>
      </c>
      <c r="G51" s="417">
        <f>IF('Foglio deposito'!C245=0,0,(2*PI()*$H$5^2)/$H$15*(F51/($H$14*'Foglio deposito'!$C245))^0.5)</f>
        <v>0</v>
      </c>
      <c r="H51" s="416">
        <f>IF('Foglio deposito'!C245=0,0,IF($H$11*$H$12*((3*(1+$H$9/$H$7))/(1+(1-$G51/$H$10)^2)-0.5)&gt;$H$11*$H$12,$H$11*$H$12*((3*(1+$H$9/$H$7))/(1+(1-$G51/$H$10)^2)-0.5),$H$11*$H$12))</f>
        <v>0</v>
      </c>
      <c r="I51" s="416">
        <f t="shared" si="0"/>
        <v>0</v>
      </c>
      <c r="J51" s="416">
        <f t="shared" si="1"/>
        <v>0</v>
      </c>
      <c r="K51" s="416">
        <f t="shared" si="2"/>
        <v>0</v>
      </c>
      <c r="L51" s="20"/>
      <c r="M51" s="20"/>
      <c r="N51" s="20"/>
      <c r="O51" s="20"/>
      <c r="P51" s="20"/>
      <c r="Q51" s="20"/>
      <c r="R51" s="20"/>
    </row>
    <row r="52" spans="2:18" x14ac:dyDescent="0.25">
      <c r="B52" s="418">
        <f>'DATI STRUTTURA'!C50</f>
        <v>0</v>
      </c>
      <c r="C52" s="416">
        <f>'DATI STRUTTURA'!D50</f>
        <v>0</v>
      </c>
      <c r="D52" s="416">
        <f>'DATI STRUTTURA'!E50</f>
        <v>0</v>
      </c>
      <c r="E52" s="416">
        <f>'Foglio deposito'!B246*MINA(C52:D52)*'DATI STRUTTURA'!$C$4</f>
        <v>0</v>
      </c>
      <c r="F52" s="417">
        <f>IF(E52=0,0,E52/($H$13*'Foglio deposito'!B246))</f>
        <v>0</v>
      </c>
      <c r="G52" s="417">
        <f>IF('Foglio deposito'!C246=0,0,(2*PI()*$H$5^2)/$H$15*(F52/($H$14*'Foglio deposito'!$C246))^0.5)</f>
        <v>0</v>
      </c>
      <c r="H52" s="416">
        <f>IF('Foglio deposito'!C246=0,0,IF($H$11*$H$12*((3*(1+$H$9/$H$7))/(1+(1-$G52/$H$10)^2)-0.5)&gt;$H$11*$H$12,$H$11*$H$12*((3*(1+$H$9/$H$7))/(1+(1-$G52/$H$10)^2)-0.5),$H$11*$H$12))</f>
        <v>0</v>
      </c>
      <c r="I52" s="416">
        <f t="shared" si="0"/>
        <v>0</v>
      </c>
      <c r="J52" s="416">
        <f t="shared" si="1"/>
        <v>0</v>
      </c>
      <c r="K52" s="416">
        <f t="shared" si="2"/>
        <v>0</v>
      </c>
      <c r="L52" s="20"/>
      <c r="M52" s="20"/>
      <c r="N52" s="20"/>
      <c r="O52" s="20"/>
      <c r="P52" s="20"/>
      <c r="Q52" s="20"/>
      <c r="R52" s="20"/>
    </row>
    <row r="53" spans="2:18" x14ac:dyDescent="0.25">
      <c r="B53" s="418">
        <f>'DATI STRUTTURA'!C51</f>
        <v>0</v>
      </c>
      <c r="C53" s="416">
        <f>'DATI STRUTTURA'!D51</f>
        <v>0</v>
      </c>
      <c r="D53" s="416">
        <f>'DATI STRUTTURA'!E51</f>
        <v>0</v>
      </c>
      <c r="E53" s="416">
        <f>'Foglio deposito'!B247*MINA(C53:D53)*'DATI STRUTTURA'!$C$4</f>
        <v>0</v>
      </c>
      <c r="F53" s="417">
        <f>IF(E53=0,0,E53/($H$13*'Foglio deposito'!B247))</f>
        <v>0</v>
      </c>
      <c r="G53" s="417">
        <f>IF('Foglio deposito'!C247=0,0,(2*PI()*$H$5^2)/$H$15*(F53/($H$14*'Foglio deposito'!$C247))^0.5)</f>
        <v>0</v>
      </c>
      <c r="H53" s="416">
        <f>IF('Foglio deposito'!C247=0,0,IF($H$11*$H$12*((3*(1+$H$9/$H$7))/(1+(1-$G53/$H$10)^2)-0.5)&gt;$H$11*$H$12,$H$11*$H$12*((3*(1+$H$9/$H$7))/(1+(1-$G53/$H$10)^2)-0.5),$H$11*$H$12))</f>
        <v>0</v>
      </c>
      <c r="I53" s="416">
        <f t="shared" si="0"/>
        <v>0</v>
      </c>
      <c r="J53" s="416">
        <f t="shared" si="1"/>
        <v>0</v>
      </c>
      <c r="K53" s="416">
        <f t="shared" si="2"/>
        <v>0</v>
      </c>
      <c r="L53" s="20"/>
      <c r="M53" s="20"/>
      <c r="N53" s="20"/>
      <c r="O53" s="20"/>
      <c r="P53" s="20"/>
      <c r="Q53" s="20"/>
      <c r="R53" s="20"/>
    </row>
    <row r="54" spans="2:18" x14ac:dyDescent="0.25">
      <c r="B54" s="418">
        <f>'DATI STRUTTURA'!C52</f>
        <v>0</v>
      </c>
      <c r="C54" s="416">
        <f>'DATI STRUTTURA'!D52</f>
        <v>0</v>
      </c>
      <c r="D54" s="416">
        <f>'DATI STRUTTURA'!E52</f>
        <v>0</v>
      </c>
      <c r="E54" s="416">
        <f>'Foglio deposito'!B248*MINA(C54:D54)*'DATI STRUTTURA'!$C$4</f>
        <v>0</v>
      </c>
      <c r="F54" s="417">
        <f>IF(E54=0,0,E54/($H$13*'Foglio deposito'!B248))</f>
        <v>0</v>
      </c>
      <c r="G54" s="417">
        <f>IF('Foglio deposito'!C248=0,0,(2*PI()*$H$5^2)/$H$15*(F54/($H$14*'Foglio deposito'!$C248))^0.5)</f>
        <v>0</v>
      </c>
      <c r="H54" s="416">
        <f>IF('Foglio deposito'!C248=0,0,IF($H$11*$H$12*((3*(1+$H$9/$H$7))/(1+(1-$G54/$H$10)^2)-0.5)&gt;$H$11*$H$12,$H$11*$H$12*((3*(1+$H$9/$H$7))/(1+(1-$G54/$H$10)^2)-0.5),$H$11*$H$12))</f>
        <v>0</v>
      </c>
      <c r="I54" s="416">
        <f t="shared" si="0"/>
        <v>0</v>
      </c>
      <c r="J54" s="416">
        <f t="shared" si="1"/>
        <v>0</v>
      </c>
      <c r="K54" s="416">
        <f t="shared" si="2"/>
        <v>0</v>
      </c>
      <c r="L54" s="20"/>
      <c r="M54" s="20"/>
      <c r="N54" s="20"/>
      <c r="O54" s="20"/>
      <c r="P54" s="20"/>
      <c r="Q54" s="20"/>
      <c r="R54" s="20"/>
    </row>
    <row r="55" spans="2:18" x14ac:dyDescent="0.25">
      <c r="B55" s="418">
        <f>'DATI STRUTTURA'!C53</f>
        <v>0</v>
      </c>
      <c r="C55" s="416">
        <f>'DATI STRUTTURA'!D53</f>
        <v>0</v>
      </c>
      <c r="D55" s="416">
        <f>'DATI STRUTTURA'!E53</f>
        <v>0</v>
      </c>
      <c r="E55" s="416">
        <f>'Foglio deposito'!B249*MINA(C55:D55)*'DATI STRUTTURA'!$C$4</f>
        <v>0</v>
      </c>
      <c r="F55" s="417">
        <f>IF(E55=0,0,E55/($H$13*'Foglio deposito'!B249))</f>
        <v>0</v>
      </c>
      <c r="G55" s="417">
        <f>IF('Foglio deposito'!C249=0,0,(2*PI()*$H$5^2)/$H$15*(F55/($H$14*'Foglio deposito'!$C249))^0.5)</f>
        <v>0</v>
      </c>
      <c r="H55" s="416">
        <f>IF('Foglio deposito'!C249=0,0,IF($H$11*$H$12*((3*(1+$H$9/$H$7))/(1+(1-$G55/$H$10)^2)-0.5)&gt;$H$11*$H$12,$H$11*$H$12*((3*(1+$H$9/$H$7))/(1+(1-$G55/$H$10)^2)-0.5),$H$11*$H$12))</f>
        <v>0</v>
      </c>
      <c r="I55" s="416">
        <f t="shared" si="0"/>
        <v>0</v>
      </c>
      <c r="J55" s="416">
        <f t="shared" si="1"/>
        <v>0</v>
      </c>
      <c r="K55" s="416">
        <f t="shared" si="2"/>
        <v>0</v>
      </c>
      <c r="L55" s="20"/>
      <c r="M55" s="20"/>
      <c r="N55" s="20"/>
      <c r="O55" s="20"/>
      <c r="P55" s="20"/>
      <c r="Q55" s="20"/>
      <c r="R55" s="20"/>
    </row>
    <row r="56" spans="2:18" x14ac:dyDescent="0.25">
      <c r="B56" s="418">
        <f>'DATI STRUTTURA'!C54</f>
        <v>0</v>
      </c>
      <c r="C56" s="416">
        <f>'DATI STRUTTURA'!D54</f>
        <v>0</v>
      </c>
      <c r="D56" s="416">
        <f>'DATI STRUTTURA'!E54</f>
        <v>0</v>
      </c>
      <c r="E56" s="416">
        <f>'Foglio deposito'!B250*MINA(C56:D56)*'DATI STRUTTURA'!$C$4</f>
        <v>0</v>
      </c>
      <c r="F56" s="417">
        <f>IF(E56=0,0,E56/($H$13*'Foglio deposito'!B250))</f>
        <v>0</v>
      </c>
      <c r="G56" s="417">
        <f>IF('Foglio deposito'!C250=0,0,(2*PI()*$H$5^2)/$H$15*(F56/($H$14*'Foglio deposito'!$C250))^0.5)</f>
        <v>0</v>
      </c>
      <c r="H56" s="416">
        <f>IF('Foglio deposito'!C250=0,0,IF($H$11*$H$12*((3*(1+$H$9/$H$7))/(1+(1-$G56/$H$10)^2)-0.5)&gt;$H$11*$H$12,$H$11*$H$12*((3*(1+$H$9/$H$7))/(1+(1-$G56/$H$10)^2)-0.5),$H$11*$H$12))</f>
        <v>0</v>
      </c>
      <c r="I56" s="416">
        <f t="shared" si="0"/>
        <v>0</v>
      </c>
      <c r="J56" s="416">
        <f t="shared" si="1"/>
        <v>0</v>
      </c>
      <c r="K56" s="416">
        <f t="shared" si="2"/>
        <v>0</v>
      </c>
      <c r="L56" s="20"/>
      <c r="M56" s="20"/>
      <c r="N56" s="20"/>
      <c r="O56" s="20"/>
      <c r="P56" s="20"/>
      <c r="Q56" s="20"/>
      <c r="R56" s="20"/>
    </row>
    <row r="57" spans="2:18" x14ac:dyDescent="0.25">
      <c r="B57" s="418">
        <f>'DATI STRUTTURA'!C55</f>
        <v>0</v>
      </c>
      <c r="C57" s="416">
        <f>'DATI STRUTTURA'!D55</f>
        <v>0</v>
      </c>
      <c r="D57" s="416">
        <f>'DATI STRUTTURA'!E55</f>
        <v>0</v>
      </c>
      <c r="E57" s="416">
        <f>'Foglio deposito'!B251*MINA(C57:D57)*'DATI STRUTTURA'!$C$4</f>
        <v>0</v>
      </c>
      <c r="F57" s="417">
        <f>IF(E57=0,0,E57/($H$13*'Foglio deposito'!B251))</f>
        <v>0</v>
      </c>
      <c r="G57" s="417">
        <f>IF('Foglio deposito'!C251=0,0,(2*PI()*$H$5^2)/$H$15*(F57/($H$14*'Foglio deposito'!$C251))^0.5)</f>
        <v>0</v>
      </c>
      <c r="H57" s="416">
        <f>IF('Foglio deposito'!C251=0,0,IF($H$11*$H$12*((3*(1+$H$9/$H$7))/(1+(1-$G57/$H$10)^2)-0.5)&gt;$H$11*$H$12,$H$11*$H$12*((3*(1+$H$9/$H$7))/(1+(1-$G57/$H$10)^2)-0.5),$H$11*$H$12))</f>
        <v>0</v>
      </c>
      <c r="I57" s="416">
        <f t="shared" si="0"/>
        <v>0</v>
      </c>
      <c r="J57" s="416">
        <f t="shared" si="1"/>
        <v>0</v>
      </c>
      <c r="K57" s="416">
        <f t="shared" si="2"/>
        <v>0</v>
      </c>
      <c r="L57" s="20"/>
      <c r="M57" s="20"/>
      <c r="N57" s="20"/>
      <c r="O57" s="20"/>
      <c r="P57" s="20"/>
      <c r="Q57" s="20"/>
      <c r="R57" s="20"/>
    </row>
    <row r="58" spans="2:18" x14ac:dyDescent="0.25">
      <c r="B58" s="418">
        <f>'DATI STRUTTURA'!C56</f>
        <v>0</v>
      </c>
      <c r="C58" s="416">
        <f>'DATI STRUTTURA'!D56</f>
        <v>0</v>
      </c>
      <c r="D58" s="416">
        <f>'DATI STRUTTURA'!E56</f>
        <v>0</v>
      </c>
      <c r="E58" s="416">
        <f>'Foglio deposito'!B252*MINA(C58:D58)*'DATI STRUTTURA'!$C$4</f>
        <v>0</v>
      </c>
      <c r="F58" s="417">
        <f>IF(E58=0,0,E58/($H$13*'Foglio deposito'!B252))</f>
        <v>0</v>
      </c>
      <c r="G58" s="417">
        <f>IF('Foglio deposito'!C252=0,0,(2*PI()*$H$5^2)/$H$15*(F58/($H$14*'Foglio deposito'!$C252))^0.5)</f>
        <v>0</v>
      </c>
      <c r="H58" s="416">
        <f>IF('Foglio deposito'!C252=0,0,IF($H$11*$H$12*((3*(1+$H$9/$H$7))/(1+(1-$G58/$H$10)^2)-0.5)&gt;$H$11*$H$12,$H$11*$H$12*((3*(1+$H$9/$H$7))/(1+(1-$G58/$H$10)^2)-0.5),$H$11*$H$12))</f>
        <v>0</v>
      </c>
      <c r="I58" s="416">
        <f t="shared" si="0"/>
        <v>0</v>
      </c>
      <c r="J58" s="416">
        <f t="shared" si="1"/>
        <v>0</v>
      </c>
      <c r="K58" s="416">
        <f t="shared" si="2"/>
        <v>0</v>
      </c>
      <c r="L58" s="20"/>
      <c r="M58" s="20"/>
      <c r="N58" s="20"/>
      <c r="O58" s="20"/>
      <c r="P58" s="20"/>
      <c r="Q58" s="20"/>
      <c r="R58" s="20"/>
    </row>
    <row r="59" spans="2:18" x14ac:dyDescent="0.25">
      <c r="B59" s="418">
        <f>'DATI STRUTTURA'!C57</f>
        <v>0</v>
      </c>
      <c r="C59" s="416">
        <f>'DATI STRUTTURA'!D57</f>
        <v>0</v>
      </c>
      <c r="D59" s="416">
        <f>'DATI STRUTTURA'!E57</f>
        <v>0</v>
      </c>
      <c r="E59" s="416">
        <f>'Foglio deposito'!B253*MINA(C59:D59)*'DATI STRUTTURA'!$C$4</f>
        <v>0</v>
      </c>
      <c r="F59" s="417">
        <f>IF(E59=0,0,E59/($H$13*'Foglio deposito'!B253))</f>
        <v>0</v>
      </c>
      <c r="G59" s="417">
        <f>IF('Foglio deposito'!C253=0,0,(2*PI()*$H$5^2)/$H$15*(F59/($H$14*'Foglio deposito'!$C253))^0.5)</f>
        <v>0</v>
      </c>
      <c r="H59" s="416">
        <f>IF('Foglio deposito'!C253=0,0,IF($H$11*$H$12*((3*(1+$H$9/$H$7))/(1+(1-$G59/$H$10)^2)-0.5)&gt;$H$11*$H$12,$H$11*$H$12*((3*(1+$H$9/$H$7))/(1+(1-$G59/$H$10)^2)-0.5),$H$11*$H$12))</f>
        <v>0</v>
      </c>
      <c r="I59" s="416">
        <f t="shared" si="0"/>
        <v>0</v>
      </c>
      <c r="J59" s="416">
        <f t="shared" si="1"/>
        <v>0</v>
      </c>
      <c r="K59" s="416">
        <f t="shared" si="2"/>
        <v>0</v>
      </c>
      <c r="L59" s="20"/>
      <c r="M59" s="20"/>
      <c r="N59" s="20"/>
      <c r="O59" s="20"/>
      <c r="P59" s="20"/>
      <c r="Q59" s="20"/>
      <c r="R59" s="20"/>
    </row>
    <row r="60" spans="2:18" x14ac:dyDescent="0.25">
      <c r="B60" s="418">
        <f>'DATI STRUTTURA'!C58</f>
        <v>0</v>
      </c>
      <c r="C60" s="416">
        <f>'DATI STRUTTURA'!D58</f>
        <v>0</v>
      </c>
      <c r="D60" s="416">
        <f>'DATI STRUTTURA'!E58</f>
        <v>0</v>
      </c>
      <c r="E60" s="416">
        <f>'Foglio deposito'!B254*MINA(C60:D60)*'DATI STRUTTURA'!$C$4</f>
        <v>0</v>
      </c>
      <c r="F60" s="417">
        <f>IF(E60=0,0,E60/($H$13*'Foglio deposito'!B254))</f>
        <v>0</v>
      </c>
      <c r="G60" s="417">
        <f>IF('Foglio deposito'!C254=0,0,(2*PI()*$H$5^2)/$H$15*(F60/($H$14*'Foglio deposito'!$C254))^0.5)</f>
        <v>0</v>
      </c>
      <c r="H60" s="416">
        <f>IF('Foglio deposito'!C254=0,0,IF($H$11*$H$12*((3*(1+$H$9/$H$7))/(1+(1-$G60/$H$10)^2)-0.5)&gt;$H$11*$H$12,$H$11*$H$12*((3*(1+$H$9/$H$7))/(1+(1-$G60/$H$10)^2)-0.5),$H$11*$H$12))</f>
        <v>0</v>
      </c>
      <c r="I60" s="416">
        <f t="shared" si="0"/>
        <v>0</v>
      </c>
      <c r="J60" s="416">
        <f t="shared" si="1"/>
        <v>0</v>
      </c>
      <c r="K60" s="416">
        <f t="shared" si="2"/>
        <v>0</v>
      </c>
      <c r="L60" s="20"/>
      <c r="M60" s="20"/>
      <c r="N60" s="20"/>
      <c r="O60" s="20"/>
      <c r="P60" s="20"/>
      <c r="Q60" s="20"/>
      <c r="R60" s="20"/>
    </row>
    <row r="61" spans="2:18" x14ac:dyDescent="0.25">
      <c r="B61" s="418">
        <f>'DATI STRUTTURA'!C59</f>
        <v>0</v>
      </c>
      <c r="C61" s="416">
        <f>'DATI STRUTTURA'!D59</f>
        <v>0</v>
      </c>
      <c r="D61" s="416">
        <f>'DATI STRUTTURA'!E59</f>
        <v>0</v>
      </c>
      <c r="E61" s="416">
        <f>'Foglio deposito'!B255*MINA(C61:D61)*'DATI STRUTTURA'!$C$4</f>
        <v>0</v>
      </c>
      <c r="F61" s="417">
        <f>IF(E61=0,0,E61/($H$13*'Foglio deposito'!B255))</f>
        <v>0</v>
      </c>
      <c r="G61" s="417">
        <f>IF('Foglio deposito'!C255=0,0,(2*PI()*$H$5^2)/$H$15*(F61/($H$14*'Foglio deposito'!$C255))^0.5)</f>
        <v>0</v>
      </c>
      <c r="H61" s="416">
        <f>IF('Foglio deposito'!C255=0,0,IF($H$11*$H$12*((3*(1+$H$9/$H$7))/(1+(1-$G61/$H$10)^2)-0.5)&gt;$H$11*$H$12,$H$11*$H$12*((3*(1+$H$9/$H$7))/(1+(1-$G61/$H$10)^2)-0.5),$H$11*$H$12))</f>
        <v>0</v>
      </c>
      <c r="I61" s="416">
        <f t="shared" si="0"/>
        <v>0</v>
      </c>
      <c r="J61" s="416">
        <f t="shared" si="1"/>
        <v>0</v>
      </c>
      <c r="K61" s="416">
        <f t="shared" si="2"/>
        <v>0</v>
      </c>
      <c r="L61" s="20"/>
      <c r="M61" s="20"/>
      <c r="N61" s="20"/>
      <c r="O61" s="20"/>
      <c r="P61" s="20"/>
      <c r="Q61" s="20"/>
      <c r="R61" s="20"/>
    </row>
    <row r="62" spans="2:18" x14ac:dyDescent="0.25">
      <c r="B62" s="418">
        <f>'DATI STRUTTURA'!C60</f>
        <v>0</v>
      </c>
      <c r="C62" s="416">
        <f>'DATI STRUTTURA'!D60</f>
        <v>0</v>
      </c>
      <c r="D62" s="416">
        <f>'DATI STRUTTURA'!E60</f>
        <v>0</v>
      </c>
      <c r="E62" s="416">
        <f>'Foglio deposito'!B256*MINA(C62:D62)*'DATI STRUTTURA'!$C$4</f>
        <v>0</v>
      </c>
      <c r="F62" s="417">
        <f>IF(E62=0,0,E62/($H$13*'Foglio deposito'!B256))</f>
        <v>0</v>
      </c>
      <c r="G62" s="417">
        <f>IF('Foglio deposito'!C256=0,0,(2*PI()*$H$5^2)/$H$15*(F62/($H$14*'Foglio deposito'!$C256))^0.5)</f>
        <v>0</v>
      </c>
      <c r="H62" s="416">
        <f>IF('Foglio deposito'!C256=0,0,IF($H$11*$H$12*((3*(1+$H$9/$H$7))/(1+(1-$G62/$H$10)^2)-0.5)&gt;$H$11*$H$12,$H$11*$H$12*((3*(1+$H$9/$H$7))/(1+(1-$G62/$H$10)^2)-0.5),$H$11*$H$12))</f>
        <v>0</v>
      </c>
      <c r="I62" s="416">
        <f t="shared" si="0"/>
        <v>0</v>
      </c>
      <c r="J62" s="416">
        <f t="shared" si="1"/>
        <v>0</v>
      </c>
      <c r="K62" s="416">
        <f t="shared" si="2"/>
        <v>0</v>
      </c>
      <c r="L62" s="20"/>
      <c r="M62" s="20"/>
      <c r="N62" s="20"/>
      <c r="O62" s="20"/>
      <c r="P62" s="20"/>
      <c r="Q62" s="20"/>
      <c r="R62" s="20"/>
    </row>
    <row r="63" spans="2:18" x14ac:dyDescent="0.25">
      <c r="B63" s="419">
        <f>'DATI STRUTTURA'!C61</f>
        <v>0</v>
      </c>
      <c r="C63" s="420">
        <f>'DATI STRUTTURA'!D61</f>
        <v>0</v>
      </c>
      <c r="D63" s="420">
        <f>'DATI STRUTTURA'!E61</f>
        <v>0</v>
      </c>
      <c r="E63" s="420">
        <f>'Foglio deposito'!B257*MINA(C63:D63)*'DATI STRUTTURA'!$C$4</f>
        <v>0</v>
      </c>
      <c r="F63" s="421">
        <f>IF(E63=0,0,E63/($H$13*'Foglio deposito'!B257))</f>
        <v>0</v>
      </c>
      <c r="G63" s="421">
        <f>IF('Foglio deposito'!C257=0,0,(2*PI()*$H$5^2)/$H$15*(F63/($H$14*'Foglio deposito'!$C257))^0.5)</f>
        <v>0</v>
      </c>
      <c r="H63" s="420">
        <f>IF('Foglio deposito'!C257=0,0,IF($H$11*$H$12*((3*(1+$H$9/$H$7))/(1+(1-$G63/$H$10)^2)-0.5)&gt;$H$11*$H$12,$H$11*$H$12*((3*(1+$H$9/$H$7))/(1+(1-$G63/$H$10)^2)-0.5),$H$11*$H$12))</f>
        <v>0</v>
      </c>
      <c r="I63" s="420">
        <f t="shared" si="0"/>
        <v>0</v>
      </c>
      <c r="J63" s="420">
        <f t="shared" si="1"/>
        <v>0</v>
      </c>
      <c r="K63" s="420">
        <f t="shared" si="2"/>
        <v>0</v>
      </c>
      <c r="L63" s="20"/>
      <c r="M63" s="20"/>
      <c r="N63" s="20"/>
      <c r="O63" s="20"/>
      <c r="P63" s="20"/>
      <c r="Q63" s="20"/>
      <c r="R63" s="20"/>
    </row>
    <row r="64" spans="2:18" x14ac:dyDescent="0.25">
      <c r="B64" s="20"/>
      <c r="C64" s="20"/>
      <c r="D64" s="20"/>
      <c r="E64" s="20"/>
      <c r="F64" s="20"/>
      <c r="G64" s="20"/>
      <c r="H64" s="20"/>
      <c r="I64" s="20"/>
      <c r="J64" s="20"/>
      <c r="K64" s="20"/>
      <c r="L64" s="20"/>
      <c r="M64" s="20"/>
      <c r="N64" s="20"/>
      <c r="O64" s="20"/>
      <c r="P64" s="20"/>
      <c r="Q64" s="20"/>
      <c r="R64" s="20"/>
    </row>
    <row r="65" spans="2:18" x14ac:dyDescent="0.25">
      <c r="B65" s="20"/>
      <c r="C65" s="20"/>
      <c r="D65" s="20"/>
      <c r="E65" s="20"/>
      <c r="F65" s="20"/>
      <c r="G65" s="20"/>
      <c r="H65" s="20"/>
      <c r="I65" s="20"/>
      <c r="J65" s="20"/>
      <c r="K65" s="20"/>
      <c r="L65" s="20"/>
      <c r="M65" s="20"/>
      <c r="N65" s="20"/>
      <c r="O65" s="20"/>
      <c r="P65" s="20"/>
      <c r="Q65" s="20"/>
      <c r="R65" s="20"/>
    </row>
    <row r="66" spans="2:18" ht="18" customHeight="1" x14ac:dyDescent="0.25">
      <c r="B66" s="782" t="s">
        <v>431</v>
      </c>
      <c r="C66" s="410" t="s">
        <v>53</v>
      </c>
      <c r="D66" s="410" t="s">
        <v>54</v>
      </c>
      <c r="E66" s="411" t="s">
        <v>490</v>
      </c>
      <c r="F66" s="412" t="s">
        <v>207</v>
      </c>
      <c r="G66" s="411" t="s">
        <v>485</v>
      </c>
      <c r="H66" s="411" t="s">
        <v>486</v>
      </c>
      <c r="I66" s="411" t="s">
        <v>487</v>
      </c>
      <c r="J66" s="411" t="s">
        <v>488</v>
      </c>
      <c r="K66" s="411" t="s">
        <v>489</v>
      </c>
      <c r="L66" s="20"/>
      <c r="M66" s="20"/>
      <c r="N66" s="20"/>
      <c r="O66" s="20"/>
      <c r="P66" s="20"/>
      <c r="Q66" s="20"/>
      <c r="R66" s="20"/>
    </row>
    <row r="67" spans="2:18" ht="18" customHeight="1" x14ac:dyDescent="0.25">
      <c r="B67" s="782"/>
      <c r="C67" s="413" t="s">
        <v>39</v>
      </c>
      <c r="D67" s="413" t="s">
        <v>39</v>
      </c>
      <c r="E67" s="414" t="s">
        <v>37</v>
      </c>
      <c r="F67" s="414" t="s">
        <v>483</v>
      </c>
      <c r="G67" s="414" t="s">
        <v>462</v>
      </c>
      <c r="H67" s="414" t="s">
        <v>463</v>
      </c>
      <c r="I67" s="414" t="s">
        <v>37</v>
      </c>
      <c r="J67" s="414" t="s">
        <v>464</v>
      </c>
      <c r="K67" s="414" t="s">
        <v>52</v>
      </c>
      <c r="L67" s="20"/>
      <c r="M67" s="20"/>
      <c r="N67" s="20"/>
      <c r="O67" s="20"/>
      <c r="P67" s="20"/>
      <c r="Q67" s="20"/>
      <c r="R67" s="20"/>
    </row>
    <row r="68" spans="2:18" x14ac:dyDescent="0.25">
      <c r="B68" s="415" t="str">
        <f>'DATI STRUTTURA'!C71</f>
        <v>X1.1</v>
      </c>
      <c r="C68" s="416">
        <f>'DATI STRUTTURA'!D71</f>
        <v>1</v>
      </c>
      <c r="D68" s="416">
        <f>'DATI STRUTTURA'!E71</f>
        <v>0.4</v>
      </c>
      <c r="E68" s="416">
        <f>'Foglio deposito'!E218*MINA(C68:D68)*'DATI STRUTTURA'!$C$4</f>
        <v>10.44</v>
      </c>
      <c r="F68" s="416">
        <f>IF(E68=0,0,E68/($H$13*'Foglio deposito'!E218))</f>
        <v>0.36712217009993886</v>
      </c>
      <c r="G68" s="416">
        <f>IF('Foglio deposito'!F218=0,0,(2*PI()*$H$5^2)/$H$15*($F$68/($H$14*'Foglio deposito'!$F218))^0.5)</f>
        <v>1.860489509696546E-2</v>
      </c>
      <c r="H68" s="416">
        <f>IF('Foglio deposito'!F218=0,0,IF($H$11*$H$12*((3*(1+$H$8/$H$7))/(1+(1-$G68/$H$10)^2)-0.5)&gt;$H$11*$H$12,$H$11*$H$12*((3*(1+$H$8/$H$7))/(1+(1-$G68/$H$10)^2)-0.5),$H$11*$H$12))</f>
        <v>0.72018902917602212</v>
      </c>
      <c r="I68" s="416">
        <f t="shared" ref="I68:I107" si="3">$H68*$E68/$H$6</f>
        <v>3.7593867322988355</v>
      </c>
      <c r="J68" s="416">
        <f t="shared" ref="J68:J107" si="4">I68/$H$5</f>
        <v>1.2963402525168399</v>
      </c>
      <c r="K68" s="416">
        <f t="shared" ref="K68:K107" si="5">(J68*$H$5^2)/8</f>
        <v>1.362777690458328</v>
      </c>
      <c r="L68" s="20"/>
      <c r="M68" s="20"/>
      <c r="N68" s="20"/>
      <c r="O68" s="20"/>
      <c r="P68" s="20"/>
      <c r="Q68" s="20"/>
      <c r="R68" s="20"/>
    </row>
    <row r="69" spans="2:18" x14ac:dyDescent="0.25">
      <c r="B69" s="418" t="str">
        <f>'DATI STRUTTURA'!C72</f>
        <v>X1.2</v>
      </c>
      <c r="C69" s="416">
        <f>'DATI STRUTTURA'!D72</f>
        <v>1.38</v>
      </c>
      <c r="D69" s="416">
        <f>'DATI STRUTTURA'!E72</f>
        <v>0.4</v>
      </c>
      <c r="E69" s="416">
        <f>'Foglio deposito'!E219*MINA(C69:D69)*'DATI STRUTTURA'!$C$4</f>
        <v>14.4072</v>
      </c>
      <c r="F69" s="416">
        <f>IF(E69=0,0,E69/($H$13*'Foglio deposito'!E219))</f>
        <v>0.36712217009993886</v>
      </c>
      <c r="G69" s="416">
        <f>IF('Foglio deposito'!F219=0,0,(2*PI()*$H$5^2)/$H$15*($F$68/($H$14*'Foglio deposito'!$F219))^0.5)</f>
        <v>1.5837538455373272E-2</v>
      </c>
      <c r="H69" s="416">
        <f>IF('Foglio deposito'!F219=0,0,IF($H$11*$H$12*((3*(1+$H$8/$H$7))/(1+(1-$G69/$H$10)^2)-0.5)&gt;$H$11*$H$12,$H$11*$H$12*((3*(1+$H$8/$H$7))/(1+(1-$G69/$H$10)^2)-0.5),$H$11*$H$12))</f>
        <v>0.70745543164569846</v>
      </c>
      <c r="I69" s="416">
        <f t="shared" si="3"/>
        <v>5.096225947402953</v>
      </c>
      <c r="J69" s="416">
        <f t="shared" si="4"/>
        <v>1.7573192922079148</v>
      </c>
      <c r="K69" s="416">
        <f t="shared" si="5"/>
        <v>1.8473819059335705</v>
      </c>
      <c r="L69" s="20"/>
      <c r="M69" s="20"/>
      <c r="N69" s="20"/>
      <c r="O69" s="20"/>
      <c r="P69" s="20"/>
      <c r="Q69" s="20"/>
      <c r="R69" s="20"/>
    </row>
    <row r="70" spans="2:18" x14ac:dyDescent="0.25">
      <c r="B70" s="418" t="str">
        <f>'DATI STRUTTURA'!C73</f>
        <v>X1.3</v>
      </c>
      <c r="C70" s="416">
        <f>'DATI STRUTTURA'!D73</f>
        <v>0.94</v>
      </c>
      <c r="D70" s="416">
        <f>'DATI STRUTTURA'!E73</f>
        <v>0.4</v>
      </c>
      <c r="E70" s="416">
        <f>'Foglio deposito'!E220*MINA(C70:D70)*'DATI STRUTTURA'!$C$4</f>
        <v>9.813600000000001</v>
      </c>
      <c r="F70" s="416">
        <f>IF(E70=0,0,E70/($H$13*'Foglio deposito'!E220))</f>
        <v>0.36712217009993886</v>
      </c>
      <c r="G70" s="416">
        <f>IF('Foglio deposito'!F220=0,0,(2*PI()*$H$5^2)/$H$15*($F$68/($H$14*'Foglio deposito'!$F220))^0.5)</f>
        <v>1.9189484087426233E-2</v>
      </c>
      <c r="H70" s="416">
        <f>IF('Foglio deposito'!F220=0,0,IF($H$11*$H$12*((3*(1+$H$8/$H$7))/(1+(1-$G70/$H$10)^2)-0.5)&gt;$H$11*$H$12,$H$11*$H$12*((3*(1+$H$8/$H$7))/(1+(1-$G70/$H$10)^2)-0.5),$H$11*$H$12))</f>
        <v>0.72290032696829121</v>
      </c>
      <c r="I70" s="416">
        <f t="shared" si="3"/>
        <v>3.5471273243680117</v>
      </c>
      <c r="J70" s="416">
        <f t="shared" si="4"/>
        <v>1.223147353230349</v>
      </c>
      <c r="K70" s="416">
        <f t="shared" si="5"/>
        <v>1.2858336550834044</v>
      </c>
      <c r="L70" s="20"/>
      <c r="M70" s="20"/>
      <c r="N70" s="20"/>
      <c r="O70" s="20"/>
      <c r="P70" s="20"/>
      <c r="Q70" s="20"/>
      <c r="R70" s="20"/>
    </row>
    <row r="71" spans="2:18" x14ac:dyDescent="0.25">
      <c r="B71" s="418" t="str">
        <f>'DATI STRUTTURA'!C74</f>
        <v>X1.4</v>
      </c>
      <c r="C71" s="416">
        <f>'DATI STRUTTURA'!D74</f>
        <v>1.89</v>
      </c>
      <c r="D71" s="416">
        <f>'DATI STRUTTURA'!E74</f>
        <v>0.4</v>
      </c>
      <c r="E71" s="416">
        <f>'Foglio deposito'!E221*MINA(C71:D71)*'DATI STRUTTURA'!$C$4</f>
        <v>19.7316</v>
      </c>
      <c r="F71" s="416">
        <f>IF(E71=0,0,E71/($H$13*'Foglio deposito'!E221))</f>
        <v>0.36712217009993886</v>
      </c>
      <c r="G71" s="416">
        <f>IF('Foglio deposito'!F221=0,0,(2*PI()*$H$5^2)/$H$15*($F$68/($H$14*'Foglio deposito'!$F221))^0.5)</f>
        <v>1.3533069853739206E-2</v>
      </c>
      <c r="H71" s="416">
        <f>IF('Foglio deposito'!F221=0,0,IF($H$11*$H$12*((3*(1+$H$8/$H$7))/(1+(1-$G71/$H$10)^2)-0.5)&gt;$H$11*$H$12,$H$11*$H$12*((3*(1+$H$8/$H$7))/(1+(1-$G71/$H$10)^2)-0.5),$H$11*$H$12))</f>
        <v>0.69698025415834819</v>
      </c>
      <c r="I71" s="416">
        <f t="shared" si="3"/>
        <v>6.8762677914754313</v>
      </c>
      <c r="J71" s="416">
        <f t="shared" si="4"/>
        <v>2.3711268246467005</v>
      </c>
      <c r="K71" s="416">
        <f t="shared" si="5"/>
        <v>2.4926470744098439</v>
      </c>
      <c r="L71" s="20"/>
      <c r="M71" s="20"/>
      <c r="N71" s="20"/>
      <c r="O71" s="20"/>
      <c r="P71" s="20"/>
      <c r="Q71" s="20"/>
      <c r="R71" s="20"/>
    </row>
    <row r="72" spans="2:18" x14ac:dyDescent="0.25">
      <c r="B72" s="418" t="str">
        <f>'DATI STRUTTURA'!C75</f>
        <v>X1.5</v>
      </c>
      <c r="C72" s="416">
        <f>'DATI STRUTTURA'!D75</f>
        <v>1.73</v>
      </c>
      <c r="D72" s="416">
        <f>'DATI STRUTTURA'!E75</f>
        <v>0.4</v>
      </c>
      <c r="E72" s="416">
        <f>'Foglio deposito'!E222*MINA(C72:D72)*'DATI STRUTTURA'!$C$4</f>
        <v>18.061199999999996</v>
      </c>
      <c r="F72" s="416">
        <f>IF(E72=0,0,E72/($H$13*'Foglio deposito'!E222))</f>
        <v>0.3671221700999388</v>
      </c>
      <c r="G72" s="416">
        <f>IF('Foglio deposito'!F222=0,0,(2*PI()*$H$5^2)/$H$15*($F$68/($H$14*'Foglio deposito'!$F222))^0.5)</f>
        <v>1.4145039808922613E-2</v>
      </c>
      <c r="H72" s="416">
        <f>IF('Foglio deposito'!F222=0,0,IF($H$11*$H$12*((3*(1+$H$8/$H$7))/(1+(1-$G72/$H$10)^2)-0.5)&gt;$H$11*$H$12,$H$11*$H$12*((3*(1+$H$8/$H$7))/(1+(1-$G72/$H$10)^2)-0.5),$H$11*$H$12))</f>
        <v>0.69975057595364254</v>
      </c>
      <c r="I72" s="416">
        <f t="shared" si="3"/>
        <v>6.3191675512069629</v>
      </c>
      <c r="J72" s="416">
        <f t="shared" si="4"/>
        <v>2.1790232935196423</v>
      </c>
      <c r="K72" s="416">
        <f t="shared" si="5"/>
        <v>2.2906982373125242</v>
      </c>
      <c r="L72" s="20"/>
      <c r="M72" s="20"/>
      <c r="N72" s="20"/>
      <c r="O72" s="20"/>
      <c r="P72" s="20"/>
      <c r="Q72" s="20"/>
      <c r="R72" s="20"/>
    </row>
    <row r="73" spans="2:18" x14ac:dyDescent="0.25">
      <c r="B73" s="418" t="str">
        <f>'DATI STRUTTURA'!C76</f>
        <v>X1.6</v>
      </c>
      <c r="C73" s="416">
        <f>'DATI STRUTTURA'!D76</f>
        <v>1.49</v>
      </c>
      <c r="D73" s="416">
        <f>'DATI STRUTTURA'!E76</f>
        <v>0.4</v>
      </c>
      <c r="E73" s="416">
        <f>'Foglio deposito'!E223*MINA(C73:D73)*'DATI STRUTTURA'!$C$4</f>
        <v>15.5556</v>
      </c>
      <c r="F73" s="416">
        <f>IF(E73=0,0,E73/($H$13*'Foglio deposito'!E223))</f>
        <v>0.36712217009993886</v>
      </c>
      <c r="G73" s="416">
        <f>IF('Foglio deposito'!F223=0,0,(2*PI()*$H$5^2)/$H$15*($F$68/($H$14*'Foglio deposito'!$F223))^0.5)</f>
        <v>1.5241723941342293E-2</v>
      </c>
      <c r="H73" s="416">
        <f>IF('Foglio deposito'!F223=0,0,IF($H$11*$H$12*((3*(1+$H$8/$H$7))/(1+(1-$G73/$H$10)^2)-0.5)&gt;$H$11*$H$12,$H$11*$H$12*((3*(1+$H$8/$H$7))/(1+(1-$G73/$H$10)^2)-0.5),$H$11*$H$12))</f>
        <v>0.70473586482928474</v>
      </c>
      <c r="I73" s="416">
        <f t="shared" si="3"/>
        <v>5.4812946094692112</v>
      </c>
      <c r="J73" s="416">
        <f t="shared" si="4"/>
        <v>1.8901015894721418</v>
      </c>
      <c r="K73" s="416">
        <f t="shared" si="5"/>
        <v>1.9869692959325891</v>
      </c>
      <c r="L73" s="20"/>
      <c r="M73" s="20"/>
      <c r="N73" s="20"/>
      <c r="O73" s="20"/>
      <c r="P73" s="20"/>
      <c r="Q73" s="20"/>
      <c r="R73" s="20"/>
    </row>
    <row r="74" spans="2:18" x14ac:dyDescent="0.25">
      <c r="B74" s="418" t="str">
        <f>'DATI STRUTTURA'!C77</f>
        <v>X1.7</v>
      </c>
      <c r="C74" s="416">
        <f>'DATI STRUTTURA'!D77</f>
        <v>1.8</v>
      </c>
      <c r="D74" s="416">
        <f>'DATI STRUTTURA'!E77</f>
        <v>0.4</v>
      </c>
      <c r="E74" s="416">
        <f>'Foglio deposito'!E224*MINA(C74:D74)*'DATI STRUTTURA'!$C$4</f>
        <v>18.792000000000002</v>
      </c>
      <c r="F74" s="416">
        <f>IF(E74=0,0,E74/($H$13*'Foglio deposito'!E224))</f>
        <v>0.36712217009993892</v>
      </c>
      <c r="G74" s="416">
        <f>IF('Foglio deposito'!F224=0,0,(2*PI()*$H$5^2)/$H$15*($F$68/($H$14*'Foglio deposito'!$F224))^0.5)</f>
        <v>1.3867270050355769E-2</v>
      </c>
      <c r="H74" s="416">
        <f>IF('Foglio deposito'!F224=0,0,IF($H$11*$H$12*((3*(1+$H$8/$H$7))/(1+(1-$G74/$H$10)^2)-0.5)&gt;$H$11*$H$12,$H$11*$H$12*((3*(1+$H$8/$H$7))/(1+(1-$G74/$H$10)^2)-0.5),$H$11*$H$12))</f>
        <v>0.69849211450036286</v>
      </c>
      <c r="I74" s="416">
        <f t="shared" si="3"/>
        <v>6.56303190784541</v>
      </c>
      <c r="J74" s="416">
        <f t="shared" si="4"/>
        <v>2.2631144509811758</v>
      </c>
      <c r="K74" s="416">
        <f t="shared" si="5"/>
        <v>2.3790990665939611</v>
      </c>
      <c r="L74" s="20"/>
      <c r="M74" s="20"/>
      <c r="N74" s="20"/>
      <c r="O74" s="20"/>
      <c r="P74" s="20"/>
      <c r="Q74" s="20"/>
      <c r="R74" s="20"/>
    </row>
    <row r="75" spans="2:18" x14ac:dyDescent="0.25">
      <c r="B75" s="418" t="str">
        <f>'DATI STRUTTURA'!C78</f>
        <v>X1.8</v>
      </c>
      <c r="C75" s="416">
        <f>'DATI STRUTTURA'!D78</f>
        <v>1.04</v>
      </c>
      <c r="D75" s="416">
        <f>'DATI STRUTTURA'!E78</f>
        <v>0.4</v>
      </c>
      <c r="E75" s="416">
        <f>'Foglio deposito'!E225*MINA(C75:D75)*'DATI STRUTTURA'!$C$4</f>
        <v>10.857600000000001</v>
      </c>
      <c r="F75" s="416">
        <f>IF(E75=0,0,E75/($H$13*'Foglio deposito'!E225))</f>
        <v>0.36712217009993886</v>
      </c>
      <c r="G75" s="416">
        <f>IF('Foglio deposito'!F225=0,0,(2*PI()*$H$5^2)/$H$15*($F$68/($H$14*'Foglio deposito'!$F225))^0.5)</f>
        <v>1.8243600605341078E-2</v>
      </c>
      <c r="H75" s="416">
        <f>IF('Foglio deposito'!F225=0,0,IF($H$11*$H$12*((3*(1+$H$8/$H$7))/(1+(1-$G75/$H$10)^2)-0.5)&gt;$H$11*$H$12,$H$11*$H$12*((3*(1+$H$8/$H$7))/(1+(1-$G75/$H$10)^2)-0.5),$H$11*$H$12))</f>
        <v>0.71851708059127517</v>
      </c>
      <c r="I75" s="416">
        <f t="shared" si="3"/>
        <v>3.9006855271139154</v>
      </c>
      <c r="J75" s="416">
        <f t="shared" si="4"/>
        <v>1.3450639748668674</v>
      </c>
      <c r="K75" s="416">
        <f t="shared" si="5"/>
        <v>1.4139985035787943</v>
      </c>
      <c r="L75" s="20"/>
      <c r="M75" s="20"/>
      <c r="N75" s="20"/>
      <c r="O75" s="20"/>
      <c r="P75" s="20"/>
      <c r="Q75" s="20"/>
      <c r="R75" s="20"/>
    </row>
    <row r="76" spans="2:18" x14ac:dyDescent="0.25">
      <c r="B76" s="418" t="str">
        <f>'DATI STRUTTURA'!C79</f>
        <v>X1.9</v>
      </c>
      <c r="C76" s="416">
        <f>'DATI STRUTTURA'!D79</f>
        <v>1.04</v>
      </c>
      <c r="D76" s="416">
        <f>'DATI STRUTTURA'!E79</f>
        <v>0.4</v>
      </c>
      <c r="E76" s="416">
        <f>'Foglio deposito'!E226*MINA(C76:D76)*'DATI STRUTTURA'!$C$4</f>
        <v>10.857600000000001</v>
      </c>
      <c r="F76" s="416">
        <f>IF(E76=0,0,E76/($H$13*'Foglio deposito'!E226))</f>
        <v>0.36712217009993886</v>
      </c>
      <c r="G76" s="416">
        <f>IF('Foglio deposito'!F226=0,0,(2*PI()*$H$5^2)/$H$15*($F$68/($H$14*'Foglio deposito'!$F226))^0.5)</f>
        <v>1.8243600605341078E-2</v>
      </c>
      <c r="H76" s="416">
        <f>IF('Foglio deposito'!F226=0,0,IF($H$11*$H$12*((3*(1+$H$8/$H$7))/(1+(1-$G76/$H$10)^2)-0.5)&gt;$H$11*$H$12,$H$11*$H$12*((3*(1+$H$8/$H$7))/(1+(1-$G76/$H$10)^2)-0.5),$H$11*$H$12))</f>
        <v>0.71851708059127517</v>
      </c>
      <c r="I76" s="416">
        <f t="shared" si="3"/>
        <v>3.9006855271139154</v>
      </c>
      <c r="J76" s="416">
        <f t="shared" si="4"/>
        <v>1.3450639748668674</v>
      </c>
      <c r="K76" s="416">
        <f t="shared" si="5"/>
        <v>1.4139985035787943</v>
      </c>
      <c r="L76" s="20"/>
      <c r="M76" s="20"/>
      <c r="N76" s="20"/>
      <c r="O76" s="20"/>
      <c r="P76" s="20"/>
      <c r="Q76" s="20"/>
      <c r="R76" s="20"/>
    </row>
    <row r="77" spans="2:18" x14ac:dyDescent="0.25">
      <c r="B77" s="418" t="str">
        <f>'DATI STRUTTURA'!C80</f>
        <v>X1.10</v>
      </c>
      <c r="C77" s="416">
        <f>'DATI STRUTTURA'!D80</f>
        <v>0.84</v>
      </c>
      <c r="D77" s="416">
        <f>'DATI STRUTTURA'!E80</f>
        <v>0.4</v>
      </c>
      <c r="E77" s="416">
        <f>'Foglio deposito'!E227*MINA(C77:D77)*'DATI STRUTTURA'!$C$4</f>
        <v>8.7696000000000005</v>
      </c>
      <c r="F77" s="416">
        <f>IF(E77=0,0,E77/($H$13*'Foglio deposito'!E227))</f>
        <v>0.36712217009993886</v>
      </c>
      <c r="G77" s="416">
        <f>IF('Foglio deposito'!F227=0,0,(2*PI()*$H$5^2)/$H$15*($F$68/($H$14*'Foglio deposito'!$F227))^0.5)</f>
        <v>2.0299604780608809E-2</v>
      </c>
      <c r="H77" s="416">
        <f>IF('Foglio deposito'!F227=0,0,IF($H$11*$H$12*((3*(1+$H$8/$H$7))/(1+(1-$G77/$H$10)^2)-0.5)&gt;$H$11*$H$12,$H$11*$H$12*((3*(1+$H$8/$H$7))/(1+(1-$G77/$H$10)^2)-0.5),$H$11*$H$12))</f>
        <v>0.72806943117747991</v>
      </c>
      <c r="I77" s="416">
        <f t="shared" si="3"/>
        <v>3.192438841827014</v>
      </c>
      <c r="J77" s="416">
        <f t="shared" si="4"/>
        <v>1.1008409799403496</v>
      </c>
      <c r="K77" s="416">
        <f t="shared" si="5"/>
        <v>1.1572590801622926</v>
      </c>
      <c r="L77" s="20"/>
      <c r="M77" s="20"/>
      <c r="N77" s="20"/>
      <c r="O77" s="20"/>
      <c r="P77" s="20"/>
      <c r="Q77" s="20"/>
      <c r="R77" s="20"/>
    </row>
    <row r="78" spans="2:18" x14ac:dyDescent="0.25">
      <c r="B78" s="418" t="str">
        <f>'DATI STRUTTURA'!C81</f>
        <v>X1.11</v>
      </c>
      <c r="C78" s="416">
        <f>'DATI STRUTTURA'!D81</f>
        <v>1.5</v>
      </c>
      <c r="D78" s="416">
        <f>'DATI STRUTTURA'!E81</f>
        <v>0.4</v>
      </c>
      <c r="E78" s="416">
        <f>'Foglio deposito'!E228*MINA(C78:D78)*'DATI STRUTTURA'!$C$4</f>
        <v>15.66</v>
      </c>
      <c r="F78" s="416">
        <f>IF(E78=0,0,E78/($H$13*'Foglio deposito'!E228))</f>
        <v>0.36712217009993886</v>
      </c>
      <c r="G78" s="416">
        <f>IF('Foglio deposito'!F228=0,0,(2*PI()*$H$5^2)/$H$15*($F$68/($H$14*'Foglio deposito'!$F228))^0.5)</f>
        <v>1.5190833235191315E-2</v>
      </c>
      <c r="H78" s="416">
        <f>IF('Foglio deposito'!F228=0,0,IF($H$11*$H$12*((3*(1+$H$8/$H$7))/(1+(1-$G78/$H$10)^2)-0.5)&gt;$H$11*$H$12,$H$11*$H$12*((3*(1+$H$8/$H$7))/(1+(1-$G78/$H$10)^2)-0.5),$H$11*$H$12))</f>
        <v>0.70450393924294774</v>
      </c>
      <c r="I78" s="416">
        <f t="shared" si="3"/>
        <v>5.5162658442722812</v>
      </c>
      <c r="J78" s="416">
        <f t="shared" si="4"/>
        <v>1.9021606359559591</v>
      </c>
      <c r="K78" s="416">
        <f t="shared" si="5"/>
        <v>1.999646368548702</v>
      </c>
      <c r="L78" s="20"/>
      <c r="M78" s="20"/>
      <c r="N78" s="20"/>
      <c r="O78" s="20"/>
      <c r="P78" s="20"/>
      <c r="Q78" s="20"/>
      <c r="R78" s="20"/>
    </row>
    <row r="79" spans="2:18" x14ac:dyDescent="0.25">
      <c r="B79" s="418" t="str">
        <f>'DATI STRUTTURA'!C82</f>
        <v>Y1.1</v>
      </c>
      <c r="C79" s="416">
        <f>'DATI STRUTTURA'!D82</f>
        <v>0.4</v>
      </c>
      <c r="D79" s="416">
        <f>'DATI STRUTTURA'!E82</f>
        <v>6.4</v>
      </c>
      <c r="E79" s="416">
        <f>'Foglio deposito'!E229*MINA(C79:D79)*'DATI STRUTTURA'!$C$4</f>
        <v>66.816000000000003</v>
      </c>
      <c r="F79" s="416">
        <f>IF(E79=0,0,E79/($H$13*'Foglio deposito'!E229))</f>
        <v>0.36712217009993892</v>
      </c>
      <c r="G79" s="416">
        <f>IF('Foglio deposito'!F229=0,0,(2*PI()*$H$5^2)/$H$15*($F$68/($H$14*'Foglio deposito'!$F229))^0.5)</f>
        <v>7.3542305168637608E-3</v>
      </c>
      <c r="H79" s="416">
        <f>IF('Foglio deposito'!F229=0,0,IF($H$11*$H$12*((3*(1+$H$8/$H$7))/(1+(1-$G79/$H$10)^2)-0.5)&gt;$H$11*$H$12,$H$11*$H$12*((3*(1+$H$8/$H$7))/(1+(1-$G79/$H$10)^2)-0.5),$H$11*$H$12))</f>
        <v>0.66947641990168483</v>
      </c>
      <c r="I79" s="416">
        <f t="shared" si="3"/>
        <v>22.365868236075489</v>
      </c>
      <c r="J79" s="416">
        <f t="shared" si="4"/>
        <v>7.71236835726741</v>
      </c>
      <c r="K79" s="416">
        <f t="shared" si="5"/>
        <v>8.1076272355773646</v>
      </c>
      <c r="L79" s="20"/>
      <c r="M79" s="20"/>
      <c r="N79" s="20"/>
      <c r="O79" s="20"/>
      <c r="P79" s="20"/>
      <c r="Q79" s="20"/>
      <c r="R79" s="20"/>
    </row>
    <row r="80" spans="2:18" x14ac:dyDescent="0.25">
      <c r="B80" s="418" t="str">
        <f>'DATI STRUTTURA'!C83</f>
        <v>Y1.2</v>
      </c>
      <c r="C80" s="416">
        <f>'DATI STRUTTURA'!D83</f>
        <v>0.4</v>
      </c>
      <c r="D80" s="416">
        <f>'DATI STRUTTURA'!E83</f>
        <v>2.95</v>
      </c>
      <c r="E80" s="416">
        <f>'Foglio deposito'!E230*MINA(C80:D80)*'DATI STRUTTURA'!$C$4</f>
        <v>30.798000000000002</v>
      </c>
      <c r="F80" s="416">
        <f>IF(E80=0,0,E80/($H$13*'Foglio deposito'!E230))</f>
        <v>0.36712217009993886</v>
      </c>
      <c r="G80" s="416">
        <f>IF('Foglio deposito'!F230=0,0,(2*PI()*$H$5^2)/$H$15*($F$68/($H$14*'Foglio deposito'!$F230))^0.5)</f>
        <v>1.0832188716796873E-2</v>
      </c>
      <c r="H80" s="416">
        <f>IF('Foglio deposito'!F230=0,0,IF($H$11*$H$12*((3*(1+$H$8/$H$7))/(1+(1-$G80/$H$10)^2)-0.5)&gt;$H$11*$H$12,$H$11*$H$12*((3*(1+$H$8/$H$7))/(1+(1-$G80/$H$10)^2)-0.5),$H$11*$H$12))</f>
        <v>0.68485299627001772</v>
      </c>
      <c r="I80" s="416">
        <f t="shared" si="3"/>
        <v>10.546051289562003</v>
      </c>
      <c r="J80" s="416">
        <f t="shared" si="4"/>
        <v>3.6365694101937942</v>
      </c>
      <c r="K80" s="416">
        <f t="shared" si="5"/>
        <v>3.8229435924662263</v>
      </c>
      <c r="L80" s="20"/>
      <c r="M80" s="20"/>
      <c r="N80" s="20"/>
      <c r="O80" s="20"/>
      <c r="P80" s="20"/>
      <c r="Q80" s="20"/>
      <c r="R80" s="20"/>
    </row>
    <row r="81" spans="2:18" x14ac:dyDescent="0.25">
      <c r="B81" s="418" t="str">
        <f>'DATI STRUTTURA'!C84</f>
        <v>Y1.3</v>
      </c>
      <c r="C81" s="416">
        <f>'DATI STRUTTURA'!D84</f>
        <v>0.4</v>
      </c>
      <c r="D81" s="416">
        <f>'DATI STRUTTURA'!E84</f>
        <v>4.1500000000000004</v>
      </c>
      <c r="E81" s="416">
        <f>'Foglio deposito'!E231*MINA(C81:D81)*'DATI STRUTTURA'!$C$4</f>
        <v>43.326000000000001</v>
      </c>
      <c r="F81" s="416">
        <f>IF(E81=0,0,E81/($H$13*'Foglio deposito'!E231))</f>
        <v>0.3671221700999388</v>
      </c>
      <c r="G81" s="416">
        <f>IF('Foglio deposito'!F231=0,0,(2*PI()*$H$5^2)/$H$15*($F$68/($H$14*'Foglio deposito'!$F231))^0.5)</f>
        <v>9.1327838109269838E-3</v>
      </c>
      <c r="H81" s="416">
        <f>IF('Foglio deposito'!F231=0,0,IF($H$11*$H$12*((3*(1+$H$8/$H$7))/(1+(1-$G81/$H$10)^2)-0.5)&gt;$H$11*$H$12,$H$11*$H$12*((3*(1+$H$8/$H$7))/(1+(1-$G81/$H$10)^2)-0.5),$H$11*$H$12))</f>
        <v>0.67730583746278683</v>
      </c>
      <c r="I81" s="416">
        <f t="shared" si="3"/>
        <v>14.672476356956352</v>
      </c>
      <c r="J81" s="416">
        <f t="shared" si="4"/>
        <v>5.0594746058470177</v>
      </c>
      <c r="K81" s="416">
        <f t="shared" si="5"/>
        <v>5.3187726793966776</v>
      </c>
      <c r="L81" s="20"/>
      <c r="M81" s="20"/>
      <c r="N81" s="20"/>
      <c r="O81" s="20"/>
      <c r="P81" s="20"/>
      <c r="Q81" s="20"/>
      <c r="R81" s="20"/>
    </row>
    <row r="82" spans="2:18" x14ac:dyDescent="0.25">
      <c r="B82" s="418" t="str">
        <f>'DATI STRUTTURA'!C85</f>
        <v>Y1.4</v>
      </c>
      <c r="C82" s="416">
        <f>'DATI STRUTTURA'!D85</f>
        <v>0.4</v>
      </c>
      <c r="D82" s="416">
        <f>'DATI STRUTTURA'!E85</f>
        <v>2.95</v>
      </c>
      <c r="E82" s="416">
        <f>'Foglio deposito'!E232*MINA(C82:D82)*'DATI STRUTTURA'!$C$4</f>
        <v>30.798000000000002</v>
      </c>
      <c r="F82" s="416">
        <f>IF(E82=0,0,E82/($H$13*'Foglio deposito'!E232))</f>
        <v>0.36712217009993886</v>
      </c>
      <c r="G82" s="416">
        <f>IF('Foglio deposito'!F232=0,0,(2*PI()*$H$5^2)/$H$15*($F$68/($H$14*'Foglio deposito'!$F232))^0.5)</f>
        <v>1.0832188716796873E-2</v>
      </c>
      <c r="H82" s="416">
        <f>IF('Foglio deposito'!F232=0,0,IF($H$11*$H$12*((3*(1+$H$8/$H$7))/(1+(1-$G82/$H$10)^2)-0.5)&gt;$H$11*$H$12,$H$11*$H$12*((3*(1+$H$8/$H$7))/(1+(1-$G82/$H$10)^2)-0.5),$H$11*$H$12))</f>
        <v>0.68485299627001772</v>
      </c>
      <c r="I82" s="416">
        <f t="shared" si="3"/>
        <v>10.546051289562003</v>
      </c>
      <c r="J82" s="416">
        <f t="shared" si="4"/>
        <v>3.6365694101937942</v>
      </c>
      <c r="K82" s="416">
        <f t="shared" si="5"/>
        <v>3.8229435924662263</v>
      </c>
      <c r="L82" s="20"/>
      <c r="M82" s="20"/>
      <c r="N82" s="20"/>
      <c r="O82" s="20"/>
      <c r="P82" s="20"/>
      <c r="Q82" s="20"/>
      <c r="R82" s="20"/>
    </row>
    <row r="83" spans="2:18" x14ac:dyDescent="0.25">
      <c r="B83" s="418" t="str">
        <f>'DATI STRUTTURA'!C86</f>
        <v>Y1.5</v>
      </c>
      <c r="C83" s="416">
        <f>'DATI STRUTTURA'!D86</f>
        <v>0.4</v>
      </c>
      <c r="D83" s="416">
        <f>'DATI STRUTTURA'!E86</f>
        <v>5.3</v>
      </c>
      <c r="E83" s="416">
        <f>'Foglio deposito'!E233*MINA(C83:D83)*'DATI STRUTTURA'!$C$4</f>
        <v>55.331999999999994</v>
      </c>
      <c r="F83" s="416">
        <f>IF(E83=0,0,E83/($H$13*'Foglio deposito'!E233))</f>
        <v>0.36712217009993886</v>
      </c>
      <c r="G83" s="416">
        <f>IF('Foglio deposito'!F233=0,0,(2*PI()*$H$5^2)/$H$15*($F$68/($H$14*'Foglio deposito'!$F233))^0.5)</f>
        <v>8.0814500096405215E-3</v>
      </c>
      <c r="H83" s="416">
        <f>IF('Foglio deposito'!F233=0,0,IF($H$11*$H$12*((3*(1+$H$8/$H$7))/(1+(1-$G83/$H$10)^2)-0.5)&gt;$H$11*$H$12,$H$11*$H$12*((3*(1+$H$8/$H$7))/(1+(1-$G83/$H$10)^2)-0.5),$H$11*$H$12))</f>
        <v>0.67266916049120073</v>
      </c>
      <c r="I83" s="416">
        <f t="shared" si="3"/>
        <v>18.610064994149557</v>
      </c>
      <c r="J83" s="416">
        <f t="shared" si="4"/>
        <v>6.4172637910860546</v>
      </c>
      <c r="K83" s="416">
        <f t="shared" si="5"/>
        <v>6.7461485603792148</v>
      </c>
      <c r="L83" s="20"/>
      <c r="M83" s="20"/>
      <c r="N83" s="20"/>
      <c r="O83" s="20"/>
      <c r="P83" s="20"/>
      <c r="Q83" s="20"/>
      <c r="R83" s="20"/>
    </row>
    <row r="84" spans="2:18" x14ac:dyDescent="0.25">
      <c r="B84" s="418" t="str">
        <f>'DATI STRUTTURA'!C87</f>
        <v>Y1.6</v>
      </c>
      <c r="C84" s="416">
        <f>'DATI STRUTTURA'!D87</f>
        <v>0.4</v>
      </c>
      <c r="D84" s="416">
        <f>'DATI STRUTTURA'!E87</f>
        <v>4.0999999999999996</v>
      </c>
      <c r="E84" s="416">
        <f>'Foglio deposito'!E234*MINA(C84:D84)*'DATI STRUTTURA'!$C$4</f>
        <v>42.803999999999995</v>
      </c>
      <c r="F84" s="416">
        <f>IF(E84=0,0,E84/($H$13*'Foglio deposito'!E234))</f>
        <v>0.3671221700999388</v>
      </c>
      <c r="G84" s="416">
        <f>IF('Foglio deposito'!F234=0,0,(2*PI()*$H$5^2)/$H$15*($F$68/($H$14*'Foglio deposito'!$F234))^0.5)</f>
        <v>9.1883027649168111E-3</v>
      </c>
      <c r="H84" s="416">
        <f>IF('Foglio deposito'!F234=0,0,IF($H$11*$H$12*((3*(1+$H$8/$H$7))/(1+(1-$G84/$H$10)^2)-0.5)&gt;$H$11*$H$12,$H$11*$H$12*((3*(1+$H$8/$H$7))/(1+(1-$G84/$H$10)^2)-0.5),$H$11*$H$12))</f>
        <v>0.67755137991776659</v>
      </c>
      <c r="I84" s="416">
        <f t="shared" si="3"/>
        <v>14.500954633000038</v>
      </c>
      <c r="J84" s="416">
        <f t="shared" si="4"/>
        <v>5.0003291837931165</v>
      </c>
      <c r="K84" s="416">
        <f t="shared" si="5"/>
        <v>5.2565960544625137</v>
      </c>
      <c r="L84" s="20"/>
      <c r="M84" s="20"/>
      <c r="N84" s="20"/>
      <c r="O84" s="20"/>
      <c r="P84" s="20"/>
      <c r="Q84" s="20"/>
      <c r="R84" s="20"/>
    </row>
    <row r="85" spans="2:18" x14ac:dyDescent="0.25">
      <c r="B85" s="418">
        <f>'DATI STRUTTURA'!C88</f>
        <v>0</v>
      </c>
      <c r="C85" s="416">
        <f>'DATI STRUTTURA'!D88</f>
        <v>0</v>
      </c>
      <c r="D85" s="416">
        <f>'DATI STRUTTURA'!E88</f>
        <v>0</v>
      </c>
      <c r="E85" s="416">
        <f>'Foglio deposito'!E235*MINA(C85:D85)*'DATI STRUTTURA'!$C$4</f>
        <v>0</v>
      </c>
      <c r="F85" s="416">
        <f>IF(E85=0,0,E85/($H$13*'Foglio deposito'!E235))</f>
        <v>0</v>
      </c>
      <c r="G85" s="416">
        <f>IF('Foglio deposito'!F235=0,0,(2*PI()*$H$5^2)/$H$15*($F$68/($H$14*'Foglio deposito'!$F235))^0.5)</f>
        <v>0</v>
      </c>
      <c r="H85" s="416">
        <f>IF('Foglio deposito'!F235=0,0,IF($H$11*$H$12*((3*(1+$H$8/$H$7))/(1+(1-$G85/$H$10)^2)-0.5)&gt;$H$11*$H$12,$H$11*$H$12*((3*(1+$H$8/$H$7))/(1+(1-$G85/$H$10)^2)-0.5),$H$11*$H$12))</f>
        <v>0</v>
      </c>
      <c r="I85" s="416">
        <f t="shared" si="3"/>
        <v>0</v>
      </c>
      <c r="J85" s="416">
        <f t="shared" si="4"/>
        <v>0</v>
      </c>
      <c r="K85" s="416">
        <f t="shared" si="5"/>
        <v>0</v>
      </c>
      <c r="L85" s="20"/>
      <c r="M85" s="20"/>
      <c r="N85" s="20"/>
      <c r="O85" s="20"/>
      <c r="P85" s="20"/>
      <c r="Q85" s="20"/>
      <c r="R85" s="20"/>
    </row>
    <row r="86" spans="2:18" x14ac:dyDescent="0.25">
      <c r="B86" s="418">
        <f>'DATI STRUTTURA'!C89</f>
        <v>0</v>
      </c>
      <c r="C86" s="416">
        <f>'DATI STRUTTURA'!D89</f>
        <v>0</v>
      </c>
      <c r="D86" s="416">
        <f>'DATI STRUTTURA'!E89</f>
        <v>0</v>
      </c>
      <c r="E86" s="416">
        <f>'Foglio deposito'!E236*MINA(C86:D86)*'DATI STRUTTURA'!$C$4</f>
        <v>0</v>
      </c>
      <c r="F86" s="416">
        <f>IF(E86=0,0,E86/($H$13*'Foglio deposito'!E236))</f>
        <v>0</v>
      </c>
      <c r="G86" s="416">
        <f>IF('Foglio deposito'!F236=0,0,(2*PI()*$H$5^2)/$H$15*($F$68/($H$14*'Foglio deposito'!$F236))^0.5)</f>
        <v>0</v>
      </c>
      <c r="H86" s="416">
        <f>IF('Foglio deposito'!F236=0,0,IF($H$11*$H$12*((3*(1+$H$8/$H$7))/(1+(1-$G86/$H$10)^2)-0.5)&gt;$H$11*$H$12,$H$11*$H$12*((3*(1+$H$8/$H$7))/(1+(1-$G86/$H$10)^2)-0.5),$H$11*$H$12))</f>
        <v>0</v>
      </c>
      <c r="I86" s="416">
        <f t="shared" si="3"/>
        <v>0</v>
      </c>
      <c r="J86" s="416">
        <f t="shared" si="4"/>
        <v>0</v>
      </c>
      <c r="K86" s="416">
        <f t="shared" si="5"/>
        <v>0</v>
      </c>
      <c r="L86" s="20"/>
      <c r="M86" s="20"/>
      <c r="N86" s="20"/>
      <c r="O86" s="20"/>
      <c r="P86" s="20"/>
      <c r="Q86" s="20"/>
      <c r="R86" s="20"/>
    </row>
    <row r="87" spans="2:18" x14ac:dyDescent="0.25">
      <c r="B87" s="418">
        <f>'DATI STRUTTURA'!C90</f>
        <v>0</v>
      </c>
      <c r="C87" s="416">
        <f>'DATI STRUTTURA'!D90</f>
        <v>0</v>
      </c>
      <c r="D87" s="416">
        <f>'DATI STRUTTURA'!E90</f>
        <v>0</v>
      </c>
      <c r="E87" s="416">
        <f>'Foglio deposito'!E237*MINA(C87:D87)*'DATI STRUTTURA'!$C$4</f>
        <v>0</v>
      </c>
      <c r="F87" s="416">
        <f>IF(E87=0,0,E87/($H$13*'Foglio deposito'!E237))</f>
        <v>0</v>
      </c>
      <c r="G87" s="416">
        <f>IF('Foglio deposito'!F237=0,0,(2*PI()*$H$5^2)/$H$15*($F$68/($H$14*'Foglio deposito'!$F237))^0.5)</f>
        <v>0</v>
      </c>
      <c r="H87" s="416">
        <f>IF('Foglio deposito'!F237=0,0,IF($H$11*$H$12*((3*(1+$H$8/$H$7))/(1+(1-$G87/$H$10)^2)-0.5)&gt;$H$11*$H$12,$H$11*$H$12*((3*(1+$H$8/$H$7))/(1+(1-$G87/$H$10)^2)-0.5),$H$11*$H$12))</f>
        <v>0</v>
      </c>
      <c r="I87" s="416">
        <f t="shared" si="3"/>
        <v>0</v>
      </c>
      <c r="J87" s="416">
        <f t="shared" si="4"/>
        <v>0</v>
      </c>
      <c r="K87" s="416">
        <f t="shared" si="5"/>
        <v>0</v>
      </c>
      <c r="L87" s="20"/>
      <c r="M87" s="20"/>
      <c r="N87" s="20"/>
      <c r="O87" s="20"/>
      <c r="P87" s="20"/>
      <c r="Q87" s="20"/>
      <c r="R87" s="20"/>
    </row>
    <row r="88" spans="2:18" x14ac:dyDescent="0.25">
      <c r="B88" s="418">
        <f>'DATI STRUTTURA'!C91</f>
        <v>0</v>
      </c>
      <c r="C88" s="416">
        <f>'DATI STRUTTURA'!D91</f>
        <v>0</v>
      </c>
      <c r="D88" s="416">
        <f>'DATI STRUTTURA'!E91</f>
        <v>0</v>
      </c>
      <c r="E88" s="416">
        <f>'Foglio deposito'!E238*MINA(C88:D88)*'DATI STRUTTURA'!$C$4</f>
        <v>0</v>
      </c>
      <c r="F88" s="416">
        <f>IF(E88=0,0,E88/($H$13*'Foglio deposito'!E238))</f>
        <v>0</v>
      </c>
      <c r="G88" s="416">
        <f>IF('Foglio deposito'!F238=0,0,(2*PI()*$H$5^2)/$H$15*($F$68/($H$14*'Foglio deposito'!$F238))^0.5)</f>
        <v>0</v>
      </c>
      <c r="H88" s="416">
        <f>IF('Foglio deposito'!F238=0,0,IF($H$11*$H$12*((3*(1+$H$8/$H$7))/(1+(1-$G88/$H$10)^2)-0.5)&gt;$H$11*$H$12,$H$11*$H$12*((3*(1+$H$8/$H$7))/(1+(1-$G88/$H$10)^2)-0.5),$H$11*$H$12))</f>
        <v>0</v>
      </c>
      <c r="I88" s="416">
        <f t="shared" si="3"/>
        <v>0</v>
      </c>
      <c r="J88" s="416">
        <f t="shared" si="4"/>
        <v>0</v>
      </c>
      <c r="K88" s="416">
        <f t="shared" si="5"/>
        <v>0</v>
      </c>
      <c r="L88" s="20"/>
      <c r="M88" s="20"/>
      <c r="N88" s="20"/>
      <c r="O88" s="20"/>
      <c r="P88" s="20"/>
      <c r="Q88" s="20"/>
      <c r="R88" s="20"/>
    </row>
    <row r="89" spans="2:18" x14ac:dyDescent="0.25">
      <c r="B89" s="418">
        <f>'DATI STRUTTURA'!C92</f>
        <v>0</v>
      </c>
      <c r="C89" s="416">
        <f>'DATI STRUTTURA'!D92</f>
        <v>0</v>
      </c>
      <c r="D89" s="416">
        <f>'DATI STRUTTURA'!E92</f>
        <v>0</v>
      </c>
      <c r="E89" s="416">
        <f>'Foglio deposito'!E239*MINA(C89:D89)*'DATI STRUTTURA'!$C$4</f>
        <v>0</v>
      </c>
      <c r="F89" s="416">
        <f>IF(E89=0,0,E89/($H$13*'Foglio deposito'!E239))</f>
        <v>0</v>
      </c>
      <c r="G89" s="416">
        <f>IF('Foglio deposito'!F239=0,0,(2*PI()*$H$5^2)/$H$15*($F$68/($H$14*'Foglio deposito'!$F239))^0.5)</f>
        <v>0</v>
      </c>
      <c r="H89" s="416">
        <f>IF('Foglio deposito'!F239=0,0,IF($H$11*$H$12*((3*(1+$H$8/$H$7))/(1+(1-$G89/$H$10)^2)-0.5)&gt;$H$11*$H$12,$H$11*$H$12*((3*(1+$H$8/$H$7))/(1+(1-$G89/$H$10)^2)-0.5),$H$11*$H$12))</f>
        <v>0</v>
      </c>
      <c r="I89" s="416">
        <f t="shared" si="3"/>
        <v>0</v>
      </c>
      <c r="J89" s="416">
        <f t="shared" si="4"/>
        <v>0</v>
      </c>
      <c r="K89" s="416">
        <f t="shared" si="5"/>
        <v>0</v>
      </c>
      <c r="L89" s="20"/>
      <c r="M89" s="20"/>
      <c r="N89" s="20"/>
      <c r="O89" s="20"/>
      <c r="P89" s="20"/>
      <c r="Q89" s="20"/>
      <c r="R89" s="20"/>
    </row>
    <row r="90" spans="2:18" x14ac:dyDescent="0.25">
      <c r="B90" s="418">
        <f>'DATI STRUTTURA'!C93</f>
        <v>0</v>
      </c>
      <c r="C90" s="416">
        <f>'DATI STRUTTURA'!D93</f>
        <v>0</v>
      </c>
      <c r="D90" s="416">
        <f>'DATI STRUTTURA'!E93</f>
        <v>0</v>
      </c>
      <c r="E90" s="416">
        <f>'Foglio deposito'!E240*MINA(C90:D90)*'DATI STRUTTURA'!$C$4</f>
        <v>0</v>
      </c>
      <c r="F90" s="416">
        <f>IF(E90=0,0,E90/($H$13*'Foglio deposito'!E240))</f>
        <v>0</v>
      </c>
      <c r="G90" s="416">
        <f>IF('Foglio deposito'!F240=0,0,(2*PI()*$H$5^2)/$H$15*($F$68/($H$14*'Foglio deposito'!$F240))^0.5)</f>
        <v>0</v>
      </c>
      <c r="H90" s="416">
        <f>IF('Foglio deposito'!F240=0,0,IF($H$11*$H$12*((3*(1+$H$8/$H$7))/(1+(1-$G90/$H$10)^2)-0.5)&gt;$H$11*$H$12,$H$11*$H$12*((3*(1+$H$8/$H$7))/(1+(1-$G90/$H$10)^2)-0.5),$H$11*$H$12))</f>
        <v>0</v>
      </c>
      <c r="I90" s="416">
        <f t="shared" si="3"/>
        <v>0</v>
      </c>
      <c r="J90" s="416">
        <f t="shared" si="4"/>
        <v>0</v>
      </c>
      <c r="K90" s="416">
        <f t="shared" si="5"/>
        <v>0</v>
      </c>
      <c r="L90" s="20"/>
      <c r="M90" s="20"/>
      <c r="N90" s="20"/>
      <c r="O90" s="20"/>
      <c r="P90" s="20"/>
      <c r="Q90" s="20"/>
      <c r="R90" s="20"/>
    </row>
    <row r="91" spans="2:18" x14ac:dyDescent="0.25">
      <c r="B91" s="418">
        <f>'DATI STRUTTURA'!C94</f>
        <v>0</v>
      </c>
      <c r="C91" s="416">
        <f>'DATI STRUTTURA'!D94</f>
        <v>0</v>
      </c>
      <c r="D91" s="416">
        <f>'DATI STRUTTURA'!E94</f>
        <v>0</v>
      </c>
      <c r="E91" s="416">
        <f>'Foglio deposito'!E241*MINA(C91:D91)*'DATI STRUTTURA'!$C$4</f>
        <v>0</v>
      </c>
      <c r="F91" s="416">
        <f>IF(E91=0,0,E91/($H$13*'Foglio deposito'!E241))</f>
        <v>0</v>
      </c>
      <c r="G91" s="416">
        <f>IF('Foglio deposito'!F241=0,0,(2*PI()*$H$5^2)/$H$15*($F$68/($H$14*'Foglio deposito'!$F241))^0.5)</f>
        <v>0</v>
      </c>
      <c r="H91" s="416">
        <f>IF('Foglio deposito'!F241=0,0,IF($H$11*$H$12*((3*(1+$H$8/$H$7))/(1+(1-$G91/$H$10)^2)-0.5)&gt;$H$11*$H$12,$H$11*$H$12*((3*(1+$H$8/$H$7))/(1+(1-$G91/$H$10)^2)-0.5),$H$11*$H$12))</f>
        <v>0</v>
      </c>
      <c r="I91" s="416">
        <f t="shared" si="3"/>
        <v>0</v>
      </c>
      <c r="J91" s="416">
        <f t="shared" si="4"/>
        <v>0</v>
      </c>
      <c r="K91" s="416">
        <f t="shared" si="5"/>
        <v>0</v>
      </c>
      <c r="L91" s="20"/>
      <c r="M91" s="20"/>
      <c r="N91" s="20"/>
      <c r="O91" s="20"/>
      <c r="P91" s="20"/>
      <c r="Q91" s="20"/>
      <c r="R91" s="20"/>
    </row>
    <row r="92" spans="2:18" x14ac:dyDescent="0.25">
      <c r="B92" s="418">
        <f>'DATI STRUTTURA'!C95</f>
        <v>0</v>
      </c>
      <c r="C92" s="416">
        <f>'DATI STRUTTURA'!D95</f>
        <v>0</v>
      </c>
      <c r="D92" s="416">
        <f>'DATI STRUTTURA'!E95</f>
        <v>0</v>
      </c>
      <c r="E92" s="416">
        <f>'Foglio deposito'!E242*MINA(C92:D92)*'DATI STRUTTURA'!$C$4</f>
        <v>0</v>
      </c>
      <c r="F92" s="416">
        <f>IF(E92=0,0,E92/($H$13*'Foglio deposito'!E242))</f>
        <v>0</v>
      </c>
      <c r="G92" s="416">
        <f>IF('Foglio deposito'!F242=0,0,(2*PI()*$H$5^2)/$H$15*($F$68/($H$14*'Foglio deposito'!$F242))^0.5)</f>
        <v>0</v>
      </c>
      <c r="H92" s="416">
        <f>IF('Foglio deposito'!F242=0,0,IF($H$11*$H$12*((3*(1+$H$8/$H$7))/(1+(1-$G92/$H$10)^2)-0.5)&gt;$H$11*$H$12,$H$11*$H$12*((3*(1+$H$8/$H$7))/(1+(1-$G92/$H$10)^2)-0.5),$H$11*$H$12))</f>
        <v>0</v>
      </c>
      <c r="I92" s="416">
        <f t="shared" si="3"/>
        <v>0</v>
      </c>
      <c r="J92" s="416">
        <f t="shared" si="4"/>
        <v>0</v>
      </c>
      <c r="K92" s="416">
        <f t="shared" si="5"/>
        <v>0</v>
      </c>
      <c r="L92" s="20"/>
      <c r="M92" s="20"/>
      <c r="N92" s="20"/>
      <c r="O92" s="20"/>
      <c r="P92" s="20"/>
      <c r="Q92" s="20"/>
      <c r="R92" s="20"/>
    </row>
    <row r="93" spans="2:18" x14ac:dyDescent="0.25">
      <c r="B93" s="418">
        <f>'DATI STRUTTURA'!C96</f>
        <v>0</v>
      </c>
      <c r="C93" s="416">
        <f>'DATI STRUTTURA'!D96</f>
        <v>0</v>
      </c>
      <c r="D93" s="416">
        <f>'DATI STRUTTURA'!E96</f>
        <v>0</v>
      </c>
      <c r="E93" s="416">
        <f>'Foglio deposito'!E243*MINA(C93:D93)*'DATI STRUTTURA'!$C$4</f>
        <v>0</v>
      </c>
      <c r="F93" s="416">
        <f>IF(E93=0,0,E93/($H$13*'Foglio deposito'!E243))</f>
        <v>0</v>
      </c>
      <c r="G93" s="416">
        <f>IF('Foglio deposito'!F243=0,0,(2*PI()*$H$5^2)/$H$15*($F$68/($H$14*'Foglio deposito'!$F243))^0.5)</f>
        <v>0</v>
      </c>
      <c r="H93" s="416">
        <f>IF('Foglio deposito'!F243=0,0,IF($H$11*$H$12*((3*(1+$H$8/$H$7))/(1+(1-$G93/$H$10)^2)-0.5)&gt;$H$11*$H$12,$H$11*$H$12*((3*(1+$H$8/$H$7))/(1+(1-$G93/$H$10)^2)-0.5),$H$11*$H$12))</f>
        <v>0</v>
      </c>
      <c r="I93" s="416">
        <f t="shared" si="3"/>
        <v>0</v>
      </c>
      <c r="J93" s="416">
        <f t="shared" si="4"/>
        <v>0</v>
      </c>
      <c r="K93" s="416">
        <f t="shared" si="5"/>
        <v>0</v>
      </c>
      <c r="L93" s="20"/>
      <c r="M93" s="20"/>
      <c r="N93" s="20"/>
      <c r="O93" s="20"/>
      <c r="P93" s="20"/>
      <c r="Q93" s="20"/>
      <c r="R93" s="20"/>
    </row>
    <row r="94" spans="2:18" x14ac:dyDescent="0.25">
      <c r="B94" s="418">
        <f>'DATI STRUTTURA'!C97</f>
        <v>0</v>
      </c>
      <c r="C94" s="416">
        <f>'DATI STRUTTURA'!D97</f>
        <v>0</v>
      </c>
      <c r="D94" s="416">
        <f>'DATI STRUTTURA'!E97</f>
        <v>0</v>
      </c>
      <c r="E94" s="416">
        <f>'Foglio deposito'!E244*MINA(C94:D94)*'DATI STRUTTURA'!$C$4</f>
        <v>0</v>
      </c>
      <c r="F94" s="416">
        <f>IF(E94=0,0,E94/($H$13*'Foglio deposito'!E244))</f>
        <v>0</v>
      </c>
      <c r="G94" s="416">
        <f>IF('Foglio deposito'!F244=0,0,(2*PI()*$H$5^2)/$H$15*($F$68/($H$14*'Foglio deposito'!$F244))^0.5)</f>
        <v>0</v>
      </c>
      <c r="H94" s="416">
        <f>IF('Foglio deposito'!F244=0,0,IF($H$11*$H$12*((3*(1+$H$8/$H$7))/(1+(1-$G94/$H$10)^2)-0.5)&gt;$H$11*$H$12,$H$11*$H$12*((3*(1+$H$8/$H$7))/(1+(1-$G94/$H$10)^2)-0.5),$H$11*$H$12))</f>
        <v>0</v>
      </c>
      <c r="I94" s="416">
        <f t="shared" si="3"/>
        <v>0</v>
      </c>
      <c r="J94" s="416">
        <f t="shared" si="4"/>
        <v>0</v>
      </c>
      <c r="K94" s="416">
        <f t="shared" si="5"/>
        <v>0</v>
      </c>
      <c r="L94" s="20"/>
      <c r="M94" s="20"/>
      <c r="N94" s="20"/>
      <c r="O94" s="20"/>
      <c r="P94" s="20"/>
      <c r="Q94" s="20"/>
      <c r="R94" s="20"/>
    </row>
    <row r="95" spans="2:18" x14ac:dyDescent="0.25">
      <c r="B95" s="418">
        <f>'DATI STRUTTURA'!C98</f>
        <v>0</v>
      </c>
      <c r="C95" s="416">
        <f>'DATI STRUTTURA'!D98</f>
        <v>0</v>
      </c>
      <c r="D95" s="416">
        <f>'DATI STRUTTURA'!E98</f>
        <v>0</v>
      </c>
      <c r="E95" s="416">
        <f>'Foglio deposito'!E245*MINA(C95:D95)*'DATI STRUTTURA'!$C$4</f>
        <v>0</v>
      </c>
      <c r="F95" s="416">
        <f>IF(E95=0,0,E95/($H$13*'Foglio deposito'!E245))</f>
        <v>0</v>
      </c>
      <c r="G95" s="416">
        <f>IF('Foglio deposito'!F245=0,0,(2*PI()*$H$5^2)/$H$15*($F$68/($H$14*'Foglio deposito'!$F245))^0.5)</f>
        <v>0</v>
      </c>
      <c r="H95" s="416">
        <f>IF('Foglio deposito'!F245=0,0,IF($H$11*$H$12*((3*(1+$H$8/$H$7))/(1+(1-$G95/$H$10)^2)-0.5)&gt;$H$11*$H$12,$H$11*$H$12*((3*(1+$H$8/$H$7))/(1+(1-$G95/$H$10)^2)-0.5),$H$11*$H$12))</f>
        <v>0</v>
      </c>
      <c r="I95" s="416">
        <f t="shared" si="3"/>
        <v>0</v>
      </c>
      <c r="J95" s="416">
        <f t="shared" si="4"/>
        <v>0</v>
      </c>
      <c r="K95" s="416">
        <f t="shared" si="5"/>
        <v>0</v>
      </c>
      <c r="L95" s="20"/>
      <c r="M95" s="20"/>
      <c r="N95" s="20"/>
      <c r="O95" s="20"/>
      <c r="P95" s="20"/>
      <c r="Q95" s="20"/>
      <c r="R95" s="20"/>
    </row>
    <row r="96" spans="2:18" x14ac:dyDescent="0.25">
      <c r="B96" s="418">
        <f>'DATI STRUTTURA'!C99</f>
        <v>0</v>
      </c>
      <c r="C96" s="416">
        <f>'DATI STRUTTURA'!D99</f>
        <v>0</v>
      </c>
      <c r="D96" s="416">
        <f>'DATI STRUTTURA'!E99</f>
        <v>0</v>
      </c>
      <c r="E96" s="416">
        <f>'Foglio deposito'!E246*MINA(C96:D96)*'DATI STRUTTURA'!$C$4</f>
        <v>0</v>
      </c>
      <c r="F96" s="416">
        <f>IF(E96=0,0,E96/($H$13*'Foglio deposito'!E246))</f>
        <v>0</v>
      </c>
      <c r="G96" s="416">
        <f>IF('Foglio deposito'!F246=0,0,(2*PI()*$H$5^2)/$H$15*($F$68/($H$14*'Foglio deposito'!$F246))^0.5)</f>
        <v>0</v>
      </c>
      <c r="H96" s="416">
        <f>IF('Foglio deposito'!F246=0,0,IF($H$11*$H$12*((3*(1+$H$8/$H$7))/(1+(1-$G96/$H$10)^2)-0.5)&gt;$H$11*$H$12,$H$11*$H$12*((3*(1+$H$8/$H$7))/(1+(1-$G96/$H$10)^2)-0.5),$H$11*$H$12))</f>
        <v>0</v>
      </c>
      <c r="I96" s="416">
        <f t="shared" si="3"/>
        <v>0</v>
      </c>
      <c r="J96" s="416">
        <f t="shared" si="4"/>
        <v>0</v>
      </c>
      <c r="K96" s="416">
        <f t="shared" si="5"/>
        <v>0</v>
      </c>
      <c r="L96" s="20"/>
      <c r="M96" s="20"/>
      <c r="N96" s="20"/>
      <c r="O96" s="20"/>
      <c r="P96" s="20"/>
      <c r="Q96" s="20"/>
      <c r="R96" s="20"/>
    </row>
    <row r="97" spans="2:18" x14ac:dyDescent="0.25">
      <c r="B97" s="418">
        <f>'DATI STRUTTURA'!C100</f>
        <v>0</v>
      </c>
      <c r="C97" s="416">
        <f>'DATI STRUTTURA'!D100</f>
        <v>0</v>
      </c>
      <c r="D97" s="416">
        <f>'DATI STRUTTURA'!E100</f>
        <v>0</v>
      </c>
      <c r="E97" s="416">
        <f>'Foglio deposito'!E247*MINA(C97:D97)*'DATI STRUTTURA'!$C$4</f>
        <v>0</v>
      </c>
      <c r="F97" s="416">
        <f>IF(E97=0,0,E97/($H$13*'Foglio deposito'!E247))</f>
        <v>0</v>
      </c>
      <c r="G97" s="416">
        <f>IF('Foglio deposito'!F247=0,0,(2*PI()*$H$5^2)/$H$15*($F$68/($H$14*'Foglio deposito'!$F247))^0.5)</f>
        <v>0</v>
      </c>
      <c r="H97" s="416">
        <f>IF('Foglio deposito'!F247=0,0,IF($H$11*$H$12*((3*(1+$H$8/$H$7))/(1+(1-$G97/$H$10)^2)-0.5)&gt;$H$11*$H$12,$H$11*$H$12*((3*(1+$H$8/$H$7))/(1+(1-$G97/$H$10)^2)-0.5),$H$11*$H$12))</f>
        <v>0</v>
      </c>
      <c r="I97" s="416">
        <f t="shared" si="3"/>
        <v>0</v>
      </c>
      <c r="J97" s="416">
        <f t="shared" si="4"/>
        <v>0</v>
      </c>
      <c r="K97" s="416">
        <f t="shared" si="5"/>
        <v>0</v>
      </c>
      <c r="L97" s="20"/>
      <c r="M97" s="20"/>
      <c r="N97" s="20"/>
      <c r="O97" s="20"/>
      <c r="P97" s="20"/>
      <c r="Q97" s="20"/>
      <c r="R97" s="20"/>
    </row>
    <row r="98" spans="2:18" x14ac:dyDescent="0.25">
      <c r="B98" s="418">
        <f>'DATI STRUTTURA'!C101</f>
        <v>0</v>
      </c>
      <c r="C98" s="416">
        <f>'DATI STRUTTURA'!D101</f>
        <v>0</v>
      </c>
      <c r="D98" s="416">
        <f>'DATI STRUTTURA'!E101</f>
        <v>0</v>
      </c>
      <c r="E98" s="416">
        <f>'Foglio deposito'!E248*MINA(C98:D98)*'DATI STRUTTURA'!$C$4</f>
        <v>0</v>
      </c>
      <c r="F98" s="416">
        <f>IF(E98=0,0,E98/($H$13*'Foglio deposito'!E248))</f>
        <v>0</v>
      </c>
      <c r="G98" s="416">
        <f>IF('Foglio deposito'!F248=0,0,(2*PI()*$H$5^2)/$H$15*($F$68/($H$14*'Foglio deposito'!$F248))^0.5)</f>
        <v>0</v>
      </c>
      <c r="H98" s="416">
        <f>IF('Foglio deposito'!F248=0,0,IF($H$11*$H$12*((3*(1+$H$8/$H$7))/(1+(1-$G98/$H$10)^2)-0.5)&gt;$H$11*$H$12,$H$11*$H$12*((3*(1+$H$8/$H$7))/(1+(1-$G98/$H$10)^2)-0.5),$H$11*$H$12))</f>
        <v>0</v>
      </c>
      <c r="I98" s="416">
        <f t="shared" si="3"/>
        <v>0</v>
      </c>
      <c r="J98" s="416">
        <f t="shared" si="4"/>
        <v>0</v>
      </c>
      <c r="K98" s="416">
        <f t="shared" si="5"/>
        <v>0</v>
      </c>
      <c r="L98" s="20"/>
      <c r="M98" s="20"/>
      <c r="N98" s="20"/>
      <c r="O98" s="20"/>
      <c r="P98" s="20"/>
      <c r="Q98" s="20"/>
      <c r="R98" s="20"/>
    </row>
    <row r="99" spans="2:18" x14ac:dyDescent="0.25">
      <c r="B99" s="418">
        <f>'DATI STRUTTURA'!C102</f>
        <v>0</v>
      </c>
      <c r="C99" s="416">
        <f>'DATI STRUTTURA'!D102</f>
        <v>0</v>
      </c>
      <c r="D99" s="416">
        <f>'DATI STRUTTURA'!E102</f>
        <v>0</v>
      </c>
      <c r="E99" s="416">
        <f>'Foglio deposito'!E249*MINA(C99:D99)*'DATI STRUTTURA'!$C$4</f>
        <v>0</v>
      </c>
      <c r="F99" s="416">
        <f>IF(E99=0,0,E99/($H$13*'Foglio deposito'!E249))</f>
        <v>0</v>
      </c>
      <c r="G99" s="416">
        <f>IF('Foglio deposito'!F249=0,0,(2*PI()*$H$5^2)/$H$15*($F$68/($H$14*'Foglio deposito'!$F249))^0.5)</f>
        <v>0</v>
      </c>
      <c r="H99" s="416">
        <f>IF('Foglio deposito'!F249=0,0,IF($H$11*$H$12*((3*(1+$H$8/$H$7))/(1+(1-$G99/$H$10)^2)-0.5)&gt;$H$11*$H$12,$H$11*$H$12*((3*(1+$H$8/$H$7))/(1+(1-$G99/$H$10)^2)-0.5),$H$11*$H$12))</f>
        <v>0</v>
      </c>
      <c r="I99" s="416">
        <f t="shared" si="3"/>
        <v>0</v>
      </c>
      <c r="J99" s="416">
        <f t="shared" si="4"/>
        <v>0</v>
      </c>
      <c r="K99" s="416">
        <f t="shared" si="5"/>
        <v>0</v>
      </c>
      <c r="L99" s="20"/>
      <c r="M99" s="20"/>
      <c r="N99" s="20"/>
      <c r="O99" s="20"/>
      <c r="P99" s="20"/>
      <c r="Q99" s="20"/>
      <c r="R99" s="20"/>
    </row>
    <row r="100" spans="2:18" x14ac:dyDescent="0.25">
      <c r="B100" s="418">
        <f>'DATI STRUTTURA'!C103</f>
        <v>0</v>
      </c>
      <c r="C100" s="416">
        <f>'DATI STRUTTURA'!D103</f>
        <v>0</v>
      </c>
      <c r="D100" s="416">
        <f>'DATI STRUTTURA'!E103</f>
        <v>0</v>
      </c>
      <c r="E100" s="416">
        <f>'Foglio deposito'!E250*MINA(C100:D100)*'DATI STRUTTURA'!$C$4</f>
        <v>0</v>
      </c>
      <c r="F100" s="416">
        <f>IF(E100=0,0,E100/($H$13*'Foglio deposito'!E250))</f>
        <v>0</v>
      </c>
      <c r="G100" s="416">
        <f>IF('Foglio deposito'!F250=0,0,(2*PI()*$H$5^2)/$H$15*($F$68/($H$14*'Foglio deposito'!$F250))^0.5)</f>
        <v>0</v>
      </c>
      <c r="H100" s="416">
        <f>IF('Foglio deposito'!F250=0,0,IF($H$11*$H$12*((3*(1+$H$8/$H$7))/(1+(1-$G100/$H$10)^2)-0.5)&gt;$H$11*$H$12,$H$11*$H$12*((3*(1+$H$8/$H$7))/(1+(1-$G100/$H$10)^2)-0.5),$H$11*$H$12))</f>
        <v>0</v>
      </c>
      <c r="I100" s="416">
        <f t="shared" si="3"/>
        <v>0</v>
      </c>
      <c r="J100" s="416">
        <f t="shared" si="4"/>
        <v>0</v>
      </c>
      <c r="K100" s="416">
        <f t="shared" si="5"/>
        <v>0</v>
      </c>
      <c r="L100" s="20"/>
      <c r="M100" s="20"/>
      <c r="N100" s="20"/>
      <c r="O100" s="20"/>
      <c r="P100" s="20"/>
      <c r="Q100" s="20"/>
      <c r="R100" s="20"/>
    </row>
    <row r="101" spans="2:18" x14ac:dyDescent="0.25">
      <c r="B101" s="418">
        <f>'DATI STRUTTURA'!C104</f>
        <v>0</v>
      </c>
      <c r="C101" s="416">
        <f>'DATI STRUTTURA'!D104</f>
        <v>0</v>
      </c>
      <c r="D101" s="416">
        <f>'DATI STRUTTURA'!E104</f>
        <v>0</v>
      </c>
      <c r="E101" s="416">
        <f>'Foglio deposito'!E251*MINA(C101:D101)*'DATI STRUTTURA'!$C$4</f>
        <v>0</v>
      </c>
      <c r="F101" s="416">
        <f>IF(E101=0,0,E101/($H$13*'Foglio deposito'!E251))</f>
        <v>0</v>
      </c>
      <c r="G101" s="416">
        <f>IF('Foglio deposito'!F251=0,0,(2*PI()*$H$5^2)/$H$15*($F$68/($H$14*'Foglio deposito'!$F251))^0.5)</f>
        <v>0</v>
      </c>
      <c r="H101" s="416">
        <f>IF('Foglio deposito'!F251=0,0,IF($H$11*$H$12*((3*(1+$H$8/$H$7))/(1+(1-$G101/$H$10)^2)-0.5)&gt;$H$11*$H$12,$H$11*$H$12*((3*(1+$H$8/$H$7))/(1+(1-$G101/$H$10)^2)-0.5),$H$11*$H$12))</f>
        <v>0</v>
      </c>
      <c r="I101" s="416">
        <f t="shared" si="3"/>
        <v>0</v>
      </c>
      <c r="J101" s="416">
        <f t="shared" si="4"/>
        <v>0</v>
      </c>
      <c r="K101" s="416">
        <f t="shared" si="5"/>
        <v>0</v>
      </c>
      <c r="L101" s="20"/>
      <c r="M101" s="20"/>
      <c r="N101" s="20"/>
      <c r="O101" s="20"/>
      <c r="P101" s="20"/>
      <c r="Q101" s="20"/>
      <c r="R101" s="20"/>
    </row>
    <row r="102" spans="2:18" x14ac:dyDescent="0.25">
      <c r="B102" s="418">
        <f>'DATI STRUTTURA'!C105</f>
        <v>0</v>
      </c>
      <c r="C102" s="416">
        <f>'DATI STRUTTURA'!D105</f>
        <v>0</v>
      </c>
      <c r="D102" s="416">
        <f>'DATI STRUTTURA'!E105</f>
        <v>0</v>
      </c>
      <c r="E102" s="416">
        <f>'Foglio deposito'!E252*MINA(C102:D102)*'DATI STRUTTURA'!$C$4</f>
        <v>0</v>
      </c>
      <c r="F102" s="416">
        <f>IF(E102=0,0,E102/($H$13*'Foglio deposito'!E252))</f>
        <v>0</v>
      </c>
      <c r="G102" s="416">
        <f>IF('Foglio deposito'!F252=0,0,(2*PI()*$H$5^2)/$H$15*($F$68/($H$14*'Foglio deposito'!$F252))^0.5)</f>
        <v>0</v>
      </c>
      <c r="H102" s="416">
        <f>IF('Foglio deposito'!F252=0,0,IF($H$11*$H$12*((3*(1+$H$8/$H$7))/(1+(1-$G102/$H$10)^2)-0.5)&gt;$H$11*$H$12,$H$11*$H$12*((3*(1+$H$8/$H$7))/(1+(1-$G102/$H$10)^2)-0.5),$H$11*$H$12))</f>
        <v>0</v>
      </c>
      <c r="I102" s="416">
        <f t="shared" si="3"/>
        <v>0</v>
      </c>
      <c r="J102" s="416">
        <f t="shared" si="4"/>
        <v>0</v>
      </c>
      <c r="K102" s="416">
        <f t="shared" si="5"/>
        <v>0</v>
      </c>
      <c r="L102" s="20"/>
      <c r="M102" s="20"/>
      <c r="N102" s="20"/>
      <c r="O102" s="20"/>
      <c r="P102" s="20"/>
      <c r="Q102" s="20"/>
      <c r="R102" s="20"/>
    </row>
    <row r="103" spans="2:18" x14ac:dyDescent="0.25">
      <c r="B103" s="418">
        <f>'DATI STRUTTURA'!C106</f>
        <v>0</v>
      </c>
      <c r="C103" s="416">
        <f>'DATI STRUTTURA'!D106</f>
        <v>0</v>
      </c>
      <c r="D103" s="416">
        <f>'DATI STRUTTURA'!E106</f>
        <v>0</v>
      </c>
      <c r="E103" s="416">
        <f>'Foglio deposito'!E253*MINA(C103:D103)*'DATI STRUTTURA'!$C$4</f>
        <v>0</v>
      </c>
      <c r="F103" s="416">
        <f>IF(E103=0,0,E103/($H$13*'Foglio deposito'!E253))</f>
        <v>0</v>
      </c>
      <c r="G103" s="416">
        <f>IF('Foglio deposito'!F253=0,0,(2*PI()*$H$5^2)/$H$15*($F$68/($H$14*'Foglio deposito'!$F253))^0.5)</f>
        <v>0</v>
      </c>
      <c r="H103" s="416">
        <f>IF('Foglio deposito'!F253=0,0,IF($H$11*$H$12*((3*(1+$H$8/$H$7))/(1+(1-$G103/$H$10)^2)-0.5)&gt;$H$11*$H$12,$H$11*$H$12*((3*(1+$H$8/$H$7))/(1+(1-$G103/$H$10)^2)-0.5),$H$11*$H$12))</f>
        <v>0</v>
      </c>
      <c r="I103" s="416">
        <f t="shared" si="3"/>
        <v>0</v>
      </c>
      <c r="J103" s="416">
        <f t="shared" si="4"/>
        <v>0</v>
      </c>
      <c r="K103" s="416">
        <f t="shared" si="5"/>
        <v>0</v>
      </c>
      <c r="L103" s="20"/>
      <c r="M103" s="20"/>
      <c r="N103" s="20"/>
      <c r="O103" s="20"/>
      <c r="P103" s="20"/>
      <c r="Q103" s="20"/>
      <c r="R103" s="20"/>
    </row>
    <row r="104" spans="2:18" x14ac:dyDescent="0.25">
      <c r="B104" s="418">
        <f>'DATI STRUTTURA'!C107</f>
        <v>0</v>
      </c>
      <c r="C104" s="416">
        <f>'DATI STRUTTURA'!D107</f>
        <v>0</v>
      </c>
      <c r="D104" s="416">
        <f>'DATI STRUTTURA'!E107</f>
        <v>0</v>
      </c>
      <c r="E104" s="416">
        <f>'Foglio deposito'!E254*MINA(C104:D104)*'DATI STRUTTURA'!$C$4</f>
        <v>0</v>
      </c>
      <c r="F104" s="416">
        <f>IF(E104=0,0,E104/($H$13*'Foglio deposito'!E254))</f>
        <v>0</v>
      </c>
      <c r="G104" s="416">
        <f>IF('Foglio deposito'!F254=0,0,(2*PI()*$H$5^2)/$H$15*($F$68/($H$14*'Foglio deposito'!$F254))^0.5)</f>
        <v>0</v>
      </c>
      <c r="H104" s="416">
        <f>IF('Foglio deposito'!F254=0,0,IF($H$11*$H$12*((3*(1+$H$8/$H$7))/(1+(1-$G104/$H$10)^2)-0.5)&gt;$H$11*$H$12,$H$11*$H$12*((3*(1+$H$8/$H$7))/(1+(1-$G104/$H$10)^2)-0.5),$H$11*$H$12))</f>
        <v>0</v>
      </c>
      <c r="I104" s="416">
        <f t="shared" si="3"/>
        <v>0</v>
      </c>
      <c r="J104" s="416">
        <f t="shared" si="4"/>
        <v>0</v>
      </c>
      <c r="K104" s="416">
        <f t="shared" si="5"/>
        <v>0</v>
      </c>
      <c r="L104" s="20"/>
      <c r="M104" s="20"/>
      <c r="N104" s="20"/>
      <c r="O104" s="20"/>
      <c r="P104" s="20"/>
      <c r="Q104" s="20"/>
      <c r="R104" s="20"/>
    </row>
    <row r="105" spans="2:18" x14ac:dyDescent="0.25">
      <c r="B105" s="418">
        <f>'DATI STRUTTURA'!C108</f>
        <v>0</v>
      </c>
      <c r="C105" s="416">
        <f>'DATI STRUTTURA'!D108</f>
        <v>0</v>
      </c>
      <c r="D105" s="416">
        <f>'DATI STRUTTURA'!E108</f>
        <v>0</v>
      </c>
      <c r="E105" s="416">
        <f>'Foglio deposito'!E255*MINA(C105:D105)*'DATI STRUTTURA'!$C$4</f>
        <v>0</v>
      </c>
      <c r="F105" s="416">
        <f>IF(E105=0,0,E105/($H$13*'Foglio deposito'!E255))</f>
        <v>0</v>
      </c>
      <c r="G105" s="416">
        <f>IF('Foglio deposito'!F255=0,0,(2*PI()*$H$5^2)/$H$15*($F$68/($H$14*'Foglio deposito'!$F255))^0.5)</f>
        <v>0</v>
      </c>
      <c r="H105" s="416">
        <f>IF('Foglio deposito'!F255=0,0,IF($H$11*$H$12*((3*(1+$H$8/$H$7))/(1+(1-$G105/$H$10)^2)-0.5)&gt;$H$11*$H$12,$H$11*$H$12*((3*(1+$H$8/$H$7))/(1+(1-$G105/$H$10)^2)-0.5),$H$11*$H$12))</f>
        <v>0</v>
      </c>
      <c r="I105" s="416">
        <f t="shared" si="3"/>
        <v>0</v>
      </c>
      <c r="J105" s="416">
        <f t="shared" si="4"/>
        <v>0</v>
      </c>
      <c r="K105" s="416">
        <f t="shared" si="5"/>
        <v>0</v>
      </c>
      <c r="L105" s="20"/>
      <c r="M105" s="20"/>
      <c r="N105" s="20"/>
      <c r="O105" s="20"/>
      <c r="P105" s="20"/>
      <c r="Q105" s="20"/>
      <c r="R105" s="20"/>
    </row>
    <row r="106" spans="2:18" x14ac:dyDescent="0.25">
      <c r="B106" s="418">
        <f>'DATI STRUTTURA'!C109</f>
        <v>0</v>
      </c>
      <c r="C106" s="416">
        <f>'DATI STRUTTURA'!D109</f>
        <v>0</v>
      </c>
      <c r="D106" s="416">
        <f>'DATI STRUTTURA'!E109</f>
        <v>0</v>
      </c>
      <c r="E106" s="416">
        <f>'Foglio deposito'!E256*MINA(C106:D106)*'DATI STRUTTURA'!$C$4</f>
        <v>0</v>
      </c>
      <c r="F106" s="416">
        <f>IF(E106=0,0,E106/($H$13*'Foglio deposito'!E256))</f>
        <v>0</v>
      </c>
      <c r="G106" s="416">
        <f>IF('Foglio deposito'!F256=0,0,(2*PI()*$H$5^2)/$H$15*($F$68/($H$14*'Foglio deposito'!$F256))^0.5)</f>
        <v>0</v>
      </c>
      <c r="H106" s="416">
        <f>IF('Foglio deposito'!F256=0,0,IF($H$11*$H$12*((3*(1+$H$8/$H$7))/(1+(1-$G106/$H$10)^2)-0.5)&gt;$H$11*$H$12,$H$11*$H$12*((3*(1+$H$8/$H$7))/(1+(1-$G106/$H$10)^2)-0.5),$H$11*$H$12))</f>
        <v>0</v>
      </c>
      <c r="I106" s="416">
        <f t="shared" si="3"/>
        <v>0</v>
      </c>
      <c r="J106" s="416">
        <f t="shared" si="4"/>
        <v>0</v>
      </c>
      <c r="K106" s="416">
        <f t="shared" si="5"/>
        <v>0</v>
      </c>
      <c r="L106" s="20"/>
      <c r="M106" s="20"/>
      <c r="N106" s="20"/>
      <c r="O106" s="20"/>
      <c r="P106" s="20"/>
      <c r="Q106" s="20"/>
      <c r="R106" s="20"/>
    </row>
    <row r="107" spans="2:18" x14ac:dyDescent="0.25">
      <c r="B107" s="419">
        <f>'DATI STRUTTURA'!C110</f>
        <v>0</v>
      </c>
      <c r="C107" s="420">
        <f>'DATI STRUTTURA'!D110</f>
        <v>0</v>
      </c>
      <c r="D107" s="420">
        <f>'DATI STRUTTURA'!E110</f>
        <v>0</v>
      </c>
      <c r="E107" s="420">
        <f>'Foglio deposito'!E257*MINA(C107:D107)*'DATI STRUTTURA'!$C$4</f>
        <v>0</v>
      </c>
      <c r="F107" s="420">
        <f>IF(E107=0,0,E107/($H$13*'Foglio deposito'!E257))</f>
        <v>0</v>
      </c>
      <c r="G107" s="420">
        <f>IF('Foglio deposito'!F257=0,0,(2*PI()*$H$5^2)/$H$15*($F$68/($H$14*'Foglio deposito'!$F257))^0.5)</f>
        <v>0</v>
      </c>
      <c r="H107" s="420">
        <f>IF('Foglio deposito'!F257=0,0,IF($H$11*$H$12*((3*(1+$H$8/$H$7))/(1+(1-$G107/$H$10)^2)-0.5)&gt;$H$11*$H$12,$H$11*$H$12*((3*(1+$H$8/$H$7))/(1+(1-$G107/$H$10)^2)-0.5),$H$11*$H$12))</f>
        <v>0</v>
      </c>
      <c r="I107" s="420">
        <f t="shared" si="3"/>
        <v>0</v>
      </c>
      <c r="J107" s="420">
        <f t="shared" si="4"/>
        <v>0</v>
      </c>
      <c r="K107" s="420">
        <f t="shared" si="5"/>
        <v>0</v>
      </c>
      <c r="L107" s="20"/>
      <c r="M107" s="20"/>
      <c r="N107" s="20"/>
      <c r="O107" s="20"/>
      <c r="P107" s="20"/>
      <c r="Q107" s="20"/>
      <c r="R107" s="20"/>
    </row>
    <row r="108" spans="2:18" x14ac:dyDescent="0.25">
      <c r="B108" s="20"/>
      <c r="C108" s="20"/>
      <c r="D108" s="20"/>
      <c r="E108" s="20"/>
      <c r="F108" s="20"/>
      <c r="G108" s="20"/>
      <c r="H108" s="20"/>
      <c r="I108" s="20"/>
      <c r="J108" s="20"/>
      <c r="K108" s="20"/>
      <c r="L108" s="20"/>
      <c r="M108" s="20"/>
      <c r="N108" s="20"/>
      <c r="O108" s="20"/>
      <c r="P108" s="20"/>
      <c r="Q108" s="20"/>
      <c r="R108" s="20"/>
    </row>
    <row r="109" spans="2:18" x14ac:dyDescent="0.25">
      <c r="B109" s="20"/>
      <c r="C109" s="20"/>
      <c r="D109" s="20"/>
      <c r="E109" s="20"/>
      <c r="F109" s="20"/>
      <c r="G109" s="20"/>
      <c r="H109" s="20"/>
      <c r="I109" s="20"/>
      <c r="J109" s="20"/>
      <c r="K109" s="20"/>
      <c r="L109" s="20"/>
      <c r="M109" s="20"/>
      <c r="N109" s="20"/>
      <c r="O109" s="20"/>
      <c r="P109" s="20"/>
      <c r="Q109" s="20"/>
      <c r="R109" s="20"/>
    </row>
    <row r="110" spans="2:18" x14ac:dyDescent="0.25">
      <c r="B110" s="20"/>
      <c r="C110" s="20"/>
      <c r="D110" s="20"/>
      <c r="E110" s="20"/>
      <c r="F110" s="20"/>
      <c r="G110" s="20"/>
      <c r="H110" s="20"/>
      <c r="I110" s="20"/>
      <c r="J110" s="20"/>
      <c r="K110" s="20"/>
      <c r="L110" s="20"/>
      <c r="M110" s="20"/>
      <c r="N110" s="20"/>
      <c r="O110" s="20"/>
      <c r="P110" s="20"/>
      <c r="Q110" s="20"/>
      <c r="R110" s="20"/>
    </row>
    <row r="111" spans="2:18" x14ac:dyDescent="0.25">
      <c r="B111" s="20"/>
      <c r="C111" s="20"/>
      <c r="D111" s="20"/>
      <c r="E111" s="20"/>
      <c r="F111" s="20"/>
      <c r="G111" s="20"/>
      <c r="H111" s="20"/>
      <c r="I111" s="20"/>
      <c r="J111" s="20"/>
      <c r="K111" s="20"/>
      <c r="L111" s="20"/>
      <c r="M111" s="20"/>
      <c r="N111" s="20"/>
      <c r="O111" s="20"/>
      <c r="P111" s="20"/>
      <c r="Q111" s="20"/>
      <c r="R111" s="20"/>
    </row>
    <row r="112" spans="2:18" x14ac:dyDescent="0.25">
      <c r="B112" s="20"/>
      <c r="C112" s="20"/>
      <c r="D112" s="20"/>
      <c r="E112" s="20"/>
      <c r="F112" s="20"/>
      <c r="G112" s="20"/>
      <c r="H112" s="20"/>
      <c r="I112" s="20"/>
      <c r="J112" s="20"/>
      <c r="K112" s="20"/>
      <c r="L112" s="20"/>
      <c r="M112" s="20"/>
      <c r="N112" s="20"/>
      <c r="O112" s="20"/>
      <c r="P112" s="20"/>
      <c r="Q112" s="20"/>
      <c r="R112" s="20"/>
    </row>
    <row r="113" spans="2:18" x14ac:dyDescent="0.25">
      <c r="B113" s="20"/>
      <c r="C113" s="20"/>
      <c r="D113" s="20"/>
      <c r="E113" s="20"/>
      <c r="F113" s="20"/>
      <c r="G113" s="20"/>
      <c r="H113" s="20"/>
      <c r="I113" s="20"/>
      <c r="J113" s="20"/>
      <c r="K113" s="20"/>
      <c r="L113" s="20"/>
      <c r="M113" s="20"/>
      <c r="N113" s="20"/>
      <c r="O113" s="20"/>
      <c r="P113" s="20"/>
      <c r="Q113" s="20"/>
      <c r="R113" s="20"/>
    </row>
    <row r="114" spans="2:18" x14ac:dyDescent="0.25">
      <c r="B114" s="20"/>
      <c r="C114" s="20"/>
      <c r="D114" s="20"/>
      <c r="E114" s="20"/>
      <c r="F114" s="20"/>
      <c r="G114" s="20"/>
      <c r="H114" s="20"/>
      <c r="I114" s="20"/>
      <c r="J114" s="20"/>
      <c r="K114" s="20"/>
      <c r="L114" s="20"/>
      <c r="M114" s="20"/>
      <c r="N114" s="20"/>
      <c r="O114" s="20"/>
      <c r="P114" s="20"/>
      <c r="Q114" s="20"/>
      <c r="R114" s="20"/>
    </row>
    <row r="115" spans="2:18" x14ac:dyDescent="0.25">
      <c r="B115" s="20"/>
      <c r="C115" s="20"/>
      <c r="D115" s="20"/>
      <c r="E115" s="20"/>
      <c r="F115" s="20"/>
      <c r="G115" s="20"/>
      <c r="H115" s="20"/>
      <c r="I115" s="20"/>
      <c r="J115" s="20"/>
      <c r="K115" s="20"/>
      <c r="L115" s="20"/>
      <c r="M115" s="20"/>
      <c r="N115" s="20"/>
      <c r="O115" s="20"/>
      <c r="P115" s="20"/>
      <c r="Q115" s="20"/>
      <c r="R115" s="20"/>
    </row>
    <row r="116" spans="2:18" x14ac:dyDescent="0.25">
      <c r="B116" s="20"/>
      <c r="C116" s="20"/>
      <c r="D116" s="20"/>
      <c r="E116" s="20"/>
      <c r="F116" s="20"/>
      <c r="G116" s="20"/>
      <c r="H116" s="20"/>
      <c r="I116" s="20"/>
      <c r="J116" s="20"/>
      <c r="K116" s="20"/>
      <c r="L116" s="20"/>
      <c r="M116" s="20"/>
      <c r="N116" s="20"/>
      <c r="O116" s="20"/>
      <c r="P116" s="20"/>
      <c r="Q116" s="20"/>
      <c r="R116" s="20"/>
    </row>
    <row r="117" spans="2:18" x14ac:dyDescent="0.25">
      <c r="B117" s="20"/>
      <c r="C117" s="20"/>
      <c r="D117" s="20"/>
      <c r="E117" s="20"/>
      <c r="F117" s="20"/>
      <c r="G117" s="20"/>
      <c r="H117" s="20"/>
      <c r="I117" s="20"/>
      <c r="J117" s="20"/>
      <c r="K117" s="20"/>
      <c r="L117" s="20"/>
      <c r="M117" s="20"/>
      <c r="N117" s="20"/>
      <c r="O117" s="20"/>
      <c r="P117" s="20"/>
      <c r="Q117" s="20"/>
      <c r="R117" s="20"/>
    </row>
    <row r="118" spans="2:18" x14ac:dyDescent="0.25">
      <c r="B118" s="20"/>
      <c r="C118" s="20"/>
      <c r="D118" s="20"/>
      <c r="E118" s="20"/>
      <c r="F118" s="20"/>
      <c r="G118" s="20"/>
      <c r="H118" s="20"/>
      <c r="I118" s="20"/>
      <c r="J118" s="20"/>
      <c r="K118" s="20"/>
      <c r="L118" s="20"/>
      <c r="M118" s="20"/>
      <c r="N118" s="20"/>
      <c r="O118" s="20"/>
      <c r="P118" s="20"/>
      <c r="Q118" s="20"/>
      <c r="R118" s="20"/>
    </row>
    <row r="119" spans="2:18" x14ac:dyDescent="0.25">
      <c r="B119" s="20"/>
      <c r="C119" s="20"/>
      <c r="D119" s="20"/>
      <c r="E119" s="20"/>
      <c r="F119" s="20"/>
      <c r="G119" s="20"/>
      <c r="H119" s="20"/>
      <c r="I119" s="20"/>
      <c r="J119" s="20"/>
      <c r="K119" s="20"/>
      <c r="L119" s="20"/>
      <c r="M119" s="20"/>
      <c r="N119" s="20"/>
      <c r="O119" s="20"/>
      <c r="P119" s="20"/>
      <c r="Q119" s="20"/>
      <c r="R119" s="20"/>
    </row>
    <row r="120" spans="2:18" x14ac:dyDescent="0.25">
      <c r="B120" s="20"/>
      <c r="C120" s="20"/>
      <c r="D120" s="20"/>
      <c r="E120" s="20"/>
      <c r="F120" s="20"/>
      <c r="G120" s="20"/>
      <c r="H120" s="20"/>
      <c r="I120" s="20"/>
      <c r="J120" s="20"/>
      <c r="K120" s="20"/>
      <c r="L120" s="20"/>
      <c r="M120" s="20"/>
      <c r="N120" s="20"/>
      <c r="O120" s="20"/>
      <c r="P120" s="20"/>
      <c r="Q120" s="20"/>
      <c r="R120" s="20"/>
    </row>
    <row r="121" spans="2:18" x14ac:dyDescent="0.25">
      <c r="B121" s="20"/>
      <c r="C121" s="20"/>
      <c r="D121" s="20"/>
      <c r="E121" s="20"/>
      <c r="F121" s="20"/>
      <c r="G121" s="20"/>
      <c r="H121" s="20"/>
      <c r="I121" s="20"/>
      <c r="J121" s="20"/>
      <c r="K121" s="20"/>
      <c r="L121" s="20"/>
      <c r="M121" s="20"/>
      <c r="N121" s="20"/>
      <c r="O121" s="20"/>
      <c r="P121" s="20"/>
      <c r="Q121" s="20"/>
      <c r="R121" s="20"/>
    </row>
    <row r="122" spans="2:18" x14ac:dyDescent="0.25">
      <c r="B122" s="20"/>
      <c r="C122" s="20"/>
      <c r="D122" s="20"/>
      <c r="E122" s="20"/>
      <c r="F122" s="20"/>
      <c r="G122" s="20"/>
      <c r="H122" s="20"/>
      <c r="I122" s="20"/>
      <c r="J122" s="20"/>
      <c r="K122" s="20"/>
      <c r="L122" s="20"/>
      <c r="M122" s="20"/>
      <c r="N122" s="20"/>
      <c r="O122" s="20"/>
      <c r="P122" s="20"/>
      <c r="Q122" s="20"/>
      <c r="R122" s="20"/>
    </row>
    <row r="123" spans="2:18" x14ac:dyDescent="0.25">
      <c r="B123" s="20"/>
      <c r="C123" s="20"/>
      <c r="D123" s="20"/>
      <c r="E123" s="20"/>
      <c r="F123" s="20"/>
      <c r="G123" s="20"/>
      <c r="H123" s="20"/>
      <c r="I123" s="20"/>
      <c r="J123" s="20"/>
      <c r="K123" s="20"/>
      <c r="L123" s="20"/>
      <c r="M123" s="20"/>
      <c r="N123" s="20"/>
      <c r="O123" s="20"/>
      <c r="P123" s="20"/>
      <c r="Q123" s="20"/>
      <c r="R123" s="20"/>
    </row>
    <row r="124" spans="2:18" x14ac:dyDescent="0.25">
      <c r="B124" s="20"/>
      <c r="C124" s="20"/>
      <c r="D124" s="20"/>
      <c r="E124" s="20"/>
      <c r="F124" s="20"/>
      <c r="G124" s="20"/>
      <c r="H124" s="20"/>
      <c r="I124" s="20"/>
      <c r="J124" s="20"/>
      <c r="K124" s="20"/>
      <c r="L124" s="20"/>
      <c r="M124" s="20"/>
      <c r="N124" s="20"/>
      <c r="O124" s="20"/>
      <c r="P124" s="20"/>
      <c r="Q124" s="20"/>
      <c r="R124" s="20"/>
    </row>
    <row r="125" spans="2:18" x14ac:dyDescent="0.25">
      <c r="B125" s="20"/>
      <c r="C125" s="20"/>
      <c r="D125" s="20"/>
      <c r="E125" s="20"/>
      <c r="F125" s="20"/>
      <c r="G125" s="20"/>
      <c r="H125" s="20"/>
      <c r="I125" s="20"/>
      <c r="J125" s="20"/>
      <c r="K125" s="20"/>
      <c r="L125" s="20"/>
      <c r="M125" s="20"/>
      <c r="N125" s="20"/>
      <c r="O125" s="20"/>
      <c r="P125" s="20"/>
      <c r="Q125" s="20"/>
      <c r="R125" s="20"/>
    </row>
    <row r="126" spans="2:18" x14ac:dyDescent="0.25">
      <c r="B126" s="20"/>
      <c r="C126" s="20"/>
      <c r="D126" s="20"/>
      <c r="E126" s="20"/>
      <c r="F126" s="20"/>
      <c r="G126" s="20"/>
      <c r="H126" s="20"/>
      <c r="I126" s="20"/>
      <c r="J126" s="20"/>
      <c r="K126" s="20"/>
      <c r="L126" s="20"/>
      <c r="M126" s="20"/>
      <c r="N126" s="20"/>
      <c r="O126" s="20"/>
      <c r="P126" s="20"/>
      <c r="Q126" s="20"/>
      <c r="R126" s="20"/>
    </row>
    <row r="127" spans="2:18" x14ac:dyDescent="0.25">
      <c r="B127" s="20"/>
      <c r="C127" s="20"/>
      <c r="D127" s="20"/>
      <c r="E127" s="20"/>
      <c r="F127" s="20"/>
      <c r="G127" s="20"/>
      <c r="H127" s="20"/>
      <c r="I127" s="20"/>
      <c r="J127" s="20"/>
      <c r="K127" s="20"/>
      <c r="L127" s="20"/>
      <c r="M127" s="20"/>
      <c r="N127" s="20"/>
      <c r="O127" s="20"/>
      <c r="P127" s="20"/>
      <c r="Q127" s="20"/>
      <c r="R127" s="20"/>
    </row>
    <row r="128" spans="2:18" x14ac:dyDescent="0.25">
      <c r="B128" s="20"/>
      <c r="C128" s="20"/>
      <c r="D128" s="20"/>
      <c r="E128" s="20"/>
      <c r="F128" s="20"/>
      <c r="G128" s="20"/>
      <c r="H128" s="20"/>
      <c r="I128" s="20"/>
      <c r="J128" s="20"/>
      <c r="K128" s="20"/>
      <c r="L128" s="20"/>
      <c r="M128" s="20"/>
      <c r="N128" s="20"/>
      <c r="O128" s="20"/>
      <c r="P128" s="20"/>
      <c r="Q128" s="20"/>
      <c r="R128" s="20"/>
    </row>
    <row r="129" spans="2:18" x14ac:dyDescent="0.25">
      <c r="B129" s="20"/>
      <c r="C129" s="20"/>
      <c r="D129" s="20"/>
      <c r="E129" s="20"/>
      <c r="F129" s="20"/>
      <c r="G129" s="20"/>
      <c r="H129" s="20"/>
      <c r="I129" s="20"/>
      <c r="J129" s="20"/>
      <c r="K129" s="20"/>
      <c r="L129" s="20"/>
      <c r="M129" s="20"/>
      <c r="N129" s="20"/>
      <c r="O129" s="20"/>
      <c r="P129" s="20"/>
      <c r="Q129" s="20"/>
      <c r="R129" s="20"/>
    </row>
    <row r="130" spans="2:18" x14ac:dyDescent="0.25">
      <c r="B130" s="20"/>
      <c r="C130" s="20"/>
      <c r="D130" s="20"/>
      <c r="E130" s="20"/>
      <c r="F130" s="20"/>
      <c r="G130" s="20"/>
      <c r="H130" s="20"/>
      <c r="I130" s="20"/>
      <c r="J130" s="20"/>
      <c r="K130" s="20"/>
      <c r="L130" s="20"/>
      <c r="M130" s="20"/>
      <c r="N130" s="20"/>
      <c r="O130" s="20"/>
      <c r="P130" s="20"/>
      <c r="Q130" s="20"/>
      <c r="R130" s="20"/>
    </row>
    <row r="131" spans="2:18" x14ac:dyDescent="0.25">
      <c r="B131" s="20"/>
      <c r="C131" s="20"/>
      <c r="D131" s="20"/>
      <c r="E131" s="20"/>
      <c r="F131" s="20"/>
      <c r="G131" s="20"/>
      <c r="H131" s="20"/>
      <c r="I131" s="20"/>
      <c r="J131" s="20"/>
      <c r="K131" s="20"/>
      <c r="L131" s="20"/>
      <c r="M131" s="20"/>
      <c r="N131" s="20"/>
      <c r="O131" s="20"/>
      <c r="P131" s="20"/>
      <c r="Q131" s="20"/>
      <c r="R131" s="20"/>
    </row>
    <row r="132" spans="2:18" x14ac:dyDescent="0.25">
      <c r="B132" s="20"/>
      <c r="C132" s="20"/>
      <c r="D132" s="20"/>
      <c r="E132" s="20"/>
      <c r="F132" s="20"/>
      <c r="G132" s="20"/>
      <c r="H132" s="20"/>
      <c r="I132" s="20"/>
      <c r="J132" s="20"/>
      <c r="K132" s="20"/>
      <c r="L132" s="20"/>
      <c r="M132" s="20"/>
      <c r="N132" s="20"/>
      <c r="O132" s="20"/>
      <c r="P132" s="20"/>
      <c r="Q132" s="20"/>
      <c r="R132" s="20"/>
    </row>
    <row r="133" spans="2:18" x14ac:dyDescent="0.25">
      <c r="B133" s="20"/>
      <c r="C133" s="20"/>
      <c r="D133" s="20"/>
      <c r="E133" s="20"/>
      <c r="F133" s="20"/>
      <c r="G133" s="20"/>
      <c r="H133" s="20"/>
      <c r="I133" s="20"/>
      <c r="J133" s="20"/>
      <c r="K133" s="20"/>
      <c r="L133" s="20"/>
      <c r="M133" s="20"/>
      <c r="N133" s="20"/>
      <c r="O133" s="20"/>
      <c r="P133" s="20"/>
      <c r="Q133" s="20"/>
      <c r="R133" s="20"/>
    </row>
    <row r="134" spans="2:18" x14ac:dyDescent="0.25">
      <c r="B134" s="20"/>
      <c r="C134" s="20"/>
      <c r="D134" s="20"/>
      <c r="E134" s="20"/>
      <c r="F134" s="20"/>
      <c r="G134" s="20"/>
      <c r="H134" s="20"/>
      <c r="I134" s="20"/>
      <c r="J134" s="20"/>
      <c r="K134" s="20"/>
      <c r="L134" s="20"/>
      <c r="M134" s="20"/>
      <c r="N134" s="20"/>
      <c r="O134" s="20"/>
      <c r="P134" s="20"/>
      <c r="Q134" s="20"/>
      <c r="R134" s="20"/>
    </row>
    <row r="135" spans="2:18" x14ac:dyDescent="0.25">
      <c r="B135" s="20"/>
      <c r="C135" s="20"/>
      <c r="D135" s="20"/>
      <c r="E135" s="20"/>
      <c r="F135" s="20"/>
      <c r="G135" s="20"/>
      <c r="H135" s="20"/>
      <c r="I135" s="20"/>
      <c r="J135" s="20"/>
      <c r="K135" s="20"/>
      <c r="L135" s="20"/>
      <c r="M135" s="20"/>
      <c r="N135" s="20"/>
      <c r="O135" s="20"/>
      <c r="P135" s="20"/>
      <c r="Q135" s="20"/>
      <c r="R135" s="20"/>
    </row>
    <row r="136" spans="2:18" x14ac:dyDescent="0.25">
      <c r="B136" s="20"/>
      <c r="C136" s="20"/>
      <c r="D136" s="20"/>
      <c r="E136" s="20"/>
      <c r="F136" s="20"/>
      <c r="G136" s="20"/>
      <c r="H136" s="20"/>
      <c r="I136" s="20"/>
      <c r="J136" s="20"/>
      <c r="K136" s="20"/>
      <c r="L136" s="20"/>
      <c r="M136" s="20"/>
      <c r="N136" s="20"/>
      <c r="O136" s="20"/>
      <c r="P136" s="20"/>
      <c r="Q136" s="20"/>
      <c r="R136" s="20"/>
    </row>
    <row r="137" spans="2:18" x14ac:dyDescent="0.25">
      <c r="B137" s="20"/>
      <c r="C137" s="20"/>
      <c r="D137" s="20"/>
      <c r="E137" s="20"/>
      <c r="F137" s="20"/>
      <c r="G137" s="20"/>
      <c r="H137" s="20"/>
      <c r="I137" s="20"/>
      <c r="J137" s="20"/>
      <c r="K137" s="20"/>
      <c r="L137" s="20"/>
      <c r="M137" s="20"/>
      <c r="N137" s="20"/>
      <c r="O137" s="20"/>
      <c r="P137" s="20"/>
      <c r="Q137" s="20"/>
      <c r="R137" s="20"/>
    </row>
    <row r="138" spans="2:18" x14ac:dyDescent="0.25">
      <c r="B138" s="20"/>
      <c r="C138" s="20"/>
      <c r="D138" s="20"/>
      <c r="E138" s="20"/>
      <c r="F138" s="20"/>
      <c r="G138" s="20"/>
      <c r="H138" s="20"/>
      <c r="I138" s="20"/>
      <c r="J138" s="20"/>
      <c r="K138" s="20"/>
      <c r="L138" s="20"/>
      <c r="M138" s="20"/>
      <c r="N138" s="20"/>
      <c r="O138" s="20"/>
      <c r="P138" s="20"/>
      <c r="Q138" s="20"/>
      <c r="R138" s="20"/>
    </row>
    <row r="139" spans="2:18" x14ac:dyDescent="0.25">
      <c r="B139" s="20"/>
      <c r="C139" s="20"/>
      <c r="D139" s="20"/>
      <c r="E139" s="20"/>
      <c r="F139" s="20"/>
      <c r="G139" s="20"/>
      <c r="H139" s="20"/>
      <c r="I139" s="20"/>
      <c r="J139" s="20"/>
      <c r="K139" s="20"/>
      <c r="L139" s="20"/>
      <c r="M139" s="20"/>
      <c r="N139" s="20"/>
      <c r="O139" s="20"/>
      <c r="P139" s="20"/>
      <c r="Q139" s="20"/>
      <c r="R139" s="20"/>
    </row>
    <row r="140" spans="2:18" x14ac:dyDescent="0.25">
      <c r="B140" s="20"/>
      <c r="C140" s="20"/>
      <c r="D140" s="20"/>
      <c r="E140" s="20"/>
      <c r="F140" s="20"/>
      <c r="G140" s="20"/>
      <c r="H140" s="20"/>
      <c r="I140" s="20"/>
      <c r="J140" s="20"/>
      <c r="K140" s="20"/>
      <c r="L140" s="20"/>
      <c r="M140" s="20"/>
      <c r="N140" s="20"/>
      <c r="O140" s="20"/>
      <c r="P140" s="20"/>
      <c r="Q140" s="20"/>
      <c r="R140" s="20"/>
    </row>
    <row r="141" spans="2:18" x14ac:dyDescent="0.25">
      <c r="B141" s="20"/>
      <c r="C141" s="20"/>
      <c r="D141" s="20"/>
      <c r="E141" s="20"/>
      <c r="F141" s="20"/>
      <c r="G141" s="20"/>
      <c r="H141" s="20"/>
      <c r="I141" s="20"/>
      <c r="J141" s="20"/>
      <c r="K141" s="20"/>
      <c r="L141" s="20"/>
      <c r="M141" s="20"/>
      <c r="N141" s="20"/>
      <c r="O141" s="20"/>
      <c r="P141" s="20"/>
      <c r="Q141" s="20"/>
      <c r="R141" s="20"/>
    </row>
    <row r="142" spans="2:18" x14ac:dyDescent="0.25">
      <c r="B142" s="20"/>
      <c r="C142" s="20"/>
      <c r="D142" s="20"/>
      <c r="E142" s="20"/>
      <c r="F142" s="20"/>
      <c r="G142" s="20"/>
      <c r="H142" s="20"/>
      <c r="I142" s="20"/>
      <c r="J142" s="20"/>
      <c r="K142" s="20"/>
      <c r="L142" s="20"/>
      <c r="M142" s="20"/>
      <c r="N142" s="20"/>
      <c r="O142" s="20"/>
      <c r="P142" s="20"/>
      <c r="Q142" s="20"/>
      <c r="R142" s="20"/>
    </row>
    <row r="143" spans="2:18" x14ac:dyDescent="0.25">
      <c r="B143" s="20"/>
      <c r="C143" s="20"/>
      <c r="D143" s="20"/>
      <c r="E143" s="20"/>
      <c r="F143" s="20"/>
      <c r="G143" s="20"/>
      <c r="H143" s="20"/>
      <c r="I143" s="20"/>
      <c r="J143" s="20"/>
      <c r="K143" s="20"/>
      <c r="L143" s="20"/>
      <c r="M143" s="20"/>
      <c r="N143" s="20"/>
      <c r="O143" s="20"/>
      <c r="P143" s="20"/>
      <c r="Q143" s="20"/>
      <c r="R143" s="20"/>
    </row>
    <row r="144" spans="2:18" x14ac:dyDescent="0.25">
      <c r="B144" s="20"/>
      <c r="C144" s="20"/>
      <c r="D144" s="20"/>
      <c r="E144" s="20"/>
      <c r="F144" s="20"/>
      <c r="G144" s="20"/>
      <c r="H144" s="20"/>
      <c r="I144" s="20"/>
      <c r="J144" s="20"/>
      <c r="K144" s="20"/>
      <c r="L144" s="20"/>
      <c r="M144" s="20"/>
      <c r="N144" s="20"/>
      <c r="O144" s="20"/>
      <c r="P144" s="20"/>
      <c r="Q144" s="20"/>
      <c r="R144" s="20"/>
    </row>
    <row r="145" spans="2:18" x14ac:dyDescent="0.25">
      <c r="B145" s="20"/>
      <c r="C145" s="20"/>
      <c r="D145" s="20"/>
      <c r="E145" s="20"/>
      <c r="F145" s="20"/>
      <c r="G145" s="20"/>
      <c r="H145" s="20"/>
      <c r="I145" s="20"/>
      <c r="J145" s="20"/>
      <c r="K145" s="20"/>
      <c r="L145" s="20"/>
      <c r="M145" s="20"/>
      <c r="N145" s="20"/>
      <c r="O145" s="20"/>
      <c r="P145" s="20"/>
      <c r="Q145" s="20"/>
      <c r="R145" s="20"/>
    </row>
    <row r="146" spans="2:18" x14ac:dyDescent="0.25">
      <c r="B146" s="20"/>
      <c r="C146" s="20"/>
      <c r="D146" s="20"/>
      <c r="E146" s="20"/>
      <c r="F146" s="20"/>
      <c r="G146" s="20"/>
      <c r="H146" s="20"/>
      <c r="I146" s="20"/>
      <c r="J146" s="20"/>
      <c r="K146" s="20"/>
      <c r="L146" s="20"/>
      <c r="M146" s="20"/>
      <c r="N146" s="20"/>
      <c r="O146" s="20"/>
      <c r="P146" s="20"/>
      <c r="Q146" s="20"/>
      <c r="R146" s="20"/>
    </row>
    <row r="147" spans="2:18" x14ac:dyDescent="0.25">
      <c r="B147" s="20"/>
      <c r="C147" s="20"/>
      <c r="D147" s="20"/>
      <c r="E147" s="20"/>
      <c r="F147" s="20"/>
      <c r="G147" s="20"/>
      <c r="H147" s="20"/>
      <c r="I147" s="20"/>
      <c r="J147" s="20"/>
      <c r="K147" s="20"/>
      <c r="L147" s="20"/>
      <c r="M147" s="20"/>
      <c r="N147" s="20"/>
      <c r="O147" s="20"/>
      <c r="P147" s="20"/>
      <c r="Q147" s="20"/>
      <c r="R147" s="20"/>
    </row>
    <row r="148" spans="2:18" x14ac:dyDescent="0.25">
      <c r="B148" s="20"/>
      <c r="C148" s="20"/>
      <c r="D148" s="20"/>
      <c r="E148" s="20"/>
      <c r="F148" s="20"/>
      <c r="G148" s="20"/>
      <c r="H148" s="20"/>
      <c r="I148" s="20"/>
      <c r="J148" s="20"/>
      <c r="K148" s="20"/>
      <c r="L148" s="20"/>
      <c r="M148" s="20"/>
      <c r="N148" s="20"/>
      <c r="O148" s="20"/>
      <c r="P148" s="20"/>
      <c r="Q148" s="20"/>
      <c r="R148" s="20"/>
    </row>
    <row r="149" spans="2:18" x14ac:dyDescent="0.25">
      <c r="B149" s="20"/>
      <c r="C149" s="20"/>
      <c r="D149" s="20"/>
      <c r="E149" s="20"/>
      <c r="F149" s="20"/>
      <c r="G149" s="20"/>
      <c r="H149" s="20"/>
      <c r="I149" s="20"/>
      <c r="J149" s="20"/>
      <c r="K149" s="20"/>
      <c r="L149" s="20"/>
      <c r="M149" s="20"/>
      <c r="N149" s="20"/>
      <c r="O149" s="20"/>
      <c r="P149" s="20"/>
      <c r="Q149" s="20"/>
      <c r="R149" s="20"/>
    </row>
    <row r="150" spans="2:18" x14ac:dyDescent="0.25">
      <c r="B150" s="20"/>
      <c r="C150" s="20"/>
      <c r="D150" s="20"/>
      <c r="E150" s="20"/>
      <c r="F150" s="20"/>
      <c r="G150" s="20"/>
      <c r="H150" s="20"/>
      <c r="I150" s="20"/>
      <c r="J150" s="20"/>
      <c r="K150" s="20"/>
      <c r="L150" s="20"/>
      <c r="M150" s="20"/>
      <c r="N150" s="20"/>
      <c r="O150" s="20"/>
      <c r="P150" s="20"/>
      <c r="Q150" s="20"/>
      <c r="R150" s="20"/>
    </row>
    <row r="151" spans="2:18" x14ac:dyDescent="0.25">
      <c r="B151" s="20"/>
      <c r="C151" s="20"/>
      <c r="D151" s="20"/>
      <c r="E151" s="20"/>
      <c r="F151" s="20"/>
      <c r="G151" s="20"/>
      <c r="H151" s="20"/>
      <c r="I151" s="20"/>
      <c r="J151" s="20"/>
      <c r="K151" s="20"/>
      <c r="L151" s="20"/>
      <c r="M151" s="20"/>
      <c r="N151" s="20"/>
      <c r="O151" s="20"/>
      <c r="P151" s="20"/>
      <c r="Q151" s="20"/>
      <c r="R151" s="20"/>
    </row>
    <row r="152" spans="2:18" x14ac:dyDescent="0.25">
      <c r="B152" s="20"/>
      <c r="C152" s="20"/>
      <c r="D152" s="20"/>
      <c r="E152" s="20"/>
      <c r="F152" s="20"/>
      <c r="G152" s="20"/>
      <c r="H152" s="20"/>
      <c r="I152" s="20"/>
      <c r="J152" s="20"/>
      <c r="K152" s="20"/>
      <c r="L152" s="20"/>
      <c r="M152" s="20"/>
      <c r="N152" s="20"/>
      <c r="O152" s="20"/>
      <c r="P152" s="20"/>
      <c r="Q152" s="20"/>
      <c r="R152" s="20"/>
    </row>
    <row r="153" spans="2:18" x14ac:dyDescent="0.25">
      <c r="B153" s="20"/>
      <c r="C153" s="20"/>
      <c r="D153" s="20"/>
      <c r="E153" s="20"/>
      <c r="F153" s="20"/>
      <c r="G153" s="20"/>
      <c r="H153" s="20"/>
      <c r="I153" s="20"/>
      <c r="J153" s="20"/>
      <c r="K153" s="20"/>
      <c r="L153" s="20"/>
      <c r="M153" s="20"/>
      <c r="N153" s="20"/>
      <c r="O153" s="20"/>
      <c r="P153" s="20"/>
      <c r="Q153" s="20"/>
      <c r="R153" s="20"/>
    </row>
    <row r="154" spans="2:18" x14ac:dyDescent="0.25">
      <c r="B154" s="20"/>
      <c r="C154" s="20"/>
      <c r="D154" s="20"/>
      <c r="E154" s="20"/>
      <c r="F154" s="20"/>
      <c r="G154" s="20"/>
      <c r="H154" s="20"/>
      <c r="I154" s="20"/>
      <c r="J154" s="20"/>
      <c r="K154" s="20"/>
      <c r="L154" s="20"/>
      <c r="M154" s="20"/>
      <c r="N154" s="20"/>
      <c r="O154" s="20"/>
      <c r="P154" s="20"/>
      <c r="Q154" s="20"/>
      <c r="R154" s="20"/>
    </row>
    <row r="155" spans="2:18" x14ac:dyDescent="0.25">
      <c r="B155" s="20"/>
      <c r="C155" s="20"/>
      <c r="D155" s="20"/>
      <c r="E155" s="20"/>
      <c r="F155" s="20"/>
      <c r="G155" s="20"/>
      <c r="H155" s="20"/>
      <c r="I155" s="20"/>
      <c r="J155" s="20"/>
      <c r="K155" s="20"/>
      <c r="L155" s="20"/>
      <c r="M155" s="20"/>
      <c r="N155" s="20"/>
      <c r="O155" s="20"/>
      <c r="P155" s="20"/>
      <c r="Q155" s="20"/>
      <c r="R155" s="20"/>
    </row>
    <row r="156" spans="2:18" x14ac:dyDescent="0.25">
      <c r="B156" s="20"/>
      <c r="C156" s="20"/>
      <c r="D156" s="20"/>
      <c r="E156" s="20"/>
      <c r="F156" s="20"/>
      <c r="G156" s="20"/>
      <c r="H156" s="20"/>
      <c r="I156" s="20"/>
      <c r="J156" s="20"/>
      <c r="K156" s="20"/>
      <c r="L156" s="20"/>
      <c r="M156" s="20"/>
      <c r="N156" s="20"/>
      <c r="O156" s="20"/>
      <c r="P156" s="20"/>
      <c r="Q156" s="20"/>
      <c r="R156" s="20"/>
    </row>
    <row r="157" spans="2:18" x14ac:dyDescent="0.25">
      <c r="B157" s="20"/>
      <c r="C157" s="20"/>
      <c r="D157" s="20"/>
      <c r="E157" s="20"/>
      <c r="F157" s="20"/>
      <c r="G157" s="20"/>
      <c r="H157" s="20"/>
      <c r="I157" s="20"/>
      <c r="J157" s="20"/>
      <c r="K157" s="20"/>
      <c r="L157" s="20"/>
      <c r="M157" s="20"/>
      <c r="N157" s="20"/>
      <c r="O157" s="20"/>
      <c r="P157" s="20"/>
      <c r="Q157" s="20"/>
      <c r="R157" s="20"/>
    </row>
    <row r="158" spans="2:18" x14ac:dyDescent="0.25">
      <c r="B158" s="20"/>
      <c r="C158" s="20"/>
      <c r="D158" s="20"/>
      <c r="E158" s="20"/>
      <c r="F158" s="20"/>
      <c r="G158" s="20"/>
      <c r="H158" s="20"/>
      <c r="I158" s="20"/>
      <c r="J158" s="20"/>
      <c r="K158" s="20"/>
      <c r="L158" s="20"/>
      <c r="M158" s="20"/>
      <c r="N158" s="20"/>
      <c r="O158" s="20"/>
      <c r="P158" s="20"/>
      <c r="Q158" s="20"/>
      <c r="R158" s="20"/>
    </row>
    <row r="159" spans="2:18" x14ac:dyDescent="0.25">
      <c r="B159" s="20"/>
      <c r="C159" s="20"/>
      <c r="D159" s="20"/>
      <c r="E159" s="20"/>
      <c r="F159" s="20"/>
      <c r="G159" s="20"/>
      <c r="H159" s="20"/>
      <c r="I159" s="20"/>
      <c r="J159" s="20"/>
      <c r="K159" s="20"/>
      <c r="L159" s="20"/>
      <c r="M159" s="20"/>
      <c r="N159" s="20"/>
      <c r="O159" s="20"/>
      <c r="P159" s="20"/>
      <c r="Q159" s="20"/>
      <c r="R159" s="20"/>
    </row>
    <row r="160" spans="2:18" x14ac:dyDescent="0.25">
      <c r="B160" s="20"/>
      <c r="C160" s="20"/>
      <c r="D160" s="20"/>
      <c r="E160" s="20"/>
      <c r="F160" s="20"/>
      <c r="G160" s="20"/>
      <c r="H160" s="20"/>
      <c r="I160" s="20"/>
      <c r="J160" s="20"/>
      <c r="K160" s="20"/>
      <c r="L160" s="20"/>
      <c r="M160" s="20"/>
      <c r="N160" s="20"/>
      <c r="O160" s="20"/>
      <c r="P160" s="20"/>
      <c r="Q160" s="20"/>
      <c r="R160" s="20"/>
    </row>
    <row r="161" spans="2:18" x14ac:dyDescent="0.25">
      <c r="B161" s="20"/>
      <c r="C161" s="20"/>
      <c r="D161" s="20"/>
      <c r="E161" s="20"/>
      <c r="F161" s="20"/>
      <c r="G161" s="20"/>
      <c r="H161" s="20"/>
      <c r="I161" s="20"/>
      <c r="J161" s="20"/>
      <c r="K161" s="20"/>
      <c r="L161" s="20"/>
      <c r="M161" s="20"/>
      <c r="N161" s="20"/>
      <c r="O161" s="20"/>
      <c r="P161" s="20"/>
      <c r="Q161" s="20"/>
      <c r="R161" s="20"/>
    </row>
    <row r="162" spans="2:18" x14ac:dyDescent="0.25">
      <c r="B162" s="20"/>
      <c r="C162" s="20"/>
      <c r="D162" s="20"/>
      <c r="E162" s="20"/>
      <c r="F162" s="20"/>
      <c r="G162" s="20"/>
      <c r="H162" s="20"/>
      <c r="I162" s="20"/>
      <c r="J162" s="20"/>
      <c r="K162" s="20"/>
      <c r="L162" s="20"/>
      <c r="M162" s="20"/>
      <c r="N162" s="20"/>
      <c r="O162" s="20"/>
      <c r="P162" s="20"/>
      <c r="Q162" s="20"/>
      <c r="R162" s="20"/>
    </row>
    <row r="163" spans="2:18" x14ac:dyDescent="0.25">
      <c r="B163" s="20"/>
      <c r="C163" s="20"/>
      <c r="D163" s="20"/>
      <c r="E163" s="20"/>
      <c r="F163" s="20"/>
      <c r="G163" s="20"/>
      <c r="H163" s="20"/>
      <c r="I163" s="20"/>
      <c r="J163" s="20"/>
      <c r="K163" s="20"/>
      <c r="L163" s="20"/>
      <c r="M163" s="20"/>
      <c r="N163" s="20"/>
      <c r="O163" s="20"/>
      <c r="P163" s="20"/>
      <c r="Q163" s="20"/>
      <c r="R163" s="20"/>
    </row>
    <row r="164" spans="2:18" x14ac:dyDescent="0.25">
      <c r="B164" s="20"/>
      <c r="C164" s="20"/>
      <c r="D164" s="20"/>
      <c r="E164" s="20"/>
      <c r="F164" s="20"/>
      <c r="G164" s="20"/>
      <c r="H164" s="20"/>
      <c r="I164" s="20"/>
      <c r="J164" s="20"/>
      <c r="K164" s="20"/>
      <c r="L164" s="20"/>
      <c r="M164" s="20"/>
      <c r="N164" s="20"/>
      <c r="O164" s="20"/>
      <c r="P164" s="20"/>
      <c r="Q164" s="20"/>
      <c r="R164" s="20"/>
    </row>
    <row r="165" spans="2:18" x14ac:dyDescent="0.25">
      <c r="B165" s="20"/>
      <c r="C165" s="20"/>
      <c r="D165" s="20"/>
      <c r="E165" s="20"/>
      <c r="F165" s="20"/>
      <c r="G165" s="20"/>
      <c r="H165" s="20"/>
      <c r="I165" s="20"/>
      <c r="J165" s="20"/>
      <c r="K165" s="20"/>
      <c r="L165" s="20"/>
      <c r="M165" s="20"/>
      <c r="N165" s="20"/>
      <c r="O165" s="20"/>
      <c r="P165" s="20"/>
      <c r="Q165" s="20"/>
      <c r="R165" s="20"/>
    </row>
    <row r="166" spans="2:18" x14ac:dyDescent="0.25">
      <c r="B166" s="20"/>
      <c r="C166" s="20"/>
      <c r="D166" s="20"/>
      <c r="E166" s="20"/>
      <c r="F166" s="20"/>
      <c r="G166" s="20"/>
      <c r="H166" s="20"/>
      <c r="I166" s="20"/>
      <c r="J166" s="20"/>
      <c r="K166" s="20"/>
      <c r="L166" s="20"/>
      <c r="M166" s="20"/>
      <c r="N166" s="20"/>
      <c r="O166" s="20"/>
      <c r="P166" s="20"/>
      <c r="Q166" s="20"/>
      <c r="R166" s="20"/>
    </row>
    <row r="167" spans="2:18" x14ac:dyDescent="0.25">
      <c r="B167" s="20"/>
      <c r="C167" s="20"/>
      <c r="D167" s="20"/>
      <c r="E167" s="20"/>
      <c r="F167" s="20"/>
      <c r="G167" s="20"/>
      <c r="H167" s="20"/>
      <c r="I167" s="20"/>
      <c r="J167" s="20"/>
      <c r="K167" s="20"/>
      <c r="L167" s="20"/>
      <c r="M167" s="20"/>
      <c r="N167" s="20"/>
      <c r="O167" s="20"/>
      <c r="P167" s="20"/>
      <c r="Q167" s="20"/>
      <c r="R167" s="20"/>
    </row>
    <row r="168" spans="2:18" x14ac:dyDescent="0.25">
      <c r="B168" s="20"/>
      <c r="C168" s="20"/>
      <c r="D168" s="20"/>
      <c r="E168" s="20"/>
      <c r="F168" s="20"/>
      <c r="G168" s="20"/>
      <c r="H168" s="20"/>
      <c r="I168" s="20"/>
      <c r="J168" s="20"/>
      <c r="K168" s="20"/>
      <c r="L168" s="20"/>
      <c r="M168" s="20"/>
      <c r="N168" s="20"/>
      <c r="O168" s="20"/>
      <c r="P168" s="20"/>
      <c r="Q168" s="20"/>
      <c r="R168" s="20"/>
    </row>
    <row r="169" spans="2:18" x14ac:dyDescent="0.25">
      <c r="B169" s="20"/>
      <c r="C169" s="20"/>
      <c r="D169" s="20"/>
      <c r="E169" s="20"/>
      <c r="F169" s="20"/>
      <c r="G169" s="20"/>
      <c r="H169" s="20"/>
      <c r="I169" s="20"/>
      <c r="J169" s="20"/>
      <c r="K169" s="20"/>
      <c r="L169" s="20"/>
      <c r="M169" s="20"/>
      <c r="N169" s="20"/>
      <c r="O169" s="20"/>
      <c r="P169" s="20"/>
      <c r="Q169" s="20"/>
      <c r="R169" s="20"/>
    </row>
    <row r="170" spans="2:18" x14ac:dyDescent="0.25">
      <c r="B170" s="20"/>
      <c r="C170" s="20"/>
      <c r="D170" s="20"/>
      <c r="E170" s="20"/>
      <c r="F170" s="20"/>
      <c r="G170" s="20"/>
      <c r="H170" s="20"/>
      <c r="I170" s="20"/>
      <c r="J170" s="20"/>
      <c r="K170" s="20"/>
      <c r="L170" s="20"/>
      <c r="M170" s="20"/>
      <c r="N170" s="20"/>
      <c r="O170" s="20"/>
      <c r="P170" s="20"/>
      <c r="Q170" s="20"/>
      <c r="R170" s="20"/>
    </row>
    <row r="171" spans="2:18" x14ac:dyDescent="0.25">
      <c r="B171" s="20"/>
      <c r="C171" s="20"/>
      <c r="D171" s="20"/>
      <c r="E171" s="20"/>
      <c r="F171" s="20"/>
      <c r="G171" s="20"/>
      <c r="H171" s="20"/>
      <c r="I171" s="20"/>
      <c r="J171" s="20"/>
      <c r="K171" s="20"/>
      <c r="L171" s="20"/>
      <c r="M171" s="20"/>
      <c r="N171" s="20"/>
      <c r="O171" s="20"/>
      <c r="P171" s="20"/>
      <c r="Q171" s="20"/>
      <c r="R171" s="20"/>
    </row>
    <row r="172" spans="2:18" x14ac:dyDescent="0.25">
      <c r="B172" s="20"/>
      <c r="C172" s="20"/>
      <c r="D172" s="20"/>
      <c r="E172" s="20"/>
      <c r="F172" s="20"/>
      <c r="G172" s="20"/>
      <c r="H172" s="20"/>
      <c r="I172" s="20"/>
      <c r="J172" s="20"/>
      <c r="K172" s="20"/>
      <c r="L172" s="20"/>
      <c r="M172" s="20"/>
      <c r="N172" s="20"/>
      <c r="O172" s="20"/>
      <c r="P172" s="20"/>
      <c r="Q172" s="20"/>
      <c r="R172" s="20"/>
    </row>
    <row r="173" spans="2:18" x14ac:dyDescent="0.25">
      <c r="B173" s="20"/>
      <c r="C173" s="20"/>
      <c r="D173" s="20"/>
      <c r="E173" s="20"/>
      <c r="F173" s="20"/>
      <c r="G173" s="20"/>
      <c r="H173" s="20"/>
      <c r="I173" s="20"/>
      <c r="J173" s="20"/>
      <c r="K173" s="20"/>
      <c r="L173" s="20"/>
      <c r="M173" s="20"/>
      <c r="N173" s="20"/>
      <c r="O173" s="20"/>
      <c r="P173" s="20"/>
      <c r="Q173" s="20"/>
      <c r="R173" s="20"/>
    </row>
    <row r="174" spans="2:18" x14ac:dyDescent="0.25">
      <c r="B174" s="20"/>
      <c r="C174" s="20"/>
      <c r="D174" s="20"/>
      <c r="E174" s="20"/>
      <c r="F174" s="20"/>
      <c r="G174" s="20"/>
      <c r="H174" s="20"/>
      <c r="I174" s="20"/>
      <c r="J174" s="20"/>
      <c r="K174" s="20"/>
      <c r="L174" s="20"/>
      <c r="M174" s="20"/>
      <c r="N174" s="20"/>
      <c r="O174" s="20"/>
      <c r="P174" s="20"/>
      <c r="Q174" s="20"/>
      <c r="R174" s="20"/>
    </row>
    <row r="175" spans="2:18" x14ac:dyDescent="0.25">
      <c r="B175" s="20"/>
      <c r="C175" s="20"/>
      <c r="D175" s="20"/>
      <c r="E175" s="20"/>
      <c r="F175" s="20"/>
      <c r="G175" s="20"/>
      <c r="H175" s="20"/>
      <c r="I175" s="20"/>
      <c r="J175" s="20"/>
      <c r="K175" s="20"/>
      <c r="L175" s="20"/>
      <c r="M175" s="20"/>
      <c r="N175" s="20"/>
      <c r="O175" s="20"/>
      <c r="P175" s="20"/>
      <c r="Q175" s="20"/>
      <c r="R175" s="20"/>
    </row>
    <row r="176" spans="2:18" x14ac:dyDescent="0.25">
      <c r="B176" s="20"/>
      <c r="C176" s="20"/>
      <c r="D176" s="20"/>
      <c r="E176" s="20"/>
      <c r="F176" s="20"/>
      <c r="G176" s="20"/>
      <c r="H176" s="20"/>
      <c r="I176" s="20"/>
      <c r="J176" s="20"/>
      <c r="K176" s="20"/>
      <c r="L176" s="20"/>
      <c r="M176" s="20"/>
      <c r="N176" s="20"/>
      <c r="O176" s="20"/>
      <c r="P176" s="20"/>
      <c r="Q176" s="20"/>
      <c r="R176" s="20"/>
    </row>
    <row r="177" spans="2:18" x14ac:dyDescent="0.25">
      <c r="B177" s="20"/>
      <c r="C177" s="20"/>
      <c r="D177" s="20"/>
      <c r="E177" s="20"/>
      <c r="F177" s="20"/>
      <c r="G177" s="20"/>
      <c r="H177" s="20"/>
      <c r="I177" s="20"/>
      <c r="J177" s="20"/>
      <c r="K177" s="20"/>
      <c r="L177" s="20"/>
      <c r="M177" s="20"/>
      <c r="N177" s="20"/>
      <c r="O177" s="20"/>
      <c r="P177" s="20"/>
      <c r="Q177" s="20"/>
      <c r="R177" s="20"/>
    </row>
    <row r="178" spans="2:18" x14ac:dyDescent="0.25">
      <c r="B178" s="20"/>
      <c r="C178" s="20"/>
      <c r="D178" s="20"/>
      <c r="E178" s="20"/>
      <c r="F178" s="20"/>
      <c r="G178" s="20"/>
      <c r="H178" s="20"/>
      <c r="I178" s="20"/>
      <c r="J178" s="20"/>
      <c r="K178" s="20"/>
      <c r="L178" s="20"/>
      <c r="M178" s="20"/>
      <c r="N178" s="20"/>
      <c r="O178" s="20"/>
      <c r="P178" s="20"/>
      <c r="Q178" s="20"/>
      <c r="R178" s="20"/>
    </row>
    <row r="179" spans="2:18" x14ac:dyDescent="0.25">
      <c r="B179" s="20"/>
      <c r="C179" s="20"/>
      <c r="D179" s="20"/>
      <c r="E179" s="20"/>
      <c r="F179" s="20"/>
      <c r="G179" s="20"/>
      <c r="H179" s="20"/>
      <c r="I179" s="20"/>
      <c r="J179" s="20"/>
      <c r="K179" s="20"/>
      <c r="L179" s="20"/>
      <c r="M179" s="20"/>
      <c r="N179" s="20"/>
      <c r="O179" s="20"/>
      <c r="P179" s="20"/>
      <c r="Q179" s="20"/>
      <c r="R179" s="20"/>
    </row>
    <row r="180" spans="2:18" x14ac:dyDescent="0.25">
      <c r="B180" s="20"/>
      <c r="C180" s="20"/>
      <c r="D180" s="20"/>
      <c r="E180" s="20"/>
      <c r="F180" s="20"/>
      <c r="G180" s="20"/>
      <c r="H180" s="20"/>
      <c r="I180" s="20"/>
      <c r="J180" s="20"/>
      <c r="K180" s="20"/>
      <c r="L180" s="20"/>
      <c r="M180" s="20"/>
      <c r="N180" s="20"/>
      <c r="O180" s="20"/>
      <c r="P180" s="20"/>
      <c r="Q180" s="20"/>
      <c r="R180" s="20"/>
    </row>
    <row r="181" spans="2:18" x14ac:dyDescent="0.25">
      <c r="B181" s="20"/>
      <c r="C181" s="20"/>
      <c r="D181" s="20"/>
      <c r="E181" s="20"/>
      <c r="F181" s="20"/>
      <c r="G181" s="20"/>
      <c r="H181" s="20"/>
      <c r="I181" s="20"/>
      <c r="J181" s="20"/>
      <c r="K181" s="20"/>
      <c r="L181" s="20"/>
      <c r="M181" s="20"/>
      <c r="N181" s="20"/>
      <c r="O181" s="20"/>
      <c r="P181" s="20"/>
      <c r="Q181" s="20"/>
      <c r="R181" s="20"/>
    </row>
    <row r="182" spans="2:18" x14ac:dyDescent="0.25">
      <c r="B182" s="20"/>
      <c r="C182" s="20"/>
      <c r="D182" s="20"/>
      <c r="E182" s="20"/>
      <c r="F182" s="20"/>
      <c r="G182" s="20"/>
      <c r="H182" s="20"/>
      <c r="I182" s="20"/>
      <c r="J182" s="20"/>
      <c r="K182" s="20"/>
      <c r="L182" s="20"/>
      <c r="M182" s="20"/>
      <c r="N182" s="20"/>
      <c r="O182" s="20"/>
      <c r="P182" s="20"/>
      <c r="Q182" s="20"/>
      <c r="R182" s="20"/>
    </row>
    <row r="183" spans="2:18" x14ac:dyDescent="0.25">
      <c r="B183" s="20"/>
      <c r="C183" s="20"/>
      <c r="D183" s="20"/>
      <c r="E183" s="20"/>
      <c r="F183" s="20"/>
      <c r="G183" s="20"/>
      <c r="H183" s="20"/>
      <c r="I183" s="20"/>
      <c r="J183" s="20"/>
      <c r="K183" s="20"/>
      <c r="L183" s="20"/>
      <c r="M183" s="20"/>
      <c r="N183" s="20"/>
      <c r="O183" s="20"/>
      <c r="P183" s="20"/>
      <c r="Q183" s="20"/>
      <c r="R183" s="20"/>
    </row>
    <row r="184" spans="2:18" x14ac:dyDescent="0.25">
      <c r="B184" s="20"/>
      <c r="C184" s="20"/>
      <c r="D184" s="20"/>
      <c r="E184" s="20"/>
      <c r="F184" s="20"/>
      <c r="G184" s="20"/>
      <c r="H184" s="20"/>
      <c r="I184" s="20"/>
      <c r="J184" s="20"/>
      <c r="K184" s="20"/>
      <c r="L184" s="20"/>
      <c r="M184" s="20"/>
      <c r="N184" s="20"/>
      <c r="O184" s="20"/>
      <c r="P184" s="20"/>
      <c r="Q184" s="20"/>
      <c r="R184" s="20"/>
    </row>
    <row r="185" spans="2:18" x14ac:dyDescent="0.25">
      <c r="B185" s="20"/>
      <c r="C185" s="20"/>
      <c r="D185" s="20"/>
      <c r="E185" s="20"/>
      <c r="F185" s="20"/>
      <c r="G185" s="20"/>
      <c r="H185" s="20"/>
      <c r="I185" s="20"/>
      <c r="J185" s="20"/>
      <c r="K185" s="20"/>
      <c r="L185" s="20"/>
      <c r="M185" s="20"/>
      <c r="N185" s="20"/>
      <c r="O185" s="20"/>
      <c r="P185" s="20"/>
      <c r="Q185" s="20"/>
      <c r="R185" s="20"/>
    </row>
    <row r="186" spans="2:18" x14ac:dyDescent="0.25">
      <c r="B186" s="20"/>
      <c r="C186" s="20"/>
      <c r="D186" s="20"/>
      <c r="E186" s="20"/>
      <c r="F186" s="20"/>
      <c r="G186" s="20"/>
      <c r="H186" s="20"/>
      <c r="I186" s="20"/>
      <c r="J186" s="20"/>
      <c r="K186" s="20"/>
      <c r="L186" s="20"/>
      <c r="M186" s="20"/>
      <c r="N186" s="20"/>
      <c r="O186" s="20"/>
      <c r="P186" s="20"/>
      <c r="Q186" s="20"/>
      <c r="R186" s="20"/>
    </row>
    <row r="187" spans="2:18" x14ac:dyDescent="0.25">
      <c r="B187" s="20"/>
      <c r="C187" s="20"/>
      <c r="D187" s="20"/>
      <c r="E187" s="20"/>
      <c r="F187" s="20"/>
      <c r="G187" s="20"/>
      <c r="H187" s="20"/>
      <c r="I187" s="20"/>
      <c r="J187" s="20"/>
      <c r="K187" s="20"/>
      <c r="L187" s="20"/>
      <c r="M187" s="20"/>
      <c r="N187" s="20"/>
      <c r="O187" s="20"/>
      <c r="P187" s="20"/>
      <c r="Q187" s="20"/>
      <c r="R187" s="20"/>
    </row>
    <row r="188" spans="2:18" x14ac:dyDescent="0.25">
      <c r="B188" s="20"/>
      <c r="C188" s="20"/>
      <c r="D188" s="20"/>
      <c r="E188" s="20"/>
      <c r="F188" s="20"/>
      <c r="G188" s="20"/>
      <c r="H188" s="20"/>
      <c r="I188" s="20"/>
      <c r="J188" s="20"/>
      <c r="K188" s="20"/>
      <c r="L188" s="20"/>
      <c r="M188" s="20"/>
      <c r="N188" s="20"/>
      <c r="O188" s="20"/>
      <c r="P188" s="20"/>
      <c r="Q188" s="20"/>
      <c r="R188" s="20"/>
    </row>
    <row r="189" spans="2:18" x14ac:dyDescent="0.25">
      <c r="B189" s="20"/>
      <c r="C189" s="20"/>
      <c r="D189" s="20"/>
      <c r="E189" s="20"/>
      <c r="F189" s="20"/>
      <c r="G189" s="20"/>
      <c r="H189" s="20"/>
      <c r="I189" s="20"/>
      <c r="J189" s="20"/>
      <c r="K189" s="20"/>
      <c r="L189" s="20"/>
      <c r="M189" s="20"/>
      <c r="N189" s="20"/>
      <c r="O189" s="20"/>
      <c r="P189" s="20"/>
      <c r="Q189" s="20"/>
      <c r="R189" s="20"/>
    </row>
    <row r="190" spans="2:18" x14ac:dyDescent="0.25">
      <c r="B190" s="20"/>
      <c r="C190" s="20"/>
      <c r="D190" s="20"/>
      <c r="E190" s="20"/>
      <c r="F190" s="20"/>
      <c r="G190" s="20"/>
      <c r="H190" s="20"/>
      <c r="I190" s="20"/>
      <c r="J190" s="20"/>
      <c r="K190" s="20"/>
      <c r="L190" s="20"/>
      <c r="M190" s="20"/>
      <c r="N190" s="20"/>
      <c r="O190" s="20"/>
      <c r="P190" s="20"/>
      <c r="Q190" s="20"/>
      <c r="R190" s="20"/>
    </row>
    <row r="191" spans="2:18" x14ac:dyDescent="0.25">
      <c r="B191" s="20"/>
      <c r="C191" s="20"/>
      <c r="D191" s="20"/>
      <c r="E191" s="20"/>
      <c r="F191" s="20"/>
      <c r="G191" s="20"/>
      <c r="H191" s="20"/>
      <c r="I191" s="20"/>
      <c r="J191" s="20"/>
      <c r="K191" s="20"/>
      <c r="L191" s="20"/>
      <c r="M191" s="20"/>
      <c r="N191" s="20"/>
      <c r="O191" s="20"/>
      <c r="P191" s="20"/>
      <c r="Q191" s="20"/>
      <c r="R191" s="20"/>
    </row>
    <row r="192" spans="2:18" x14ac:dyDescent="0.25">
      <c r="B192" s="20"/>
      <c r="C192" s="20"/>
      <c r="D192" s="20"/>
      <c r="E192" s="20"/>
      <c r="F192" s="20"/>
      <c r="G192" s="20"/>
      <c r="H192" s="20"/>
      <c r="I192" s="20"/>
      <c r="J192" s="20"/>
      <c r="K192" s="20"/>
      <c r="L192" s="20"/>
      <c r="M192" s="20"/>
      <c r="N192" s="20"/>
      <c r="O192" s="20"/>
      <c r="P192" s="20"/>
      <c r="Q192" s="20"/>
      <c r="R192" s="20"/>
    </row>
    <row r="193" spans="2:18" x14ac:dyDescent="0.25">
      <c r="B193" s="20"/>
      <c r="C193" s="20"/>
      <c r="D193" s="20"/>
      <c r="E193" s="20"/>
      <c r="F193" s="20"/>
      <c r="G193" s="20"/>
      <c r="H193" s="20"/>
      <c r="I193" s="20"/>
      <c r="J193" s="20"/>
      <c r="K193" s="20"/>
      <c r="L193" s="20"/>
      <c r="M193" s="20"/>
      <c r="N193" s="20"/>
      <c r="O193" s="20"/>
      <c r="P193" s="20"/>
      <c r="Q193" s="20"/>
      <c r="R193" s="20"/>
    </row>
    <row r="194" spans="2:18" x14ac:dyDescent="0.25">
      <c r="B194" s="20"/>
      <c r="C194" s="20"/>
      <c r="D194" s="20"/>
      <c r="E194" s="20"/>
      <c r="F194" s="20"/>
      <c r="G194" s="20"/>
      <c r="H194" s="20"/>
      <c r="I194" s="20"/>
      <c r="J194" s="20"/>
      <c r="K194" s="20"/>
      <c r="L194" s="20"/>
      <c r="M194" s="20"/>
      <c r="N194" s="20"/>
      <c r="O194" s="20"/>
      <c r="P194" s="20"/>
      <c r="Q194" s="20"/>
      <c r="R194" s="20"/>
    </row>
    <row r="195" spans="2:18" x14ac:dyDescent="0.25">
      <c r="B195" s="20"/>
      <c r="C195" s="20"/>
      <c r="D195" s="20"/>
      <c r="E195" s="20"/>
      <c r="F195" s="20"/>
      <c r="G195" s="20"/>
      <c r="H195" s="20"/>
      <c r="I195" s="20"/>
      <c r="J195" s="20"/>
      <c r="K195" s="20"/>
      <c r="L195" s="20"/>
      <c r="M195" s="20"/>
      <c r="N195" s="20"/>
      <c r="O195" s="20"/>
      <c r="P195" s="20"/>
      <c r="Q195" s="20"/>
      <c r="R195" s="20"/>
    </row>
    <row r="196" spans="2:18" x14ac:dyDescent="0.25">
      <c r="B196" s="20"/>
      <c r="C196" s="20"/>
      <c r="D196" s="20"/>
      <c r="E196" s="20"/>
      <c r="F196" s="20"/>
      <c r="G196" s="20"/>
      <c r="H196" s="20"/>
      <c r="I196" s="20"/>
      <c r="J196" s="20"/>
      <c r="K196" s="20"/>
      <c r="L196" s="20"/>
      <c r="M196" s="20"/>
      <c r="N196" s="20"/>
      <c r="O196" s="20"/>
      <c r="P196" s="20"/>
      <c r="Q196" s="20"/>
      <c r="R196" s="20"/>
    </row>
    <row r="197" spans="2:18" x14ac:dyDescent="0.25">
      <c r="B197" s="20"/>
      <c r="C197" s="20"/>
      <c r="D197" s="20"/>
      <c r="E197" s="20"/>
      <c r="F197" s="20"/>
      <c r="G197" s="20"/>
      <c r="H197" s="20"/>
      <c r="I197" s="20"/>
      <c r="J197" s="20"/>
      <c r="K197" s="20"/>
      <c r="L197" s="20"/>
      <c r="M197" s="20"/>
      <c r="N197" s="20"/>
      <c r="O197" s="20"/>
      <c r="P197" s="20"/>
      <c r="Q197" s="20"/>
      <c r="R197" s="20"/>
    </row>
    <row r="198" spans="2:18" x14ac:dyDescent="0.25">
      <c r="B198" s="20"/>
      <c r="C198" s="20"/>
      <c r="D198" s="20"/>
      <c r="E198" s="20"/>
      <c r="F198" s="20"/>
      <c r="G198" s="20"/>
      <c r="H198" s="20"/>
      <c r="I198" s="20"/>
      <c r="J198" s="20"/>
      <c r="K198" s="20"/>
      <c r="L198" s="20"/>
      <c r="M198" s="20"/>
      <c r="N198" s="20"/>
      <c r="O198" s="20"/>
      <c r="P198" s="20"/>
      <c r="Q198" s="20"/>
      <c r="R198" s="20"/>
    </row>
    <row r="199" spans="2:18" x14ac:dyDescent="0.25">
      <c r="B199" s="20"/>
      <c r="C199" s="20"/>
      <c r="D199" s="20"/>
      <c r="E199" s="20"/>
      <c r="F199" s="20"/>
      <c r="G199" s="20"/>
      <c r="H199" s="20"/>
      <c r="I199" s="20"/>
      <c r="J199" s="20"/>
      <c r="K199" s="20"/>
      <c r="L199" s="20"/>
      <c r="M199" s="20"/>
      <c r="N199" s="20"/>
      <c r="O199" s="20"/>
      <c r="P199" s="20"/>
      <c r="Q199" s="20"/>
      <c r="R199" s="20"/>
    </row>
    <row r="200" spans="2:18" x14ac:dyDescent="0.25">
      <c r="B200" s="20"/>
      <c r="C200" s="20"/>
      <c r="D200" s="20"/>
      <c r="E200" s="20"/>
      <c r="F200" s="20"/>
      <c r="G200" s="20"/>
      <c r="H200" s="20"/>
      <c r="I200" s="20"/>
      <c r="J200" s="20"/>
      <c r="K200" s="20"/>
      <c r="L200" s="20"/>
      <c r="M200" s="20"/>
      <c r="N200" s="20"/>
      <c r="O200" s="20"/>
      <c r="P200" s="20"/>
      <c r="Q200" s="20"/>
      <c r="R200" s="20"/>
    </row>
    <row r="201" spans="2:18" x14ac:dyDescent="0.25">
      <c r="B201" s="20"/>
      <c r="C201" s="20"/>
      <c r="D201" s="20"/>
      <c r="E201" s="20"/>
      <c r="F201" s="20"/>
      <c r="G201" s="20"/>
      <c r="H201" s="20"/>
      <c r="I201" s="20"/>
      <c r="J201" s="20"/>
      <c r="K201" s="20"/>
      <c r="L201" s="20"/>
      <c r="M201" s="20"/>
      <c r="N201" s="20"/>
      <c r="O201" s="20"/>
      <c r="P201" s="20"/>
      <c r="Q201" s="20"/>
      <c r="R201" s="20"/>
    </row>
    <row r="202" spans="2:18" x14ac:dyDescent="0.25">
      <c r="B202" s="20"/>
      <c r="C202" s="20"/>
      <c r="D202" s="20"/>
      <c r="E202" s="20"/>
      <c r="F202" s="20"/>
      <c r="G202" s="20"/>
      <c r="H202" s="20"/>
      <c r="I202" s="20"/>
      <c r="J202" s="20"/>
      <c r="K202" s="20"/>
      <c r="L202" s="20"/>
      <c r="M202" s="20"/>
      <c r="N202" s="20"/>
      <c r="O202" s="20"/>
      <c r="P202" s="20"/>
      <c r="Q202" s="20"/>
      <c r="R202" s="20"/>
    </row>
    <row r="203" spans="2:18" x14ac:dyDescent="0.25">
      <c r="B203" s="20"/>
      <c r="C203" s="20"/>
      <c r="D203" s="20"/>
      <c r="E203" s="20"/>
      <c r="F203" s="20"/>
      <c r="G203" s="20"/>
      <c r="H203" s="20"/>
      <c r="I203" s="20"/>
      <c r="J203" s="20"/>
      <c r="K203" s="20"/>
      <c r="L203" s="20"/>
      <c r="M203" s="20"/>
      <c r="N203" s="20"/>
      <c r="O203" s="20"/>
      <c r="P203" s="20"/>
      <c r="Q203" s="20"/>
      <c r="R203" s="20"/>
    </row>
    <row r="204" spans="2:18" x14ac:dyDescent="0.25">
      <c r="B204" s="20"/>
      <c r="C204" s="20"/>
      <c r="D204" s="20"/>
      <c r="E204" s="20"/>
      <c r="F204" s="20"/>
      <c r="G204" s="20"/>
      <c r="H204" s="20"/>
      <c r="I204" s="20"/>
      <c r="J204" s="20"/>
      <c r="K204" s="20"/>
      <c r="L204" s="20"/>
      <c r="M204" s="20"/>
      <c r="N204" s="20"/>
      <c r="O204" s="20"/>
      <c r="P204" s="20"/>
      <c r="Q204" s="20"/>
      <c r="R204" s="20"/>
    </row>
    <row r="205" spans="2:18" x14ac:dyDescent="0.25">
      <c r="B205" s="20"/>
      <c r="C205" s="20"/>
      <c r="D205" s="20"/>
      <c r="E205" s="20"/>
      <c r="F205" s="20"/>
      <c r="G205" s="20"/>
      <c r="H205" s="20"/>
      <c r="I205" s="20"/>
      <c r="J205" s="20"/>
      <c r="K205" s="20"/>
      <c r="L205" s="20"/>
      <c r="M205" s="20"/>
      <c r="N205" s="20"/>
      <c r="O205" s="20"/>
      <c r="P205" s="20"/>
      <c r="Q205" s="20"/>
      <c r="R205" s="20"/>
    </row>
    <row r="206" spans="2:18" x14ac:dyDescent="0.25">
      <c r="B206" s="20"/>
      <c r="C206" s="20"/>
      <c r="D206" s="20"/>
      <c r="E206" s="20"/>
      <c r="F206" s="20"/>
      <c r="G206" s="20"/>
      <c r="H206" s="20"/>
      <c r="I206" s="20"/>
      <c r="J206" s="20"/>
      <c r="K206" s="20"/>
      <c r="L206" s="20"/>
      <c r="M206" s="20"/>
      <c r="N206" s="20"/>
      <c r="O206" s="20"/>
      <c r="P206" s="20"/>
      <c r="Q206" s="20"/>
      <c r="R206" s="20"/>
    </row>
    <row r="207" spans="2:18" x14ac:dyDescent="0.25">
      <c r="B207" s="20"/>
      <c r="C207" s="20"/>
      <c r="D207" s="20"/>
      <c r="E207" s="20"/>
      <c r="F207" s="20"/>
      <c r="G207" s="20"/>
      <c r="H207" s="20"/>
      <c r="I207" s="20"/>
      <c r="J207" s="20"/>
      <c r="K207" s="20"/>
      <c r="L207" s="20"/>
      <c r="M207" s="20"/>
      <c r="N207" s="20"/>
      <c r="O207" s="20"/>
      <c r="P207" s="20"/>
      <c r="Q207" s="20"/>
      <c r="R207" s="20"/>
    </row>
    <row r="208" spans="2:18" x14ac:dyDescent="0.25">
      <c r="B208" s="20"/>
      <c r="C208" s="20"/>
      <c r="D208" s="20"/>
      <c r="E208" s="20"/>
      <c r="F208" s="20"/>
      <c r="G208" s="20"/>
      <c r="H208" s="20"/>
      <c r="I208" s="20"/>
      <c r="J208" s="20"/>
      <c r="K208" s="20"/>
      <c r="L208" s="20"/>
      <c r="M208" s="20"/>
      <c r="N208" s="20"/>
      <c r="O208" s="20"/>
      <c r="P208" s="20"/>
      <c r="Q208" s="20"/>
      <c r="R208" s="20"/>
    </row>
    <row r="209" spans="2:18" x14ac:dyDescent="0.25">
      <c r="B209" s="20"/>
      <c r="C209" s="20"/>
      <c r="D209" s="20"/>
      <c r="E209" s="20"/>
      <c r="F209" s="20"/>
      <c r="G209" s="20"/>
      <c r="H209" s="20"/>
      <c r="I209" s="20"/>
      <c r="J209" s="20"/>
      <c r="K209" s="20"/>
      <c r="L209" s="20"/>
      <c r="M209" s="20"/>
      <c r="N209" s="20"/>
      <c r="O209" s="20"/>
      <c r="P209" s="20"/>
      <c r="Q209" s="20"/>
      <c r="R209" s="20"/>
    </row>
    <row r="210" spans="2:18" x14ac:dyDescent="0.25">
      <c r="B210" s="20"/>
      <c r="C210" s="20"/>
      <c r="D210" s="20"/>
      <c r="E210" s="20"/>
      <c r="F210" s="20"/>
      <c r="G210" s="20"/>
      <c r="H210" s="20"/>
      <c r="I210" s="20"/>
      <c r="J210" s="20"/>
      <c r="K210" s="20"/>
      <c r="L210" s="20"/>
      <c r="M210" s="20"/>
      <c r="N210" s="20"/>
      <c r="O210" s="20"/>
      <c r="P210" s="20"/>
      <c r="Q210" s="20"/>
      <c r="R210" s="20"/>
    </row>
    <row r="211" spans="2:18" x14ac:dyDescent="0.25">
      <c r="B211" s="20"/>
      <c r="C211" s="20"/>
      <c r="D211" s="20"/>
      <c r="E211" s="20"/>
      <c r="F211" s="20"/>
      <c r="G211" s="20"/>
      <c r="H211" s="20"/>
      <c r="I211" s="20"/>
      <c r="J211" s="20"/>
      <c r="K211" s="20"/>
      <c r="L211" s="20"/>
      <c r="M211" s="20"/>
      <c r="N211" s="20"/>
      <c r="O211" s="20"/>
      <c r="P211" s="20"/>
      <c r="Q211" s="20"/>
      <c r="R211" s="20"/>
    </row>
    <row r="212" spans="2:18" x14ac:dyDescent="0.25">
      <c r="B212" s="20"/>
      <c r="C212" s="20"/>
      <c r="D212" s="20"/>
      <c r="E212" s="20"/>
      <c r="F212" s="20"/>
      <c r="G212" s="20"/>
      <c r="H212" s="20"/>
      <c r="I212" s="20"/>
      <c r="J212" s="20"/>
      <c r="K212" s="20"/>
      <c r="L212" s="20"/>
      <c r="M212" s="20"/>
      <c r="N212" s="20"/>
      <c r="O212" s="20"/>
      <c r="P212" s="20"/>
      <c r="Q212" s="20"/>
      <c r="R212" s="20"/>
    </row>
    <row r="213" spans="2:18" x14ac:dyDescent="0.25">
      <c r="B213" s="20"/>
      <c r="C213" s="20"/>
      <c r="D213" s="20"/>
      <c r="E213" s="20"/>
      <c r="F213" s="20"/>
      <c r="G213" s="20"/>
      <c r="H213" s="20"/>
      <c r="I213" s="20"/>
      <c r="J213" s="20"/>
      <c r="K213" s="20"/>
      <c r="L213" s="20"/>
      <c r="M213" s="20"/>
      <c r="N213" s="20"/>
      <c r="O213" s="20"/>
      <c r="P213" s="20"/>
      <c r="Q213" s="20"/>
      <c r="R213" s="20"/>
    </row>
    <row r="214" spans="2:18" x14ac:dyDescent="0.25">
      <c r="B214" s="20"/>
      <c r="C214" s="20"/>
      <c r="D214" s="20"/>
      <c r="E214" s="20"/>
      <c r="F214" s="20"/>
      <c r="G214" s="20"/>
      <c r="H214" s="20"/>
      <c r="I214" s="20"/>
      <c r="J214" s="20"/>
      <c r="K214" s="20"/>
      <c r="L214" s="20"/>
      <c r="M214" s="20"/>
      <c r="N214" s="20"/>
      <c r="O214" s="20"/>
      <c r="P214" s="20"/>
      <c r="Q214" s="20"/>
      <c r="R214" s="20"/>
    </row>
    <row r="215" spans="2:18" x14ac:dyDescent="0.25">
      <c r="B215" s="20"/>
      <c r="C215" s="20"/>
      <c r="D215" s="20"/>
      <c r="E215" s="20"/>
      <c r="F215" s="20"/>
      <c r="G215" s="20"/>
      <c r="H215" s="20"/>
      <c r="I215" s="20"/>
      <c r="J215" s="20"/>
      <c r="K215" s="20"/>
      <c r="L215" s="20"/>
      <c r="M215" s="20"/>
      <c r="N215" s="20"/>
      <c r="O215" s="20"/>
      <c r="P215" s="20"/>
      <c r="Q215" s="20"/>
      <c r="R215" s="20"/>
    </row>
    <row r="216" spans="2:18" x14ac:dyDescent="0.25">
      <c r="B216" s="20"/>
      <c r="C216" s="20"/>
      <c r="D216" s="20"/>
      <c r="E216" s="20"/>
      <c r="F216" s="20"/>
      <c r="G216" s="20"/>
      <c r="H216" s="20"/>
      <c r="I216" s="20"/>
      <c r="J216" s="20"/>
      <c r="K216" s="20"/>
      <c r="L216" s="20"/>
      <c r="M216" s="20"/>
      <c r="N216" s="20"/>
      <c r="O216" s="20"/>
      <c r="P216" s="20"/>
      <c r="Q216" s="20"/>
      <c r="R216" s="20"/>
    </row>
    <row r="217" spans="2:18" x14ac:dyDescent="0.25">
      <c r="B217" s="20"/>
      <c r="C217" s="20"/>
      <c r="D217" s="20"/>
      <c r="E217" s="20"/>
      <c r="F217" s="20"/>
      <c r="G217" s="20"/>
      <c r="H217" s="20"/>
      <c r="I217" s="20"/>
      <c r="J217" s="20"/>
      <c r="K217" s="20"/>
      <c r="L217" s="20"/>
      <c r="M217" s="20"/>
      <c r="N217" s="20"/>
      <c r="O217" s="20"/>
      <c r="P217" s="20"/>
      <c r="Q217" s="20"/>
      <c r="R217" s="20"/>
    </row>
    <row r="218" spans="2:18" x14ac:dyDescent="0.25">
      <c r="B218" s="20"/>
      <c r="C218" s="20"/>
      <c r="D218" s="20"/>
      <c r="E218" s="20"/>
      <c r="F218" s="20"/>
      <c r="G218" s="20"/>
      <c r="H218" s="20"/>
      <c r="I218" s="20"/>
      <c r="J218" s="20"/>
      <c r="K218" s="20"/>
      <c r="L218" s="20"/>
      <c r="M218" s="20"/>
      <c r="N218" s="20"/>
      <c r="O218" s="20"/>
      <c r="P218" s="20"/>
      <c r="Q218" s="20"/>
      <c r="R218" s="20"/>
    </row>
    <row r="219" spans="2:18" x14ac:dyDescent="0.25">
      <c r="B219" s="20"/>
      <c r="C219" s="20"/>
      <c r="D219" s="20"/>
      <c r="E219" s="20"/>
      <c r="F219" s="20"/>
      <c r="G219" s="20"/>
      <c r="H219" s="20"/>
      <c r="I219" s="20"/>
      <c r="J219" s="20"/>
      <c r="K219" s="20"/>
      <c r="L219" s="20"/>
      <c r="M219" s="20"/>
      <c r="N219" s="20"/>
      <c r="O219" s="20"/>
      <c r="P219" s="20"/>
      <c r="Q219" s="20"/>
      <c r="R219" s="20"/>
    </row>
    <row r="220" spans="2:18" x14ac:dyDescent="0.25">
      <c r="B220" s="20"/>
      <c r="C220" s="20"/>
      <c r="D220" s="20"/>
      <c r="E220" s="20"/>
      <c r="F220" s="20"/>
      <c r="G220" s="20"/>
      <c r="H220" s="20"/>
      <c r="I220" s="20"/>
      <c r="J220" s="20"/>
      <c r="K220" s="20"/>
      <c r="L220" s="20"/>
      <c r="M220" s="20"/>
      <c r="N220" s="20"/>
      <c r="O220" s="20"/>
      <c r="P220" s="20"/>
      <c r="Q220" s="20"/>
      <c r="R220" s="20"/>
    </row>
    <row r="221" spans="2:18" x14ac:dyDescent="0.25">
      <c r="B221" s="20"/>
      <c r="C221" s="20"/>
      <c r="D221" s="20"/>
      <c r="E221" s="20"/>
      <c r="F221" s="20"/>
      <c r="G221" s="20"/>
      <c r="H221" s="20"/>
      <c r="I221" s="20"/>
      <c r="J221" s="20"/>
      <c r="K221" s="20"/>
      <c r="L221" s="20"/>
      <c r="M221" s="20"/>
      <c r="N221" s="20"/>
      <c r="O221" s="20"/>
      <c r="P221" s="20"/>
      <c r="Q221" s="20"/>
      <c r="R221" s="20"/>
    </row>
    <row r="222" spans="2:18" x14ac:dyDescent="0.25">
      <c r="B222" s="20"/>
      <c r="C222" s="20"/>
      <c r="D222" s="20"/>
      <c r="E222" s="20"/>
      <c r="F222" s="20"/>
      <c r="G222" s="20"/>
      <c r="H222" s="20"/>
      <c r="I222" s="20"/>
      <c r="J222" s="20"/>
      <c r="K222" s="20"/>
      <c r="L222" s="20"/>
      <c r="M222" s="20"/>
      <c r="N222" s="20"/>
      <c r="O222" s="20"/>
      <c r="P222" s="20"/>
      <c r="Q222" s="20"/>
      <c r="R222" s="20"/>
    </row>
    <row r="223" spans="2:18" x14ac:dyDescent="0.25">
      <c r="B223" s="20"/>
      <c r="C223" s="20"/>
      <c r="D223" s="20"/>
      <c r="E223" s="20"/>
      <c r="F223" s="20"/>
      <c r="G223" s="20"/>
      <c r="H223" s="20"/>
      <c r="I223" s="20"/>
      <c r="J223" s="20"/>
      <c r="K223" s="20"/>
      <c r="L223" s="20"/>
      <c r="M223" s="20"/>
      <c r="N223" s="20"/>
      <c r="O223" s="20"/>
      <c r="P223" s="20"/>
      <c r="Q223" s="20"/>
      <c r="R223" s="20"/>
    </row>
    <row r="224" spans="2:18" x14ac:dyDescent="0.25">
      <c r="B224" s="20"/>
      <c r="C224" s="20"/>
      <c r="D224" s="20"/>
      <c r="E224" s="20"/>
      <c r="F224" s="20"/>
      <c r="G224" s="20"/>
      <c r="H224" s="20"/>
      <c r="I224" s="20"/>
      <c r="J224" s="20"/>
      <c r="K224" s="20"/>
      <c r="L224" s="20"/>
      <c r="M224" s="20"/>
      <c r="N224" s="20"/>
      <c r="O224" s="20"/>
      <c r="P224" s="20"/>
      <c r="Q224" s="20"/>
      <c r="R224" s="20"/>
    </row>
    <row r="225" spans="2:18" x14ac:dyDescent="0.25">
      <c r="B225" s="20"/>
      <c r="C225" s="20"/>
      <c r="D225" s="20"/>
      <c r="E225" s="20"/>
      <c r="F225" s="20"/>
      <c r="G225" s="20"/>
      <c r="H225" s="20"/>
      <c r="I225" s="20"/>
      <c r="J225" s="20"/>
      <c r="K225" s="20"/>
      <c r="L225" s="20"/>
      <c r="M225" s="20"/>
      <c r="N225" s="20"/>
      <c r="O225" s="20"/>
      <c r="P225" s="20"/>
      <c r="Q225" s="20"/>
      <c r="R225" s="20"/>
    </row>
    <row r="226" spans="2:18" x14ac:dyDescent="0.25">
      <c r="B226" s="20"/>
      <c r="C226" s="20"/>
      <c r="D226" s="20"/>
      <c r="E226" s="20"/>
      <c r="F226" s="20"/>
      <c r="G226" s="20"/>
      <c r="H226" s="20"/>
      <c r="I226" s="20"/>
      <c r="J226" s="20"/>
      <c r="K226" s="20"/>
      <c r="L226" s="20"/>
      <c r="M226" s="20"/>
      <c r="N226" s="20"/>
      <c r="O226" s="20"/>
      <c r="P226" s="20"/>
      <c r="Q226" s="20"/>
      <c r="R226" s="20"/>
    </row>
    <row r="227" spans="2:18" x14ac:dyDescent="0.25">
      <c r="B227" s="20"/>
      <c r="C227" s="20"/>
      <c r="D227" s="20"/>
      <c r="E227" s="20"/>
      <c r="F227" s="20"/>
      <c r="G227" s="20"/>
      <c r="H227" s="20"/>
      <c r="I227" s="20"/>
      <c r="J227" s="20"/>
      <c r="K227" s="20"/>
      <c r="L227" s="20"/>
      <c r="M227" s="20"/>
      <c r="N227" s="20"/>
      <c r="O227" s="20"/>
      <c r="P227" s="20"/>
      <c r="Q227" s="20"/>
      <c r="R227" s="20"/>
    </row>
    <row r="228" spans="2:18" x14ac:dyDescent="0.25">
      <c r="B228" s="20"/>
      <c r="C228" s="20"/>
      <c r="D228" s="20"/>
      <c r="E228" s="20"/>
      <c r="F228" s="20"/>
      <c r="G228" s="20"/>
      <c r="H228" s="20"/>
      <c r="I228" s="20"/>
      <c r="J228" s="20"/>
      <c r="K228" s="20"/>
      <c r="L228" s="20"/>
      <c r="M228" s="20"/>
      <c r="N228" s="20"/>
      <c r="O228" s="20"/>
      <c r="P228" s="20"/>
      <c r="Q228" s="20"/>
      <c r="R228" s="20"/>
    </row>
    <row r="229" spans="2:18" x14ac:dyDescent="0.25">
      <c r="B229" s="20"/>
      <c r="C229" s="20"/>
      <c r="D229" s="20"/>
      <c r="E229" s="20"/>
      <c r="F229" s="20"/>
      <c r="G229" s="20"/>
      <c r="H229" s="20"/>
      <c r="I229" s="20"/>
      <c r="J229" s="20"/>
      <c r="K229" s="20"/>
      <c r="L229" s="20"/>
      <c r="M229" s="20"/>
      <c r="N229" s="20"/>
      <c r="O229" s="20"/>
      <c r="P229" s="20"/>
      <c r="Q229" s="20"/>
      <c r="R229" s="20"/>
    </row>
    <row r="230" spans="2:18" x14ac:dyDescent="0.25">
      <c r="B230" s="20"/>
      <c r="C230" s="20"/>
      <c r="D230" s="20"/>
      <c r="E230" s="20"/>
      <c r="F230" s="20"/>
      <c r="G230" s="20"/>
      <c r="H230" s="20"/>
      <c r="I230" s="20"/>
      <c r="J230" s="20"/>
      <c r="K230" s="20"/>
      <c r="L230" s="20"/>
      <c r="M230" s="20"/>
      <c r="N230" s="20"/>
      <c r="O230" s="20"/>
      <c r="P230" s="20"/>
      <c r="Q230" s="20"/>
      <c r="R230" s="20"/>
    </row>
    <row r="231" spans="2:18" x14ac:dyDescent="0.25">
      <c r="B231" s="20"/>
      <c r="C231" s="20"/>
      <c r="D231" s="20"/>
      <c r="E231" s="20"/>
      <c r="F231" s="20"/>
      <c r="G231" s="20"/>
      <c r="H231" s="20"/>
      <c r="I231" s="20"/>
      <c r="J231" s="20"/>
      <c r="K231" s="20"/>
      <c r="L231" s="20"/>
      <c r="M231" s="20"/>
      <c r="N231" s="20"/>
      <c r="O231" s="20"/>
      <c r="P231" s="20"/>
      <c r="Q231" s="20"/>
      <c r="R231" s="20"/>
    </row>
    <row r="232" spans="2:18" x14ac:dyDescent="0.25">
      <c r="B232" s="20"/>
      <c r="C232" s="20"/>
      <c r="D232" s="20"/>
      <c r="E232" s="20"/>
      <c r="F232" s="20"/>
      <c r="G232" s="20"/>
      <c r="H232" s="20"/>
      <c r="I232" s="20"/>
      <c r="J232" s="20"/>
      <c r="K232" s="20"/>
      <c r="L232" s="20"/>
      <c r="M232" s="20"/>
      <c r="N232" s="20"/>
      <c r="O232" s="20"/>
      <c r="P232" s="20"/>
      <c r="Q232" s="20"/>
      <c r="R232" s="20"/>
    </row>
    <row r="233" spans="2:18" x14ac:dyDescent="0.25">
      <c r="B233" s="20"/>
      <c r="C233" s="20"/>
      <c r="D233" s="20"/>
      <c r="E233" s="20"/>
      <c r="F233" s="20"/>
      <c r="G233" s="20"/>
      <c r="H233" s="20"/>
      <c r="I233" s="20"/>
      <c r="J233" s="20"/>
      <c r="K233" s="20"/>
      <c r="L233" s="20"/>
      <c r="M233" s="20"/>
      <c r="N233" s="20"/>
      <c r="O233" s="20"/>
      <c r="P233" s="20"/>
      <c r="Q233" s="20"/>
      <c r="R233" s="20"/>
    </row>
    <row r="234" spans="2:18" x14ac:dyDescent="0.25">
      <c r="B234" s="20"/>
      <c r="C234" s="20"/>
      <c r="D234" s="20"/>
      <c r="E234" s="20"/>
      <c r="F234" s="20"/>
      <c r="G234" s="20"/>
      <c r="H234" s="20"/>
      <c r="I234" s="20"/>
      <c r="J234" s="20"/>
      <c r="K234" s="20"/>
      <c r="L234" s="20"/>
      <c r="M234" s="20"/>
      <c r="N234" s="20"/>
      <c r="O234" s="20"/>
      <c r="P234" s="20"/>
      <c r="Q234" s="20"/>
      <c r="R234" s="20"/>
    </row>
    <row r="235" spans="2:18" x14ac:dyDescent="0.25">
      <c r="B235" s="20"/>
      <c r="C235" s="20"/>
      <c r="D235" s="20"/>
      <c r="E235" s="20"/>
      <c r="F235" s="20"/>
      <c r="G235" s="20"/>
      <c r="H235" s="20"/>
      <c r="I235" s="20"/>
      <c r="J235" s="20"/>
      <c r="K235" s="20"/>
      <c r="L235" s="20"/>
      <c r="M235" s="20"/>
      <c r="N235" s="20"/>
      <c r="O235" s="20"/>
      <c r="P235" s="20"/>
      <c r="Q235" s="20"/>
      <c r="R235" s="20"/>
    </row>
    <row r="236" spans="2:18" x14ac:dyDescent="0.25">
      <c r="B236" s="20"/>
      <c r="C236" s="20"/>
      <c r="D236" s="20"/>
      <c r="E236" s="20"/>
      <c r="F236" s="20"/>
      <c r="G236" s="20"/>
      <c r="H236" s="20"/>
      <c r="I236" s="20"/>
      <c r="J236" s="20"/>
      <c r="K236" s="20"/>
      <c r="L236" s="20"/>
      <c r="M236" s="20"/>
      <c r="N236" s="20"/>
      <c r="O236" s="20"/>
      <c r="P236" s="20"/>
      <c r="Q236" s="20"/>
      <c r="R236" s="20"/>
    </row>
    <row r="237" spans="2:18" x14ac:dyDescent="0.25">
      <c r="B237" s="20"/>
      <c r="C237" s="20"/>
      <c r="D237" s="20"/>
      <c r="E237" s="20"/>
      <c r="F237" s="20"/>
      <c r="G237" s="20"/>
      <c r="H237" s="20"/>
      <c r="I237" s="20"/>
      <c r="J237" s="20"/>
      <c r="K237" s="20"/>
      <c r="L237" s="20"/>
      <c r="M237" s="20"/>
      <c r="N237" s="20"/>
      <c r="O237" s="20"/>
      <c r="P237" s="20"/>
      <c r="Q237" s="20"/>
      <c r="R237" s="20"/>
    </row>
    <row r="238" spans="2:18" x14ac:dyDescent="0.25">
      <c r="B238" s="20"/>
      <c r="C238" s="20"/>
      <c r="D238" s="20"/>
      <c r="E238" s="20"/>
      <c r="F238" s="20"/>
      <c r="G238" s="20"/>
      <c r="H238" s="20"/>
      <c r="I238" s="20"/>
      <c r="J238" s="20"/>
      <c r="K238" s="20"/>
      <c r="L238" s="20"/>
      <c r="M238" s="20"/>
      <c r="N238" s="20"/>
      <c r="O238" s="20"/>
      <c r="P238" s="20"/>
      <c r="Q238" s="20"/>
      <c r="R238" s="20"/>
    </row>
    <row r="239" spans="2:18" x14ac:dyDescent="0.25">
      <c r="B239" s="20"/>
      <c r="C239" s="20"/>
      <c r="D239" s="20"/>
      <c r="E239" s="20"/>
      <c r="F239" s="20"/>
      <c r="G239" s="20"/>
      <c r="H239" s="20"/>
      <c r="I239" s="20"/>
      <c r="J239" s="20"/>
      <c r="K239" s="20"/>
      <c r="L239" s="20"/>
      <c r="M239" s="20"/>
      <c r="N239" s="20"/>
      <c r="O239" s="20"/>
      <c r="P239" s="20"/>
      <c r="Q239" s="20"/>
      <c r="R239" s="20"/>
    </row>
    <row r="240" spans="2:18" x14ac:dyDescent="0.25">
      <c r="B240" s="20"/>
      <c r="C240" s="20"/>
      <c r="D240" s="20"/>
      <c r="E240" s="20"/>
      <c r="F240" s="20"/>
      <c r="G240" s="20"/>
      <c r="H240" s="20"/>
      <c r="I240" s="20"/>
      <c r="J240" s="20"/>
      <c r="K240" s="20"/>
      <c r="L240" s="20"/>
      <c r="M240" s="20"/>
      <c r="N240" s="20"/>
      <c r="O240" s="20"/>
      <c r="P240" s="20"/>
      <c r="Q240" s="20"/>
      <c r="R240" s="20"/>
    </row>
    <row r="241" spans="2:18" x14ac:dyDescent="0.25">
      <c r="B241" s="20"/>
      <c r="C241" s="20"/>
      <c r="D241" s="20"/>
      <c r="E241" s="20"/>
      <c r="F241" s="20"/>
      <c r="G241" s="20"/>
      <c r="H241" s="20"/>
      <c r="I241" s="20"/>
      <c r="J241" s="20"/>
      <c r="K241" s="20"/>
      <c r="L241" s="20"/>
      <c r="M241" s="20"/>
      <c r="N241" s="20"/>
      <c r="O241" s="20"/>
      <c r="P241" s="20"/>
      <c r="Q241" s="20"/>
      <c r="R241" s="20"/>
    </row>
    <row r="242" spans="2:18" x14ac:dyDescent="0.25">
      <c r="B242" s="20"/>
      <c r="C242" s="20"/>
      <c r="D242" s="20"/>
      <c r="E242" s="20"/>
      <c r="F242" s="20"/>
      <c r="G242" s="20"/>
      <c r="H242" s="20"/>
      <c r="I242" s="20"/>
      <c r="J242" s="20"/>
      <c r="K242" s="20"/>
      <c r="L242" s="20"/>
      <c r="M242" s="20"/>
      <c r="N242" s="20"/>
      <c r="O242" s="20"/>
      <c r="P242" s="20"/>
      <c r="Q242" s="20"/>
      <c r="R242" s="20"/>
    </row>
    <row r="243" spans="2:18" x14ac:dyDescent="0.25">
      <c r="B243" s="20"/>
      <c r="C243" s="20"/>
      <c r="D243" s="20"/>
      <c r="E243" s="20"/>
      <c r="F243" s="20"/>
      <c r="G243" s="20"/>
      <c r="H243" s="20"/>
      <c r="I243" s="20"/>
      <c r="J243" s="20"/>
      <c r="K243" s="20"/>
      <c r="L243" s="20"/>
      <c r="M243" s="20"/>
      <c r="N243" s="20"/>
      <c r="O243" s="20"/>
      <c r="P243" s="20"/>
      <c r="Q243" s="20"/>
      <c r="R243" s="20"/>
    </row>
    <row r="244" spans="2:18" x14ac:dyDescent="0.25">
      <c r="B244" s="20"/>
      <c r="C244" s="20"/>
      <c r="D244" s="20"/>
      <c r="E244" s="20"/>
      <c r="F244" s="20"/>
      <c r="G244" s="20"/>
      <c r="H244" s="20"/>
      <c r="I244" s="20"/>
      <c r="J244" s="20"/>
      <c r="K244" s="20"/>
      <c r="L244" s="20"/>
      <c r="M244" s="20"/>
      <c r="N244" s="20"/>
      <c r="O244" s="20"/>
      <c r="P244" s="20"/>
      <c r="Q244" s="20"/>
      <c r="R244" s="20"/>
    </row>
    <row r="245" spans="2:18" x14ac:dyDescent="0.25">
      <c r="B245" s="20"/>
      <c r="C245" s="20"/>
      <c r="D245" s="20"/>
      <c r="E245" s="20"/>
      <c r="F245" s="20"/>
      <c r="G245" s="20"/>
      <c r="H245" s="20"/>
      <c r="I245" s="20"/>
      <c r="J245" s="20"/>
      <c r="K245" s="20"/>
      <c r="L245" s="20"/>
      <c r="M245" s="20"/>
      <c r="N245" s="20"/>
      <c r="O245" s="20"/>
      <c r="P245" s="20"/>
      <c r="Q245" s="20"/>
      <c r="R245" s="20"/>
    </row>
    <row r="246" spans="2:18" x14ac:dyDescent="0.25">
      <c r="B246" s="20"/>
      <c r="C246" s="20"/>
      <c r="D246" s="20"/>
      <c r="E246" s="20"/>
      <c r="F246" s="20"/>
      <c r="G246" s="20"/>
      <c r="H246" s="20"/>
      <c r="I246" s="20"/>
      <c r="J246" s="20"/>
      <c r="K246" s="20"/>
      <c r="L246" s="20"/>
      <c r="M246" s="20"/>
      <c r="N246" s="20"/>
      <c r="O246" s="20"/>
      <c r="P246" s="20"/>
      <c r="Q246" s="20"/>
      <c r="R246" s="20"/>
    </row>
    <row r="247" spans="2:18" x14ac:dyDescent="0.25">
      <c r="B247" s="20"/>
      <c r="C247" s="20"/>
      <c r="D247" s="20"/>
      <c r="E247" s="20"/>
      <c r="F247" s="20"/>
      <c r="G247" s="20"/>
      <c r="H247" s="20"/>
      <c r="I247" s="20"/>
      <c r="J247" s="20"/>
      <c r="K247" s="20"/>
      <c r="L247" s="20"/>
      <c r="M247" s="20"/>
      <c r="N247" s="20"/>
      <c r="O247" s="20"/>
      <c r="P247" s="20"/>
      <c r="Q247" s="20"/>
      <c r="R247" s="20"/>
    </row>
    <row r="248" spans="2:18" x14ac:dyDescent="0.25">
      <c r="B248" s="20"/>
      <c r="C248" s="20"/>
      <c r="D248" s="20"/>
      <c r="E248" s="20"/>
      <c r="F248" s="20"/>
      <c r="G248" s="20"/>
      <c r="H248" s="20"/>
      <c r="I248" s="20"/>
      <c r="J248" s="20"/>
      <c r="K248" s="20"/>
      <c r="L248" s="20"/>
      <c r="M248" s="20"/>
      <c r="N248" s="20"/>
      <c r="O248" s="20"/>
      <c r="P248" s="20"/>
      <c r="Q248" s="20"/>
      <c r="R248" s="20"/>
    </row>
    <row r="249" spans="2:18" x14ac:dyDescent="0.25">
      <c r="B249" s="20"/>
      <c r="C249" s="20"/>
      <c r="D249" s="20"/>
      <c r="E249" s="20"/>
      <c r="F249" s="20"/>
      <c r="G249" s="20"/>
      <c r="H249" s="20"/>
      <c r="I249" s="20"/>
      <c r="J249" s="20"/>
      <c r="K249" s="20"/>
      <c r="L249" s="20"/>
      <c r="M249" s="20"/>
      <c r="N249" s="20"/>
      <c r="O249" s="20"/>
      <c r="P249" s="20"/>
      <c r="Q249" s="20"/>
      <c r="R249" s="20"/>
    </row>
    <row r="250" spans="2:18" x14ac:dyDescent="0.25">
      <c r="B250" s="20"/>
      <c r="C250" s="20"/>
      <c r="D250" s="20"/>
      <c r="E250" s="20"/>
      <c r="F250" s="20"/>
      <c r="G250" s="20"/>
      <c r="H250" s="20"/>
      <c r="I250" s="20"/>
      <c r="J250" s="20"/>
      <c r="K250" s="20"/>
      <c r="L250" s="20"/>
      <c r="M250" s="20"/>
      <c r="N250" s="20"/>
      <c r="O250" s="20"/>
      <c r="P250" s="20"/>
      <c r="Q250" s="20"/>
      <c r="R250" s="20"/>
    </row>
    <row r="251" spans="2:18" x14ac:dyDescent="0.25">
      <c r="B251" s="20"/>
      <c r="C251" s="20"/>
      <c r="D251" s="20"/>
      <c r="E251" s="20"/>
      <c r="F251" s="20"/>
      <c r="G251" s="20"/>
      <c r="H251" s="20"/>
      <c r="I251" s="20"/>
      <c r="J251" s="20"/>
      <c r="K251" s="20"/>
      <c r="L251" s="20"/>
      <c r="M251" s="20"/>
      <c r="N251" s="20"/>
      <c r="O251" s="20"/>
      <c r="P251" s="20"/>
      <c r="Q251" s="20"/>
      <c r="R251" s="20"/>
    </row>
    <row r="252" spans="2:18" x14ac:dyDescent="0.25">
      <c r="B252" s="20"/>
      <c r="C252" s="20"/>
      <c r="D252" s="20"/>
      <c r="E252" s="20"/>
      <c r="F252" s="20"/>
      <c r="G252" s="20"/>
      <c r="H252" s="20"/>
      <c r="I252" s="20"/>
      <c r="J252" s="20"/>
      <c r="K252" s="20"/>
      <c r="L252" s="20"/>
      <c r="M252" s="20"/>
      <c r="N252" s="20"/>
      <c r="O252" s="20"/>
      <c r="P252" s="20"/>
      <c r="Q252" s="20"/>
      <c r="R252" s="20"/>
    </row>
    <row r="253" spans="2:18" x14ac:dyDescent="0.25">
      <c r="B253" s="20"/>
      <c r="C253" s="20"/>
      <c r="D253" s="20"/>
      <c r="E253" s="20"/>
      <c r="F253" s="20"/>
      <c r="G253" s="20"/>
      <c r="H253" s="20"/>
      <c r="I253" s="20"/>
      <c r="J253" s="20"/>
      <c r="K253" s="20"/>
      <c r="L253" s="20"/>
      <c r="M253" s="20"/>
      <c r="N253" s="20"/>
      <c r="O253" s="20"/>
      <c r="P253" s="20"/>
      <c r="Q253" s="20"/>
      <c r="R253" s="20"/>
    </row>
    <row r="254" spans="2:18" x14ac:dyDescent="0.25">
      <c r="B254" s="20"/>
      <c r="C254" s="20"/>
      <c r="D254" s="20"/>
      <c r="E254" s="20"/>
      <c r="F254" s="20"/>
      <c r="G254" s="20"/>
      <c r="H254" s="20"/>
      <c r="I254" s="20"/>
      <c r="J254" s="20"/>
      <c r="K254" s="20"/>
      <c r="L254" s="20"/>
      <c r="M254" s="20"/>
      <c r="N254" s="20"/>
      <c r="O254" s="20"/>
      <c r="P254" s="20"/>
      <c r="Q254" s="20"/>
      <c r="R254" s="20"/>
    </row>
    <row r="255" spans="2:18" x14ac:dyDescent="0.25">
      <c r="B255" s="20"/>
      <c r="C255" s="20"/>
      <c r="D255" s="20"/>
      <c r="E255" s="20"/>
      <c r="F255" s="20"/>
      <c r="G255" s="20"/>
      <c r="H255" s="20"/>
      <c r="I255" s="20"/>
      <c r="J255" s="20"/>
      <c r="K255" s="20"/>
      <c r="L255" s="20"/>
      <c r="M255" s="20"/>
      <c r="N255" s="20"/>
      <c r="O255" s="20"/>
      <c r="P255" s="20"/>
      <c r="Q255" s="20"/>
      <c r="R255" s="20"/>
    </row>
    <row r="256" spans="2:18" x14ac:dyDescent="0.25">
      <c r="B256" s="20"/>
      <c r="C256" s="20"/>
      <c r="D256" s="20"/>
      <c r="E256" s="20"/>
      <c r="F256" s="20"/>
      <c r="G256" s="20"/>
      <c r="H256" s="20"/>
      <c r="I256" s="20"/>
      <c r="J256" s="20"/>
      <c r="K256" s="20"/>
      <c r="L256" s="20"/>
      <c r="M256" s="20"/>
      <c r="N256" s="20"/>
      <c r="O256" s="20"/>
      <c r="P256" s="20"/>
      <c r="Q256" s="20"/>
      <c r="R256" s="20"/>
    </row>
    <row r="257" spans="2:18" x14ac:dyDescent="0.25">
      <c r="B257" s="20"/>
      <c r="C257" s="20"/>
      <c r="D257" s="20"/>
      <c r="E257" s="20"/>
      <c r="F257" s="20"/>
      <c r="G257" s="20"/>
      <c r="H257" s="20"/>
      <c r="I257" s="20"/>
      <c r="J257" s="20"/>
      <c r="K257" s="20"/>
      <c r="L257" s="20"/>
      <c r="M257" s="20"/>
      <c r="N257" s="20"/>
      <c r="O257" s="20"/>
      <c r="P257" s="20"/>
      <c r="Q257" s="20"/>
      <c r="R257" s="20"/>
    </row>
    <row r="258" spans="2:18" x14ac:dyDescent="0.25">
      <c r="B258" s="20"/>
      <c r="C258" s="20"/>
      <c r="D258" s="20"/>
      <c r="E258" s="20"/>
      <c r="F258" s="20"/>
      <c r="G258" s="20"/>
      <c r="H258" s="20"/>
      <c r="I258" s="20"/>
      <c r="J258" s="20"/>
      <c r="K258" s="20"/>
      <c r="L258" s="20"/>
      <c r="M258" s="20"/>
      <c r="N258" s="20"/>
      <c r="O258" s="20"/>
      <c r="P258" s="20"/>
      <c r="Q258" s="20"/>
      <c r="R258" s="20"/>
    </row>
    <row r="259" spans="2:18" x14ac:dyDescent="0.25">
      <c r="B259" s="20"/>
      <c r="C259" s="20"/>
      <c r="D259" s="20"/>
      <c r="E259" s="20"/>
      <c r="F259" s="20"/>
      <c r="G259" s="20"/>
      <c r="H259" s="20"/>
      <c r="I259" s="20"/>
      <c r="J259" s="20"/>
      <c r="K259" s="20"/>
      <c r="L259" s="20"/>
      <c r="M259" s="20"/>
      <c r="N259" s="20"/>
      <c r="O259" s="20"/>
      <c r="P259" s="20"/>
      <c r="Q259" s="20"/>
      <c r="R259" s="20"/>
    </row>
    <row r="260" spans="2:18" x14ac:dyDescent="0.25">
      <c r="B260" s="20"/>
      <c r="C260" s="20"/>
      <c r="D260" s="20"/>
      <c r="E260" s="20"/>
      <c r="F260" s="20"/>
      <c r="G260" s="20"/>
      <c r="H260" s="20"/>
      <c r="I260" s="20"/>
      <c r="J260" s="20"/>
      <c r="K260" s="20"/>
      <c r="L260" s="20"/>
      <c r="M260" s="20"/>
      <c r="N260" s="20"/>
      <c r="O260" s="20"/>
      <c r="P260" s="20"/>
      <c r="Q260" s="20"/>
      <c r="R260" s="20"/>
    </row>
    <row r="261" spans="2:18" x14ac:dyDescent="0.25">
      <c r="B261" s="20"/>
      <c r="C261" s="20"/>
      <c r="D261" s="20"/>
      <c r="E261" s="20"/>
      <c r="F261" s="20"/>
      <c r="G261" s="20"/>
      <c r="H261" s="20"/>
      <c r="I261" s="20"/>
      <c r="J261" s="20"/>
      <c r="K261" s="20"/>
      <c r="L261" s="20"/>
      <c r="M261" s="20"/>
      <c r="N261" s="20"/>
      <c r="O261" s="20"/>
      <c r="P261" s="20"/>
      <c r="Q261" s="20"/>
      <c r="R261" s="20"/>
    </row>
    <row r="262" spans="2:18" x14ac:dyDescent="0.25">
      <c r="B262" s="20"/>
      <c r="C262" s="20"/>
      <c r="D262" s="20"/>
      <c r="E262" s="20"/>
      <c r="F262" s="20"/>
      <c r="G262" s="20"/>
      <c r="H262" s="20"/>
      <c r="I262" s="20"/>
      <c r="J262" s="20"/>
      <c r="K262" s="20"/>
      <c r="L262" s="20"/>
      <c r="M262" s="20"/>
      <c r="N262" s="20"/>
      <c r="O262" s="20"/>
      <c r="P262" s="20"/>
      <c r="Q262" s="20"/>
      <c r="R262" s="20"/>
    </row>
    <row r="263" spans="2:18" x14ac:dyDescent="0.25">
      <c r="B263" s="20"/>
      <c r="C263" s="20"/>
      <c r="D263" s="20"/>
      <c r="E263" s="20"/>
      <c r="F263" s="20"/>
      <c r="G263" s="20"/>
      <c r="H263" s="20"/>
      <c r="I263" s="20"/>
      <c r="J263" s="20"/>
      <c r="K263" s="20"/>
      <c r="L263" s="20"/>
      <c r="M263" s="20"/>
      <c r="N263" s="20"/>
      <c r="O263" s="20"/>
      <c r="P263" s="20"/>
      <c r="Q263" s="20"/>
      <c r="R263" s="20"/>
    </row>
    <row r="264" spans="2:18" x14ac:dyDescent="0.25">
      <c r="B264" s="20"/>
      <c r="C264" s="20"/>
      <c r="D264" s="20"/>
      <c r="E264" s="20"/>
      <c r="F264" s="20"/>
      <c r="G264" s="20"/>
      <c r="H264" s="20"/>
      <c r="I264" s="20"/>
      <c r="J264" s="20"/>
      <c r="K264" s="20"/>
      <c r="L264" s="20"/>
      <c r="M264" s="20"/>
      <c r="N264" s="20"/>
      <c r="O264" s="20"/>
      <c r="P264" s="20"/>
      <c r="Q264" s="20"/>
      <c r="R264" s="20"/>
    </row>
    <row r="265" spans="2:18" x14ac:dyDescent="0.25">
      <c r="B265" s="20"/>
      <c r="C265" s="20"/>
      <c r="D265" s="20"/>
      <c r="E265" s="20"/>
      <c r="F265" s="20"/>
      <c r="G265" s="20"/>
      <c r="H265" s="20"/>
      <c r="I265" s="20"/>
      <c r="J265" s="20"/>
      <c r="K265" s="20"/>
      <c r="L265" s="20"/>
      <c r="M265" s="20"/>
      <c r="N265" s="20"/>
      <c r="O265" s="20"/>
      <c r="P265" s="20"/>
      <c r="Q265" s="20"/>
      <c r="R265" s="20"/>
    </row>
    <row r="266" spans="2:18" x14ac:dyDescent="0.25">
      <c r="B266" s="20"/>
      <c r="C266" s="20"/>
      <c r="D266" s="20"/>
      <c r="E266" s="20"/>
      <c r="F266" s="20"/>
      <c r="G266" s="20"/>
      <c r="H266" s="20"/>
      <c r="I266" s="20"/>
      <c r="J266" s="20"/>
      <c r="K266" s="20"/>
      <c r="L266" s="20"/>
      <c r="M266" s="20"/>
      <c r="N266" s="20"/>
      <c r="O266" s="20"/>
      <c r="P266" s="20"/>
      <c r="Q266" s="20"/>
      <c r="R266" s="20"/>
    </row>
    <row r="267" spans="2:18" x14ac:dyDescent="0.25">
      <c r="B267" s="20"/>
      <c r="C267" s="20"/>
      <c r="D267" s="20"/>
      <c r="E267" s="20"/>
      <c r="F267" s="20"/>
      <c r="G267" s="20"/>
      <c r="H267" s="20"/>
      <c r="I267" s="20"/>
      <c r="J267" s="20"/>
      <c r="K267" s="20"/>
      <c r="L267" s="20"/>
      <c r="M267" s="20"/>
      <c r="N267" s="20"/>
      <c r="O267" s="20"/>
      <c r="P267" s="20"/>
      <c r="Q267" s="20"/>
      <c r="R267" s="20"/>
    </row>
    <row r="268" spans="2:18" x14ac:dyDescent="0.25">
      <c r="B268" s="20"/>
      <c r="C268" s="20"/>
      <c r="D268" s="20"/>
      <c r="E268" s="20"/>
      <c r="F268" s="20"/>
      <c r="G268" s="20"/>
      <c r="H268" s="20"/>
      <c r="I268" s="20"/>
      <c r="J268" s="20"/>
      <c r="K268" s="20"/>
      <c r="L268" s="20"/>
      <c r="M268" s="20"/>
      <c r="N268" s="20"/>
      <c r="O268" s="20"/>
      <c r="P268" s="20"/>
      <c r="Q268" s="20"/>
      <c r="R268" s="20"/>
    </row>
    <row r="269" spans="2:18" x14ac:dyDescent="0.25">
      <c r="B269" s="20"/>
      <c r="C269" s="20"/>
      <c r="D269" s="20"/>
      <c r="E269" s="20"/>
      <c r="F269" s="20"/>
      <c r="G269" s="20"/>
      <c r="H269" s="20"/>
      <c r="I269" s="20"/>
      <c r="J269" s="20"/>
      <c r="K269" s="20"/>
      <c r="L269" s="20"/>
      <c r="M269" s="20"/>
      <c r="N269" s="20"/>
      <c r="O269" s="20"/>
      <c r="P269" s="20"/>
      <c r="Q269" s="20"/>
      <c r="R269" s="20"/>
    </row>
    <row r="270" spans="2:18" x14ac:dyDescent="0.25">
      <c r="B270" s="20"/>
      <c r="C270" s="20"/>
      <c r="D270" s="20"/>
      <c r="E270" s="20"/>
      <c r="F270" s="20"/>
      <c r="G270" s="20"/>
      <c r="H270" s="20"/>
      <c r="I270" s="20"/>
      <c r="J270" s="20"/>
      <c r="K270" s="20"/>
      <c r="L270" s="20"/>
      <c r="M270" s="20"/>
      <c r="N270" s="20"/>
      <c r="O270" s="20"/>
      <c r="P270" s="20"/>
      <c r="Q270" s="20"/>
      <c r="R270" s="20"/>
    </row>
    <row r="271" spans="2:18" x14ac:dyDescent="0.25">
      <c r="B271" s="20"/>
      <c r="C271" s="20"/>
      <c r="D271" s="20"/>
      <c r="E271" s="20"/>
      <c r="F271" s="20"/>
      <c r="G271" s="20"/>
      <c r="H271" s="20"/>
      <c r="I271" s="20"/>
      <c r="J271" s="20"/>
      <c r="K271" s="20"/>
      <c r="L271" s="20"/>
      <c r="M271" s="20"/>
      <c r="N271" s="20"/>
      <c r="O271" s="20"/>
      <c r="P271" s="20"/>
      <c r="Q271" s="20"/>
      <c r="R271" s="20"/>
    </row>
    <row r="272" spans="2:18" x14ac:dyDescent="0.25">
      <c r="B272" s="20"/>
      <c r="C272" s="20"/>
      <c r="D272" s="20"/>
      <c r="E272" s="20"/>
      <c r="F272" s="20"/>
      <c r="G272" s="20"/>
      <c r="H272" s="20"/>
      <c r="I272" s="20"/>
      <c r="J272" s="20"/>
      <c r="K272" s="20"/>
      <c r="L272" s="20"/>
      <c r="M272" s="20"/>
      <c r="N272" s="20"/>
      <c r="O272" s="20"/>
      <c r="P272" s="20"/>
      <c r="Q272" s="20"/>
      <c r="R272" s="20"/>
    </row>
    <row r="273" spans="2:18" x14ac:dyDescent="0.25">
      <c r="B273" s="20"/>
      <c r="C273" s="20"/>
      <c r="D273" s="20"/>
      <c r="E273" s="20"/>
      <c r="F273" s="20"/>
      <c r="G273" s="20"/>
      <c r="H273" s="20"/>
      <c r="I273" s="20"/>
      <c r="J273" s="20"/>
      <c r="K273" s="20"/>
      <c r="L273" s="20"/>
      <c r="M273" s="20"/>
      <c r="N273" s="20"/>
      <c r="O273" s="20"/>
      <c r="P273" s="20"/>
      <c r="Q273" s="20"/>
      <c r="R273" s="20"/>
    </row>
    <row r="274" spans="2:18" x14ac:dyDescent="0.25">
      <c r="B274" s="20"/>
      <c r="C274" s="20"/>
      <c r="D274" s="20"/>
      <c r="E274" s="20"/>
      <c r="F274" s="20"/>
      <c r="G274" s="20"/>
      <c r="H274" s="20"/>
      <c r="I274" s="20"/>
      <c r="J274" s="20"/>
      <c r="K274" s="20"/>
      <c r="L274" s="20"/>
      <c r="M274" s="20"/>
      <c r="N274" s="20"/>
      <c r="O274" s="20"/>
      <c r="P274" s="20"/>
      <c r="Q274" s="20"/>
      <c r="R274" s="20"/>
    </row>
    <row r="275" spans="2:18" x14ac:dyDescent="0.25">
      <c r="B275" s="20"/>
      <c r="C275" s="20"/>
      <c r="D275" s="20"/>
      <c r="E275" s="20"/>
      <c r="F275" s="20"/>
      <c r="G275" s="20"/>
      <c r="H275" s="20"/>
      <c r="I275" s="20"/>
      <c r="J275" s="20"/>
      <c r="K275" s="20"/>
      <c r="L275" s="20"/>
      <c r="M275" s="20"/>
      <c r="N275" s="20"/>
      <c r="O275" s="20"/>
      <c r="P275" s="20"/>
      <c r="Q275" s="20"/>
      <c r="R275" s="20"/>
    </row>
    <row r="276" spans="2:18" x14ac:dyDescent="0.25">
      <c r="B276" s="20"/>
      <c r="C276" s="20"/>
      <c r="D276" s="20"/>
      <c r="E276" s="20"/>
      <c r="F276" s="20"/>
      <c r="G276" s="20"/>
      <c r="H276" s="20"/>
      <c r="I276" s="20"/>
      <c r="J276" s="20"/>
      <c r="K276" s="20"/>
      <c r="L276" s="20"/>
      <c r="M276" s="20"/>
      <c r="N276" s="20"/>
      <c r="O276" s="20"/>
      <c r="P276" s="20"/>
      <c r="Q276" s="20"/>
      <c r="R276" s="20"/>
    </row>
    <row r="277" spans="2:18" x14ac:dyDescent="0.25">
      <c r="B277" s="20"/>
      <c r="C277" s="20"/>
      <c r="D277" s="20"/>
      <c r="E277" s="20"/>
      <c r="F277" s="20"/>
      <c r="G277" s="20"/>
      <c r="H277" s="20"/>
      <c r="I277" s="20"/>
      <c r="J277" s="20"/>
      <c r="K277" s="20"/>
      <c r="L277" s="20"/>
      <c r="M277" s="20"/>
      <c r="N277" s="20"/>
      <c r="O277" s="20"/>
      <c r="P277" s="20"/>
      <c r="Q277" s="20"/>
      <c r="R277" s="20"/>
    </row>
    <row r="278" spans="2:18" x14ac:dyDescent="0.25">
      <c r="B278" s="20"/>
      <c r="C278" s="20"/>
      <c r="D278" s="20"/>
      <c r="E278" s="20"/>
      <c r="F278" s="20"/>
      <c r="G278" s="20"/>
      <c r="H278" s="20"/>
      <c r="I278" s="20"/>
      <c r="J278" s="20"/>
      <c r="K278" s="20"/>
      <c r="L278" s="20"/>
      <c r="M278" s="20"/>
      <c r="N278" s="20"/>
      <c r="O278" s="20"/>
      <c r="P278" s="20"/>
      <c r="Q278" s="20"/>
      <c r="R278" s="20"/>
    </row>
    <row r="279" spans="2:18" x14ac:dyDescent="0.25">
      <c r="B279" s="20"/>
      <c r="C279" s="20"/>
      <c r="D279" s="20"/>
      <c r="E279" s="20"/>
      <c r="F279" s="20"/>
      <c r="G279" s="20"/>
      <c r="H279" s="20"/>
      <c r="I279" s="20"/>
      <c r="J279" s="20"/>
      <c r="K279" s="20"/>
      <c r="L279" s="20"/>
      <c r="M279" s="20"/>
      <c r="N279" s="20"/>
      <c r="O279" s="20"/>
      <c r="P279" s="20"/>
      <c r="Q279" s="20"/>
      <c r="R279" s="20"/>
    </row>
    <row r="280" spans="2:18" x14ac:dyDescent="0.25">
      <c r="B280" s="20"/>
      <c r="C280" s="20"/>
      <c r="D280" s="20"/>
      <c r="E280" s="20"/>
      <c r="F280" s="20"/>
      <c r="G280" s="20"/>
      <c r="H280" s="20"/>
      <c r="I280" s="20"/>
      <c r="J280" s="20"/>
      <c r="K280" s="20"/>
      <c r="L280" s="20"/>
      <c r="M280" s="20"/>
      <c r="N280" s="20"/>
      <c r="O280" s="20"/>
      <c r="P280" s="20"/>
      <c r="Q280" s="20"/>
      <c r="R280" s="20"/>
    </row>
    <row r="281" spans="2:18" x14ac:dyDescent="0.25">
      <c r="B281" s="20"/>
      <c r="C281" s="20"/>
      <c r="D281" s="20"/>
      <c r="E281" s="20"/>
      <c r="F281" s="20"/>
      <c r="G281" s="20"/>
      <c r="H281" s="20"/>
      <c r="I281" s="20"/>
      <c r="J281" s="20"/>
      <c r="K281" s="20"/>
      <c r="L281" s="20"/>
      <c r="M281" s="20"/>
      <c r="N281" s="20"/>
      <c r="O281" s="20"/>
      <c r="P281" s="20"/>
      <c r="Q281" s="20"/>
      <c r="R281" s="20"/>
    </row>
    <row r="282" spans="2:18" x14ac:dyDescent="0.25">
      <c r="B282" s="20"/>
      <c r="C282" s="20"/>
      <c r="D282" s="20"/>
      <c r="E282" s="20"/>
      <c r="F282" s="20"/>
      <c r="G282" s="20"/>
      <c r="H282" s="20"/>
      <c r="I282" s="20"/>
      <c r="J282" s="20"/>
      <c r="K282" s="20"/>
      <c r="L282" s="20"/>
      <c r="M282" s="20"/>
      <c r="N282" s="20"/>
      <c r="O282" s="20"/>
      <c r="P282" s="20"/>
      <c r="Q282" s="20"/>
      <c r="R282" s="20"/>
    </row>
    <row r="283" spans="2:18" x14ac:dyDescent="0.25">
      <c r="B283" s="20"/>
      <c r="C283" s="20"/>
      <c r="D283" s="20"/>
      <c r="E283" s="20"/>
      <c r="F283" s="20"/>
      <c r="G283" s="20"/>
      <c r="H283" s="20"/>
      <c r="I283" s="20"/>
      <c r="J283" s="20"/>
      <c r="K283" s="20"/>
      <c r="L283" s="20"/>
      <c r="M283" s="20"/>
      <c r="N283" s="20"/>
      <c r="O283" s="20"/>
      <c r="P283" s="20"/>
      <c r="Q283" s="20"/>
      <c r="R283" s="20"/>
    </row>
    <row r="284" spans="2:18" x14ac:dyDescent="0.25">
      <c r="B284" s="20"/>
      <c r="C284" s="20"/>
      <c r="D284" s="20"/>
      <c r="E284" s="20"/>
      <c r="F284" s="20"/>
      <c r="G284" s="20"/>
      <c r="H284" s="20"/>
      <c r="I284" s="20"/>
      <c r="J284" s="20"/>
      <c r="K284" s="20"/>
      <c r="L284" s="20"/>
      <c r="M284" s="20"/>
      <c r="N284" s="20"/>
      <c r="O284" s="20"/>
      <c r="P284" s="20"/>
      <c r="Q284" s="20"/>
      <c r="R284" s="20"/>
    </row>
    <row r="285" spans="2:18" x14ac:dyDescent="0.25">
      <c r="B285" s="20"/>
      <c r="C285" s="20"/>
      <c r="D285" s="20"/>
      <c r="E285" s="20"/>
      <c r="F285" s="20"/>
      <c r="G285" s="20"/>
      <c r="H285" s="20"/>
      <c r="I285" s="20"/>
      <c r="J285" s="20"/>
      <c r="K285" s="20"/>
      <c r="L285" s="20"/>
      <c r="M285" s="20"/>
      <c r="N285" s="20"/>
      <c r="O285" s="20"/>
      <c r="P285" s="20"/>
      <c r="Q285" s="20"/>
      <c r="R285" s="20"/>
    </row>
    <row r="286" spans="2:18" x14ac:dyDescent="0.25">
      <c r="B286" s="20"/>
      <c r="C286" s="20"/>
      <c r="D286" s="20"/>
      <c r="E286" s="20"/>
      <c r="F286" s="20"/>
      <c r="G286" s="20"/>
      <c r="H286" s="20"/>
      <c r="I286" s="20"/>
      <c r="J286" s="20"/>
      <c r="K286" s="20"/>
      <c r="L286" s="20"/>
      <c r="M286" s="20"/>
      <c r="N286" s="20"/>
      <c r="O286" s="20"/>
      <c r="P286" s="20"/>
      <c r="Q286" s="20"/>
      <c r="R286" s="20"/>
    </row>
    <row r="287" spans="2:18" x14ac:dyDescent="0.25">
      <c r="B287" s="20"/>
      <c r="C287" s="20"/>
      <c r="D287" s="20"/>
      <c r="E287" s="20"/>
      <c r="F287" s="20"/>
      <c r="G287" s="20"/>
      <c r="H287" s="20"/>
      <c r="I287" s="20"/>
      <c r="J287" s="20"/>
      <c r="K287" s="20"/>
      <c r="L287" s="20"/>
      <c r="M287" s="20"/>
      <c r="N287" s="20"/>
      <c r="O287" s="20"/>
      <c r="P287" s="20"/>
      <c r="Q287" s="20"/>
      <c r="R287" s="20"/>
    </row>
    <row r="288" spans="2:18" x14ac:dyDescent="0.25">
      <c r="B288" s="20"/>
      <c r="C288" s="20"/>
      <c r="D288" s="20"/>
      <c r="E288" s="20"/>
      <c r="F288" s="20"/>
      <c r="G288" s="20"/>
      <c r="H288" s="20"/>
      <c r="I288" s="20"/>
      <c r="J288" s="20"/>
      <c r="K288" s="20"/>
      <c r="L288" s="20"/>
      <c r="M288" s="20"/>
      <c r="N288" s="20"/>
      <c r="O288" s="20"/>
      <c r="P288" s="20"/>
      <c r="Q288" s="20"/>
      <c r="R288" s="20"/>
    </row>
    <row r="289" spans="2:18" x14ac:dyDescent="0.25">
      <c r="B289" s="20"/>
      <c r="C289" s="20"/>
      <c r="D289" s="20"/>
      <c r="E289" s="20"/>
      <c r="F289" s="20"/>
      <c r="G289" s="20"/>
      <c r="H289" s="20"/>
      <c r="I289" s="20"/>
      <c r="J289" s="20"/>
      <c r="K289" s="20"/>
      <c r="L289" s="20"/>
      <c r="M289" s="20"/>
      <c r="N289" s="20"/>
      <c r="O289" s="20"/>
      <c r="P289" s="20"/>
      <c r="Q289" s="20"/>
      <c r="R289" s="20"/>
    </row>
    <row r="290" spans="2:18" x14ac:dyDescent="0.25">
      <c r="B290" s="20"/>
      <c r="C290" s="20"/>
      <c r="D290" s="20"/>
      <c r="E290" s="20"/>
      <c r="F290" s="20"/>
      <c r="G290" s="20"/>
      <c r="H290" s="20"/>
      <c r="I290" s="20"/>
      <c r="J290" s="20"/>
      <c r="K290" s="20"/>
      <c r="L290" s="20"/>
      <c r="M290" s="20"/>
      <c r="N290" s="20"/>
      <c r="O290" s="20"/>
      <c r="P290" s="20"/>
      <c r="Q290" s="20"/>
      <c r="R290" s="20"/>
    </row>
    <row r="291" spans="2:18" x14ac:dyDescent="0.25">
      <c r="B291" s="20"/>
      <c r="C291" s="20"/>
      <c r="D291" s="20"/>
      <c r="E291" s="20"/>
      <c r="F291" s="20"/>
      <c r="G291" s="20"/>
      <c r="H291" s="20"/>
      <c r="I291" s="20"/>
      <c r="J291" s="20"/>
      <c r="K291" s="20"/>
      <c r="L291" s="20"/>
      <c r="M291" s="20"/>
      <c r="N291" s="20"/>
      <c r="O291" s="20"/>
      <c r="P291" s="20"/>
      <c r="Q291" s="20"/>
      <c r="R291" s="20"/>
    </row>
    <row r="292" spans="2:18" x14ac:dyDescent="0.25">
      <c r="B292" s="20"/>
      <c r="C292" s="20"/>
      <c r="D292" s="20"/>
      <c r="E292" s="20"/>
      <c r="F292" s="20"/>
      <c r="G292" s="20"/>
      <c r="H292" s="20"/>
      <c r="I292" s="20"/>
      <c r="J292" s="20"/>
      <c r="K292" s="20"/>
      <c r="L292" s="20"/>
      <c r="M292" s="20"/>
      <c r="N292" s="20"/>
      <c r="O292" s="20"/>
      <c r="P292" s="20"/>
      <c r="Q292" s="20"/>
      <c r="R292" s="20"/>
    </row>
    <row r="293" spans="2:18" x14ac:dyDescent="0.25">
      <c r="B293" s="20"/>
      <c r="C293" s="20"/>
      <c r="D293" s="20"/>
      <c r="E293" s="20"/>
      <c r="F293" s="20"/>
      <c r="G293" s="20"/>
      <c r="H293" s="20"/>
      <c r="I293" s="20"/>
      <c r="J293" s="20"/>
      <c r="K293" s="20"/>
      <c r="L293" s="20"/>
      <c r="M293" s="20"/>
      <c r="N293" s="20"/>
      <c r="O293" s="20"/>
      <c r="P293" s="20"/>
      <c r="Q293" s="20"/>
      <c r="R293" s="20"/>
    </row>
    <row r="294" spans="2:18" x14ac:dyDescent="0.25">
      <c r="B294" s="20"/>
      <c r="C294" s="20"/>
      <c r="D294" s="20"/>
      <c r="E294" s="20"/>
      <c r="F294" s="20"/>
      <c r="G294" s="20"/>
      <c r="H294" s="20"/>
      <c r="I294" s="20"/>
      <c r="J294" s="20"/>
      <c r="K294" s="20"/>
      <c r="L294" s="20"/>
      <c r="M294" s="20"/>
      <c r="N294" s="20"/>
      <c r="O294" s="20"/>
      <c r="P294" s="20"/>
      <c r="Q294" s="20"/>
      <c r="R294" s="20"/>
    </row>
    <row r="295" spans="2:18" x14ac:dyDescent="0.25">
      <c r="B295" s="20"/>
      <c r="C295" s="20"/>
      <c r="D295" s="20"/>
      <c r="E295" s="20"/>
      <c r="F295" s="20"/>
      <c r="G295" s="20"/>
      <c r="H295" s="20"/>
      <c r="I295" s="20"/>
      <c r="J295" s="20"/>
      <c r="K295" s="20"/>
      <c r="L295" s="20"/>
      <c r="M295" s="20"/>
      <c r="N295" s="20"/>
      <c r="O295" s="20"/>
      <c r="P295" s="20"/>
      <c r="Q295" s="20"/>
      <c r="R295" s="20"/>
    </row>
    <row r="296" spans="2:18" x14ac:dyDescent="0.25">
      <c r="B296" s="20"/>
      <c r="C296" s="20"/>
      <c r="D296" s="20"/>
      <c r="E296" s="20"/>
      <c r="F296" s="20"/>
      <c r="G296" s="20"/>
      <c r="H296" s="20"/>
      <c r="I296" s="20"/>
      <c r="J296" s="20"/>
      <c r="K296" s="20"/>
      <c r="L296" s="20"/>
      <c r="M296" s="20"/>
      <c r="N296" s="20"/>
      <c r="O296" s="20"/>
      <c r="P296" s="20"/>
      <c r="Q296" s="20"/>
      <c r="R296" s="20"/>
    </row>
    <row r="297" spans="2:18" x14ac:dyDescent="0.25">
      <c r="B297" s="20"/>
      <c r="C297" s="20"/>
      <c r="D297" s="20"/>
      <c r="E297" s="20"/>
      <c r="F297" s="20"/>
      <c r="G297" s="20"/>
      <c r="H297" s="20"/>
      <c r="I297" s="20"/>
      <c r="J297" s="20"/>
      <c r="K297" s="20"/>
      <c r="L297" s="20"/>
      <c r="M297" s="20"/>
      <c r="N297" s="20"/>
      <c r="O297" s="20"/>
      <c r="P297" s="20"/>
      <c r="Q297" s="20"/>
      <c r="R297" s="20"/>
    </row>
    <row r="298" spans="2:18" x14ac:dyDescent="0.25">
      <c r="B298" s="20"/>
      <c r="C298" s="20"/>
      <c r="D298" s="20"/>
      <c r="E298" s="20"/>
      <c r="F298" s="20"/>
      <c r="G298" s="20"/>
      <c r="H298" s="20"/>
      <c r="I298" s="20"/>
      <c r="J298" s="20"/>
      <c r="K298" s="20"/>
      <c r="L298" s="20"/>
      <c r="M298" s="20"/>
      <c r="N298" s="20"/>
      <c r="O298" s="20"/>
      <c r="P298" s="20"/>
      <c r="Q298" s="20"/>
      <c r="R298" s="20"/>
    </row>
    <row r="299" spans="2:18" x14ac:dyDescent="0.25">
      <c r="B299" s="20"/>
      <c r="C299" s="20"/>
      <c r="D299" s="20"/>
      <c r="E299" s="20"/>
      <c r="F299" s="20"/>
      <c r="G299" s="20"/>
      <c r="H299" s="20"/>
      <c r="I299" s="20"/>
      <c r="J299" s="20"/>
      <c r="K299" s="20"/>
      <c r="L299" s="20"/>
      <c r="M299" s="20"/>
      <c r="N299" s="20"/>
      <c r="O299" s="20"/>
      <c r="P299" s="20"/>
      <c r="Q299" s="20"/>
      <c r="R299" s="20"/>
    </row>
    <row r="300" spans="2:18" x14ac:dyDescent="0.25">
      <c r="B300" s="20"/>
      <c r="C300" s="20"/>
      <c r="D300" s="20"/>
      <c r="E300" s="20"/>
      <c r="F300" s="20"/>
      <c r="G300" s="20"/>
      <c r="H300" s="20"/>
      <c r="I300" s="20"/>
      <c r="J300" s="20"/>
      <c r="K300" s="20"/>
      <c r="L300" s="20"/>
      <c r="M300" s="20"/>
      <c r="N300" s="20"/>
      <c r="O300" s="20"/>
      <c r="P300" s="20"/>
      <c r="Q300" s="20"/>
      <c r="R300" s="20"/>
    </row>
    <row r="301" spans="2:18" x14ac:dyDescent="0.25">
      <c r="B301" s="20"/>
      <c r="C301" s="20"/>
      <c r="D301" s="20"/>
      <c r="E301" s="20"/>
      <c r="F301" s="20"/>
      <c r="G301" s="20"/>
      <c r="H301" s="20"/>
      <c r="I301" s="20"/>
      <c r="J301" s="20"/>
      <c r="K301" s="20"/>
      <c r="L301" s="20"/>
      <c r="M301" s="20"/>
      <c r="N301" s="20"/>
      <c r="O301" s="20"/>
      <c r="P301" s="20"/>
      <c r="Q301" s="20"/>
      <c r="R301" s="20"/>
    </row>
    <row r="302" spans="2:18" x14ac:dyDescent="0.25">
      <c r="B302" s="20"/>
      <c r="C302" s="20"/>
      <c r="D302" s="20"/>
      <c r="E302" s="20"/>
      <c r="F302" s="20"/>
      <c r="G302" s="20"/>
      <c r="H302" s="20"/>
      <c r="I302" s="20"/>
      <c r="J302" s="20"/>
      <c r="K302" s="20"/>
      <c r="L302" s="20"/>
      <c r="M302" s="20"/>
      <c r="N302" s="20"/>
      <c r="O302" s="20"/>
      <c r="P302" s="20"/>
      <c r="Q302" s="20"/>
      <c r="R302" s="20"/>
    </row>
    <row r="303" spans="2:18" x14ac:dyDescent="0.25">
      <c r="B303" s="20"/>
      <c r="C303" s="20"/>
      <c r="D303" s="20"/>
      <c r="E303" s="20"/>
      <c r="F303" s="20"/>
      <c r="G303" s="20"/>
      <c r="H303" s="20"/>
      <c r="I303" s="20"/>
      <c r="J303" s="20"/>
      <c r="K303" s="20"/>
      <c r="L303" s="20"/>
      <c r="M303" s="20"/>
      <c r="N303" s="20"/>
      <c r="O303" s="20"/>
      <c r="P303" s="20"/>
      <c r="Q303" s="20"/>
      <c r="R303" s="20"/>
    </row>
    <row r="304" spans="2:18" x14ac:dyDescent="0.25">
      <c r="B304" s="20"/>
      <c r="C304" s="20"/>
      <c r="D304" s="20"/>
      <c r="E304" s="20"/>
      <c r="F304" s="20"/>
      <c r="G304" s="20"/>
      <c r="H304" s="20"/>
      <c r="I304" s="20"/>
      <c r="J304" s="20"/>
      <c r="K304" s="20"/>
      <c r="L304" s="20"/>
      <c r="M304" s="20"/>
      <c r="N304" s="20"/>
      <c r="O304" s="20"/>
      <c r="P304" s="20"/>
      <c r="Q304" s="20"/>
      <c r="R304" s="20"/>
    </row>
    <row r="305" spans="2:18" x14ac:dyDescent="0.25">
      <c r="B305" s="20"/>
      <c r="C305" s="20"/>
      <c r="D305" s="20"/>
      <c r="E305" s="20"/>
      <c r="F305" s="20"/>
      <c r="G305" s="20"/>
      <c r="H305" s="20"/>
      <c r="I305" s="20"/>
      <c r="J305" s="20"/>
      <c r="K305" s="20"/>
      <c r="L305" s="20"/>
      <c r="M305" s="20"/>
      <c r="N305" s="20"/>
      <c r="O305" s="20"/>
      <c r="P305" s="20"/>
      <c r="Q305" s="20"/>
      <c r="R305" s="20"/>
    </row>
    <row r="306" spans="2:18" x14ac:dyDescent="0.25">
      <c r="B306" s="20"/>
      <c r="C306" s="20"/>
      <c r="D306" s="20"/>
      <c r="E306" s="20"/>
      <c r="F306" s="20"/>
      <c r="G306" s="20"/>
      <c r="H306" s="20"/>
      <c r="I306" s="20"/>
      <c r="J306" s="20"/>
      <c r="K306" s="20"/>
      <c r="L306" s="20"/>
      <c r="M306" s="20"/>
      <c r="N306" s="20"/>
      <c r="O306" s="20"/>
      <c r="P306" s="20"/>
      <c r="Q306" s="20"/>
      <c r="R306" s="20"/>
    </row>
    <row r="307" spans="2:18" x14ac:dyDescent="0.25">
      <c r="B307" s="20"/>
      <c r="C307" s="20"/>
      <c r="D307" s="20"/>
      <c r="E307" s="20"/>
      <c r="F307" s="20"/>
      <c r="G307" s="20"/>
      <c r="H307" s="20"/>
      <c r="I307" s="20"/>
      <c r="J307" s="20"/>
      <c r="K307" s="20"/>
      <c r="L307" s="20"/>
      <c r="M307" s="20"/>
      <c r="N307" s="20"/>
      <c r="O307" s="20"/>
      <c r="P307" s="20"/>
      <c r="Q307" s="20"/>
      <c r="R307" s="20"/>
    </row>
    <row r="308" spans="2:18" x14ac:dyDescent="0.25">
      <c r="B308" s="20"/>
      <c r="C308" s="20"/>
      <c r="D308" s="20"/>
      <c r="E308" s="20"/>
      <c r="F308" s="20"/>
      <c r="G308" s="20"/>
      <c r="H308" s="20"/>
      <c r="I308" s="20"/>
      <c r="J308" s="20"/>
      <c r="K308" s="20"/>
      <c r="L308" s="20"/>
      <c r="M308" s="20"/>
      <c r="N308" s="20"/>
      <c r="O308" s="20"/>
      <c r="P308" s="20"/>
      <c r="Q308" s="20"/>
      <c r="R308" s="20"/>
    </row>
    <row r="309" spans="2:18" x14ac:dyDescent="0.25">
      <c r="B309" s="20"/>
      <c r="C309" s="20"/>
      <c r="D309" s="20"/>
      <c r="E309" s="20"/>
      <c r="F309" s="20"/>
      <c r="G309" s="20"/>
      <c r="H309" s="20"/>
      <c r="I309" s="20"/>
      <c r="J309" s="20"/>
      <c r="K309" s="20"/>
      <c r="L309" s="20"/>
      <c r="M309" s="20"/>
      <c r="N309" s="20"/>
      <c r="O309" s="20"/>
      <c r="P309" s="20"/>
      <c r="Q309" s="20"/>
      <c r="R309" s="20"/>
    </row>
    <row r="310" spans="2:18" x14ac:dyDescent="0.25">
      <c r="B310" s="20"/>
      <c r="C310" s="20"/>
      <c r="D310" s="20"/>
      <c r="E310" s="20"/>
      <c r="F310" s="20"/>
      <c r="G310" s="20"/>
      <c r="H310" s="20"/>
      <c r="I310" s="20"/>
      <c r="J310" s="20"/>
      <c r="K310" s="20"/>
      <c r="L310" s="20"/>
      <c r="M310" s="20"/>
      <c r="N310" s="20"/>
      <c r="O310" s="20"/>
      <c r="P310" s="20"/>
      <c r="Q310" s="20"/>
      <c r="R310" s="20"/>
    </row>
    <row r="311" spans="2:18" x14ac:dyDescent="0.25">
      <c r="B311" s="20"/>
      <c r="C311" s="20"/>
      <c r="D311" s="20"/>
      <c r="E311" s="20"/>
      <c r="F311" s="20"/>
      <c r="G311" s="20"/>
      <c r="H311" s="20"/>
      <c r="I311" s="20"/>
      <c r="J311" s="20"/>
      <c r="K311" s="20"/>
      <c r="L311" s="20"/>
      <c r="M311" s="20"/>
      <c r="N311" s="20"/>
      <c r="O311" s="20"/>
      <c r="P311" s="20"/>
      <c r="Q311" s="20"/>
      <c r="R311" s="20"/>
    </row>
    <row r="312" spans="2:18" x14ac:dyDescent="0.25">
      <c r="B312" s="20"/>
      <c r="C312" s="20"/>
      <c r="D312" s="20"/>
      <c r="E312" s="20"/>
      <c r="F312" s="20"/>
      <c r="G312" s="20"/>
      <c r="H312" s="20"/>
      <c r="I312" s="20"/>
      <c r="J312" s="20"/>
      <c r="K312" s="20"/>
      <c r="L312" s="20"/>
      <c r="M312" s="20"/>
      <c r="N312" s="20"/>
      <c r="O312" s="20"/>
      <c r="P312" s="20"/>
      <c r="Q312" s="20"/>
      <c r="R312" s="20"/>
    </row>
    <row r="313" spans="2:18" x14ac:dyDescent="0.25">
      <c r="B313" s="20"/>
      <c r="C313" s="20"/>
      <c r="D313" s="20"/>
      <c r="E313" s="20"/>
      <c r="F313" s="20"/>
      <c r="G313" s="20"/>
      <c r="H313" s="20"/>
      <c r="I313" s="20"/>
      <c r="J313" s="20"/>
      <c r="K313" s="20"/>
      <c r="L313" s="20"/>
      <c r="M313" s="20"/>
      <c r="N313" s="20"/>
      <c r="O313" s="20"/>
      <c r="P313" s="20"/>
      <c r="Q313" s="20"/>
      <c r="R313" s="20"/>
    </row>
    <row r="314" spans="2:18" x14ac:dyDescent="0.25">
      <c r="B314" s="20"/>
      <c r="C314" s="20"/>
      <c r="D314" s="20"/>
      <c r="E314" s="20"/>
      <c r="F314" s="20"/>
      <c r="G314" s="20"/>
      <c r="H314" s="20"/>
      <c r="I314" s="20"/>
      <c r="J314" s="20"/>
      <c r="K314" s="20"/>
      <c r="L314" s="20"/>
      <c r="M314" s="20"/>
      <c r="N314" s="20"/>
      <c r="O314" s="20"/>
      <c r="P314" s="20"/>
      <c r="Q314" s="20"/>
      <c r="R314" s="20"/>
    </row>
    <row r="315" spans="2:18" x14ac:dyDescent="0.25">
      <c r="B315" s="20"/>
      <c r="C315" s="20"/>
      <c r="D315" s="20"/>
      <c r="E315" s="20"/>
      <c r="F315" s="20"/>
      <c r="G315" s="20"/>
      <c r="H315" s="20"/>
      <c r="I315" s="20"/>
      <c r="J315" s="20"/>
      <c r="K315" s="20"/>
      <c r="L315" s="20"/>
      <c r="M315" s="20"/>
      <c r="N315" s="20"/>
      <c r="O315" s="20"/>
      <c r="P315" s="20"/>
      <c r="Q315" s="20"/>
      <c r="R315" s="20"/>
    </row>
    <row r="316" spans="2:18" x14ac:dyDescent="0.25">
      <c r="B316" s="20"/>
      <c r="C316" s="20"/>
      <c r="D316" s="20"/>
      <c r="E316" s="20"/>
      <c r="F316" s="20"/>
      <c r="G316" s="20"/>
      <c r="H316" s="20"/>
      <c r="I316" s="20"/>
      <c r="J316" s="20"/>
      <c r="K316" s="20"/>
      <c r="L316" s="20"/>
      <c r="M316" s="20"/>
      <c r="N316" s="20"/>
      <c r="O316" s="20"/>
      <c r="P316" s="20"/>
      <c r="Q316" s="20"/>
      <c r="R316" s="20"/>
    </row>
    <row r="317" spans="2:18" x14ac:dyDescent="0.25">
      <c r="B317" s="20"/>
      <c r="C317" s="20"/>
      <c r="D317" s="20"/>
      <c r="E317" s="20"/>
      <c r="F317" s="20"/>
      <c r="G317" s="20"/>
      <c r="H317" s="20"/>
      <c r="I317" s="20"/>
      <c r="J317" s="20"/>
      <c r="K317" s="20"/>
      <c r="L317" s="20"/>
      <c r="M317" s="20"/>
      <c r="N317" s="20"/>
      <c r="O317" s="20"/>
      <c r="P317" s="20"/>
      <c r="Q317" s="20"/>
      <c r="R317" s="20"/>
    </row>
    <row r="318" spans="2:18" x14ac:dyDescent="0.25">
      <c r="B318" s="20"/>
      <c r="C318" s="20"/>
      <c r="D318" s="20"/>
      <c r="E318" s="20"/>
      <c r="F318" s="20"/>
      <c r="G318" s="20"/>
      <c r="H318" s="20"/>
      <c r="I318" s="20"/>
      <c r="J318" s="20"/>
      <c r="K318" s="20"/>
      <c r="L318" s="20"/>
      <c r="M318" s="20"/>
      <c r="N318" s="20"/>
      <c r="O318" s="20"/>
      <c r="P318" s="20"/>
      <c r="Q318" s="20"/>
      <c r="R318" s="20"/>
    </row>
    <row r="319" spans="2:18" x14ac:dyDescent="0.25">
      <c r="B319" s="20"/>
      <c r="C319" s="20"/>
      <c r="D319" s="20"/>
      <c r="E319" s="20"/>
      <c r="F319" s="20"/>
      <c r="G319" s="20"/>
      <c r="H319" s="20"/>
      <c r="I319" s="20"/>
      <c r="J319" s="20"/>
      <c r="K319" s="20"/>
      <c r="L319" s="20"/>
      <c r="M319" s="20"/>
      <c r="N319" s="20"/>
      <c r="O319" s="20"/>
      <c r="P319" s="20"/>
      <c r="Q319" s="20"/>
      <c r="R319" s="20"/>
    </row>
    <row r="320" spans="2:18" x14ac:dyDescent="0.25">
      <c r="B320" s="20"/>
      <c r="C320" s="20"/>
      <c r="D320" s="20"/>
      <c r="E320" s="20"/>
      <c r="F320" s="20"/>
      <c r="G320" s="20"/>
      <c r="H320" s="20"/>
      <c r="I320" s="20"/>
      <c r="J320" s="20"/>
      <c r="K320" s="20"/>
      <c r="L320" s="20"/>
      <c r="M320" s="20"/>
      <c r="N320" s="20"/>
      <c r="O320" s="20"/>
      <c r="P320" s="20"/>
      <c r="Q320" s="20"/>
      <c r="R320" s="20"/>
    </row>
    <row r="321" spans="2:18" x14ac:dyDescent="0.25">
      <c r="B321" s="20"/>
      <c r="C321" s="20"/>
      <c r="D321" s="20"/>
      <c r="E321" s="20"/>
      <c r="F321" s="20"/>
      <c r="G321" s="20"/>
      <c r="H321" s="20"/>
      <c r="I321" s="20"/>
      <c r="J321" s="20"/>
      <c r="K321" s="20"/>
      <c r="L321" s="20"/>
      <c r="M321" s="20"/>
      <c r="N321" s="20"/>
      <c r="O321" s="20"/>
      <c r="P321" s="20"/>
      <c r="Q321" s="20"/>
      <c r="R321" s="20"/>
    </row>
    <row r="322" spans="2:18" x14ac:dyDescent="0.25">
      <c r="B322" s="20"/>
      <c r="C322" s="20"/>
      <c r="D322" s="20"/>
      <c r="E322" s="20"/>
      <c r="F322" s="20"/>
      <c r="G322" s="20"/>
      <c r="H322" s="20"/>
      <c r="I322" s="20"/>
      <c r="J322" s="20"/>
      <c r="K322" s="20"/>
      <c r="L322" s="20"/>
      <c r="M322" s="20"/>
      <c r="N322" s="20"/>
      <c r="O322" s="20"/>
      <c r="P322" s="20"/>
      <c r="Q322" s="20"/>
      <c r="R322" s="20"/>
    </row>
    <row r="323" spans="2:18" x14ac:dyDescent="0.25">
      <c r="B323" s="20"/>
      <c r="C323" s="20"/>
      <c r="D323" s="20"/>
      <c r="E323" s="20"/>
      <c r="F323" s="20"/>
      <c r="G323" s="20"/>
      <c r="H323" s="20"/>
      <c r="I323" s="20"/>
      <c r="J323" s="20"/>
      <c r="K323" s="20"/>
      <c r="L323" s="20"/>
      <c r="M323" s="20"/>
      <c r="N323" s="20"/>
      <c r="O323" s="20"/>
      <c r="P323" s="20"/>
      <c r="Q323" s="20"/>
      <c r="R323" s="20"/>
    </row>
    <row r="324" spans="2:18" x14ac:dyDescent="0.25">
      <c r="B324" s="20"/>
      <c r="C324" s="20"/>
      <c r="D324" s="20"/>
      <c r="E324" s="20"/>
      <c r="F324" s="20"/>
      <c r="G324" s="20"/>
      <c r="H324" s="20"/>
      <c r="I324" s="20"/>
      <c r="J324" s="20"/>
      <c r="K324" s="20"/>
      <c r="L324" s="20"/>
      <c r="M324" s="20"/>
      <c r="N324" s="20"/>
      <c r="O324" s="20"/>
      <c r="P324" s="20"/>
      <c r="Q324" s="20"/>
      <c r="R324" s="20"/>
    </row>
    <row r="325" spans="2:18" x14ac:dyDescent="0.25">
      <c r="B325" s="20"/>
      <c r="C325" s="20"/>
      <c r="D325" s="20"/>
      <c r="E325" s="20"/>
      <c r="F325" s="20"/>
      <c r="G325" s="20"/>
      <c r="H325" s="20"/>
      <c r="I325" s="20"/>
      <c r="J325" s="20"/>
      <c r="K325" s="20"/>
      <c r="L325" s="20"/>
      <c r="M325" s="20"/>
      <c r="N325" s="20"/>
      <c r="O325" s="20"/>
      <c r="P325" s="20"/>
      <c r="Q325" s="20"/>
      <c r="R325" s="20"/>
    </row>
    <row r="326" spans="2:18" x14ac:dyDescent="0.25">
      <c r="B326" s="20"/>
      <c r="C326" s="20"/>
      <c r="D326" s="20"/>
      <c r="E326" s="20"/>
      <c r="F326" s="20"/>
      <c r="G326" s="20"/>
      <c r="H326" s="20"/>
      <c r="I326" s="20"/>
      <c r="J326" s="20"/>
      <c r="K326" s="20"/>
      <c r="L326" s="20"/>
      <c r="M326" s="20"/>
      <c r="N326" s="20"/>
      <c r="O326" s="20"/>
      <c r="P326" s="20"/>
      <c r="Q326" s="20"/>
      <c r="R326" s="20"/>
    </row>
    <row r="327" spans="2:18" x14ac:dyDescent="0.25">
      <c r="B327" s="20"/>
      <c r="C327" s="20"/>
      <c r="D327" s="20"/>
      <c r="E327" s="20"/>
      <c r="F327" s="20"/>
      <c r="G327" s="20"/>
      <c r="H327" s="20"/>
      <c r="I327" s="20"/>
      <c r="J327" s="20"/>
      <c r="K327" s="20"/>
      <c r="L327" s="20"/>
      <c r="M327" s="20"/>
      <c r="N327" s="20"/>
      <c r="O327" s="20"/>
      <c r="P327" s="20"/>
      <c r="Q327" s="20"/>
      <c r="R327" s="20"/>
    </row>
    <row r="328" spans="2:18" x14ac:dyDescent="0.25">
      <c r="B328" s="20"/>
      <c r="C328" s="20"/>
      <c r="D328" s="20"/>
      <c r="E328" s="20"/>
      <c r="F328" s="20"/>
      <c r="G328" s="20"/>
      <c r="H328" s="20"/>
      <c r="I328" s="20"/>
      <c r="J328" s="20"/>
      <c r="K328" s="20"/>
      <c r="L328" s="20"/>
      <c r="M328" s="20"/>
      <c r="N328" s="20"/>
      <c r="O328" s="20"/>
      <c r="P328" s="20"/>
      <c r="Q328" s="20"/>
      <c r="R328" s="20"/>
    </row>
    <row r="329" spans="2:18" x14ac:dyDescent="0.25">
      <c r="B329" s="20"/>
      <c r="C329" s="20"/>
      <c r="D329" s="20"/>
      <c r="E329" s="20"/>
      <c r="F329" s="20"/>
      <c r="G329" s="20"/>
      <c r="H329" s="20"/>
      <c r="I329" s="20"/>
      <c r="J329" s="20"/>
      <c r="K329" s="20"/>
      <c r="L329" s="20"/>
      <c r="M329" s="20"/>
      <c r="N329" s="20"/>
      <c r="O329" s="20"/>
      <c r="P329" s="20"/>
      <c r="Q329" s="20"/>
      <c r="R329" s="20"/>
    </row>
    <row r="330" spans="2:18" x14ac:dyDescent="0.25">
      <c r="B330" s="20"/>
      <c r="C330" s="20"/>
      <c r="D330" s="20"/>
      <c r="E330" s="20"/>
      <c r="F330" s="20"/>
      <c r="G330" s="20"/>
      <c r="H330" s="20"/>
      <c r="I330" s="20"/>
      <c r="J330" s="20"/>
      <c r="K330" s="20"/>
      <c r="L330" s="20"/>
      <c r="M330" s="20"/>
      <c r="N330" s="20"/>
      <c r="O330" s="20"/>
      <c r="P330" s="20"/>
      <c r="Q330" s="20"/>
      <c r="R330" s="20"/>
    </row>
    <row r="331" spans="2:18" x14ac:dyDescent="0.25">
      <c r="B331" s="20"/>
      <c r="C331" s="20"/>
      <c r="D331" s="20"/>
      <c r="E331" s="20"/>
      <c r="F331" s="20"/>
      <c r="G331" s="20"/>
      <c r="H331" s="20"/>
      <c r="I331" s="20"/>
      <c r="J331" s="20"/>
      <c r="K331" s="20"/>
      <c r="L331" s="20"/>
      <c r="M331" s="20"/>
      <c r="N331" s="20"/>
      <c r="O331" s="20"/>
      <c r="P331" s="20"/>
      <c r="Q331" s="20"/>
      <c r="R331" s="20"/>
    </row>
    <row r="332" spans="2:18" x14ac:dyDescent="0.25">
      <c r="B332" s="20"/>
      <c r="C332" s="20"/>
      <c r="D332" s="20"/>
      <c r="E332" s="20"/>
      <c r="F332" s="20"/>
      <c r="G332" s="20"/>
      <c r="H332" s="20"/>
      <c r="I332" s="20"/>
      <c r="J332" s="20"/>
      <c r="K332" s="20"/>
      <c r="L332" s="20"/>
      <c r="M332" s="20"/>
      <c r="N332" s="20"/>
      <c r="O332" s="20"/>
      <c r="P332" s="20"/>
      <c r="Q332" s="20"/>
      <c r="R332" s="20"/>
    </row>
    <row r="333" spans="2:18" x14ac:dyDescent="0.25">
      <c r="B333" s="20"/>
      <c r="C333" s="20"/>
      <c r="D333" s="20"/>
      <c r="E333" s="20"/>
      <c r="F333" s="20"/>
      <c r="G333" s="20"/>
      <c r="H333" s="20"/>
      <c r="I333" s="20"/>
      <c r="J333" s="20"/>
      <c r="K333" s="20"/>
      <c r="L333" s="20"/>
      <c r="M333" s="20"/>
      <c r="N333" s="20"/>
      <c r="O333" s="20"/>
      <c r="P333" s="20"/>
      <c r="Q333" s="20"/>
      <c r="R333" s="20"/>
    </row>
    <row r="334" spans="2:18" x14ac:dyDescent="0.25">
      <c r="B334" s="20"/>
      <c r="C334" s="20"/>
      <c r="D334" s="20"/>
      <c r="E334" s="20"/>
      <c r="F334" s="20"/>
      <c r="G334" s="20"/>
      <c r="H334" s="20"/>
      <c r="I334" s="20"/>
      <c r="J334" s="20"/>
      <c r="K334" s="20"/>
      <c r="L334" s="20"/>
      <c r="M334" s="20"/>
      <c r="N334" s="20"/>
      <c r="O334" s="20"/>
      <c r="P334" s="20"/>
      <c r="Q334" s="20"/>
      <c r="R334" s="20"/>
    </row>
    <row r="335" spans="2:18" x14ac:dyDescent="0.25">
      <c r="B335" s="20"/>
      <c r="C335" s="20"/>
      <c r="D335" s="20"/>
      <c r="E335" s="20"/>
      <c r="F335" s="20"/>
      <c r="G335" s="20"/>
      <c r="H335" s="20"/>
      <c r="I335" s="20"/>
      <c r="J335" s="20"/>
      <c r="K335" s="20"/>
      <c r="L335" s="20"/>
      <c r="M335" s="20"/>
      <c r="N335" s="20"/>
      <c r="O335" s="20"/>
      <c r="P335" s="20"/>
      <c r="Q335" s="20"/>
      <c r="R335" s="20"/>
    </row>
    <row r="336" spans="2:18" x14ac:dyDescent="0.25">
      <c r="B336" s="20"/>
      <c r="C336" s="20"/>
      <c r="D336" s="20"/>
      <c r="E336" s="20"/>
      <c r="F336" s="20"/>
      <c r="G336" s="20"/>
      <c r="H336" s="20"/>
      <c r="I336" s="20"/>
      <c r="J336" s="20"/>
      <c r="K336" s="20"/>
      <c r="L336" s="20"/>
      <c r="M336" s="20"/>
      <c r="N336" s="20"/>
      <c r="O336" s="20"/>
      <c r="P336" s="20"/>
      <c r="Q336" s="20"/>
      <c r="R336" s="20"/>
    </row>
    <row r="337" spans="2:18" x14ac:dyDescent="0.25">
      <c r="B337" s="20"/>
      <c r="C337" s="20"/>
      <c r="D337" s="20"/>
      <c r="E337" s="20"/>
      <c r="F337" s="20"/>
      <c r="G337" s="20"/>
      <c r="H337" s="20"/>
      <c r="I337" s="20"/>
      <c r="J337" s="20"/>
      <c r="K337" s="20"/>
      <c r="L337" s="20"/>
      <c r="M337" s="20"/>
      <c r="N337" s="20"/>
      <c r="O337" s="20"/>
      <c r="P337" s="20"/>
      <c r="Q337" s="20"/>
      <c r="R337" s="20"/>
    </row>
    <row r="338" spans="2:18" x14ac:dyDescent="0.25">
      <c r="B338" s="20"/>
      <c r="C338" s="20"/>
      <c r="D338" s="20"/>
      <c r="E338" s="20"/>
      <c r="F338" s="20"/>
      <c r="G338" s="20"/>
      <c r="H338" s="20"/>
      <c r="I338" s="20"/>
      <c r="J338" s="20"/>
      <c r="K338" s="20"/>
      <c r="L338" s="20"/>
      <c r="M338" s="20"/>
      <c r="N338" s="20"/>
      <c r="O338" s="20"/>
      <c r="P338" s="20"/>
      <c r="Q338" s="20"/>
      <c r="R338" s="20"/>
    </row>
    <row r="339" spans="2:18" x14ac:dyDescent="0.25">
      <c r="B339" s="20"/>
      <c r="C339" s="20"/>
      <c r="D339" s="20"/>
      <c r="E339" s="20"/>
      <c r="F339" s="20"/>
      <c r="G339" s="20"/>
      <c r="H339" s="20"/>
      <c r="I339" s="20"/>
      <c r="J339" s="20"/>
      <c r="K339" s="20"/>
      <c r="L339" s="20"/>
      <c r="M339" s="20"/>
      <c r="N339" s="20"/>
      <c r="O339" s="20"/>
      <c r="P339" s="20"/>
      <c r="Q339" s="20"/>
      <c r="R339" s="20"/>
    </row>
    <row r="340" spans="2:18" x14ac:dyDescent="0.25">
      <c r="B340" s="20"/>
      <c r="C340" s="20"/>
      <c r="D340" s="20"/>
      <c r="E340" s="20"/>
      <c r="F340" s="20"/>
      <c r="G340" s="20"/>
      <c r="H340" s="20"/>
      <c r="I340" s="20"/>
      <c r="J340" s="20"/>
      <c r="K340" s="20"/>
      <c r="L340" s="20"/>
      <c r="M340" s="20"/>
      <c r="N340" s="20"/>
      <c r="O340" s="20"/>
      <c r="P340" s="20"/>
      <c r="Q340" s="20"/>
      <c r="R340" s="20"/>
    </row>
    <row r="341" spans="2:18" x14ac:dyDescent="0.25">
      <c r="B341" s="20"/>
      <c r="C341" s="20"/>
      <c r="D341" s="20"/>
      <c r="E341" s="20"/>
      <c r="F341" s="20"/>
      <c r="G341" s="20"/>
      <c r="H341" s="20"/>
      <c r="I341" s="20"/>
      <c r="J341" s="20"/>
      <c r="K341" s="20"/>
      <c r="L341" s="20"/>
      <c r="M341" s="20"/>
      <c r="N341" s="20"/>
      <c r="O341" s="20"/>
      <c r="P341" s="20"/>
      <c r="Q341" s="20"/>
      <c r="R341" s="20"/>
    </row>
    <row r="342" spans="2:18" x14ac:dyDescent="0.25">
      <c r="B342" s="20"/>
      <c r="C342" s="20"/>
      <c r="D342" s="20"/>
      <c r="E342" s="20"/>
      <c r="F342" s="20"/>
      <c r="G342" s="20"/>
      <c r="H342" s="20"/>
      <c r="I342" s="20"/>
      <c r="J342" s="20"/>
      <c r="K342" s="20"/>
      <c r="L342" s="20"/>
      <c r="M342" s="20"/>
      <c r="N342" s="20"/>
      <c r="O342" s="20"/>
      <c r="P342" s="20"/>
      <c r="Q342" s="20"/>
      <c r="R342" s="20"/>
    </row>
    <row r="343" spans="2:18" x14ac:dyDescent="0.25">
      <c r="B343" s="20"/>
      <c r="C343" s="20"/>
      <c r="D343" s="20"/>
      <c r="E343" s="20"/>
      <c r="F343" s="20"/>
      <c r="G343" s="20"/>
      <c r="H343" s="20"/>
      <c r="I343" s="20"/>
      <c r="J343" s="20"/>
      <c r="K343" s="20"/>
      <c r="L343" s="20"/>
      <c r="M343" s="20"/>
      <c r="N343" s="20"/>
      <c r="O343" s="20"/>
      <c r="P343" s="20"/>
      <c r="Q343" s="20"/>
      <c r="R343" s="20"/>
    </row>
    <row r="344" spans="2:18" x14ac:dyDescent="0.25">
      <c r="B344" s="20"/>
      <c r="C344" s="20"/>
      <c r="D344" s="20"/>
      <c r="E344" s="20"/>
      <c r="F344" s="20"/>
      <c r="G344" s="20"/>
      <c r="H344" s="20"/>
      <c r="I344" s="20"/>
      <c r="J344" s="20"/>
      <c r="K344" s="20"/>
      <c r="L344" s="20"/>
      <c r="M344" s="20"/>
      <c r="N344" s="20"/>
      <c r="O344" s="20"/>
      <c r="P344" s="20"/>
      <c r="Q344" s="20"/>
      <c r="R344" s="20"/>
    </row>
    <row r="345" spans="2:18" x14ac:dyDescent="0.25">
      <c r="B345" s="20"/>
      <c r="C345" s="20"/>
      <c r="D345" s="20"/>
      <c r="E345" s="20"/>
      <c r="F345" s="20"/>
      <c r="G345" s="20"/>
      <c r="H345" s="20"/>
      <c r="I345" s="20"/>
      <c r="J345" s="20"/>
      <c r="K345" s="20"/>
      <c r="L345" s="20"/>
      <c r="M345" s="20"/>
      <c r="N345" s="20"/>
      <c r="O345" s="20"/>
      <c r="P345" s="20"/>
      <c r="Q345" s="20"/>
      <c r="R345" s="20"/>
    </row>
    <row r="346" spans="2:18" x14ac:dyDescent="0.25">
      <c r="B346" s="20"/>
      <c r="C346" s="20"/>
      <c r="D346" s="20"/>
      <c r="E346" s="20"/>
      <c r="F346" s="20"/>
      <c r="G346" s="20"/>
      <c r="H346" s="20"/>
      <c r="I346" s="20"/>
      <c r="J346" s="20"/>
      <c r="K346" s="20"/>
      <c r="L346" s="20"/>
      <c r="M346" s="20"/>
      <c r="N346" s="20"/>
      <c r="O346" s="20"/>
      <c r="P346" s="20"/>
      <c r="Q346" s="20"/>
      <c r="R346" s="20"/>
    </row>
    <row r="347" spans="2:18" x14ac:dyDescent="0.25">
      <c r="B347" s="20"/>
      <c r="C347" s="20"/>
      <c r="D347" s="20"/>
      <c r="E347" s="20"/>
      <c r="F347" s="20"/>
      <c r="G347" s="20"/>
      <c r="H347" s="20"/>
      <c r="I347" s="20"/>
      <c r="J347" s="20"/>
      <c r="K347" s="20"/>
      <c r="L347" s="20"/>
      <c r="M347" s="20"/>
      <c r="N347" s="20"/>
      <c r="O347" s="20"/>
      <c r="P347" s="20"/>
      <c r="Q347" s="20"/>
      <c r="R347" s="20"/>
    </row>
    <row r="348" spans="2:18" x14ac:dyDescent="0.25">
      <c r="B348" s="20"/>
      <c r="C348" s="20"/>
      <c r="D348" s="20"/>
      <c r="E348" s="20"/>
      <c r="F348" s="20"/>
      <c r="G348" s="20"/>
      <c r="H348" s="20"/>
      <c r="I348" s="20"/>
      <c r="J348" s="20"/>
      <c r="K348" s="20"/>
      <c r="L348" s="20"/>
      <c r="M348" s="20"/>
      <c r="N348" s="20"/>
      <c r="O348" s="20"/>
      <c r="P348" s="20"/>
      <c r="Q348" s="20"/>
      <c r="R348" s="20"/>
    </row>
    <row r="349" spans="2:18" x14ac:dyDescent="0.25">
      <c r="B349" s="20"/>
      <c r="C349" s="20"/>
      <c r="D349" s="20"/>
      <c r="E349" s="20"/>
      <c r="F349" s="20"/>
      <c r="G349" s="20"/>
      <c r="H349" s="20"/>
      <c r="I349" s="20"/>
      <c r="J349" s="20"/>
      <c r="K349" s="20"/>
      <c r="L349" s="20"/>
      <c r="M349" s="20"/>
      <c r="N349" s="20"/>
      <c r="O349" s="20"/>
      <c r="P349" s="20"/>
      <c r="Q349" s="20"/>
      <c r="R349" s="20"/>
    </row>
    <row r="350" spans="2:18" x14ac:dyDescent="0.25">
      <c r="B350" s="20"/>
      <c r="C350" s="20"/>
      <c r="D350" s="20"/>
      <c r="E350" s="20"/>
      <c r="F350" s="20"/>
      <c r="G350" s="20"/>
      <c r="H350" s="20"/>
      <c r="I350" s="20"/>
      <c r="J350" s="20"/>
      <c r="K350" s="20"/>
      <c r="L350" s="20"/>
      <c r="M350" s="20"/>
      <c r="N350" s="20"/>
      <c r="O350" s="20"/>
      <c r="P350" s="20"/>
      <c r="Q350" s="20"/>
      <c r="R350" s="20"/>
    </row>
    <row r="351" spans="2:18" x14ac:dyDescent="0.25">
      <c r="B351" s="20"/>
      <c r="C351" s="20"/>
      <c r="D351" s="20"/>
      <c r="E351" s="20"/>
      <c r="F351" s="20"/>
      <c r="G351" s="20"/>
      <c r="H351" s="20"/>
      <c r="I351" s="20"/>
      <c r="J351" s="20"/>
      <c r="K351" s="20"/>
      <c r="L351" s="20"/>
      <c r="M351" s="20"/>
      <c r="N351" s="20"/>
      <c r="O351" s="20"/>
      <c r="P351" s="20"/>
      <c r="Q351" s="20"/>
      <c r="R351" s="20"/>
    </row>
    <row r="352" spans="2:18" x14ac:dyDescent="0.25">
      <c r="B352" s="20"/>
      <c r="C352" s="20"/>
      <c r="D352" s="20"/>
      <c r="E352" s="20"/>
      <c r="F352" s="20"/>
      <c r="G352" s="20"/>
      <c r="H352" s="20"/>
      <c r="I352" s="20"/>
      <c r="J352" s="20"/>
      <c r="K352" s="20"/>
      <c r="L352" s="20"/>
      <c r="M352" s="20"/>
      <c r="N352" s="20"/>
      <c r="O352" s="20"/>
      <c r="P352" s="20"/>
      <c r="Q352" s="20"/>
      <c r="R352" s="20"/>
    </row>
    <row r="353" spans="2:18" x14ac:dyDescent="0.25">
      <c r="B353" s="20"/>
      <c r="C353" s="20"/>
      <c r="D353" s="20"/>
      <c r="E353" s="20"/>
      <c r="F353" s="20"/>
      <c r="G353" s="20"/>
      <c r="H353" s="20"/>
      <c r="I353" s="20"/>
      <c r="J353" s="20"/>
      <c r="K353" s="20"/>
      <c r="L353" s="20"/>
      <c r="M353" s="20"/>
      <c r="N353" s="20"/>
      <c r="O353" s="20"/>
      <c r="P353" s="20"/>
      <c r="Q353" s="20"/>
      <c r="R353" s="20"/>
    </row>
    <row r="354" spans="2:18" x14ac:dyDescent="0.25">
      <c r="B354" s="20"/>
      <c r="C354" s="20"/>
      <c r="D354" s="20"/>
      <c r="E354" s="20"/>
      <c r="F354" s="20"/>
      <c r="G354" s="20"/>
      <c r="H354" s="20"/>
      <c r="I354" s="20"/>
      <c r="J354" s="20"/>
      <c r="K354" s="20"/>
      <c r="L354" s="20"/>
      <c r="M354" s="20"/>
      <c r="N354" s="20"/>
      <c r="O354" s="20"/>
      <c r="P354" s="20"/>
      <c r="Q354" s="20"/>
      <c r="R354" s="20"/>
    </row>
    <row r="355" spans="2:18" x14ac:dyDescent="0.25">
      <c r="B355" s="20"/>
      <c r="C355" s="20"/>
      <c r="D355" s="20"/>
      <c r="E355" s="20"/>
      <c r="F355" s="20"/>
      <c r="G355" s="20"/>
      <c r="H355" s="20"/>
      <c r="I355" s="20"/>
      <c r="J355" s="20"/>
      <c r="K355" s="20"/>
      <c r="L355" s="20"/>
      <c r="M355" s="20"/>
      <c r="N355" s="20"/>
      <c r="O355" s="20"/>
      <c r="P355" s="20"/>
      <c r="Q355" s="20"/>
      <c r="R355" s="20"/>
    </row>
    <row r="356" spans="2:18" x14ac:dyDescent="0.25">
      <c r="B356" s="20"/>
      <c r="C356" s="20"/>
      <c r="D356" s="20"/>
      <c r="E356" s="20"/>
      <c r="F356" s="20"/>
      <c r="G356" s="20"/>
      <c r="H356" s="20"/>
      <c r="I356" s="20"/>
      <c r="J356" s="20"/>
      <c r="K356" s="20"/>
      <c r="L356" s="20"/>
      <c r="M356" s="20"/>
      <c r="N356" s="20"/>
      <c r="O356" s="20"/>
      <c r="P356" s="20"/>
      <c r="Q356" s="20"/>
      <c r="R356" s="20"/>
    </row>
    <row r="357" spans="2:18" x14ac:dyDescent="0.25">
      <c r="B357" s="20"/>
      <c r="C357" s="20"/>
      <c r="D357" s="20"/>
      <c r="E357" s="20"/>
      <c r="F357" s="20"/>
      <c r="G357" s="20"/>
      <c r="H357" s="20"/>
      <c r="I357" s="20"/>
      <c r="J357" s="20"/>
      <c r="K357" s="20"/>
      <c r="L357" s="20"/>
      <c r="M357" s="20"/>
      <c r="N357" s="20"/>
      <c r="O357" s="20"/>
      <c r="P357" s="20"/>
      <c r="Q357" s="20"/>
      <c r="R357" s="20"/>
    </row>
    <row r="358" spans="2:18" x14ac:dyDescent="0.25">
      <c r="B358" s="20"/>
      <c r="C358" s="20"/>
      <c r="D358" s="20"/>
      <c r="E358" s="20"/>
      <c r="F358" s="20"/>
      <c r="G358" s="20"/>
      <c r="H358" s="20"/>
      <c r="I358" s="20"/>
      <c r="J358" s="20"/>
      <c r="K358" s="20"/>
      <c r="L358" s="20"/>
      <c r="M358" s="20"/>
      <c r="N358" s="20"/>
      <c r="O358" s="20"/>
      <c r="P358" s="20"/>
      <c r="Q358" s="20"/>
      <c r="R358" s="20"/>
    </row>
    <row r="359" spans="2:18" x14ac:dyDescent="0.25">
      <c r="B359" s="20"/>
      <c r="C359" s="20"/>
      <c r="D359" s="20"/>
      <c r="E359" s="20"/>
      <c r="F359" s="20"/>
      <c r="G359" s="20"/>
      <c r="H359" s="20"/>
      <c r="I359" s="20"/>
      <c r="J359" s="20"/>
      <c r="K359" s="20"/>
      <c r="L359" s="20"/>
      <c r="M359" s="20"/>
      <c r="N359" s="20"/>
      <c r="O359" s="20"/>
      <c r="P359" s="20"/>
      <c r="Q359" s="20"/>
      <c r="R359" s="20"/>
    </row>
    <row r="360" spans="2:18" x14ac:dyDescent="0.25">
      <c r="B360" s="20"/>
      <c r="C360" s="20"/>
      <c r="D360" s="20"/>
      <c r="E360" s="20"/>
      <c r="F360" s="20"/>
      <c r="G360" s="20"/>
      <c r="H360" s="20"/>
      <c r="I360" s="20"/>
      <c r="J360" s="20"/>
      <c r="K360" s="20"/>
      <c r="L360" s="20"/>
      <c r="M360" s="20"/>
      <c r="N360" s="20"/>
      <c r="O360" s="20"/>
      <c r="P360" s="20"/>
      <c r="Q360" s="20"/>
      <c r="R360" s="20"/>
    </row>
    <row r="361" spans="2:18" x14ac:dyDescent="0.25">
      <c r="B361" s="20"/>
      <c r="C361" s="20"/>
      <c r="D361" s="20"/>
      <c r="E361" s="20"/>
      <c r="F361" s="20"/>
      <c r="G361" s="20"/>
      <c r="H361" s="20"/>
      <c r="I361" s="20"/>
      <c r="J361" s="20"/>
      <c r="K361" s="20"/>
      <c r="L361" s="20"/>
      <c r="M361" s="20"/>
      <c r="N361" s="20"/>
      <c r="O361" s="20"/>
      <c r="P361" s="20"/>
      <c r="Q361" s="20"/>
      <c r="R361" s="20"/>
    </row>
    <row r="362" spans="2:18" x14ac:dyDescent="0.25">
      <c r="B362" s="20"/>
      <c r="C362" s="20"/>
      <c r="D362" s="20"/>
      <c r="E362" s="20"/>
      <c r="F362" s="20"/>
      <c r="G362" s="20"/>
      <c r="H362" s="20"/>
      <c r="I362" s="20"/>
      <c r="J362" s="20"/>
      <c r="K362" s="20"/>
      <c r="L362" s="20"/>
      <c r="M362" s="20"/>
      <c r="N362" s="20"/>
      <c r="O362" s="20"/>
      <c r="P362" s="20"/>
      <c r="Q362" s="20"/>
      <c r="R362" s="20"/>
    </row>
    <row r="363" spans="2:18" x14ac:dyDescent="0.25">
      <c r="B363" s="20"/>
      <c r="C363" s="20"/>
      <c r="D363" s="20"/>
      <c r="E363" s="20"/>
      <c r="F363" s="20"/>
      <c r="G363" s="20"/>
      <c r="H363" s="20"/>
      <c r="I363" s="20"/>
      <c r="J363" s="20"/>
      <c r="K363" s="20"/>
      <c r="L363" s="20"/>
      <c r="M363" s="20"/>
      <c r="N363" s="20"/>
      <c r="O363" s="20"/>
      <c r="P363" s="20"/>
      <c r="Q363" s="20"/>
      <c r="R363" s="20"/>
    </row>
    <row r="364" spans="2:18" x14ac:dyDescent="0.25">
      <c r="B364" s="20"/>
      <c r="C364" s="20"/>
      <c r="D364" s="20"/>
      <c r="E364" s="20"/>
      <c r="F364" s="20"/>
      <c r="G364" s="20"/>
      <c r="H364" s="20"/>
      <c r="I364" s="20"/>
      <c r="J364" s="20"/>
      <c r="K364" s="20"/>
      <c r="L364" s="20"/>
      <c r="M364" s="20"/>
      <c r="N364" s="20"/>
      <c r="O364" s="20"/>
      <c r="P364" s="20"/>
      <c r="Q364" s="20"/>
      <c r="R364" s="20"/>
    </row>
    <row r="365" spans="2:18" x14ac:dyDescent="0.25">
      <c r="B365" s="20"/>
      <c r="C365" s="20"/>
      <c r="D365" s="20"/>
      <c r="E365" s="20"/>
      <c r="F365" s="20"/>
      <c r="G365" s="20"/>
      <c r="H365" s="20"/>
      <c r="I365" s="20"/>
      <c r="J365" s="20"/>
      <c r="K365" s="20"/>
      <c r="L365" s="20"/>
      <c r="M365" s="20"/>
      <c r="N365" s="20"/>
      <c r="O365" s="20"/>
      <c r="P365" s="20"/>
      <c r="Q365" s="20"/>
      <c r="R365" s="20"/>
    </row>
    <row r="366" spans="2:18" x14ac:dyDescent="0.25">
      <c r="B366" s="20"/>
      <c r="C366" s="20"/>
      <c r="D366" s="20"/>
      <c r="E366" s="20"/>
      <c r="F366" s="20"/>
      <c r="G366" s="20"/>
      <c r="H366" s="20"/>
      <c r="I366" s="20"/>
      <c r="J366" s="20"/>
      <c r="K366" s="20"/>
      <c r="L366" s="20"/>
      <c r="M366" s="20"/>
      <c r="N366" s="20"/>
      <c r="O366" s="20"/>
      <c r="P366" s="20"/>
      <c r="Q366" s="20"/>
      <c r="R366" s="20"/>
    </row>
    <row r="367" spans="2:18" x14ac:dyDescent="0.25">
      <c r="B367" s="20"/>
      <c r="C367" s="20"/>
      <c r="D367" s="20"/>
      <c r="E367" s="20"/>
      <c r="F367" s="20"/>
      <c r="G367" s="20"/>
      <c r="H367" s="20"/>
      <c r="I367" s="20"/>
      <c r="J367" s="20"/>
      <c r="K367" s="20"/>
      <c r="L367" s="20"/>
      <c r="M367" s="20"/>
      <c r="N367" s="20"/>
      <c r="O367" s="20"/>
      <c r="P367" s="20"/>
      <c r="Q367" s="20"/>
      <c r="R367" s="20"/>
    </row>
    <row r="368" spans="2:18" x14ac:dyDescent="0.25">
      <c r="B368" s="20"/>
      <c r="C368" s="20"/>
      <c r="D368" s="20"/>
      <c r="E368" s="20"/>
      <c r="F368" s="20"/>
      <c r="G368" s="20"/>
      <c r="H368" s="20"/>
      <c r="I368" s="20"/>
      <c r="J368" s="20"/>
      <c r="K368" s="20"/>
      <c r="L368" s="20"/>
      <c r="M368" s="20"/>
      <c r="N368" s="20"/>
      <c r="O368" s="20"/>
      <c r="P368" s="20"/>
      <c r="Q368" s="20"/>
      <c r="R368" s="20"/>
    </row>
    <row r="369" spans="2:18" x14ac:dyDescent="0.25">
      <c r="B369" s="20"/>
      <c r="C369" s="20"/>
      <c r="D369" s="20"/>
      <c r="E369" s="20"/>
      <c r="F369" s="20"/>
      <c r="G369" s="20"/>
      <c r="H369" s="20"/>
      <c r="I369" s="20"/>
      <c r="J369" s="20"/>
      <c r="K369" s="20"/>
      <c r="L369" s="20"/>
      <c r="M369" s="20"/>
      <c r="N369" s="20"/>
      <c r="O369" s="20"/>
      <c r="P369" s="20"/>
      <c r="Q369" s="20"/>
      <c r="R369" s="20"/>
    </row>
    <row r="370" spans="2:18" x14ac:dyDescent="0.25">
      <c r="B370" s="20"/>
      <c r="C370" s="20"/>
      <c r="D370" s="20"/>
      <c r="E370" s="20"/>
      <c r="F370" s="20"/>
      <c r="G370" s="20"/>
      <c r="H370" s="20"/>
      <c r="I370" s="20"/>
      <c r="J370" s="20"/>
      <c r="K370" s="20"/>
      <c r="L370" s="20"/>
      <c r="M370" s="20"/>
      <c r="N370" s="20"/>
      <c r="O370" s="20"/>
      <c r="P370" s="20"/>
      <c r="Q370" s="20"/>
      <c r="R370" s="20"/>
    </row>
    <row r="371" spans="2:18" x14ac:dyDescent="0.25">
      <c r="B371" s="20"/>
      <c r="C371" s="20"/>
      <c r="D371" s="20"/>
      <c r="E371" s="20"/>
      <c r="F371" s="20"/>
      <c r="G371" s="20"/>
      <c r="H371" s="20"/>
      <c r="I371" s="20"/>
      <c r="J371" s="20"/>
      <c r="K371" s="20"/>
      <c r="L371" s="20"/>
      <c r="M371" s="20"/>
      <c r="N371" s="20"/>
      <c r="O371" s="20"/>
      <c r="P371" s="20"/>
      <c r="Q371" s="20"/>
      <c r="R371" s="20"/>
    </row>
    <row r="372" spans="2:18" x14ac:dyDescent="0.25">
      <c r="B372" s="20"/>
      <c r="C372" s="20"/>
      <c r="D372" s="20"/>
      <c r="E372" s="20"/>
      <c r="F372" s="20"/>
      <c r="G372" s="20"/>
      <c r="H372" s="20"/>
      <c r="I372" s="20"/>
      <c r="J372" s="20"/>
      <c r="K372" s="20"/>
      <c r="L372" s="20"/>
      <c r="M372" s="20"/>
      <c r="N372" s="20"/>
      <c r="O372" s="20"/>
      <c r="P372" s="20"/>
      <c r="Q372" s="20"/>
      <c r="R372" s="20"/>
    </row>
    <row r="373" spans="2:18" x14ac:dyDescent="0.25">
      <c r="B373" s="20"/>
      <c r="C373" s="20"/>
      <c r="D373" s="20"/>
      <c r="E373" s="20"/>
      <c r="F373" s="20"/>
      <c r="G373" s="20"/>
      <c r="H373" s="20"/>
      <c r="I373" s="20"/>
      <c r="J373" s="20"/>
      <c r="K373" s="20"/>
      <c r="L373" s="20"/>
      <c r="M373" s="20"/>
      <c r="N373" s="20"/>
      <c r="O373" s="20"/>
      <c r="P373" s="20"/>
      <c r="Q373" s="20"/>
      <c r="R373" s="20"/>
    </row>
    <row r="374" spans="2:18" x14ac:dyDescent="0.25">
      <c r="B374" s="20"/>
      <c r="C374" s="20"/>
      <c r="D374" s="20"/>
      <c r="E374" s="20"/>
      <c r="F374" s="20"/>
      <c r="G374" s="20"/>
      <c r="H374" s="20"/>
      <c r="I374" s="20"/>
      <c r="J374" s="20"/>
      <c r="K374" s="20"/>
      <c r="L374" s="20"/>
      <c r="M374" s="20"/>
      <c r="N374" s="20"/>
      <c r="O374" s="20"/>
      <c r="P374" s="20"/>
      <c r="Q374" s="20"/>
      <c r="R374" s="20"/>
    </row>
    <row r="375" spans="2:18" x14ac:dyDescent="0.25">
      <c r="B375" s="20"/>
      <c r="C375" s="20"/>
      <c r="D375" s="20"/>
      <c r="E375" s="20"/>
      <c r="F375" s="20"/>
      <c r="G375" s="20"/>
      <c r="H375" s="20"/>
      <c r="I375" s="20"/>
      <c r="J375" s="20"/>
      <c r="K375" s="20"/>
      <c r="L375" s="20"/>
      <c r="M375" s="20"/>
      <c r="N375" s="20"/>
      <c r="O375" s="20"/>
      <c r="P375" s="20"/>
      <c r="Q375" s="20"/>
      <c r="R375" s="20"/>
    </row>
    <row r="376" spans="2:18" x14ac:dyDescent="0.25">
      <c r="B376" s="20"/>
      <c r="C376" s="20"/>
      <c r="D376" s="20"/>
      <c r="E376" s="20"/>
      <c r="F376" s="20"/>
      <c r="G376" s="20"/>
      <c r="H376" s="20"/>
      <c r="I376" s="20"/>
      <c r="J376" s="20"/>
      <c r="K376" s="20"/>
      <c r="L376" s="20"/>
      <c r="M376" s="20"/>
      <c r="N376" s="20"/>
      <c r="O376" s="20"/>
      <c r="P376" s="20"/>
      <c r="Q376" s="20"/>
      <c r="R376" s="20"/>
    </row>
    <row r="377" spans="2:18" x14ac:dyDescent="0.25">
      <c r="B377" s="20"/>
      <c r="C377" s="20"/>
      <c r="D377" s="20"/>
      <c r="E377" s="20"/>
      <c r="F377" s="20"/>
      <c r="G377" s="20"/>
      <c r="H377" s="20"/>
      <c r="I377" s="20"/>
      <c r="J377" s="20"/>
      <c r="K377" s="20"/>
      <c r="L377" s="20"/>
      <c r="M377" s="20"/>
      <c r="N377" s="20"/>
      <c r="O377" s="20"/>
      <c r="P377" s="20"/>
      <c r="Q377" s="20"/>
      <c r="R377" s="20"/>
    </row>
    <row r="378" spans="2:18" x14ac:dyDescent="0.25">
      <c r="B378" s="20"/>
      <c r="C378" s="20"/>
      <c r="D378" s="20"/>
      <c r="E378" s="20"/>
      <c r="F378" s="20"/>
      <c r="G378" s="20"/>
      <c r="H378" s="20"/>
      <c r="I378" s="20"/>
      <c r="J378" s="20"/>
      <c r="K378" s="20"/>
      <c r="L378" s="20"/>
      <c r="M378" s="20"/>
      <c r="N378" s="20"/>
      <c r="O378" s="20"/>
      <c r="P378" s="20"/>
      <c r="Q378" s="20"/>
      <c r="R378" s="20"/>
    </row>
    <row r="379" spans="2:18" x14ac:dyDescent="0.25">
      <c r="B379" s="20"/>
      <c r="C379" s="20"/>
      <c r="D379" s="20"/>
      <c r="E379" s="20"/>
      <c r="F379" s="20"/>
      <c r="G379" s="20"/>
      <c r="H379" s="20"/>
      <c r="I379" s="20"/>
      <c r="J379" s="20"/>
      <c r="K379" s="20"/>
      <c r="L379" s="20"/>
      <c r="M379" s="20"/>
      <c r="N379" s="20"/>
      <c r="O379" s="20"/>
      <c r="P379" s="20"/>
      <c r="Q379" s="20"/>
      <c r="R379" s="20"/>
    </row>
    <row r="380" spans="2:18" x14ac:dyDescent="0.25">
      <c r="B380" s="20"/>
      <c r="C380" s="20"/>
      <c r="D380" s="20"/>
      <c r="E380" s="20"/>
      <c r="F380" s="20"/>
      <c r="G380" s="20"/>
      <c r="H380" s="20"/>
      <c r="I380" s="20"/>
      <c r="J380" s="20"/>
      <c r="K380" s="20"/>
      <c r="L380" s="20"/>
      <c r="M380" s="20"/>
      <c r="N380" s="20"/>
      <c r="O380" s="20"/>
      <c r="P380" s="20"/>
      <c r="Q380" s="20"/>
      <c r="R380" s="20"/>
    </row>
    <row r="381" spans="2:18" x14ac:dyDescent="0.25">
      <c r="B381" s="20"/>
      <c r="C381" s="20"/>
      <c r="D381" s="20"/>
      <c r="E381" s="20"/>
      <c r="F381" s="20"/>
      <c r="G381" s="20"/>
      <c r="H381" s="20"/>
      <c r="I381" s="20"/>
      <c r="J381" s="20"/>
      <c r="K381" s="20"/>
      <c r="L381" s="20"/>
      <c r="M381" s="20"/>
      <c r="N381" s="20"/>
      <c r="O381" s="20"/>
      <c r="P381" s="20"/>
      <c r="Q381" s="20"/>
      <c r="R381" s="20"/>
    </row>
    <row r="382" spans="2:18" x14ac:dyDescent="0.25">
      <c r="B382" s="20"/>
      <c r="C382" s="20"/>
      <c r="D382" s="20"/>
      <c r="E382" s="20"/>
      <c r="F382" s="20"/>
      <c r="G382" s="20"/>
      <c r="H382" s="20"/>
      <c r="I382" s="20"/>
      <c r="J382" s="20"/>
      <c r="K382" s="20"/>
      <c r="L382" s="20"/>
      <c r="M382" s="20"/>
      <c r="N382" s="20"/>
      <c r="O382" s="20"/>
      <c r="P382" s="20"/>
      <c r="Q382" s="20"/>
      <c r="R382" s="20"/>
    </row>
    <row r="383" spans="2:18" x14ac:dyDescent="0.25">
      <c r="B383" s="20"/>
      <c r="C383" s="20"/>
      <c r="D383" s="20"/>
      <c r="E383" s="20"/>
      <c r="F383" s="20"/>
      <c r="G383" s="20"/>
      <c r="H383" s="20"/>
      <c r="I383" s="20"/>
      <c r="J383" s="20"/>
      <c r="K383" s="20"/>
      <c r="L383" s="20"/>
      <c r="M383" s="20"/>
      <c r="N383" s="20"/>
      <c r="O383" s="20"/>
      <c r="P383" s="20"/>
      <c r="Q383" s="20"/>
      <c r="R383" s="20"/>
    </row>
    <row r="384" spans="2:18" x14ac:dyDescent="0.25">
      <c r="B384" s="20"/>
      <c r="C384" s="20"/>
      <c r="D384" s="20"/>
      <c r="E384" s="20"/>
      <c r="F384" s="20"/>
      <c r="G384" s="20"/>
      <c r="H384" s="20"/>
      <c r="I384" s="20"/>
      <c r="J384" s="20"/>
      <c r="K384" s="20"/>
      <c r="L384" s="20"/>
      <c r="M384" s="20"/>
      <c r="N384" s="20"/>
      <c r="O384" s="20"/>
      <c r="P384" s="20"/>
      <c r="Q384" s="20"/>
      <c r="R384" s="20"/>
    </row>
    <row r="385" spans="2:18" x14ac:dyDescent="0.25">
      <c r="B385" s="20"/>
      <c r="C385" s="20"/>
      <c r="D385" s="20"/>
      <c r="E385" s="20"/>
      <c r="F385" s="20"/>
      <c r="G385" s="20"/>
      <c r="H385" s="20"/>
      <c r="I385" s="20"/>
      <c r="J385" s="20"/>
      <c r="K385" s="20"/>
      <c r="L385" s="20"/>
      <c r="M385" s="20"/>
      <c r="N385" s="20"/>
      <c r="O385" s="20"/>
      <c r="P385" s="20"/>
      <c r="Q385" s="20"/>
      <c r="R385" s="20"/>
    </row>
    <row r="386" spans="2:18" x14ac:dyDescent="0.25">
      <c r="B386" s="20"/>
      <c r="C386" s="20"/>
      <c r="D386" s="20"/>
      <c r="E386" s="20"/>
      <c r="F386" s="20"/>
      <c r="G386" s="20"/>
      <c r="H386" s="20"/>
      <c r="I386" s="20"/>
      <c r="J386" s="20"/>
      <c r="K386" s="20"/>
      <c r="L386" s="20"/>
      <c r="M386" s="20"/>
      <c r="N386" s="20"/>
      <c r="O386" s="20"/>
      <c r="P386" s="20"/>
      <c r="Q386" s="20"/>
      <c r="R386" s="20"/>
    </row>
    <row r="387" spans="2:18" x14ac:dyDescent="0.25">
      <c r="B387" s="20"/>
      <c r="C387" s="20"/>
      <c r="D387" s="20"/>
      <c r="E387" s="20"/>
      <c r="F387" s="20"/>
      <c r="G387" s="20"/>
      <c r="H387" s="20"/>
      <c r="I387" s="20"/>
      <c r="J387" s="20"/>
      <c r="K387" s="20"/>
      <c r="L387" s="20"/>
      <c r="M387" s="20"/>
      <c r="N387" s="20"/>
      <c r="O387" s="20"/>
      <c r="P387" s="20"/>
      <c r="Q387" s="20"/>
      <c r="R387" s="20"/>
    </row>
    <row r="388" spans="2:18" x14ac:dyDescent="0.25">
      <c r="B388" s="20"/>
      <c r="C388" s="20"/>
      <c r="D388" s="20"/>
      <c r="E388" s="20"/>
      <c r="F388" s="20"/>
      <c r="G388" s="20"/>
      <c r="H388" s="20"/>
      <c r="I388" s="20"/>
      <c r="J388" s="20"/>
      <c r="K388" s="20"/>
      <c r="L388" s="20"/>
      <c r="M388" s="20"/>
      <c r="N388" s="20"/>
      <c r="O388" s="20"/>
      <c r="P388" s="20"/>
      <c r="Q388" s="20"/>
      <c r="R388" s="20"/>
    </row>
    <row r="389" spans="2:18" x14ac:dyDescent="0.25">
      <c r="B389" s="20"/>
      <c r="C389" s="20"/>
      <c r="D389" s="20"/>
      <c r="E389" s="20"/>
      <c r="F389" s="20"/>
      <c r="G389" s="20"/>
      <c r="H389" s="20"/>
      <c r="I389" s="20"/>
      <c r="J389" s="20"/>
      <c r="K389" s="20"/>
      <c r="L389" s="20"/>
      <c r="M389" s="20"/>
      <c r="N389" s="20"/>
      <c r="O389" s="20"/>
      <c r="P389" s="20"/>
      <c r="Q389" s="20"/>
      <c r="R389" s="20"/>
    </row>
    <row r="390" spans="2:18" x14ac:dyDescent="0.25">
      <c r="B390" s="20"/>
      <c r="C390" s="20"/>
      <c r="D390" s="20"/>
      <c r="E390" s="20"/>
      <c r="F390" s="20"/>
      <c r="G390" s="20"/>
      <c r="H390" s="20"/>
      <c r="I390" s="20"/>
      <c r="J390" s="20"/>
      <c r="K390" s="20"/>
      <c r="L390" s="20"/>
      <c r="M390" s="20"/>
      <c r="N390" s="20"/>
      <c r="O390" s="20"/>
      <c r="P390" s="20"/>
      <c r="Q390" s="20"/>
      <c r="R390" s="20"/>
    </row>
    <row r="391" spans="2:18" x14ac:dyDescent="0.25">
      <c r="B391" s="20"/>
      <c r="C391" s="20"/>
      <c r="D391" s="20"/>
      <c r="E391" s="20"/>
      <c r="F391" s="20"/>
      <c r="G391" s="20"/>
      <c r="H391" s="20"/>
      <c r="I391" s="20"/>
      <c r="J391" s="20"/>
      <c r="K391" s="20"/>
      <c r="L391" s="20"/>
      <c r="M391" s="20"/>
      <c r="N391" s="20"/>
      <c r="O391" s="20"/>
      <c r="P391" s="20"/>
      <c r="Q391" s="20"/>
      <c r="R391" s="20"/>
    </row>
    <row r="392" spans="2:18" x14ac:dyDescent="0.25">
      <c r="B392" s="20"/>
      <c r="C392" s="20"/>
      <c r="D392" s="20"/>
      <c r="E392" s="20"/>
      <c r="F392" s="20"/>
      <c r="G392" s="20"/>
      <c r="H392" s="20"/>
      <c r="I392" s="20"/>
      <c r="J392" s="20"/>
      <c r="K392" s="20"/>
      <c r="L392" s="20"/>
      <c r="M392" s="20"/>
      <c r="N392" s="20"/>
      <c r="O392" s="20"/>
      <c r="P392" s="20"/>
      <c r="Q392" s="20"/>
      <c r="R392" s="20"/>
    </row>
    <row r="393" spans="2:18" x14ac:dyDescent="0.25">
      <c r="B393" s="20"/>
      <c r="C393" s="20"/>
      <c r="D393" s="20"/>
      <c r="E393" s="20"/>
      <c r="F393" s="20"/>
      <c r="G393" s="20"/>
      <c r="H393" s="20"/>
      <c r="I393" s="20"/>
      <c r="J393" s="20"/>
      <c r="K393" s="20"/>
      <c r="L393" s="20"/>
      <c r="M393" s="20"/>
      <c r="N393" s="20"/>
      <c r="O393" s="20"/>
      <c r="P393" s="20"/>
      <c r="Q393" s="20"/>
      <c r="R393" s="20"/>
    </row>
    <row r="394" spans="2:18" x14ac:dyDescent="0.25">
      <c r="B394" s="20"/>
      <c r="C394" s="20"/>
      <c r="D394" s="20"/>
      <c r="E394" s="20"/>
      <c r="F394" s="20"/>
      <c r="G394" s="20"/>
      <c r="H394" s="20"/>
      <c r="I394" s="20"/>
      <c r="J394" s="20"/>
      <c r="K394" s="20"/>
      <c r="L394" s="20"/>
      <c r="M394" s="20"/>
      <c r="N394" s="20"/>
      <c r="O394" s="20"/>
      <c r="P394" s="20"/>
      <c r="Q394" s="20"/>
      <c r="R394" s="20"/>
    </row>
    <row r="395" spans="2:18" x14ac:dyDescent="0.25">
      <c r="B395" s="20"/>
      <c r="C395" s="20"/>
      <c r="D395" s="20"/>
      <c r="E395" s="20"/>
      <c r="F395" s="20"/>
      <c r="G395" s="20"/>
      <c r="H395" s="20"/>
      <c r="I395" s="20"/>
      <c r="J395" s="20"/>
      <c r="K395" s="20"/>
      <c r="L395" s="20"/>
      <c r="M395" s="20"/>
      <c r="N395" s="20"/>
      <c r="O395" s="20"/>
      <c r="P395" s="20"/>
      <c r="Q395" s="20"/>
      <c r="R395" s="20"/>
    </row>
    <row r="396" spans="2:18" x14ac:dyDescent="0.25">
      <c r="B396" s="20"/>
      <c r="C396" s="20"/>
      <c r="D396" s="20"/>
      <c r="E396" s="20"/>
      <c r="F396" s="20"/>
      <c r="G396" s="20"/>
      <c r="H396" s="20"/>
      <c r="I396" s="20"/>
      <c r="J396" s="20"/>
      <c r="K396" s="20"/>
      <c r="L396" s="20"/>
      <c r="M396" s="20"/>
      <c r="N396" s="20"/>
      <c r="O396" s="20"/>
      <c r="P396" s="20"/>
      <c r="Q396" s="20"/>
      <c r="R396" s="20"/>
    </row>
    <row r="397" spans="2:18" x14ac:dyDescent="0.25">
      <c r="B397" s="20"/>
      <c r="C397" s="20"/>
      <c r="D397" s="20"/>
      <c r="E397" s="20"/>
      <c r="F397" s="20"/>
      <c r="G397" s="20"/>
      <c r="H397" s="20"/>
      <c r="I397" s="20"/>
      <c r="J397" s="20"/>
      <c r="K397" s="20"/>
      <c r="L397" s="20"/>
      <c r="M397" s="20"/>
      <c r="N397" s="20"/>
      <c r="O397" s="20"/>
      <c r="P397" s="20"/>
      <c r="Q397" s="20"/>
      <c r="R397" s="20"/>
    </row>
    <row r="398" spans="2:18" x14ac:dyDescent="0.25">
      <c r="B398" s="20"/>
      <c r="C398" s="20"/>
      <c r="D398" s="20"/>
      <c r="E398" s="20"/>
      <c r="F398" s="20"/>
      <c r="G398" s="20"/>
      <c r="H398" s="20"/>
      <c r="I398" s="20"/>
      <c r="J398" s="20"/>
      <c r="K398" s="20"/>
      <c r="L398" s="20"/>
      <c r="M398" s="20"/>
      <c r="N398" s="20"/>
      <c r="O398" s="20"/>
      <c r="P398" s="20"/>
      <c r="Q398" s="20"/>
      <c r="R398" s="20"/>
    </row>
    <row r="399" spans="2:18" x14ac:dyDescent="0.25">
      <c r="B399" s="20"/>
      <c r="C399" s="20"/>
      <c r="D399" s="20"/>
      <c r="E399" s="20"/>
      <c r="F399" s="20"/>
      <c r="G399" s="20"/>
      <c r="H399" s="20"/>
      <c r="I399" s="20"/>
      <c r="J399" s="20"/>
      <c r="K399" s="20"/>
      <c r="L399" s="20"/>
      <c r="M399" s="20"/>
      <c r="N399" s="20"/>
      <c r="O399" s="20"/>
      <c r="P399" s="20"/>
      <c r="Q399" s="20"/>
      <c r="R399" s="20"/>
    </row>
    <row r="400" spans="2:18" x14ac:dyDescent="0.25">
      <c r="B400" s="20"/>
      <c r="C400" s="20"/>
      <c r="D400" s="20"/>
      <c r="E400" s="20"/>
      <c r="F400" s="20"/>
      <c r="G400" s="20"/>
      <c r="H400" s="20"/>
      <c r="I400" s="20"/>
      <c r="J400" s="20"/>
      <c r="K400" s="20"/>
      <c r="L400" s="20"/>
      <c r="M400" s="20"/>
      <c r="N400" s="20"/>
      <c r="O400" s="20"/>
      <c r="P400" s="20"/>
      <c r="Q400" s="20"/>
      <c r="R400" s="20"/>
    </row>
    <row r="401" spans="2:18" x14ac:dyDescent="0.25">
      <c r="B401" s="20"/>
      <c r="C401" s="20"/>
      <c r="D401" s="20"/>
      <c r="E401" s="20"/>
      <c r="F401" s="20"/>
      <c r="G401" s="20"/>
      <c r="H401" s="20"/>
      <c r="I401" s="20"/>
      <c r="J401" s="20"/>
      <c r="K401" s="20"/>
      <c r="L401" s="20"/>
      <c r="M401" s="20"/>
      <c r="N401" s="20"/>
      <c r="O401" s="20"/>
      <c r="P401" s="20"/>
      <c r="Q401" s="20"/>
      <c r="R401" s="20"/>
    </row>
    <row r="402" spans="2:18" x14ac:dyDescent="0.25">
      <c r="B402" s="20"/>
      <c r="C402" s="20"/>
      <c r="D402" s="20"/>
      <c r="E402" s="20"/>
      <c r="F402" s="20"/>
      <c r="G402" s="20"/>
      <c r="H402" s="20"/>
      <c r="I402" s="20"/>
      <c r="J402" s="20"/>
      <c r="K402" s="20"/>
      <c r="L402" s="20"/>
      <c r="M402" s="20"/>
      <c r="N402" s="20"/>
      <c r="O402" s="20"/>
      <c r="P402" s="20"/>
      <c r="Q402" s="20"/>
      <c r="R402" s="20"/>
    </row>
    <row r="403" spans="2:18" x14ac:dyDescent="0.25">
      <c r="B403" s="20"/>
      <c r="C403" s="20"/>
      <c r="D403" s="20"/>
      <c r="E403" s="20"/>
      <c r="F403" s="20"/>
      <c r="G403" s="20"/>
      <c r="H403" s="20"/>
      <c r="I403" s="20"/>
      <c r="J403" s="20"/>
      <c r="K403" s="20"/>
      <c r="L403" s="20"/>
      <c r="M403" s="20"/>
      <c r="N403" s="20"/>
      <c r="O403" s="20"/>
      <c r="P403" s="20"/>
      <c r="Q403" s="20"/>
      <c r="R403" s="20"/>
    </row>
    <row r="404" spans="2:18" x14ac:dyDescent="0.25">
      <c r="B404" s="20"/>
      <c r="C404" s="20"/>
      <c r="D404" s="20"/>
      <c r="E404" s="20"/>
      <c r="F404" s="20"/>
      <c r="G404" s="20"/>
      <c r="H404" s="20"/>
      <c r="I404" s="20"/>
      <c r="J404" s="20"/>
      <c r="K404" s="20"/>
      <c r="L404" s="20"/>
      <c r="M404" s="20"/>
      <c r="N404" s="20"/>
      <c r="O404" s="20"/>
      <c r="P404" s="20"/>
      <c r="Q404" s="20"/>
      <c r="R404" s="20"/>
    </row>
    <row r="405" spans="2:18" x14ac:dyDescent="0.25">
      <c r="B405" s="20"/>
      <c r="C405" s="20"/>
      <c r="D405" s="20"/>
      <c r="E405" s="20"/>
      <c r="F405" s="20"/>
      <c r="G405" s="20"/>
      <c r="H405" s="20"/>
      <c r="I405" s="20"/>
      <c r="J405" s="20"/>
      <c r="K405" s="20"/>
      <c r="L405" s="20"/>
      <c r="M405" s="20"/>
      <c r="N405" s="20"/>
      <c r="O405" s="20"/>
      <c r="P405" s="20"/>
      <c r="Q405" s="20"/>
      <c r="R405" s="20"/>
    </row>
    <row r="406" spans="2:18" x14ac:dyDescent="0.25">
      <c r="B406" s="20"/>
      <c r="C406" s="20"/>
      <c r="D406" s="20"/>
      <c r="E406" s="20"/>
      <c r="F406" s="20"/>
      <c r="G406" s="20"/>
      <c r="H406" s="20"/>
      <c r="I406" s="20"/>
      <c r="J406" s="20"/>
      <c r="K406" s="20"/>
      <c r="L406" s="20"/>
      <c r="M406" s="20"/>
      <c r="N406" s="20"/>
      <c r="O406" s="20"/>
      <c r="P406" s="20"/>
      <c r="Q406" s="20"/>
      <c r="R406" s="20"/>
    </row>
    <row r="407" spans="2:18" x14ac:dyDescent="0.25">
      <c r="B407" s="20"/>
      <c r="C407" s="20"/>
      <c r="D407" s="20"/>
      <c r="E407" s="20"/>
      <c r="F407" s="20"/>
      <c r="G407" s="20"/>
      <c r="H407" s="20"/>
      <c r="I407" s="20"/>
      <c r="J407" s="20"/>
      <c r="K407" s="20"/>
      <c r="L407" s="20"/>
      <c r="M407" s="20"/>
      <c r="N407" s="20"/>
      <c r="O407" s="20"/>
      <c r="P407" s="20"/>
      <c r="Q407" s="20"/>
      <c r="R407" s="20"/>
    </row>
    <row r="408" spans="2:18" x14ac:dyDescent="0.25">
      <c r="B408" s="20"/>
      <c r="C408" s="20"/>
      <c r="D408" s="20"/>
      <c r="E408" s="20"/>
      <c r="F408" s="20"/>
      <c r="G408" s="20"/>
      <c r="H408" s="20"/>
      <c r="I408" s="20"/>
      <c r="J408" s="20"/>
      <c r="K408" s="20"/>
      <c r="L408" s="20"/>
      <c r="M408" s="20"/>
      <c r="N408" s="20"/>
      <c r="O408" s="20"/>
      <c r="P408" s="20"/>
      <c r="Q408" s="20"/>
      <c r="R408" s="20"/>
    </row>
    <row r="409" spans="2:18" x14ac:dyDescent="0.25">
      <c r="B409" s="20"/>
      <c r="C409" s="20"/>
      <c r="D409" s="20"/>
      <c r="E409" s="20"/>
      <c r="F409" s="20"/>
      <c r="G409" s="20"/>
      <c r="H409" s="20"/>
      <c r="I409" s="20"/>
      <c r="J409" s="20"/>
      <c r="K409" s="20"/>
      <c r="L409" s="20"/>
      <c r="M409" s="20"/>
      <c r="N409" s="20"/>
      <c r="O409" s="20"/>
      <c r="P409" s="20"/>
      <c r="Q409" s="20"/>
      <c r="R409" s="20"/>
    </row>
    <row r="410" spans="2:18" x14ac:dyDescent="0.25">
      <c r="B410" s="20"/>
      <c r="C410" s="20"/>
      <c r="D410" s="20"/>
      <c r="E410" s="20"/>
      <c r="F410" s="20"/>
      <c r="G410" s="20"/>
      <c r="H410" s="20"/>
      <c r="I410" s="20"/>
      <c r="J410" s="20"/>
      <c r="K410" s="20"/>
      <c r="L410" s="20"/>
      <c r="M410" s="20"/>
      <c r="N410" s="20"/>
      <c r="O410" s="20"/>
      <c r="P410" s="20"/>
      <c r="Q410" s="20"/>
      <c r="R410" s="20"/>
    </row>
    <row r="411" spans="2:18" x14ac:dyDescent="0.25">
      <c r="B411" s="20"/>
      <c r="C411" s="20"/>
      <c r="D411" s="20"/>
      <c r="E411" s="20"/>
      <c r="F411" s="20"/>
      <c r="G411" s="20"/>
      <c r="H411" s="20"/>
      <c r="I411" s="20"/>
      <c r="J411" s="20"/>
      <c r="K411" s="20"/>
      <c r="L411" s="20"/>
      <c r="M411" s="20"/>
      <c r="N411" s="20"/>
      <c r="O411" s="20"/>
      <c r="P411" s="20"/>
      <c r="Q411" s="20"/>
      <c r="R411" s="20"/>
    </row>
    <row r="412" spans="2:18" x14ac:dyDescent="0.25">
      <c r="B412" s="20"/>
      <c r="C412" s="20"/>
      <c r="D412" s="20"/>
      <c r="E412" s="20"/>
      <c r="F412" s="20"/>
      <c r="G412" s="20"/>
      <c r="H412" s="20"/>
      <c r="I412" s="20"/>
      <c r="J412" s="20"/>
      <c r="K412" s="20"/>
      <c r="L412" s="20"/>
      <c r="M412" s="20"/>
      <c r="N412" s="20"/>
      <c r="O412" s="20"/>
      <c r="P412" s="20"/>
      <c r="Q412" s="20"/>
      <c r="R412" s="20"/>
    </row>
    <row r="413" spans="2:18" x14ac:dyDescent="0.25">
      <c r="B413" s="20"/>
      <c r="C413" s="20"/>
      <c r="D413" s="20"/>
      <c r="E413" s="20"/>
      <c r="F413" s="20"/>
      <c r="G413" s="20"/>
      <c r="H413" s="20"/>
      <c r="I413" s="20"/>
      <c r="J413" s="20"/>
      <c r="K413" s="20"/>
      <c r="L413" s="20"/>
      <c r="M413" s="20"/>
      <c r="N413" s="20"/>
      <c r="O413" s="20"/>
      <c r="P413" s="20"/>
      <c r="Q413" s="20"/>
      <c r="R413" s="20"/>
    </row>
    <row r="414" spans="2:18" x14ac:dyDescent="0.25">
      <c r="B414" s="20"/>
      <c r="C414" s="20"/>
      <c r="D414" s="20"/>
      <c r="E414" s="20"/>
      <c r="F414" s="20"/>
      <c r="G414" s="20"/>
      <c r="H414" s="20"/>
      <c r="I414" s="20"/>
      <c r="J414" s="20"/>
      <c r="K414" s="20"/>
      <c r="L414" s="20"/>
      <c r="M414" s="20"/>
      <c r="N414" s="20"/>
      <c r="O414" s="20"/>
      <c r="P414" s="20"/>
      <c r="Q414" s="20"/>
      <c r="R414" s="20"/>
    </row>
    <row r="415" spans="2:18" x14ac:dyDescent="0.25">
      <c r="B415" s="20"/>
      <c r="C415" s="20"/>
      <c r="D415" s="20"/>
      <c r="E415" s="20"/>
      <c r="F415" s="20"/>
      <c r="G415" s="20"/>
      <c r="H415" s="20"/>
      <c r="I415" s="20"/>
      <c r="J415" s="20"/>
      <c r="K415" s="20"/>
      <c r="L415" s="20"/>
      <c r="M415" s="20"/>
      <c r="N415" s="20"/>
      <c r="O415" s="20"/>
      <c r="P415" s="20"/>
      <c r="Q415" s="20"/>
      <c r="R415" s="20"/>
    </row>
    <row r="416" spans="2:18" x14ac:dyDescent="0.25">
      <c r="B416" s="20"/>
      <c r="C416" s="20"/>
      <c r="D416" s="20"/>
      <c r="E416" s="20"/>
      <c r="F416" s="20"/>
      <c r="G416" s="20"/>
      <c r="H416" s="20"/>
      <c r="I416" s="20"/>
      <c r="J416" s="20"/>
      <c r="K416" s="20"/>
      <c r="L416" s="20"/>
      <c r="M416" s="20"/>
      <c r="N416" s="20"/>
      <c r="O416" s="20"/>
      <c r="P416" s="20"/>
      <c r="Q416" s="20"/>
      <c r="R416" s="20"/>
    </row>
    <row r="417" spans="2:18" x14ac:dyDescent="0.25">
      <c r="B417" s="20"/>
      <c r="C417" s="20"/>
      <c r="D417" s="20"/>
      <c r="E417" s="20"/>
      <c r="F417" s="20"/>
      <c r="G417" s="20"/>
      <c r="H417" s="20"/>
      <c r="I417" s="20"/>
      <c r="J417" s="20"/>
      <c r="K417" s="20"/>
      <c r="L417" s="20"/>
      <c r="M417" s="20"/>
      <c r="N417" s="20"/>
      <c r="O417" s="20"/>
      <c r="P417" s="20"/>
      <c r="Q417" s="20"/>
      <c r="R417" s="20"/>
    </row>
    <row r="418" spans="2:18" x14ac:dyDescent="0.25">
      <c r="B418" s="20"/>
      <c r="C418" s="20"/>
      <c r="D418" s="20"/>
      <c r="E418" s="20"/>
      <c r="F418" s="20"/>
      <c r="G418" s="20"/>
      <c r="H418" s="20"/>
      <c r="I418" s="20"/>
      <c r="J418" s="20"/>
      <c r="K418" s="20"/>
      <c r="L418" s="20"/>
      <c r="M418" s="20"/>
      <c r="N418" s="20"/>
      <c r="O418" s="20"/>
      <c r="P418" s="20"/>
      <c r="Q418" s="20"/>
      <c r="R418" s="20"/>
    </row>
    <row r="419" spans="2:18" x14ac:dyDescent="0.25">
      <c r="B419" s="20"/>
      <c r="C419" s="20"/>
      <c r="D419" s="20"/>
      <c r="E419" s="20"/>
      <c r="F419" s="20"/>
      <c r="G419" s="20"/>
      <c r="H419" s="20"/>
      <c r="I419" s="20"/>
      <c r="J419" s="20"/>
      <c r="K419" s="20"/>
      <c r="L419" s="20"/>
      <c r="M419" s="20"/>
      <c r="N419" s="20"/>
      <c r="O419" s="20"/>
      <c r="P419" s="20"/>
      <c r="Q419" s="20"/>
      <c r="R419" s="20"/>
    </row>
    <row r="420" spans="2:18" x14ac:dyDescent="0.25">
      <c r="B420" s="20"/>
      <c r="C420" s="20"/>
      <c r="D420" s="20"/>
      <c r="E420" s="20"/>
      <c r="F420" s="20"/>
      <c r="G420" s="20"/>
      <c r="H420" s="20"/>
      <c r="I420" s="20"/>
      <c r="J420" s="20"/>
      <c r="K420" s="20"/>
      <c r="L420" s="20"/>
      <c r="M420" s="20"/>
      <c r="N420" s="20"/>
      <c r="O420" s="20"/>
      <c r="P420" s="20"/>
      <c r="Q420" s="20"/>
      <c r="R420" s="20"/>
    </row>
    <row r="421" spans="2:18" x14ac:dyDescent="0.25">
      <c r="B421" s="20"/>
      <c r="C421" s="20"/>
      <c r="D421" s="20"/>
      <c r="E421" s="20"/>
      <c r="F421" s="20"/>
      <c r="G421" s="20"/>
      <c r="H421" s="20"/>
      <c r="I421" s="20"/>
      <c r="J421" s="20"/>
      <c r="K421" s="20"/>
      <c r="L421" s="20"/>
      <c r="M421" s="20"/>
      <c r="N421" s="20"/>
      <c r="O421" s="20"/>
      <c r="P421" s="20"/>
      <c r="Q421" s="20"/>
      <c r="R421" s="20"/>
    </row>
    <row r="422" spans="2:18" x14ac:dyDescent="0.25">
      <c r="B422" s="20"/>
      <c r="C422" s="20"/>
      <c r="D422" s="20"/>
      <c r="E422" s="20"/>
      <c r="F422" s="20"/>
      <c r="G422" s="20"/>
      <c r="H422" s="20"/>
      <c r="I422" s="20"/>
      <c r="J422" s="20"/>
      <c r="K422" s="20"/>
      <c r="L422" s="20"/>
      <c r="M422" s="20"/>
      <c r="N422" s="20"/>
      <c r="O422" s="20"/>
      <c r="P422" s="20"/>
      <c r="Q422" s="20"/>
      <c r="R422" s="20"/>
    </row>
    <row r="423" spans="2:18" x14ac:dyDescent="0.25">
      <c r="B423" s="20"/>
      <c r="C423" s="20"/>
      <c r="D423" s="20"/>
      <c r="E423" s="20"/>
      <c r="F423" s="20"/>
      <c r="G423" s="20"/>
      <c r="H423" s="20"/>
      <c r="I423" s="20"/>
      <c r="J423" s="20"/>
      <c r="K423" s="20"/>
      <c r="L423" s="20"/>
      <c r="M423" s="20"/>
      <c r="N423" s="20"/>
      <c r="O423" s="20"/>
      <c r="P423" s="20"/>
      <c r="Q423" s="20"/>
      <c r="R423" s="20"/>
    </row>
    <row r="424" spans="2:18" x14ac:dyDescent="0.25">
      <c r="B424" s="20"/>
      <c r="C424" s="20"/>
      <c r="D424" s="20"/>
      <c r="E424" s="20"/>
      <c r="F424" s="20"/>
      <c r="G424" s="20"/>
      <c r="H424" s="20"/>
      <c r="I424" s="20"/>
      <c r="J424" s="20"/>
      <c r="K424" s="20"/>
      <c r="L424" s="20"/>
      <c r="M424" s="20"/>
      <c r="N424" s="20"/>
      <c r="O424" s="20"/>
      <c r="P424" s="20"/>
      <c r="Q424" s="20"/>
      <c r="R424" s="20"/>
    </row>
    <row r="425" spans="2:18" x14ac:dyDescent="0.25">
      <c r="B425" s="20"/>
      <c r="C425" s="20"/>
      <c r="D425" s="20"/>
      <c r="E425" s="20"/>
      <c r="F425" s="20"/>
      <c r="G425" s="20"/>
      <c r="H425" s="20"/>
      <c r="I425" s="20"/>
      <c r="J425" s="20"/>
      <c r="K425" s="20"/>
      <c r="L425" s="20"/>
      <c r="M425" s="20"/>
      <c r="N425" s="20"/>
      <c r="O425" s="20"/>
      <c r="P425" s="20"/>
      <c r="Q425" s="20"/>
      <c r="R425" s="20"/>
    </row>
    <row r="426" spans="2:18" x14ac:dyDescent="0.25">
      <c r="B426" s="20"/>
      <c r="C426" s="20"/>
      <c r="D426" s="20"/>
      <c r="E426" s="20"/>
      <c r="F426" s="20"/>
      <c r="G426" s="20"/>
      <c r="H426" s="20"/>
      <c r="I426" s="20"/>
      <c r="J426" s="20"/>
      <c r="K426" s="20"/>
      <c r="L426" s="20"/>
      <c r="M426" s="20"/>
      <c r="N426" s="20"/>
      <c r="O426" s="20"/>
      <c r="P426" s="20"/>
      <c r="Q426" s="20"/>
      <c r="R426" s="20"/>
    </row>
    <row r="427" spans="2:18" x14ac:dyDescent="0.25">
      <c r="B427" s="20"/>
      <c r="C427" s="20"/>
      <c r="D427" s="20"/>
      <c r="E427" s="20"/>
      <c r="F427" s="20"/>
      <c r="G427" s="20"/>
      <c r="H427" s="20"/>
      <c r="I427" s="20"/>
      <c r="J427" s="20"/>
      <c r="K427" s="20"/>
      <c r="L427" s="20"/>
      <c r="M427" s="20"/>
      <c r="N427" s="20"/>
      <c r="O427" s="20"/>
      <c r="P427" s="20"/>
      <c r="Q427" s="20"/>
      <c r="R427" s="20"/>
    </row>
    <row r="428" spans="2:18" x14ac:dyDescent="0.25">
      <c r="B428" s="20"/>
      <c r="C428" s="20"/>
      <c r="D428" s="20"/>
      <c r="E428" s="20"/>
      <c r="F428" s="20"/>
      <c r="G428" s="20"/>
      <c r="H428" s="20"/>
      <c r="I428" s="20"/>
      <c r="J428" s="20"/>
      <c r="K428" s="20"/>
      <c r="L428" s="20"/>
      <c r="M428" s="20"/>
      <c r="N428" s="20"/>
      <c r="O428" s="20"/>
      <c r="P428" s="20"/>
      <c r="Q428" s="20"/>
      <c r="R428" s="20"/>
    </row>
    <row r="429" spans="2:18" x14ac:dyDescent="0.25">
      <c r="B429" s="20"/>
      <c r="C429" s="20"/>
      <c r="D429" s="20"/>
      <c r="E429" s="20"/>
      <c r="F429" s="20"/>
      <c r="G429" s="20"/>
      <c r="H429" s="20"/>
      <c r="I429" s="20"/>
      <c r="J429" s="20"/>
      <c r="K429" s="20"/>
      <c r="L429" s="20"/>
      <c r="M429" s="20"/>
      <c r="N429" s="20"/>
      <c r="O429" s="20"/>
      <c r="P429" s="20"/>
      <c r="Q429" s="20"/>
      <c r="R429" s="20"/>
    </row>
    <row r="430" spans="2:18" x14ac:dyDescent="0.25">
      <c r="B430" s="20"/>
      <c r="C430" s="20"/>
      <c r="D430" s="20"/>
      <c r="E430" s="20"/>
      <c r="F430" s="20"/>
      <c r="G430" s="20"/>
      <c r="H430" s="20"/>
      <c r="I430" s="20"/>
      <c r="J430" s="20"/>
      <c r="K430" s="20"/>
      <c r="L430" s="20"/>
      <c r="M430" s="20"/>
      <c r="N430" s="20"/>
      <c r="O430" s="20"/>
      <c r="P430" s="20"/>
      <c r="Q430" s="20"/>
      <c r="R430" s="20"/>
    </row>
    <row r="431" spans="2:18" x14ac:dyDescent="0.25">
      <c r="B431" s="20"/>
      <c r="C431" s="20"/>
      <c r="D431" s="20"/>
      <c r="E431" s="20"/>
      <c r="F431" s="20"/>
      <c r="G431" s="20"/>
      <c r="H431" s="20"/>
      <c r="I431" s="20"/>
      <c r="J431" s="20"/>
      <c r="K431" s="20"/>
      <c r="L431" s="20"/>
      <c r="M431" s="20"/>
      <c r="N431" s="20"/>
      <c r="O431" s="20"/>
      <c r="P431" s="20"/>
      <c r="Q431" s="20"/>
      <c r="R431" s="20"/>
    </row>
    <row r="432" spans="2:18" x14ac:dyDescent="0.25">
      <c r="B432" s="20"/>
      <c r="C432" s="20"/>
      <c r="D432" s="20"/>
      <c r="E432" s="20"/>
      <c r="F432" s="20"/>
      <c r="G432" s="20"/>
      <c r="H432" s="20"/>
      <c r="I432" s="20"/>
      <c r="J432" s="20"/>
      <c r="K432" s="20"/>
      <c r="L432" s="20"/>
      <c r="M432" s="20"/>
      <c r="N432" s="20"/>
      <c r="O432" s="20"/>
      <c r="P432" s="20"/>
      <c r="Q432" s="20"/>
      <c r="R432" s="20"/>
    </row>
    <row r="433" spans="2:18" x14ac:dyDescent="0.25">
      <c r="B433" s="20"/>
      <c r="C433" s="20"/>
      <c r="D433" s="20"/>
      <c r="E433" s="20"/>
      <c r="F433" s="20"/>
      <c r="G433" s="20"/>
      <c r="H433" s="20"/>
      <c r="I433" s="20"/>
      <c r="J433" s="20"/>
      <c r="K433" s="20"/>
      <c r="L433" s="20"/>
      <c r="M433" s="20"/>
      <c r="N433" s="20"/>
      <c r="O433" s="20"/>
      <c r="P433" s="20"/>
      <c r="Q433" s="20"/>
      <c r="R433" s="20"/>
    </row>
    <row r="434" spans="2:18" x14ac:dyDescent="0.25">
      <c r="B434" s="20"/>
      <c r="C434" s="20"/>
      <c r="D434" s="20"/>
      <c r="E434" s="20"/>
      <c r="F434" s="20"/>
      <c r="G434" s="20"/>
      <c r="H434" s="20"/>
      <c r="I434" s="20"/>
      <c r="J434" s="20"/>
      <c r="K434" s="20"/>
      <c r="L434" s="20"/>
      <c r="M434" s="20"/>
      <c r="N434" s="20"/>
      <c r="O434" s="20"/>
      <c r="P434" s="20"/>
      <c r="Q434" s="20"/>
      <c r="R434" s="20"/>
    </row>
    <row r="435" spans="2:18" x14ac:dyDescent="0.25">
      <c r="B435" s="20"/>
      <c r="C435" s="20"/>
      <c r="D435" s="20"/>
      <c r="E435" s="20"/>
      <c r="F435" s="20"/>
      <c r="G435" s="20"/>
      <c r="H435" s="20"/>
      <c r="I435" s="20"/>
      <c r="J435" s="20"/>
      <c r="K435" s="20"/>
      <c r="L435" s="20"/>
      <c r="M435" s="20"/>
      <c r="N435" s="20"/>
      <c r="O435" s="20"/>
      <c r="P435" s="20"/>
      <c r="Q435" s="20"/>
      <c r="R435" s="20"/>
    </row>
    <row r="436" spans="2:18" x14ac:dyDescent="0.25">
      <c r="B436" s="20"/>
      <c r="C436" s="20"/>
      <c r="D436" s="20"/>
      <c r="E436" s="20"/>
      <c r="F436" s="20"/>
      <c r="G436" s="20"/>
      <c r="H436" s="20"/>
      <c r="I436" s="20"/>
      <c r="J436" s="20"/>
      <c r="K436" s="20"/>
      <c r="L436" s="20"/>
      <c r="M436" s="20"/>
      <c r="N436" s="20"/>
      <c r="O436" s="20"/>
      <c r="P436" s="20"/>
      <c r="Q436" s="20"/>
      <c r="R436" s="20"/>
    </row>
    <row r="437" spans="2:18" x14ac:dyDescent="0.25">
      <c r="B437" s="20"/>
      <c r="C437" s="20"/>
      <c r="D437" s="20"/>
      <c r="E437" s="20"/>
      <c r="F437" s="20"/>
      <c r="G437" s="20"/>
      <c r="H437" s="20"/>
      <c r="I437" s="20"/>
      <c r="J437" s="20"/>
      <c r="K437" s="20"/>
      <c r="L437" s="20"/>
      <c r="M437" s="20"/>
      <c r="N437" s="20"/>
      <c r="O437" s="20"/>
      <c r="P437" s="20"/>
      <c r="Q437" s="20"/>
      <c r="R437" s="20"/>
    </row>
    <row r="438" spans="2:18" x14ac:dyDescent="0.25">
      <c r="B438" s="20"/>
      <c r="C438" s="20"/>
      <c r="D438" s="20"/>
      <c r="E438" s="20"/>
      <c r="F438" s="20"/>
      <c r="G438" s="20"/>
      <c r="H438" s="20"/>
      <c r="I438" s="20"/>
      <c r="J438" s="20"/>
      <c r="K438" s="20"/>
      <c r="L438" s="20"/>
      <c r="M438" s="20"/>
      <c r="N438" s="20"/>
      <c r="O438" s="20"/>
      <c r="P438" s="20"/>
      <c r="Q438" s="20"/>
      <c r="R438" s="20"/>
    </row>
    <row r="439" spans="2:18" x14ac:dyDescent="0.25">
      <c r="B439" s="20"/>
      <c r="C439" s="20"/>
      <c r="D439" s="20"/>
      <c r="E439" s="20"/>
      <c r="F439" s="20"/>
      <c r="G439" s="20"/>
      <c r="H439" s="20"/>
      <c r="I439" s="20"/>
      <c r="J439" s="20"/>
      <c r="K439" s="20"/>
      <c r="L439" s="20"/>
      <c r="M439" s="20"/>
      <c r="N439" s="20"/>
      <c r="O439" s="20"/>
      <c r="P439" s="20"/>
      <c r="Q439" s="20"/>
      <c r="R439" s="20"/>
    </row>
    <row r="440" spans="2:18" x14ac:dyDescent="0.25">
      <c r="B440" s="20"/>
      <c r="C440" s="20"/>
      <c r="D440" s="20"/>
      <c r="E440" s="20"/>
      <c r="F440" s="20"/>
      <c r="G440" s="20"/>
      <c r="H440" s="20"/>
      <c r="I440" s="20"/>
      <c r="J440" s="20"/>
      <c r="K440" s="20"/>
      <c r="L440" s="20"/>
      <c r="M440" s="20"/>
      <c r="N440" s="20"/>
      <c r="O440" s="20"/>
      <c r="P440" s="20"/>
      <c r="Q440" s="20"/>
      <c r="R440" s="20"/>
    </row>
    <row r="441" spans="2:18" x14ac:dyDescent="0.25">
      <c r="B441" s="20"/>
      <c r="C441" s="20"/>
      <c r="D441" s="20"/>
      <c r="E441" s="20"/>
      <c r="F441" s="20"/>
      <c r="G441" s="20"/>
      <c r="H441" s="20"/>
      <c r="I441" s="20"/>
      <c r="J441" s="20"/>
      <c r="K441" s="20"/>
      <c r="L441" s="20"/>
      <c r="M441" s="20"/>
      <c r="N441" s="20"/>
      <c r="O441" s="20"/>
      <c r="P441" s="20"/>
      <c r="Q441" s="20"/>
      <c r="R441" s="20"/>
    </row>
    <row r="442" spans="2:18" x14ac:dyDescent="0.25">
      <c r="B442" s="20"/>
      <c r="C442" s="20"/>
      <c r="D442" s="20"/>
      <c r="E442" s="20"/>
      <c r="F442" s="20"/>
      <c r="G442" s="20"/>
      <c r="H442" s="20"/>
      <c r="I442" s="20"/>
      <c r="J442" s="20"/>
      <c r="K442" s="20"/>
      <c r="L442" s="20"/>
      <c r="M442" s="20"/>
      <c r="N442" s="20"/>
      <c r="O442" s="20"/>
      <c r="P442" s="20"/>
      <c r="Q442" s="20"/>
      <c r="R442" s="20"/>
    </row>
    <row r="443" spans="2:18" x14ac:dyDescent="0.25">
      <c r="B443" s="20"/>
      <c r="C443" s="20"/>
      <c r="D443" s="20"/>
      <c r="E443" s="20"/>
      <c r="F443" s="20"/>
      <c r="G443" s="20"/>
      <c r="H443" s="20"/>
      <c r="I443" s="20"/>
      <c r="J443" s="20"/>
      <c r="K443" s="20"/>
      <c r="L443" s="20"/>
      <c r="M443" s="20"/>
      <c r="N443" s="20"/>
      <c r="O443" s="20"/>
      <c r="P443" s="20"/>
      <c r="Q443" s="20"/>
      <c r="R443" s="20"/>
    </row>
    <row r="444" spans="2:18" x14ac:dyDescent="0.25">
      <c r="B444" s="20"/>
      <c r="C444" s="20"/>
      <c r="D444" s="20"/>
      <c r="E444" s="20"/>
      <c r="F444" s="20"/>
      <c r="G444" s="20"/>
      <c r="H444" s="20"/>
      <c r="I444" s="20"/>
      <c r="J444" s="20"/>
      <c r="K444" s="20"/>
      <c r="L444" s="20"/>
      <c r="M444" s="20"/>
      <c r="N444" s="20"/>
      <c r="O444" s="20"/>
      <c r="P444" s="20"/>
      <c r="Q444" s="20"/>
      <c r="R444" s="20"/>
    </row>
    <row r="445" spans="2:18" x14ac:dyDescent="0.25">
      <c r="B445" s="20"/>
      <c r="C445" s="20"/>
      <c r="D445" s="20"/>
      <c r="E445" s="20"/>
      <c r="F445" s="20"/>
      <c r="G445" s="20"/>
      <c r="H445" s="20"/>
      <c r="I445" s="20"/>
      <c r="J445" s="20"/>
      <c r="K445" s="20"/>
      <c r="L445" s="20"/>
      <c r="M445" s="20"/>
      <c r="N445" s="20"/>
      <c r="O445" s="20"/>
      <c r="P445" s="20"/>
      <c r="Q445" s="20"/>
      <c r="R445" s="20"/>
    </row>
    <row r="446" spans="2:18" x14ac:dyDescent="0.25">
      <c r="B446" s="20"/>
      <c r="C446" s="20"/>
      <c r="D446" s="20"/>
      <c r="E446" s="20"/>
      <c r="F446" s="20"/>
      <c r="G446" s="20"/>
      <c r="H446" s="20"/>
      <c r="I446" s="20"/>
      <c r="J446" s="20"/>
      <c r="K446" s="20"/>
      <c r="L446" s="20"/>
      <c r="M446" s="20"/>
      <c r="N446" s="20"/>
      <c r="O446" s="20"/>
      <c r="P446" s="20"/>
      <c r="Q446" s="20"/>
      <c r="R446" s="20"/>
    </row>
    <row r="447" spans="2:18" x14ac:dyDescent="0.25">
      <c r="B447" s="20"/>
      <c r="C447" s="20"/>
      <c r="D447" s="20"/>
      <c r="E447" s="20"/>
      <c r="F447" s="20"/>
      <c r="G447" s="20"/>
      <c r="H447" s="20"/>
      <c r="I447" s="20"/>
      <c r="J447" s="20"/>
      <c r="K447" s="20"/>
      <c r="L447" s="20"/>
      <c r="M447" s="20"/>
      <c r="N447" s="20"/>
      <c r="O447" s="20"/>
      <c r="P447" s="20"/>
      <c r="Q447" s="20"/>
      <c r="R447" s="20"/>
    </row>
    <row r="448" spans="2:18" x14ac:dyDescent="0.25">
      <c r="B448" s="20"/>
      <c r="C448" s="20"/>
      <c r="D448" s="20"/>
      <c r="E448" s="20"/>
      <c r="F448" s="20"/>
      <c r="G448" s="20"/>
      <c r="H448" s="20"/>
      <c r="I448" s="20"/>
      <c r="J448" s="20"/>
      <c r="K448" s="20"/>
      <c r="L448" s="20"/>
      <c r="M448" s="20"/>
      <c r="N448" s="20"/>
      <c r="O448" s="20"/>
      <c r="P448" s="20"/>
      <c r="Q448" s="20"/>
      <c r="R448" s="20"/>
    </row>
    <row r="449" spans="2:18" x14ac:dyDescent="0.25">
      <c r="B449" s="20"/>
      <c r="C449" s="20"/>
      <c r="D449" s="20"/>
      <c r="E449" s="20"/>
      <c r="F449" s="20"/>
      <c r="G449" s="20"/>
      <c r="H449" s="20"/>
      <c r="I449" s="20"/>
      <c r="J449" s="20"/>
      <c r="K449" s="20"/>
      <c r="L449" s="20"/>
      <c r="M449" s="20"/>
      <c r="N449" s="20"/>
      <c r="O449" s="20"/>
      <c r="P449" s="20"/>
      <c r="Q449" s="20"/>
      <c r="R449" s="20"/>
    </row>
    <row r="450" spans="2:18" x14ac:dyDescent="0.25">
      <c r="B450" s="20"/>
      <c r="C450" s="20"/>
      <c r="D450" s="20"/>
      <c r="E450" s="20"/>
      <c r="F450" s="20"/>
      <c r="G450" s="20"/>
      <c r="H450" s="20"/>
      <c r="I450" s="20"/>
      <c r="J450" s="20"/>
      <c r="K450" s="20"/>
      <c r="L450" s="20"/>
      <c r="M450" s="20"/>
      <c r="N450" s="20"/>
      <c r="O450" s="20"/>
      <c r="P450" s="20"/>
      <c r="Q450" s="20"/>
      <c r="R450" s="20"/>
    </row>
    <row r="451" spans="2:18" x14ac:dyDescent="0.25">
      <c r="B451" s="20"/>
      <c r="C451" s="20"/>
      <c r="D451" s="20"/>
      <c r="E451" s="20"/>
      <c r="F451" s="20"/>
      <c r="G451" s="20"/>
      <c r="H451" s="20"/>
      <c r="I451" s="20"/>
      <c r="J451" s="20"/>
      <c r="K451" s="20"/>
      <c r="L451" s="20"/>
      <c r="M451" s="20"/>
      <c r="N451" s="20"/>
      <c r="O451" s="20"/>
      <c r="P451" s="20"/>
      <c r="Q451" s="20"/>
      <c r="R451" s="20"/>
    </row>
    <row r="452" spans="2:18" x14ac:dyDescent="0.25">
      <c r="B452" s="20"/>
      <c r="C452" s="20"/>
      <c r="D452" s="20"/>
      <c r="E452" s="20"/>
      <c r="F452" s="20"/>
      <c r="G452" s="20"/>
      <c r="H452" s="20"/>
      <c r="I452" s="20"/>
      <c r="J452" s="20"/>
      <c r="K452" s="20"/>
      <c r="L452" s="20"/>
      <c r="M452" s="20"/>
      <c r="N452" s="20"/>
      <c r="O452" s="20"/>
      <c r="P452" s="20"/>
      <c r="Q452" s="20"/>
      <c r="R452" s="20"/>
    </row>
    <row r="453" spans="2:18" x14ac:dyDescent="0.25">
      <c r="B453" s="20"/>
      <c r="C453" s="20"/>
      <c r="D453" s="20"/>
      <c r="E453" s="20"/>
      <c r="F453" s="20"/>
      <c r="G453" s="20"/>
      <c r="H453" s="20"/>
      <c r="I453" s="20"/>
      <c r="J453" s="20"/>
      <c r="K453" s="20"/>
      <c r="L453" s="20"/>
      <c r="M453" s="20"/>
      <c r="N453" s="20"/>
      <c r="O453" s="20"/>
      <c r="P453" s="20"/>
      <c r="Q453" s="20"/>
      <c r="R453" s="20"/>
    </row>
    <row r="454" spans="2:18" x14ac:dyDescent="0.25">
      <c r="B454" s="20"/>
      <c r="C454" s="20"/>
      <c r="D454" s="20"/>
      <c r="E454" s="20"/>
      <c r="F454" s="20"/>
      <c r="G454" s="20"/>
      <c r="H454" s="20"/>
      <c r="I454" s="20"/>
      <c r="J454" s="20"/>
      <c r="K454" s="20"/>
      <c r="L454" s="20"/>
      <c r="M454" s="20"/>
      <c r="N454" s="20"/>
      <c r="O454" s="20"/>
      <c r="P454" s="20"/>
      <c r="Q454" s="20"/>
      <c r="R454" s="20"/>
    </row>
    <row r="455" spans="2:18" x14ac:dyDescent="0.25">
      <c r="B455" s="20"/>
      <c r="C455" s="20"/>
      <c r="D455" s="20"/>
      <c r="E455" s="20"/>
      <c r="F455" s="20"/>
      <c r="G455" s="20"/>
      <c r="H455" s="20"/>
      <c r="I455" s="20"/>
      <c r="J455" s="20"/>
      <c r="K455" s="20"/>
      <c r="L455" s="20"/>
      <c r="M455" s="20"/>
      <c r="N455" s="20"/>
      <c r="O455" s="20"/>
      <c r="P455" s="20"/>
      <c r="Q455" s="20"/>
      <c r="R455" s="20"/>
    </row>
    <row r="456" spans="2:18" x14ac:dyDescent="0.25">
      <c r="B456" s="20"/>
      <c r="C456" s="20"/>
      <c r="D456" s="20"/>
      <c r="E456" s="20"/>
      <c r="F456" s="20"/>
      <c r="G456" s="20"/>
      <c r="H456" s="20"/>
      <c r="I456" s="20"/>
      <c r="J456" s="20"/>
      <c r="K456" s="20"/>
      <c r="L456" s="20"/>
      <c r="M456" s="20"/>
      <c r="N456" s="20"/>
      <c r="O456" s="20"/>
      <c r="P456" s="20"/>
      <c r="Q456" s="20"/>
      <c r="R456" s="20"/>
    </row>
    <row r="457" spans="2:18" x14ac:dyDescent="0.25">
      <c r="B457" s="20"/>
      <c r="C457" s="20"/>
      <c r="D457" s="20"/>
      <c r="E457" s="20"/>
      <c r="F457" s="20"/>
      <c r="G457" s="20"/>
      <c r="H457" s="20"/>
      <c r="I457" s="20"/>
      <c r="J457" s="20"/>
      <c r="K457" s="20"/>
      <c r="L457" s="20"/>
      <c r="M457" s="20"/>
      <c r="N457" s="20"/>
      <c r="O457" s="20"/>
      <c r="P457" s="20"/>
      <c r="Q457" s="20"/>
      <c r="R457" s="20"/>
    </row>
    <row r="458" spans="2:18" x14ac:dyDescent="0.25">
      <c r="B458" s="20"/>
      <c r="C458" s="20"/>
      <c r="D458" s="20"/>
      <c r="E458" s="20"/>
      <c r="F458" s="20"/>
      <c r="G458" s="20"/>
      <c r="H458" s="20"/>
      <c r="I458" s="20"/>
      <c r="J458" s="20"/>
      <c r="K458" s="20"/>
      <c r="L458" s="20"/>
      <c r="M458" s="20"/>
      <c r="N458" s="20"/>
      <c r="O458" s="20"/>
      <c r="P458" s="20"/>
      <c r="Q458" s="20"/>
      <c r="R458" s="20"/>
    </row>
    <row r="459" spans="2:18" x14ac:dyDescent="0.25">
      <c r="B459" s="20"/>
      <c r="C459" s="20"/>
      <c r="D459" s="20"/>
      <c r="E459" s="20"/>
      <c r="F459" s="20"/>
      <c r="G459" s="20"/>
      <c r="H459" s="20"/>
      <c r="I459" s="20"/>
      <c r="J459" s="20"/>
      <c r="K459" s="20"/>
      <c r="L459" s="20"/>
      <c r="M459" s="20"/>
      <c r="N459" s="20"/>
      <c r="O459" s="20"/>
      <c r="P459" s="20"/>
      <c r="Q459" s="20"/>
      <c r="R459" s="20"/>
    </row>
    <row r="460" spans="2:18" x14ac:dyDescent="0.25">
      <c r="B460" s="20"/>
      <c r="C460" s="20"/>
      <c r="D460" s="20"/>
      <c r="E460" s="20"/>
      <c r="F460" s="20"/>
      <c r="G460" s="20"/>
      <c r="H460" s="20"/>
      <c r="I460" s="20"/>
      <c r="J460" s="20"/>
      <c r="K460" s="20"/>
      <c r="L460" s="20"/>
      <c r="M460" s="20"/>
      <c r="N460" s="20"/>
      <c r="O460" s="20"/>
      <c r="P460" s="20"/>
      <c r="Q460" s="20"/>
      <c r="R460" s="20"/>
    </row>
    <row r="461" spans="2:18" x14ac:dyDescent="0.25">
      <c r="B461" s="20"/>
      <c r="C461" s="20"/>
      <c r="D461" s="20"/>
      <c r="E461" s="20"/>
      <c r="F461" s="20"/>
      <c r="G461" s="20"/>
      <c r="H461" s="20"/>
      <c r="I461" s="20"/>
      <c r="J461" s="20"/>
      <c r="K461" s="20"/>
      <c r="L461" s="20"/>
      <c r="M461" s="20"/>
      <c r="N461" s="20"/>
      <c r="O461" s="20"/>
      <c r="P461" s="20"/>
      <c r="Q461" s="20"/>
      <c r="R461" s="20"/>
    </row>
    <row r="462" spans="2:18" x14ac:dyDescent="0.25">
      <c r="B462" s="20"/>
      <c r="C462" s="20"/>
      <c r="D462" s="20"/>
      <c r="E462" s="20"/>
      <c r="F462" s="20"/>
      <c r="G462" s="20"/>
      <c r="H462" s="20"/>
      <c r="I462" s="20"/>
      <c r="J462" s="20"/>
      <c r="K462" s="20"/>
      <c r="L462" s="20"/>
      <c r="M462" s="20"/>
      <c r="N462" s="20"/>
      <c r="O462" s="20"/>
      <c r="P462" s="20"/>
      <c r="Q462" s="20"/>
      <c r="R462" s="20"/>
    </row>
    <row r="463" spans="2:18" x14ac:dyDescent="0.25">
      <c r="B463" s="20"/>
      <c r="C463" s="20"/>
      <c r="D463" s="20"/>
      <c r="E463" s="20"/>
      <c r="F463" s="20"/>
      <c r="G463" s="20"/>
      <c r="H463" s="20"/>
      <c r="I463" s="20"/>
      <c r="J463" s="20"/>
      <c r="K463" s="20"/>
      <c r="L463" s="20"/>
      <c r="M463" s="20"/>
      <c r="N463" s="20"/>
      <c r="O463" s="20"/>
      <c r="P463" s="20"/>
      <c r="Q463" s="20"/>
      <c r="R463" s="20"/>
    </row>
    <row r="464" spans="2:18" x14ac:dyDescent="0.25">
      <c r="B464" s="20"/>
      <c r="C464" s="20"/>
      <c r="D464" s="20"/>
      <c r="E464" s="20"/>
      <c r="F464" s="20"/>
      <c r="G464" s="20"/>
      <c r="H464" s="20"/>
      <c r="I464" s="20"/>
      <c r="J464" s="20"/>
      <c r="K464" s="20"/>
      <c r="L464" s="20"/>
      <c r="M464" s="20"/>
      <c r="N464" s="20"/>
      <c r="O464" s="20"/>
      <c r="P464" s="20"/>
      <c r="Q464" s="20"/>
      <c r="R464" s="20"/>
    </row>
    <row r="465" spans="2:18" x14ac:dyDescent="0.25">
      <c r="B465" s="20"/>
      <c r="C465" s="20"/>
      <c r="D465" s="20"/>
      <c r="E465" s="20"/>
      <c r="F465" s="20"/>
      <c r="G465" s="20"/>
      <c r="H465" s="20"/>
      <c r="I465" s="20"/>
      <c r="J465" s="20"/>
      <c r="K465" s="20"/>
      <c r="L465" s="20"/>
      <c r="M465" s="20"/>
      <c r="N465" s="20"/>
      <c r="O465" s="20"/>
      <c r="P465" s="20"/>
      <c r="Q465" s="20"/>
      <c r="R465" s="20"/>
    </row>
    <row r="466" spans="2:18" x14ac:dyDescent="0.25">
      <c r="B466" s="20"/>
      <c r="C466" s="20"/>
      <c r="D466" s="20"/>
      <c r="E466" s="20"/>
      <c r="F466" s="20"/>
      <c r="G466" s="20"/>
      <c r="H466" s="20"/>
      <c r="I466" s="20"/>
      <c r="J466" s="20"/>
      <c r="K466" s="20"/>
      <c r="L466" s="20"/>
      <c r="M466" s="20"/>
      <c r="N466" s="20"/>
      <c r="O466" s="20"/>
      <c r="P466" s="20"/>
      <c r="Q466" s="20"/>
      <c r="R466" s="20"/>
    </row>
    <row r="467" spans="2:18" x14ac:dyDescent="0.25">
      <c r="B467" s="20"/>
      <c r="C467" s="20"/>
      <c r="D467" s="20"/>
      <c r="E467" s="20"/>
      <c r="F467" s="20"/>
      <c r="G467" s="20"/>
      <c r="H467" s="20"/>
      <c r="I467" s="20"/>
      <c r="J467" s="20"/>
      <c r="K467" s="20"/>
      <c r="L467" s="20"/>
      <c r="M467" s="20"/>
      <c r="N467" s="20"/>
      <c r="O467" s="20"/>
      <c r="P467" s="20"/>
      <c r="Q467" s="20"/>
      <c r="R467" s="20"/>
    </row>
    <row r="468" spans="2:18" x14ac:dyDescent="0.25">
      <c r="B468" s="20"/>
      <c r="C468" s="20"/>
      <c r="D468" s="20"/>
      <c r="E468" s="20"/>
      <c r="F468" s="20"/>
      <c r="G468" s="20"/>
      <c r="H468" s="20"/>
      <c r="I468" s="20"/>
      <c r="J468" s="20"/>
      <c r="K468" s="20"/>
      <c r="L468" s="20"/>
      <c r="M468" s="20"/>
      <c r="N468" s="20"/>
      <c r="O468" s="20"/>
      <c r="P468" s="20"/>
      <c r="Q468" s="20"/>
      <c r="R468" s="20"/>
    </row>
    <row r="469" spans="2:18" x14ac:dyDescent="0.25">
      <c r="B469" s="20"/>
      <c r="C469" s="20"/>
      <c r="D469" s="20"/>
      <c r="E469" s="20"/>
      <c r="F469" s="20"/>
      <c r="G469" s="20"/>
      <c r="H469" s="20"/>
      <c r="I469" s="20"/>
      <c r="J469" s="20"/>
      <c r="K469" s="20"/>
      <c r="L469" s="20"/>
      <c r="M469" s="20"/>
      <c r="N469" s="20"/>
      <c r="O469" s="20"/>
      <c r="P469" s="20"/>
      <c r="Q469" s="20"/>
      <c r="R469" s="20"/>
    </row>
    <row r="470" spans="2:18" x14ac:dyDescent="0.25">
      <c r="B470" s="20"/>
      <c r="C470" s="20"/>
      <c r="D470" s="20"/>
      <c r="E470" s="20"/>
      <c r="F470" s="20"/>
      <c r="G470" s="20"/>
      <c r="H470" s="20"/>
      <c r="I470" s="20"/>
      <c r="J470" s="20"/>
      <c r="K470" s="20"/>
      <c r="L470" s="20"/>
      <c r="M470" s="20"/>
      <c r="N470" s="20"/>
      <c r="O470" s="20"/>
      <c r="P470" s="20"/>
      <c r="Q470" s="20"/>
      <c r="R470" s="20"/>
    </row>
    <row r="471" spans="2:18" x14ac:dyDescent="0.25">
      <c r="B471" s="20"/>
      <c r="C471" s="20"/>
      <c r="D471" s="20"/>
      <c r="E471" s="20"/>
      <c r="F471" s="20"/>
      <c r="G471" s="20"/>
      <c r="H471" s="20"/>
      <c r="I471" s="20"/>
      <c r="J471" s="20"/>
      <c r="K471" s="20"/>
      <c r="L471" s="20"/>
      <c r="M471" s="20"/>
      <c r="N471" s="20"/>
      <c r="O471" s="20"/>
      <c r="P471" s="20"/>
      <c r="Q471" s="20"/>
      <c r="R471" s="20"/>
    </row>
    <row r="472" spans="2:18" x14ac:dyDescent="0.25">
      <c r="B472" s="20"/>
      <c r="C472" s="20"/>
      <c r="D472" s="20"/>
      <c r="E472" s="20"/>
      <c r="F472" s="20"/>
      <c r="G472" s="20"/>
      <c r="H472" s="20"/>
      <c r="I472" s="20"/>
      <c r="J472" s="20"/>
      <c r="K472" s="20"/>
      <c r="L472" s="20"/>
      <c r="M472" s="20"/>
      <c r="N472" s="20"/>
      <c r="O472" s="20"/>
      <c r="P472" s="20"/>
      <c r="Q472" s="20"/>
      <c r="R472" s="20"/>
    </row>
    <row r="473" spans="2:18" x14ac:dyDescent="0.25">
      <c r="B473" s="20"/>
      <c r="C473" s="20"/>
      <c r="D473" s="20"/>
      <c r="E473" s="20"/>
      <c r="F473" s="20"/>
      <c r="G473" s="20"/>
      <c r="H473" s="20"/>
      <c r="I473" s="20"/>
      <c r="J473" s="20"/>
      <c r="K473" s="20"/>
      <c r="L473" s="20"/>
      <c r="M473" s="20"/>
      <c r="N473" s="20"/>
      <c r="O473" s="20"/>
      <c r="P473" s="20"/>
      <c r="Q473" s="20"/>
      <c r="R473" s="20"/>
    </row>
    <row r="474" spans="2:18" x14ac:dyDescent="0.25">
      <c r="B474" s="20"/>
      <c r="C474" s="20"/>
      <c r="D474" s="20"/>
      <c r="E474" s="20"/>
      <c r="F474" s="20"/>
      <c r="G474" s="20"/>
      <c r="H474" s="20"/>
      <c r="I474" s="20"/>
      <c r="J474" s="20"/>
      <c r="K474" s="20"/>
      <c r="L474" s="20"/>
      <c r="M474" s="20"/>
      <c r="N474" s="20"/>
      <c r="O474" s="20"/>
      <c r="P474" s="20"/>
      <c r="Q474" s="20"/>
      <c r="R474" s="20"/>
    </row>
    <row r="475" spans="2:18" x14ac:dyDescent="0.25">
      <c r="B475" s="20"/>
      <c r="C475" s="20"/>
      <c r="D475" s="20"/>
      <c r="E475" s="20"/>
      <c r="F475" s="20"/>
      <c r="G475" s="20"/>
      <c r="H475" s="20"/>
      <c r="I475" s="20"/>
      <c r="J475" s="20"/>
      <c r="K475" s="20"/>
      <c r="L475" s="20"/>
      <c r="M475" s="20"/>
      <c r="N475" s="20"/>
      <c r="O475" s="20"/>
      <c r="P475" s="20"/>
      <c r="Q475" s="20"/>
      <c r="R475" s="20"/>
    </row>
    <row r="476" spans="2:18" x14ac:dyDescent="0.25">
      <c r="B476" s="20"/>
      <c r="C476" s="20"/>
      <c r="D476" s="20"/>
      <c r="E476" s="20"/>
      <c r="F476" s="20"/>
      <c r="G476" s="20"/>
      <c r="H476" s="20"/>
      <c r="I476" s="20"/>
      <c r="J476" s="20"/>
      <c r="K476" s="20"/>
      <c r="L476" s="20"/>
      <c r="M476" s="20"/>
      <c r="N476" s="20"/>
      <c r="O476" s="20"/>
      <c r="P476" s="20"/>
      <c r="Q476" s="20"/>
      <c r="R476" s="20"/>
    </row>
    <row r="477" spans="2:18" x14ac:dyDescent="0.25">
      <c r="B477" s="20"/>
      <c r="C477" s="20"/>
      <c r="D477" s="20"/>
      <c r="E477" s="20"/>
      <c r="F477" s="20"/>
      <c r="G477" s="20"/>
      <c r="H477" s="20"/>
      <c r="I477" s="20"/>
      <c r="J477" s="20"/>
      <c r="K477" s="20"/>
      <c r="L477" s="20"/>
      <c r="M477" s="20"/>
      <c r="N477" s="20"/>
      <c r="O477" s="20"/>
      <c r="P477" s="20"/>
      <c r="Q477" s="20"/>
      <c r="R477" s="20"/>
    </row>
    <row r="478" spans="2:18" x14ac:dyDescent="0.25">
      <c r="B478" s="20"/>
      <c r="C478" s="20"/>
      <c r="D478" s="20"/>
      <c r="E478" s="20"/>
      <c r="F478" s="20"/>
      <c r="G478" s="20"/>
      <c r="H478" s="20"/>
      <c r="I478" s="20"/>
      <c r="J478" s="20"/>
      <c r="K478" s="20"/>
      <c r="L478" s="20"/>
      <c r="M478" s="20"/>
      <c r="N478" s="20"/>
      <c r="O478" s="20"/>
      <c r="P478" s="20"/>
      <c r="Q478" s="20"/>
      <c r="R478" s="20"/>
    </row>
    <row r="479" spans="2:18" x14ac:dyDescent="0.25">
      <c r="B479" s="20"/>
      <c r="C479" s="20"/>
      <c r="D479" s="20"/>
      <c r="E479" s="20"/>
      <c r="F479" s="20"/>
      <c r="G479" s="20"/>
      <c r="H479" s="20"/>
      <c r="I479" s="20"/>
      <c r="J479" s="20"/>
      <c r="K479" s="20"/>
      <c r="L479" s="20"/>
      <c r="M479" s="20"/>
      <c r="N479" s="20"/>
      <c r="O479" s="20"/>
      <c r="P479" s="20"/>
      <c r="Q479" s="20"/>
      <c r="R479" s="20"/>
    </row>
    <row r="480" spans="2:18" x14ac:dyDescent="0.25">
      <c r="B480" s="20"/>
      <c r="C480" s="20"/>
      <c r="D480" s="20"/>
      <c r="E480" s="20"/>
      <c r="F480" s="20"/>
      <c r="G480" s="20"/>
      <c r="H480" s="20"/>
      <c r="I480" s="20"/>
      <c r="J480" s="20"/>
      <c r="K480" s="20"/>
      <c r="L480" s="20"/>
      <c r="M480" s="20"/>
      <c r="N480" s="20"/>
      <c r="O480" s="20"/>
      <c r="P480" s="20"/>
      <c r="Q480" s="20"/>
      <c r="R480" s="20"/>
    </row>
    <row r="481" spans="2:18" x14ac:dyDescent="0.25">
      <c r="B481" s="20"/>
      <c r="C481" s="20"/>
      <c r="D481" s="20"/>
      <c r="E481" s="20"/>
      <c r="F481" s="20"/>
      <c r="G481" s="20"/>
      <c r="H481" s="20"/>
      <c r="I481" s="20"/>
      <c r="J481" s="20"/>
      <c r="K481" s="20"/>
      <c r="L481" s="20"/>
      <c r="M481" s="20"/>
      <c r="N481" s="20"/>
      <c r="O481" s="20"/>
      <c r="P481" s="20"/>
      <c r="Q481" s="20"/>
      <c r="R481" s="20"/>
    </row>
    <row r="482" spans="2:18" x14ac:dyDescent="0.25">
      <c r="B482" s="20"/>
      <c r="C482" s="20"/>
      <c r="D482" s="20"/>
      <c r="E482" s="20"/>
      <c r="F482" s="20"/>
      <c r="G482" s="20"/>
      <c r="H482" s="20"/>
      <c r="I482" s="20"/>
      <c r="J482" s="20"/>
      <c r="K482" s="20"/>
      <c r="L482" s="20"/>
      <c r="M482" s="20"/>
      <c r="N482" s="20"/>
      <c r="O482" s="20"/>
      <c r="P482" s="20"/>
      <c r="Q482" s="20"/>
      <c r="R482" s="20"/>
    </row>
    <row r="483" spans="2:18" x14ac:dyDescent="0.25">
      <c r="B483" s="20"/>
      <c r="C483" s="20"/>
      <c r="D483" s="20"/>
      <c r="E483" s="20"/>
      <c r="F483" s="20"/>
      <c r="G483" s="20"/>
      <c r="H483" s="20"/>
      <c r="I483" s="20"/>
      <c r="J483" s="20"/>
      <c r="K483" s="20"/>
      <c r="L483" s="20"/>
      <c r="M483" s="20"/>
      <c r="N483" s="20"/>
      <c r="O483" s="20"/>
      <c r="P483" s="20"/>
      <c r="Q483" s="20"/>
      <c r="R483" s="20"/>
    </row>
    <row r="484" spans="2:18" x14ac:dyDescent="0.25">
      <c r="B484" s="20"/>
      <c r="C484" s="20"/>
      <c r="D484" s="20"/>
      <c r="E484" s="20"/>
      <c r="F484" s="20"/>
      <c r="G484" s="20"/>
      <c r="H484" s="20"/>
      <c r="I484" s="20"/>
      <c r="J484" s="20"/>
      <c r="K484" s="20"/>
      <c r="L484" s="20"/>
      <c r="M484" s="20"/>
      <c r="N484" s="20"/>
      <c r="O484" s="20"/>
      <c r="P484" s="20"/>
      <c r="Q484" s="20"/>
      <c r="R484" s="20"/>
    </row>
    <row r="485" spans="2:18" x14ac:dyDescent="0.25">
      <c r="B485" s="20"/>
      <c r="C485" s="20"/>
      <c r="D485" s="20"/>
      <c r="E485" s="20"/>
      <c r="F485" s="20"/>
      <c r="G485" s="20"/>
      <c r="H485" s="20"/>
      <c r="I485" s="20"/>
      <c r="J485" s="20"/>
      <c r="K485" s="20"/>
      <c r="L485" s="20"/>
      <c r="M485" s="20"/>
      <c r="N485" s="20"/>
      <c r="O485" s="20"/>
      <c r="P485" s="20"/>
      <c r="Q485" s="20"/>
      <c r="R485" s="20"/>
    </row>
    <row r="486" spans="2:18" x14ac:dyDescent="0.25">
      <c r="B486" s="20"/>
      <c r="C486" s="20"/>
      <c r="D486" s="20"/>
      <c r="E486" s="20"/>
      <c r="F486" s="20"/>
      <c r="G486" s="20"/>
      <c r="H486" s="20"/>
      <c r="I486" s="20"/>
      <c r="J486" s="20"/>
      <c r="K486" s="20"/>
      <c r="L486" s="20"/>
      <c r="M486" s="20"/>
      <c r="N486" s="20"/>
      <c r="O486" s="20"/>
      <c r="P486" s="20"/>
      <c r="Q486" s="20"/>
      <c r="R486" s="20"/>
    </row>
    <row r="487" spans="2:18" x14ac:dyDescent="0.25">
      <c r="B487" s="20"/>
      <c r="C487" s="20"/>
      <c r="D487" s="20"/>
      <c r="E487" s="20"/>
      <c r="F487" s="20"/>
      <c r="G487" s="20"/>
      <c r="H487" s="20"/>
      <c r="I487" s="20"/>
      <c r="J487" s="20"/>
      <c r="K487" s="20"/>
      <c r="L487" s="20"/>
      <c r="M487" s="20"/>
      <c r="N487" s="20"/>
      <c r="O487" s="20"/>
      <c r="P487" s="20"/>
      <c r="Q487" s="20"/>
      <c r="R487" s="20"/>
    </row>
    <row r="488" spans="2:18" x14ac:dyDescent="0.25">
      <c r="B488" s="20"/>
      <c r="C488" s="20"/>
      <c r="D488" s="20"/>
      <c r="E488" s="20"/>
      <c r="F488" s="20"/>
      <c r="G488" s="20"/>
      <c r="H488" s="20"/>
      <c r="I488" s="20"/>
      <c r="J488" s="20"/>
      <c r="K488" s="20"/>
      <c r="L488" s="20"/>
      <c r="M488" s="20"/>
      <c r="N488" s="20"/>
      <c r="O488" s="20"/>
      <c r="P488" s="20"/>
      <c r="Q488" s="20"/>
      <c r="R488" s="20"/>
    </row>
    <row r="489" spans="2:18" x14ac:dyDescent="0.25">
      <c r="B489" s="20"/>
      <c r="C489" s="20"/>
      <c r="D489" s="20"/>
      <c r="E489" s="20"/>
      <c r="F489" s="20"/>
      <c r="G489" s="20"/>
      <c r="H489" s="20"/>
      <c r="I489" s="20"/>
      <c r="J489" s="20"/>
      <c r="K489" s="20"/>
      <c r="L489" s="20"/>
      <c r="M489" s="20"/>
      <c r="N489" s="20"/>
      <c r="O489" s="20"/>
      <c r="P489" s="20"/>
      <c r="Q489" s="20"/>
      <c r="R489" s="20"/>
    </row>
    <row r="490" spans="2:18" x14ac:dyDescent="0.25">
      <c r="B490" s="20"/>
      <c r="C490" s="20"/>
      <c r="D490" s="20"/>
      <c r="E490" s="20"/>
      <c r="F490" s="20"/>
      <c r="G490" s="20"/>
      <c r="H490" s="20"/>
      <c r="I490" s="20"/>
      <c r="J490" s="20"/>
      <c r="K490" s="20"/>
      <c r="L490" s="20"/>
      <c r="M490" s="20"/>
      <c r="N490" s="20"/>
      <c r="O490" s="20"/>
      <c r="P490" s="20"/>
      <c r="Q490" s="20"/>
      <c r="R490" s="20"/>
    </row>
    <row r="491" spans="2:18" x14ac:dyDescent="0.25">
      <c r="B491" s="20"/>
      <c r="C491" s="20"/>
      <c r="D491" s="20"/>
      <c r="E491" s="20"/>
      <c r="F491" s="20"/>
      <c r="G491" s="20"/>
      <c r="H491" s="20"/>
      <c r="I491" s="20"/>
      <c r="J491" s="20"/>
      <c r="K491" s="20"/>
      <c r="L491" s="20"/>
      <c r="M491" s="20"/>
      <c r="N491" s="20"/>
      <c r="O491" s="20"/>
      <c r="P491" s="20"/>
      <c r="Q491" s="20"/>
      <c r="R491" s="20"/>
    </row>
    <row r="492" spans="2:18" x14ac:dyDescent="0.25">
      <c r="B492" s="20"/>
      <c r="C492" s="20"/>
      <c r="D492" s="20"/>
      <c r="E492" s="20"/>
      <c r="F492" s="20"/>
      <c r="G492" s="20"/>
      <c r="H492" s="20"/>
      <c r="I492" s="20"/>
      <c r="J492" s="20"/>
      <c r="K492" s="20"/>
      <c r="L492" s="20"/>
      <c r="M492" s="20"/>
      <c r="N492" s="20"/>
      <c r="O492" s="20"/>
      <c r="P492" s="20"/>
      <c r="Q492" s="20"/>
      <c r="R492" s="20"/>
    </row>
    <row r="493" spans="2:18" x14ac:dyDescent="0.25">
      <c r="B493" s="20"/>
      <c r="C493" s="20"/>
      <c r="D493" s="20"/>
      <c r="E493" s="20"/>
      <c r="F493" s="20"/>
      <c r="G493" s="20"/>
      <c r="H493" s="20"/>
      <c r="I493" s="20"/>
      <c r="J493" s="20"/>
      <c r="K493" s="20"/>
      <c r="L493" s="20"/>
      <c r="M493" s="20"/>
      <c r="N493" s="20"/>
      <c r="O493" s="20"/>
      <c r="P493" s="20"/>
      <c r="Q493" s="20"/>
      <c r="R493" s="20"/>
    </row>
    <row r="494" spans="2:18" x14ac:dyDescent="0.25">
      <c r="B494" s="20"/>
      <c r="C494" s="20"/>
      <c r="D494" s="20"/>
      <c r="E494" s="20"/>
      <c r="F494" s="20"/>
      <c r="G494" s="20"/>
      <c r="H494" s="20"/>
      <c r="I494" s="20"/>
      <c r="J494" s="20"/>
      <c r="K494" s="20"/>
      <c r="L494" s="20"/>
      <c r="M494" s="20"/>
      <c r="N494" s="20"/>
      <c r="O494" s="20"/>
      <c r="P494" s="20"/>
      <c r="Q494" s="20"/>
      <c r="R494" s="20"/>
    </row>
    <row r="495" spans="2:18" x14ac:dyDescent="0.25">
      <c r="B495" s="20"/>
      <c r="C495" s="20"/>
      <c r="D495" s="20"/>
      <c r="E495" s="20"/>
      <c r="F495" s="20"/>
      <c r="G495" s="20"/>
      <c r="H495" s="20"/>
      <c r="I495" s="20"/>
      <c r="J495" s="20"/>
      <c r="K495" s="20"/>
      <c r="L495" s="20"/>
      <c r="M495" s="20"/>
      <c r="N495" s="20"/>
      <c r="O495" s="20"/>
      <c r="P495" s="20"/>
      <c r="Q495" s="20"/>
      <c r="R495" s="20"/>
    </row>
    <row r="496" spans="2:18" x14ac:dyDescent="0.25">
      <c r="B496" s="20"/>
      <c r="C496" s="20"/>
      <c r="D496" s="20"/>
      <c r="E496" s="20"/>
      <c r="F496" s="20"/>
      <c r="G496" s="20"/>
      <c r="H496" s="20"/>
      <c r="I496" s="20"/>
      <c r="J496" s="20"/>
      <c r="K496" s="20"/>
      <c r="L496" s="20"/>
      <c r="M496" s="20"/>
      <c r="N496" s="20"/>
      <c r="O496" s="20"/>
      <c r="P496" s="20"/>
      <c r="Q496" s="20"/>
      <c r="R496" s="20"/>
    </row>
    <row r="497" spans="2:18" x14ac:dyDescent="0.25">
      <c r="B497" s="20"/>
      <c r="C497" s="20"/>
      <c r="D497" s="20"/>
      <c r="E497" s="20"/>
      <c r="F497" s="20"/>
      <c r="G497" s="20"/>
      <c r="H497" s="20"/>
      <c r="I497" s="20"/>
      <c r="J497" s="20"/>
      <c r="K497" s="20"/>
      <c r="L497" s="20"/>
      <c r="M497" s="20"/>
      <c r="N497" s="20"/>
      <c r="O497" s="20"/>
      <c r="P497" s="20"/>
      <c r="Q497" s="20"/>
      <c r="R497" s="20"/>
    </row>
    <row r="498" spans="2:18" x14ac:dyDescent="0.25">
      <c r="B498" s="20"/>
      <c r="C498" s="20"/>
      <c r="D498" s="20"/>
      <c r="E498" s="20"/>
      <c r="F498" s="20"/>
      <c r="G498" s="20"/>
      <c r="H498" s="20"/>
      <c r="I498" s="20"/>
      <c r="J498" s="20"/>
      <c r="K498" s="20"/>
      <c r="L498" s="20"/>
      <c r="M498" s="20"/>
      <c r="N498" s="20"/>
      <c r="O498" s="20"/>
      <c r="P498" s="20"/>
      <c r="Q498" s="20"/>
      <c r="R498" s="20"/>
    </row>
    <row r="499" spans="2:18" x14ac:dyDescent="0.25">
      <c r="B499" s="20"/>
      <c r="C499" s="20"/>
      <c r="D499" s="20"/>
      <c r="E499" s="20"/>
      <c r="F499" s="20"/>
      <c r="G499" s="20"/>
      <c r="H499" s="20"/>
      <c r="I499" s="20"/>
      <c r="J499" s="20"/>
      <c r="K499" s="20"/>
      <c r="L499" s="20"/>
      <c r="M499" s="20"/>
      <c r="N499" s="20"/>
      <c r="O499" s="20"/>
      <c r="P499" s="20"/>
      <c r="Q499" s="20"/>
      <c r="R499" s="20"/>
    </row>
    <row r="500" spans="2:18" x14ac:dyDescent="0.25">
      <c r="B500" s="20"/>
      <c r="C500" s="20"/>
      <c r="D500" s="20"/>
      <c r="E500" s="20"/>
      <c r="F500" s="20"/>
      <c r="G500" s="20"/>
      <c r="H500" s="20"/>
      <c r="I500" s="20"/>
      <c r="J500" s="20"/>
      <c r="K500" s="20"/>
      <c r="L500" s="20"/>
      <c r="M500" s="20"/>
      <c r="N500" s="20"/>
      <c r="O500" s="20"/>
      <c r="P500" s="20"/>
      <c r="Q500" s="20"/>
      <c r="R500" s="20"/>
    </row>
    <row r="501" spans="2:18" x14ac:dyDescent="0.25">
      <c r="B501" s="20"/>
      <c r="C501" s="20"/>
      <c r="D501" s="20"/>
      <c r="E501" s="20"/>
      <c r="F501" s="20"/>
      <c r="G501" s="20"/>
      <c r="H501" s="20"/>
      <c r="I501" s="20"/>
      <c r="J501" s="20"/>
      <c r="K501" s="20"/>
      <c r="L501" s="20"/>
      <c r="M501" s="20"/>
      <c r="N501" s="20"/>
      <c r="O501" s="20"/>
      <c r="P501" s="20"/>
      <c r="Q501" s="20"/>
      <c r="R501" s="20"/>
    </row>
    <row r="502" spans="2:18" x14ac:dyDescent="0.25">
      <c r="B502" s="20"/>
      <c r="C502" s="20"/>
      <c r="D502" s="20"/>
      <c r="E502" s="20"/>
      <c r="F502" s="20"/>
      <c r="G502" s="20"/>
      <c r="H502" s="20"/>
      <c r="I502" s="20"/>
      <c r="J502" s="20"/>
      <c r="K502" s="20"/>
      <c r="L502" s="20"/>
      <c r="M502" s="20"/>
      <c r="N502" s="20"/>
      <c r="O502" s="20"/>
      <c r="P502" s="20"/>
      <c r="Q502" s="20"/>
      <c r="R502" s="20"/>
    </row>
    <row r="503" spans="2:18" x14ac:dyDescent="0.25">
      <c r="B503" s="20"/>
      <c r="C503" s="20"/>
      <c r="D503" s="20"/>
      <c r="E503" s="20"/>
      <c r="F503" s="20"/>
      <c r="G503" s="20"/>
      <c r="H503" s="20"/>
      <c r="I503" s="20"/>
      <c r="J503" s="20"/>
      <c r="K503" s="20"/>
      <c r="L503" s="20"/>
      <c r="M503" s="20"/>
      <c r="N503" s="20"/>
      <c r="O503" s="20"/>
      <c r="P503" s="20"/>
      <c r="Q503" s="20"/>
      <c r="R503" s="20"/>
    </row>
    <row r="504" spans="2:18" x14ac:dyDescent="0.25">
      <c r="B504" s="20"/>
      <c r="C504" s="20"/>
      <c r="D504" s="20"/>
      <c r="E504" s="20"/>
      <c r="F504" s="20"/>
      <c r="G504" s="20"/>
      <c r="H504" s="20"/>
      <c r="I504" s="20"/>
      <c r="J504" s="20"/>
      <c r="K504" s="20"/>
      <c r="L504" s="20"/>
      <c r="M504" s="20"/>
      <c r="N504" s="20"/>
      <c r="O504" s="20"/>
      <c r="P504" s="20"/>
      <c r="Q504" s="20"/>
      <c r="R504" s="20"/>
    </row>
    <row r="505" spans="2:18" x14ac:dyDescent="0.25">
      <c r="B505" s="20"/>
      <c r="C505" s="20"/>
      <c r="D505" s="20"/>
      <c r="E505" s="20"/>
      <c r="F505" s="20"/>
      <c r="G505" s="20"/>
      <c r="H505" s="20"/>
      <c r="I505" s="20"/>
      <c r="J505" s="20"/>
      <c r="K505" s="20"/>
      <c r="L505" s="20"/>
      <c r="M505" s="20"/>
      <c r="N505" s="20"/>
      <c r="O505" s="20"/>
      <c r="P505" s="20"/>
      <c r="Q505" s="20"/>
      <c r="R505" s="20"/>
    </row>
    <row r="506" spans="2:18" x14ac:dyDescent="0.25">
      <c r="B506" s="20"/>
      <c r="C506" s="20"/>
      <c r="D506" s="20"/>
      <c r="E506" s="20"/>
      <c r="F506" s="20"/>
      <c r="G506" s="20"/>
      <c r="H506" s="20"/>
      <c r="I506" s="20"/>
      <c r="J506" s="20"/>
      <c r="K506" s="20"/>
      <c r="L506" s="20"/>
      <c r="M506" s="20"/>
      <c r="N506" s="20"/>
      <c r="O506" s="20"/>
      <c r="P506" s="20"/>
      <c r="Q506" s="20"/>
      <c r="R506" s="20"/>
    </row>
    <row r="507" spans="2:18" x14ac:dyDescent="0.25">
      <c r="B507" s="20"/>
      <c r="C507" s="20"/>
      <c r="D507" s="20"/>
      <c r="E507" s="20"/>
      <c r="F507" s="20"/>
      <c r="G507" s="20"/>
      <c r="H507" s="20"/>
      <c r="I507" s="20"/>
      <c r="J507" s="20"/>
      <c r="K507" s="20"/>
      <c r="L507" s="20"/>
      <c r="M507" s="20"/>
      <c r="N507" s="20"/>
      <c r="O507" s="20"/>
      <c r="P507" s="20"/>
      <c r="Q507" s="20"/>
      <c r="R507" s="20"/>
    </row>
    <row r="508" spans="2:18" x14ac:dyDescent="0.25">
      <c r="B508" s="20"/>
      <c r="C508" s="20"/>
      <c r="D508" s="20"/>
      <c r="E508" s="20"/>
      <c r="F508" s="20"/>
      <c r="G508" s="20"/>
      <c r="H508" s="20"/>
      <c r="I508" s="20"/>
      <c r="J508" s="20"/>
      <c r="K508" s="20"/>
      <c r="L508" s="20"/>
      <c r="M508" s="20"/>
      <c r="N508" s="20"/>
      <c r="O508" s="20"/>
      <c r="P508" s="20"/>
      <c r="Q508" s="20"/>
      <c r="R508" s="20"/>
    </row>
    <row r="509" spans="2:18" x14ac:dyDescent="0.25">
      <c r="B509" s="20"/>
      <c r="C509" s="20"/>
      <c r="D509" s="20"/>
      <c r="E509" s="20"/>
      <c r="F509" s="20"/>
      <c r="G509" s="20"/>
      <c r="H509" s="20"/>
      <c r="I509" s="20"/>
      <c r="J509" s="20"/>
      <c r="K509" s="20"/>
      <c r="L509" s="20"/>
      <c r="M509" s="20"/>
      <c r="N509" s="20"/>
      <c r="O509" s="20"/>
      <c r="P509" s="20"/>
      <c r="Q509" s="20"/>
      <c r="R509" s="20"/>
    </row>
    <row r="510" spans="2:18" x14ac:dyDescent="0.25">
      <c r="B510" s="20"/>
      <c r="C510" s="20"/>
      <c r="D510" s="20"/>
      <c r="E510" s="20"/>
      <c r="F510" s="20"/>
      <c r="G510" s="20"/>
      <c r="H510" s="20"/>
      <c r="I510" s="20"/>
      <c r="J510" s="20"/>
      <c r="K510" s="20"/>
      <c r="L510" s="20"/>
      <c r="M510" s="20"/>
      <c r="N510" s="20"/>
      <c r="O510" s="20"/>
      <c r="P510" s="20"/>
      <c r="Q510" s="20"/>
      <c r="R510" s="20"/>
    </row>
    <row r="511" spans="2:18" x14ac:dyDescent="0.25">
      <c r="B511" s="20"/>
      <c r="C511" s="20"/>
      <c r="D511" s="20"/>
      <c r="E511" s="20"/>
      <c r="F511" s="20"/>
      <c r="G511" s="20"/>
      <c r="H511" s="20"/>
      <c r="I511" s="20"/>
      <c r="J511" s="20"/>
      <c r="K511" s="20"/>
      <c r="L511" s="20"/>
      <c r="M511" s="20"/>
      <c r="N511" s="20"/>
      <c r="O511" s="20"/>
      <c r="P511" s="20"/>
      <c r="Q511" s="20"/>
      <c r="R511" s="20"/>
    </row>
    <row r="512" spans="2:18" x14ac:dyDescent="0.25">
      <c r="B512" s="20"/>
      <c r="C512" s="20"/>
      <c r="D512" s="20"/>
      <c r="E512" s="20"/>
      <c r="F512" s="20"/>
      <c r="G512" s="20"/>
      <c r="H512" s="20"/>
      <c r="I512" s="20"/>
      <c r="J512" s="20"/>
      <c r="K512" s="20"/>
      <c r="L512" s="20"/>
      <c r="M512" s="20"/>
      <c r="N512" s="20"/>
      <c r="O512" s="20"/>
      <c r="P512" s="20"/>
      <c r="Q512" s="20"/>
      <c r="R512" s="20"/>
    </row>
    <row r="513" spans="2:18" x14ac:dyDescent="0.25">
      <c r="B513" s="20"/>
      <c r="C513" s="20"/>
      <c r="D513" s="20"/>
      <c r="E513" s="20"/>
      <c r="F513" s="20"/>
      <c r="G513" s="20"/>
      <c r="H513" s="20"/>
      <c r="I513" s="20"/>
      <c r="J513" s="20"/>
      <c r="K513" s="20"/>
      <c r="L513" s="20"/>
      <c r="M513" s="20"/>
      <c r="N513" s="20"/>
      <c r="O513" s="20"/>
      <c r="P513" s="20"/>
      <c r="Q513" s="20"/>
      <c r="R513" s="20"/>
    </row>
    <row r="514" spans="2:18" x14ac:dyDescent="0.25">
      <c r="B514" s="20"/>
      <c r="C514" s="20"/>
      <c r="D514" s="20"/>
      <c r="E514" s="20"/>
      <c r="F514" s="20"/>
      <c r="G514" s="20"/>
      <c r="H514" s="20"/>
      <c r="I514" s="20"/>
      <c r="J514" s="20"/>
      <c r="K514" s="20"/>
      <c r="L514" s="20"/>
      <c r="M514" s="20"/>
      <c r="N514" s="20"/>
      <c r="O514" s="20"/>
      <c r="P514" s="20"/>
      <c r="Q514" s="20"/>
      <c r="R514" s="20"/>
    </row>
    <row r="515" spans="2:18" x14ac:dyDescent="0.25">
      <c r="B515" s="20"/>
      <c r="C515" s="20"/>
      <c r="D515" s="20"/>
      <c r="E515" s="20"/>
      <c r="F515" s="20"/>
      <c r="G515" s="20"/>
      <c r="H515" s="20"/>
      <c r="I515" s="20"/>
      <c r="J515" s="20"/>
      <c r="K515" s="20"/>
      <c r="L515" s="20"/>
      <c r="M515" s="20"/>
      <c r="N515" s="20"/>
      <c r="O515" s="20"/>
      <c r="P515" s="20"/>
      <c r="Q515" s="20"/>
      <c r="R515" s="20"/>
    </row>
    <row r="516" spans="2:18" x14ac:dyDescent="0.25">
      <c r="B516" s="20"/>
      <c r="C516" s="20"/>
      <c r="D516" s="20"/>
      <c r="E516" s="20"/>
      <c r="F516" s="20"/>
      <c r="G516" s="20"/>
      <c r="H516" s="20"/>
      <c r="I516" s="20"/>
      <c r="J516" s="20"/>
      <c r="K516" s="20"/>
      <c r="L516" s="20"/>
      <c r="M516" s="20"/>
      <c r="N516" s="20"/>
      <c r="O516" s="20"/>
      <c r="P516" s="20"/>
      <c r="Q516" s="20"/>
      <c r="R516" s="20"/>
    </row>
    <row r="517" spans="2:18" x14ac:dyDescent="0.25">
      <c r="B517" s="20"/>
      <c r="C517" s="20"/>
      <c r="D517" s="20"/>
      <c r="E517" s="20"/>
      <c r="F517" s="20"/>
      <c r="G517" s="20"/>
      <c r="H517" s="20"/>
      <c r="I517" s="20"/>
      <c r="J517" s="20"/>
      <c r="K517" s="20"/>
      <c r="L517" s="20"/>
      <c r="M517" s="20"/>
      <c r="N517" s="20"/>
      <c r="O517" s="20"/>
      <c r="P517" s="20"/>
      <c r="Q517" s="20"/>
      <c r="R517" s="20"/>
    </row>
    <row r="518" spans="2:18" x14ac:dyDescent="0.25">
      <c r="B518" s="20"/>
      <c r="C518" s="20"/>
      <c r="D518" s="20"/>
      <c r="E518" s="20"/>
      <c r="F518" s="20"/>
      <c r="G518" s="20"/>
      <c r="H518" s="20"/>
      <c r="I518" s="20"/>
      <c r="J518" s="20"/>
      <c r="K518" s="20"/>
      <c r="L518" s="20"/>
      <c r="M518" s="20"/>
      <c r="N518" s="20"/>
      <c r="O518" s="20"/>
      <c r="P518" s="20"/>
      <c r="Q518" s="20"/>
      <c r="R518" s="20"/>
    </row>
    <row r="519" spans="2:18" x14ac:dyDescent="0.25">
      <c r="B519" s="20"/>
      <c r="C519" s="20"/>
      <c r="D519" s="20"/>
      <c r="E519" s="20"/>
      <c r="F519" s="20"/>
      <c r="G519" s="20"/>
      <c r="H519" s="20"/>
      <c r="I519" s="20"/>
      <c r="J519" s="20"/>
      <c r="K519" s="20"/>
      <c r="L519" s="20"/>
      <c r="M519" s="20"/>
      <c r="N519" s="20"/>
      <c r="O519" s="20"/>
      <c r="P519" s="20"/>
      <c r="Q519" s="20"/>
      <c r="R519" s="20"/>
    </row>
    <row r="520" spans="2:18" x14ac:dyDescent="0.25">
      <c r="B520" s="20"/>
      <c r="C520" s="20"/>
      <c r="D520" s="20"/>
      <c r="E520" s="20"/>
      <c r="F520" s="20"/>
      <c r="G520" s="20"/>
      <c r="H520" s="20"/>
      <c r="I520" s="20"/>
      <c r="J520" s="20"/>
      <c r="K520" s="20"/>
      <c r="L520" s="20"/>
      <c r="M520" s="20"/>
      <c r="N520" s="20"/>
      <c r="O520" s="20"/>
      <c r="P520" s="20"/>
      <c r="Q520" s="20"/>
      <c r="R520" s="20"/>
    </row>
    <row r="521" spans="2:18" x14ac:dyDescent="0.25">
      <c r="B521" s="20"/>
      <c r="C521" s="20"/>
      <c r="D521" s="20"/>
      <c r="E521" s="20"/>
      <c r="F521" s="20"/>
      <c r="G521" s="20"/>
      <c r="H521" s="20"/>
      <c r="I521" s="20"/>
      <c r="J521" s="20"/>
      <c r="K521" s="20"/>
      <c r="L521" s="20"/>
      <c r="M521" s="20"/>
      <c r="N521" s="20"/>
      <c r="O521" s="20"/>
      <c r="P521" s="20"/>
      <c r="Q521" s="20"/>
      <c r="R521" s="20"/>
    </row>
    <row r="522" spans="2:18" x14ac:dyDescent="0.25">
      <c r="B522" s="20"/>
      <c r="C522" s="20"/>
      <c r="D522" s="20"/>
      <c r="E522" s="20"/>
      <c r="F522" s="20"/>
      <c r="G522" s="20"/>
      <c r="H522" s="20"/>
      <c r="I522" s="20"/>
      <c r="J522" s="20"/>
      <c r="K522" s="20"/>
      <c r="L522" s="20"/>
      <c r="M522" s="20"/>
      <c r="N522" s="20"/>
      <c r="O522" s="20"/>
      <c r="P522" s="20"/>
      <c r="Q522" s="20"/>
      <c r="R522" s="20"/>
    </row>
  </sheetData>
  <sheetProtection password="C2CA" sheet="1" objects="1" scenarios="1"/>
  <customSheetViews>
    <customSheetView guid="{9F10FD11-6100-49E1-A6D9-5E69E81A5748}" showGridLines="0" showRowCol="0">
      <selection activeCell="H5" sqref="H5"/>
      <pageMargins left="0.7" right="0.7" top="0.75" bottom="0.75" header="0.3" footer="0.3"/>
      <pageSetup paperSize="9" orientation="portrait" r:id="rId1"/>
    </customSheetView>
  </customSheetViews>
  <mergeCells count="2">
    <mergeCell ref="B66:B67"/>
    <mergeCell ref="B22:B23"/>
  </mergeCells>
  <conditionalFormatting sqref="B66:E107 B64:K65 B24:E63 G24:K63 G66:K107">
    <cfRule type="cellIs" dxfId="6" priority="7" operator="equal">
      <formula>0</formula>
    </cfRule>
  </conditionalFormatting>
  <conditionalFormatting sqref="I24:I63">
    <cfRule type="dataBar" priority="6">
      <dataBar>
        <cfvo type="min"/>
        <cfvo type="max"/>
        <color rgb="FF63C384"/>
      </dataBar>
      <extLst>
        <ext xmlns:x14="http://schemas.microsoft.com/office/spreadsheetml/2009/9/main" uri="{B025F937-C7B1-47D3-B67F-A62EFF666E3E}">
          <x14:id>{D9BBBFC3-0AD8-476E-A843-D98ED5782151}</x14:id>
        </ext>
      </extLst>
    </cfRule>
  </conditionalFormatting>
  <conditionalFormatting sqref="I68:I107">
    <cfRule type="dataBar" priority="5">
      <dataBar>
        <cfvo type="min"/>
        <cfvo type="max"/>
        <color rgb="FF63C384"/>
      </dataBar>
      <extLst>
        <ext xmlns:x14="http://schemas.microsoft.com/office/spreadsheetml/2009/9/main" uri="{B025F937-C7B1-47D3-B67F-A62EFF666E3E}">
          <x14:id>{B79396D9-542A-42BC-9C5C-8F75BF050913}</x14:id>
        </ext>
      </extLst>
    </cfRule>
  </conditionalFormatting>
  <conditionalFormatting sqref="K68:K107">
    <cfRule type="dataBar" priority="4">
      <dataBar>
        <cfvo type="min"/>
        <cfvo type="max"/>
        <color rgb="FF63C384"/>
      </dataBar>
      <extLst>
        <ext xmlns:x14="http://schemas.microsoft.com/office/spreadsheetml/2009/9/main" uri="{B025F937-C7B1-47D3-B67F-A62EFF666E3E}">
          <x14:id>{F5F34CBD-3822-4F13-9C8A-A7843A999D48}</x14:id>
        </ext>
      </extLst>
    </cfRule>
  </conditionalFormatting>
  <conditionalFormatting sqref="K24:K63">
    <cfRule type="dataBar" priority="3">
      <dataBar>
        <cfvo type="min"/>
        <cfvo type="max"/>
        <color rgb="FF63C384"/>
      </dataBar>
      <extLst>
        <ext xmlns:x14="http://schemas.microsoft.com/office/spreadsheetml/2009/9/main" uri="{B025F937-C7B1-47D3-B67F-A62EFF666E3E}">
          <x14:id>{7D2FC9C6-16FF-490F-9596-BF7C3D48C038}</x14:id>
        </ext>
      </extLst>
    </cfRule>
  </conditionalFormatting>
  <conditionalFormatting sqref="F24:F63">
    <cfRule type="cellIs" dxfId="5" priority="2" operator="equal">
      <formula>0</formula>
    </cfRule>
  </conditionalFormatting>
  <conditionalFormatting sqref="F68:F107">
    <cfRule type="cellIs" dxfId="4" priority="1" operator="equal">
      <formula>0</formula>
    </cfRule>
  </conditionalFormatting>
  <pageMargins left="0.7" right="0.7" top="0.75" bottom="0.75" header="0.3" footer="0.3"/>
  <pageSetup paperSize="9" orientation="portrait" r:id="rId2"/>
  <legacyDrawing r:id="rId3"/>
  <extLst>
    <ext xmlns:x14="http://schemas.microsoft.com/office/spreadsheetml/2009/9/main" uri="{78C0D931-6437-407d-A8EE-F0AAD7539E65}">
      <x14:conditionalFormattings>
        <x14:conditionalFormatting xmlns:xm="http://schemas.microsoft.com/office/excel/2006/main">
          <x14:cfRule type="dataBar" id="{D9BBBFC3-0AD8-476E-A843-D98ED5782151}">
            <x14:dataBar minLength="0" maxLength="100" border="1" negativeBarBorderColorSameAsPositive="0">
              <x14:cfvo type="autoMin"/>
              <x14:cfvo type="autoMax"/>
              <x14:borderColor rgb="FF63C384"/>
              <x14:negativeFillColor rgb="FFFF0000"/>
              <x14:negativeBorderColor rgb="FFFF0000"/>
              <x14:axisColor rgb="FF000000"/>
            </x14:dataBar>
          </x14:cfRule>
          <xm:sqref>I24:I63</xm:sqref>
        </x14:conditionalFormatting>
        <x14:conditionalFormatting xmlns:xm="http://schemas.microsoft.com/office/excel/2006/main">
          <x14:cfRule type="dataBar" id="{B79396D9-542A-42BC-9C5C-8F75BF050913}">
            <x14:dataBar minLength="0" maxLength="100" border="1" negativeBarBorderColorSameAsPositive="0">
              <x14:cfvo type="autoMin"/>
              <x14:cfvo type="autoMax"/>
              <x14:borderColor rgb="FF63C384"/>
              <x14:negativeFillColor rgb="FFFF0000"/>
              <x14:negativeBorderColor rgb="FFFF0000"/>
              <x14:axisColor rgb="FF000000"/>
            </x14:dataBar>
          </x14:cfRule>
          <xm:sqref>I68:I107</xm:sqref>
        </x14:conditionalFormatting>
        <x14:conditionalFormatting xmlns:xm="http://schemas.microsoft.com/office/excel/2006/main">
          <x14:cfRule type="dataBar" id="{F5F34CBD-3822-4F13-9C8A-A7843A999D48}">
            <x14:dataBar minLength="0" maxLength="100" border="1" negativeBarBorderColorSameAsPositive="0">
              <x14:cfvo type="autoMin"/>
              <x14:cfvo type="autoMax"/>
              <x14:borderColor rgb="FF63C384"/>
              <x14:negativeFillColor rgb="FFFF0000"/>
              <x14:negativeBorderColor rgb="FFFF0000"/>
              <x14:axisColor rgb="FF000000"/>
            </x14:dataBar>
          </x14:cfRule>
          <xm:sqref>K68:K107</xm:sqref>
        </x14:conditionalFormatting>
        <x14:conditionalFormatting xmlns:xm="http://schemas.microsoft.com/office/excel/2006/main">
          <x14:cfRule type="dataBar" id="{7D2FC9C6-16FF-490F-9596-BF7C3D48C038}">
            <x14:dataBar minLength="0" maxLength="100" border="1" negativeBarBorderColorSameAsPositive="0">
              <x14:cfvo type="autoMin"/>
              <x14:cfvo type="autoMax"/>
              <x14:borderColor rgb="FF63C384"/>
              <x14:negativeFillColor rgb="FFFF0000"/>
              <x14:negativeBorderColor rgb="FFFF0000"/>
              <x14:axisColor rgb="FF000000"/>
            </x14:dataBar>
          </x14:cfRule>
          <xm:sqref>K24:K63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B45"/>
  <sheetViews>
    <sheetView showGridLines="0" showRowColHeaders="0" zoomScale="80" zoomScaleNormal="80" workbookViewId="0">
      <selection activeCell="O24" sqref="O24"/>
    </sheetView>
  </sheetViews>
  <sheetFormatPr defaultRowHeight="15" x14ac:dyDescent="0.25"/>
  <cols>
    <col min="1" max="1" width="4.5703125" customWidth="1"/>
    <col min="2" max="26" width="10" customWidth="1"/>
  </cols>
  <sheetData>
    <row r="2" spans="2:26" x14ac:dyDescent="0.25">
      <c r="B2" s="783" t="s">
        <v>565</v>
      </c>
      <c r="C2" s="783"/>
      <c r="D2" s="783"/>
      <c r="E2" s="783"/>
      <c r="F2" s="783"/>
      <c r="G2" s="783"/>
      <c r="H2" s="783"/>
      <c r="I2" s="783"/>
      <c r="J2" s="783"/>
      <c r="K2" s="783"/>
      <c r="L2" s="783"/>
      <c r="M2" s="783"/>
      <c r="N2" s="20"/>
      <c r="O2" s="783" t="s">
        <v>566</v>
      </c>
      <c r="P2" s="783"/>
      <c r="Q2" s="783"/>
      <c r="R2" s="783"/>
      <c r="S2" s="783"/>
      <c r="T2" s="783"/>
      <c r="U2" s="783"/>
      <c r="V2" s="783"/>
      <c r="W2" s="783"/>
      <c r="X2" s="783"/>
      <c r="Y2" s="783"/>
      <c r="Z2" s="783"/>
    </row>
    <row r="3" spans="2:26" x14ac:dyDescent="0.25">
      <c r="B3" s="783"/>
      <c r="C3" s="783"/>
      <c r="D3" s="783"/>
      <c r="E3" s="783"/>
      <c r="F3" s="783"/>
      <c r="G3" s="783"/>
      <c r="H3" s="783"/>
      <c r="I3" s="783"/>
      <c r="J3" s="783"/>
      <c r="K3" s="783"/>
      <c r="L3" s="783"/>
      <c r="M3" s="783"/>
      <c r="N3" s="20"/>
      <c r="O3" s="783"/>
      <c r="P3" s="783"/>
      <c r="Q3" s="783"/>
      <c r="R3" s="783"/>
      <c r="S3" s="783"/>
      <c r="T3" s="783"/>
      <c r="U3" s="783"/>
      <c r="V3" s="783"/>
      <c r="W3" s="783"/>
      <c r="X3" s="783"/>
      <c r="Y3" s="783"/>
      <c r="Z3" s="783"/>
    </row>
    <row r="4" spans="2:26" x14ac:dyDescent="0.25">
      <c r="B4" s="20"/>
      <c r="C4" s="20"/>
      <c r="D4" s="20"/>
      <c r="E4" s="20"/>
      <c r="F4" s="20"/>
      <c r="G4" s="20"/>
      <c r="H4" s="20"/>
      <c r="I4" s="20"/>
      <c r="J4" s="20"/>
      <c r="K4" s="20"/>
      <c r="L4" s="20"/>
      <c r="M4" s="20"/>
      <c r="N4" s="20"/>
      <c r="O4" s="20"/>
      <c r="P4" s="20"/>
      <c r="Q4" s="20"/>
      <c r="R4" s="20"/>
      <c r="S4" s="20"/>
      <c r="T4" s="20"/>
      <c r="U4" s="20"/>
      <c r="V4" s="20"/>
      <c r="W4" s="20"/>
      <c r="X4" s="20"/>
      <c r="Y4" s="20"/>
      <c r="Z4" s="20"/>
    </row>
    <row r="5" spans="2:26" ht="21" x14ac:dyDescent="0.35">
      <c r="B5" s="792" t="s">
        <v>176</v>
      </c>
      <c r="C5" s="793"/>
      <c r="D5" s="793"/>
      <c r="E5" s="793"/>
      <c r="F5" s="793"/>
      <c r="G5" s="793"/>
      <c r="H5" s="793"/>
      <c r="I5" s="793"/>
      <c r="J5" s="793"/>
      <c r="K5" s="793"/>
      <c r="L5" s="793"/>
      <c r="M5" s="794"/>
      <c r="N5" s="20"/>
      <c r="O5" s="792" t="s">
        <v>176</v>
      </c>
      <c r="P5" s="793"/>
      <c r="Q5" s="793"/>
      <c r="R5" s="793"/>
      <c r="S5" s="793"/>
      <c r="T5" s="793"/>
      <c r="U5" s="793"/>
      <c r="V5" s="793"/>
      <c r="W5" s="793"/>
      <c r="X5" s="793"/>
      <c r="Y5" s="793"/>
      <c r="Z5" s="794"/>
    </row>
    <row r="6" spans="2:26" x14ac:dyDescent="0.25">
      <c r="B6" s="20"/>
      <c r="C6" s="20"/>
      <c r="D6" s="20"/>
      <c r="E6" s="20"/>
      <c r="F6" s="20"/>
      <c r="G6" s="20"/>
      <c r="H6" s="20"/>
      <c r="I6" s="20"/>
      <c r="J6" s="20"/>
      <c r="K6" s="20"/>
      <c r="L6" s="20"/>
      <c r="M6" s="20"/>
      <c r="N6" s="20"/>
      <c r="O6" s="20"/>
      <c r="P6" s="20"/>
      <c r="Q6" s="20"/>
      <c r="R6" s="20"/>
      <c r="S6" s="20"/>
      <c r="T6" s="20"/>
      <c r="U6" s="20"/>
      <c r="V6" s="20"/>
      <c r="W6" s="20"/>
      <c r="X6" s="20"/>
      <c r="Y6" s="20"/>
      <c r="Z6" s="20"/>
    </row>
    <row r="7" spans="2:26" ht="18.75" x14ac:dyDescent="0.3">
      <c r="B7" s="54" t="s">
        <v>423</v>
      </c>
      <c r="C7" s="20"/>
      <c r="D7" s="20"/>
      <c r="E7" s="20"/>
      <c r="F7" s="20"/>
      <c r="G7" s="20"/>
      <c r="H7" s="20"/>
      <c r="I7" s="20"/>
      <c r="J7" s="20"/>
      <c r="K7" s="20"/>
      <c r="L7" s="20"/>
      <c r="M7" s="20"/>
      <c r="N7" s="20"/>
      <c r="O7" s="54" t="s">
        <v>424</v>
      </c>
      <c r="P7" s="20"/>
      <c r="Q7" s="20"/>
      <c r="R7" s="20"/>
      <c r="S7" s="20"/>
      <c r="T7" s="20"/>
      <c r="U7" s="20"/>
      <c r="V7" s="20"/>
      <c r="W7" s="20"/>
      <c r="X7" s="20"/>
      <c r="Y7" s="20"/>
      <c r="Z7" s="20"/>
    </row>
    <row r="8" spans="2:26" x14ac:dyDescent="0.25">
      <c r="B8" s="20"/>
      <c r="C8" s="20"/>
      <c r="D8" s="20"/>
      <c r="E8" s="20"/>
      <c r="F8" s="20"/>
      <c r="G8" s="20"/>
      <c r="H8" s="20"/>
      <c r="I8" s="20"/>
      <c r="J8" s="20"/>
      <c r="K8" s="20"/>
      <c r="L8" s="20"/>
      <c r="M8" s="20"/>
      <c r="N8" s="20"/>
      <c r="O8" s="20"/>
      <c r="P8" s="20"/>
      <c r="Q8" s="20"/>
      <c r="R8" s="20"/>
      <c r="S8" s="20"/>
      <c r="T8" s="20"/>
      <c r="U8" s="20"/>
      <c r="V8" s="20"/>
      <c r="W8" s="20"/>
      <c r="X8" s="20"/>
      <c r="Y8" s="20"/>
      <c r="Z8" s="20"/>
    </row>
    <row r="9" spans="2:26" x14ac:dyDescent="0.25">
      <c r="B9" s="736" t="s">
        <v>49</v>
      </c>
      <c r="C9" s="736"/>
      <c r="D9" s="53"/>
      <c r="E9" s="736" t="s">
        <v>47</v>
      </c>
      <c r="F9" s="736"/>
      <c r="G9" s="53"/>
      <c r="J9" s="20"/>
      <c r="K9" s="20"/>
      <c r="L9" s="20"/>
      <c r="M9" s="20"/>
      <c r="N9" s="369"/>
      <c r="O9" s="738" t="s">
        <v>49</v>
      </c>
      <c r="P9" s="738"/>
      <c r="Q9" s="368"/>
      <c r="R9" s="738" t="s">
        <v>47</v>
      </c>
      <c r="S9" s="738"/>
      <c r="T9" s="368"/>
      <c r="W9" s="369"/>
      <c r="X9" s="20"/>
      <c r="Y9" s="20"/>
      <c r="Z9" s="20"/>
    </row>
    <row r="10" spans="2:26" ht="15.75" thickBot="1" x14ac:dyDescent="0.3">
      <c r="B10" s="737"/>
      <c r="C10" s="737"/>
      <c r="D10" s="53"/>
      <c r="E10" s="737"/>
      <c r="F10" s="737"/>
      <c r="G10" s="53"/>
      <c r="J10" s="20"/>
      <c r="K10" s="20"/>
      <c r="L10" s="20"/>
      <c r="M10" s="20"/>
      <c r="N10" s="369"/>
      <c r="O10" s="739"/>
      <c r="P10" s="739"/>
      <c r="Q10" s="368"/>
      <c r="R10" s="739"/>
      <c r="S10" s="739"/>
      <c r="T10" s="368"/>
      <c r="W10" s="369"/>
      <c r="X10" s="20"/>
      <c r="Y10" s="20"/>
      <c r="Z10" s="20"/>
    </row>
    <row r="11" spans="2:26" ht="18.75" thickBot="1" x14ac:dyDescent="0.4">
      <c r="B11" s="375" t="s">
        <v>33</v>
      </c>
      <c r="C11" s="422">
        <f>'MASSE 1'!O8</f>
        <v>4.5035784977102686</v>
      </c>
      <c r="D11" s="368"/>
      <c r="E11" s="377" t="s">
        <v>20</v>
      </c>
      <c r="F11" s="422">
        <f>'RIP TF1'!M46/'RIP TF1'!J46</f>
        <v>4.3850356329943541</v>
      </c>
      <c r="G11" s="368"/>
      <c r="H11" s="795" t="s">
        <v>55</v>
      </c>
      <c r="I11" s="796"/>
      <c r="J11" s="369"/>
      <c r="M11" s="20"/>
      <c r="N11" s="369"/>
      <c r="O11" s="375" t="s">
        <v>33</v>
      </c>
      <c r="P11" s="422">
        <f>'MASSE 1'!O8</f>
        <v>4.5035784977102686</v>
      </c>
      <c r="Q11" s="368"/>
      <c r="R11" s="377" t="s">
        <v>20</v>
      </c>
      <c r="S11" s="422">
        <f>'RIP MF1'!M46/'RIP MF1'!J46</f>
        <v>4.1937708855628681</v>
      </c>
      <c r="T11" s="368"/>
      <c r="U11" s="795" t="s">
        <v>55</v>
      </c>
      <c r="V11" s="796"/>
      <c r="Z11" s="20"/>
    </row>
    <row r="12" spans="2:26" ht="18.75" thickBot="1" x14ac:dyDescent="0.4">
      <c r="B12" s="378" t="s">
        <v>32</v>
      </c>
      <c r="C12" s="423">
        <f>'MASSE 1'!O9</f>
        <v>3.5061909876746635</v>
      </c>
      <c r="D12" s="368"/>
      <c r="E12" s="380" t="s">
        <v>22</v>
      </c>
      <c r="F12" s="423">
        <f>'RIP TF1'!N46/'RIP TF1'!I46</f>
        <v>5.0204763494930891</v>
      </c>
      <c r="G12" s="368"/>
      <c r="H12" s="784">
        <f>('Foglio deposito'!C264^2+'Foglio deposito'!C265^2)^0.5</f>
        <v>1.5189182228785774</v>
      </c>
      <c r="I12" s="785"/>
      <c r="J12" s="369"/>
      <c r="M12" s="20"/>
      <c r="N12" s="369"/>
      <c r="O12" s="378" t="s">
        <v>32</v>
      </c>
      <c r="P12" s="423">
        <f>'MASSE 1'!O9</f>
        <v>3.5061909876746635</v>
      </c>
      <c r="Q12" s="368"/>
      <c r="R12" s="380" t="s">
        <v>22</v>
      </c>
      <c r="S12" s="423">
        <f>'RIP MF1'!N46/'RIP MF1'!I46</f>
        <v>5.4691011692663967</v>
      </c>
      <c r="T12" s="368"/>
      <c r="U12" s="784">
        <f>('Foglio deposito'!F264^2+'Foglio deposito'!F265^2)^0.5</f>
        <v>1.987208377986809</v>
      </c>
      <c r="V12" s="785"/>
      <c r="Z12" s="20"/>
    </row>
    <row r="13" spans="2:26" x14ac:dyDescent="0.25">
      <c r="B13" s="368" t="s">
        <v>499</v>
      </c>
      <c r="C13" s="368"/>
      <c r="D13" s="368"/>
      <c r="E13" s="368"/>
      <c r="F13" s="368"/>
      <c r="G13" s="368"/>
      <c r="H13" s="53"/>
      <c r="I13" s="53"/>
      <c r="J13" s="20"/>
      <c r="K13" s="20"/>
      <c r="L13" s="20"/>
      <c r="M13" s="20"/>
      <c r="N13" s="369"/>
      <c r="O13" s="368" t="s">
        <v>499</v>
      </c>
      <c r="P13" s="368"/>
      <c r="Q13" s="368"/>
      <c r="R13" s="368"/>
      <c r="S13" s="368"/>
      <c r="T13" s="368"/>
      <c r="U13" s="368"/>
      <c r="V13" s="368"/>
      <c r="W13" s="369"/>
      <c r="X13" s="20"/>
      <c r="Y13" s="20"/>
      <c r="Z13" s="20"/>
    </row>
    <row r="14" spans="2:26" x14ac:dyDescent="0.25">
      <c r="B14" s="20"/>
      <c r="C14" s="20"/>
      <c r="D14" s="20"/>
      <c r="E14" s="20"/>
      <c r="F14" s="20"/>
      <c r="G14" s="20"/>
      <c r="H14" s="20"/>
      <c r="I14" s="20"/>
      <c r="J14" s="20"/>
      <c r="K14" s="20"/>
      <c r="L14" s="20"/>
      <c r="M14" s="20"/>
      <c r="N14" s="369"/>
      <c r="O14" s="369"/>
      <c r="P14" s="369"/>
      <c r="Q14" s="369"/>
      <c r="R14" s="369"/>
      <c r="S14" s="369"/>
      <c r="T14" s="369"/>
      <c r="U14" s="369"/>
      <c r="V14" s="369"/>
      <c r="W14" s="369"/>
      <c r="X14" s="20"/>
      <c r="Y14" s="20"/>
      <c r="Z14" s="20"/>
    </row>
    <row r="15" spans="2:26" ht="15" customHeight="1" x14ac:dyDescent="0.3">
      <c r="B15" s="54" t="s">
        <v>426</v>
      </c>
      <c r="C15" s="20"/>
      <c r="D15" s="20"/>
      <c r="E15" s="20"/>
      <c r="F15" s="20"/>
      <c r="G15" s="20"/>
      <c r="H15" s="20"/>
      <c r="I15" s="20"/>
      <c r="J15" s="20"/>
      <c r="K15" s="20"/>
      <c r="L15" s="20"/>
      <c r="M15" s="20"/>
      <c r="N15" s="20"/>
      <c r="O15" s="54" t="s">
        <v>425</v>
      </c>
      <c r="P15" s="20"/>
      <c r="Q15" s="20"/>
      <c r="R15" s="20"/>
      <c r="S15" s="20"/>
      <c r="T15" s="20"/>
      <c r="U15" s="20"/>
      <c r="V15" s="20"/>
      <c r="W15" s="20"/>
      <c r="X15" s="20"/>
      <c r="Y15" s="20"/>
      <c r="Z15" s="20"/>
    </row>
    <row r="16" spans="2:26" x14ac:dyDescent="0.25">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2:28" x14ac:dyDescent="0.25">
      <c r="B17" s="736" t="s">
        <v>50</v>
      </c>
      <c r="C17" s="736"/>
      <c r="D17" s="53"/>
      <c r="E17" s="728" t="s">
        <v>51</v>
      </c>
      <c r="F17" s="728"/>
      <c r="G17" s="728"/>
      <c r="H17" s="20"/>
      <c r="I17" s="728" t="s">
        <v>74</v>
      </c>
      <c r="J17" s="728"/>
      <c r="K17" s="728"/>
      <c r="L17" s="20"/>
      <c r="M17" s="20"/>
      <c r="N17" s="20"/>
      <c r="O17" s="736" t="s">
        <v>50</v>
      </c>
      <c r="P17" s="736"/>
      <c r="Q17" s="53"/>
      <c r="R17" s="728" t="s">
        <v>51</v>
      </c>
      <c r="S17" s="728"/>
      <c r="T17" s="728"/>
      <c r="U17" s="20"/>
      <c r="V17" s="728" t="s">
        <v>74</v>
      </c>
      <c r="W17" s="728"/>
      <c r="X17" s="728"/>
      <c r="Y17" s="20"/>
      <c r="Z17" s="20"/>
    </row>
    <row r="18" spans="2:28" ht="15.75" thickBot="1" x14ac:dyDescent="0.3">
      <c r="B18" s="797"/>
      <c r="C18" s="797"/>
      <c r="D18" s="53"/>
      <c r="E18" s="728"/>
      <c r="F18" s="728"/>
      <c r="G18" s="728"/>
      <c r="H18" s="20"/>
      <c r="I18" s="728"/>
      <c r="J18" s="728"/>
      <c r="K18" s="728"/>
      <c r="L18" s="20"/>
      <c r="M18" s="20"/>
      <c r="N18" s="20"/>
      <c r="O18" s="797"/>
      <c r="P18" s="797"/>
      <c r="Q18" s="53"/>
      <c r="R18" s="728"/>
      <c r="S18" s="728"/>
      <c r="T18" s="728"/>
      <c r="U18" s="20"/>
      <c r="V18" s="728"/>
      <c r="W18" s="728"/>
      <c r="X18" s="728"/>
      <c r="Y18" s="20"/>
      <c r="Z18" s="20"/>
    </row>
    <row r="19" spans="2:28" ht="18.75" thickBot="1" x14ac:dyDescent="0.4">
      <c r="B19" s="367" t="s">
        <v>23</v>
      </c>
      <c r="C19" s="424">
        <f>'Foglio deposito'!C52*ABS('Foglio deposito'!C264)+'Foglio deposito'!C51*ABS('Foglio deposito'!C265)</f>
        <v>90.260626176158269</v>
      </c>
      <c r="D19" s="368"/>
      <c r="E19" s="367" t="s">
        <v>76</v>
      </c>
      <c r="F19" s="786">
        <f>SUM('RIP TF1'!S4:S43)+SUM('RIP TF1'!T4:T43)</f>
        <v>82176064.361013874</v>
      </c>
      <c r="G19" s="787"/>
      <c r="H19" s="369"/>
      <c r="I19" s="370" t="s">
        <v>75</v>
      </c>
      <c r="J19" s="790">
        <f>C19/F19</f>
        <v>1.098380980861136E-6</v>
      </c>
      <c r="K19" s="791"/>
      <c r="L19" s="20"/>
      <c r="M19" s="20"/>
      <c r="N19" s="20"/>
      <c r="O19" s="367" t="s">
        <v>23</v>
      </c>
      <c r="P19" s="424">
        <f>'Foglio deposito'!C52*ABS('Foglio deposito'!F264)+'Foglio deposito'!C51*ABS('Foglio deposito'!F265)</f>
        <v>141.60518111143381</v>
      </c>
      <c r="Q19" s="368" t="s">
        <v>52</v>
      </c>
      <c r="R19" s="367" t="s">
        <v>76</v>
      </c>
      <c r="S19" s="786">
        <f>SUM('RIP MF1'!S4:S43)+SUM('RIP MF1'!T4:T43)</f>
        <v>55406825.258038089</v>
      </c>
      <c r="T19" s="787"/>
      <c r="U19" s="369"/>
      <c r="V19" s="370" t="s">
        <v>75</v>
      </c>
      <c r="W19" s="790">
        <f>P19/S19</f>
        <v>2.5557353349872825E-6</v>
      </c>
      <c r="X19" s="791"/>
      <c r="Y19" s="20"/>
      <c r="Z19" s="20"/>
    </row>
    <row r="20" spans="2:28" x14ac:dyDescent="0.25">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spans="2:28" ht="18.75" x14ac:dyDescent="0.3">
      <c r="B21" s="54" t="s">
        <v>568</v>
      </c>
      <c r="C21" s="20"/>
      <c r="D21" s="20"/>
      <c r="E21" s="20"/>
      <c r="F21" s="20"/>
      <c r="G21" s="20"/>
      <c r="H21" s="20"/>
      <c r="I21" s="20"/>
      <c r="J21" s="20"/>
      <c r="K21" s="20"/>
      <c r="L21" s="20"/>
      <c r="M21" s="20"/>
      <c r="N21" s="20"/>
      <c r="O21" s="54" t="s">
        <v>568</v>
      </c>
      <c r="P21" s="20"/>
      <c r="Q21" s="20"/>
      <c r="R21" s="20"/>
      <c r="S21" s="20"/>
      <c r="T21" s="20"/>
      <c r="U21" s="20"/>
      <c r="V21" s="20"/>
      <c r="W21" s="20"/>
      <c r="X21" s="20"/>
      <c r="Y21" s="20"/>
      <c r="Z21" s="20"/>
    </row>
    <row r="22" spans="2:28" x14ac:dyDescent="0.25">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spans="2:28" x14ac:dyDescent="0.25">
      <c r="B23" s="524" t="s">
        <v>555</v>
      </c>
      <c r="C23" s="524" t="s">
        <v>556</v>
      </c>
      <c r="D23" s="524" t="s">
        <v>557</v>
      </c>
      <c r="E23" s="524" t="s">
        <v>558</v>
      </c>
      <c r="F23" s="524" t="s">
        <v>559</v>
      </c>
      <c r="G23" s="524" t="s">
        <v>560</v>
      </c>
      <c r="H23" s="524" t="s">
        <v>562</v>
      </c>
      <c r="I23" s="799" t="s">
        <v>561</v>
      </c>
      <c r="J23" s="799"/>
      <c r="M23" s="20"/>
      <c r="N23" s="20"/>
      <c r="O23" s="524" t="s">
        <v>555</v>
      </c>
      <c r="P23" s="524" t="s">
        <v>556</v>
      </c>
      <c r="Q23" s="524" t="s">
        <v>557</v>
      </c>
      <c r="R23" s="524" t="s">
        <v>558</v>
      </c>
      <c r="S23" s="524" t="s">
        <v>559</v>
      </c>
      <c r="T23" s="524" t="s">
        <v>560</v>
      </c>
      <c r="U23" s="524" t="s">
        <v>562</v>
      </c>
      <c r="V23" s="799" t="s">
        <v>561</v>
      </c>
      <c r="W23" s="799"/>
      <c r="X23" s="20"/>
      <c r="Y23" s="20"/>
      <c r="Z23" s="20"/>
    </row>
    <row r="24" spans="2:28" x14ac:dyDescent="0.25">
      <c r="B24" s="401">
        <f>(F19/'RIP TF1'!I46)^(1/2)</f>
        <v>6.7880161960195373</v>
      </c>
      <c r="C24" s="401">
        <f>(F19/'RIP TF1'!J46)^(1/2)</f>
        <v>3.777801249680576</v>
      </c>
      <c r="D24" s="401">
        <f>(('DATI STRUTTURA'!Q52^2+'DATI STRUTTURA'!Q53^2)/12)^(1/2)</f>
        <v>3.9846580781793564</v>
      </c>
      <c r="E24" s="401">
        <f>B24/D24</f>
        <v>1.7035379354609701</v>
      </c>
      <c r="F24" s="401">
        <f>C24/D24</f>
        <v>0.94808668035243415</v>
      </c>
      <c r="G24" s="401">
        <f>MINA(B24:C24)</f>
        <v>3.777801249680576</v>
      </c>
      <c r="H24" s="401">
        <f>0.8*D24</f>
        <v>3.1877264625434854</v>
      </c>
      <c r="I24" s="798" t="str">
        <f>IF(B24/D24&gt;0.8,(IF(C24/D24&gt;0.8,"verificato","NON VERIFICATO")),"NON VERIFICATO")</f>
        <v>verificato</v>
      </c>
      <c r="J24" s="798"/>
      <c r="M24" s="20"/>
      <c r="N24" s="20"/>
      <c r="O24" s="401">
        <f>(S19/'RIP MF1'!I46)^(1/2)</f>
        <v>8.1626767219143677</v>
      </c>
      <c r="P24" s="401">
        <f>(S19/'RIP MF1'!J46)^(1/2)</f>
        <v>3.6354188528090843</v>
      </c>
      <c r="Q24" s="401">
        <f>(('DATI STRUTTURA'!Q52^2+'DATI STRUTTURA'!Q53^2)/12)^(1/2)</f>
        <v>3.9846580781793564</v>
      </c>
      <c r="R24" s="401">
        <f>O24/Q24</f>
        <v>2.0485262629219125</v>
      </c>
      <c r="S24" s="401">
        <f>P24/Q24</f>
        <v>0.91235402924964537</v>
      </c>
      <c r="T24" s="401">
        <f>MINA(O24:P24)</f>
        <v>3.6354188528090843</v>
      </c>
      <c r="U24" s="401">
        <f>0.8*Q24</f>
        <v>3.1877264625434854</v>
      </c>
      <c r="V24" s="798" t="str">
        <f>IF(O24/Q24&gt;0.8,(IF(P24/Q24&gt;0.8,"verificato","NON VERIFICATO")),"NON VERIFICATO")</f>
        <v>verificato</v>
      </c>
      <c r="W24" s="798"/>
      <c r="X24" s="20"/>
      <c r="Y24" s="20"/>
      <c r="Z24" s="20"/>
    </row>
    <row r="25" spans="2:28" x14ac:dyDescent="0.25">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2:28" ht="21" x14ac:dyDescent="0.35">
      <c r="B26" s="792" t="s">
        <v>177</v>
      </c>
      <c r="C26" s="793"/>
      <c r="D26" s="793"/>
      <c r="E26" s="793"/>
      <c r="F26" s="793"/>
      <c r="G26" s="793"/>
      <c r="H26" s="793"/>
      <c r="I26" s="793"/>
      <c r="J26" s="793"/>
      <c r="K26" s="793"/>
      <c r="L26" s="793"/>
      <c r="M26" s="794"/>
      <c r="N26" s="20"/>
      <c r="O26" s="792" t="s">
        <v>177</v>
      </c>
      <c r="P26" s="793"/>
      <c r="Q26" s="793"/>
      <c r="R26" s="793"/>
      <c r="S26" s="793"/>
      <c r="T26" s="793"/>
      <c r="U26" s="793"/>
      <c r="V26" s="793"/>
      <c r="W26" s="793"/>
      <c r="X26" s="793"/>
      <c r="Y26" s="793"/>
      <c r="Z26" s="794"/>
    </row>
    <row r="27" spans="2:28" x14ac:dyDescent="0.25">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2:28" ht="18.75" x14ac:dyDescent="0.3">
      <c r="B28" s="54" t="s">
        <v>423</v>
      </c>
      <c r="C28" s="20"/>
      <c r="D28" s="20"/>
      <c r="E28" s="20"/>
      <c r="F28" s="20"/>
      <c r="G28" s="20"/>
      <c r="H28" s="20"/>
      <c r="I28" s="20"/>
      <c r="J28" s="20"/>
      <c r="K28" s="20"/>
      <c r="L28" s="20"/>
      <c r="M28" s="20"/>
      <c r="N28" s="20"/>
      <c r="O28" s="54" t="s">
        <v>424</v>
      </c>
      <c r="P28" s="20"/>
      <c r="Q28" s="20"/>
      <c r="R28" s="20"/>
      <c r="S28" s="20"/>
      <c r="T28" s="20"/>
      <c r="U28" s="20"/>
      <c r="V28" s="20"/>
      <c r="W28" s="20"/>
      <c r="X28" s="20"/>
      <c r="Y28" s="20"/>
      <c r="Z28" s="20"/>
    </row>
    <row r="29" spans="2:28" x14ac:dyDescent="0.25">
      <c r="B29" s="369"/>
      <c r="C29" s="369"/>
      <c r="D29" s="369"/>
      <c r="E29" s="369"/>
      <c r="F29" s="369"/>
      <c r="G29" s="369"/>
      <c r="H29" s="369"/>
      <c r="I29" s="369"/>
      <c r="J29" s="369"/>
      <c r="K29" s="369"/>
      <c r="L29" s="369"/>
      <c r="M29" s="369"/>
      <c r="N29" s="369"/>
      <c r="O29" s="369"/>
      <c r="P29" s="369"/>
      <c r="Q29" s="369"/>
      <c r="R29" s="369"/>
      <c r="S29" s="369"/>
      <c r="T29" s="369"/>
      <c r="U29" s="369"/>
      <c r="V29" s="369"/>
      <c r="W29" s="369"/>
      <c r="X29" s="369"/>
      <c r="Y29" s="369"/>
      <c r="Z29" s="369"/>
    </row>
    <row r="30" spans="2:28" x14ac:dyDescent="0.25">
      <c r="B30" s="738" t="s">
        <v>49</v>
      </c>
      <c r="C30" s="738"/>
      <c r="D30" s="368"/>
      <c r="E30" s="738" t="s">
        <v>47</v>
      </c>
      <c r="F30" s="738"/>
      <c r="G30" s="368"/>
      <c r="J30" s="369"/>
      <c r="K30" s="369"/>
      <c r="L30" s="369"/>
      <c r="M30" s="369"/>
      <c r="N30" s="369"/>
      <c r="O30" s="738" t="s">
        <v>49</v>
      </c>
      <c r="P30" s="738"/>
      <c r="Q30" s="368"/>
      <c r="R30" s="738" t="s">
        <v>47</v>
      </c>
      <c r="S30" s="738"/>
      <c r="T30" s="368"/>
      <c r="W30" s="369"/>
      <c r="X30" s="369"/>
      <c r="Y30" s="369"/>
      <c r="Z30" s="369"/>
      <c r="AA30" s="20"/>
      <c r="AB30" s="20"/>
    </row>
    <row r="31" spans="2:28" ht="15.75" thickBot="1" x14ac:dyDescent="0.3">
      <c r="B31" s="739"/>
      <c r="C31" s="739"/>
      <c r="D31" s="368"/>
      <c r="E31" s="739"/>
      <c r="F31" s="739"/>
      <c r="G31" s="368"/>
      <c r="J31" s="369"/>
      <c r="K31" s="369"/>
      <c r="L31" s="369"/>
      <c r="M31" s="369"/>
      <c r="N31" s="369"/>
      <c r="O31" s="739"/>
      <c r="P31" s="739"/>
      <c r="Q31" s="368"/>
      <c r="R31" s="739"/>
      <c r="S31" s="739"/>
      <c r="T31" s="368"/>
      <c r="W31" s="369"/>
      <c r="X31" s="369"/>
      <c r="Y31" s="369"/>
      <c r="Z31" s="369"/>
    </row>
    <row r="32" spans="2:28" ht="18.75" thickBot="1" x14ac:dyDescent="0.4">
      <c r="B32" s="375" t="s">
        <v>33</v>
      </c>
      <c r="C32" s="422">
        <f>'MASSE 2'!N8</f>
        <v>4.7583224410546512</v>
      </c>
      <c r="D32" s="368"/>
      <c r="E32" s="377" t="s">
        <v>20</v>
      </c>
      <c r="F32" s="422">
        <f>'RIP TF2'!M46/'RIP TF2'!J46</f>
        <v>4.3834556534596736</v>
      </c>
      <c r="G32" s="368"/>
      <c r="H32" s="784" t="s">
        <v>55</v>
      </c>
      <c r="I32" s="785"/>
      <c r="J32" s="369"/>
      <c r="M32" s="369"/>
      <c r="N32" s="369"/>
      <c r="O32" s="375" t="s">
        <v>33</v>
      </c>
      <c r="P32" s="376">
        <f>'MASSE 2'!N8</f>
        <v>4.7583224410546512</v>
      </c>
      <c r="Q32" s="368"/>
      <c r="R32" s="377" t="s">
        <v>20</v>
      </c>
      <c r="S32" s="422">
        <f>'RIP MF2'!M46/'RIP MF2'!J46</f>
        <v>4.1925176757912528</v>
      </c>
      <c r="T32" s="368"/>
      <c r="U32" s="795" t="s">
        <v>55</v>
      </c>
      <c r="V32" s="796"/>
      <c r="W32" s="369"/>
      <c r="Z32" s="369"/>
    </row>
    <row r="33" spans="2:26" ht="18.75" thickBot="1" x14ac:dyDescent="0.4">
      <c r="B33" s="378" t="s">
        <v>32</v>
      </c>
      <c r="C33" s="423">
        <f>'MASSE 2'!N9</f>
        <v>3.3445070385428139</v>
      </c>
      <c r="D33" s="368"/>
      <c r="E33" s="380" t="s">
        <v>22</v>
      </c>
      <c r="F33" s="423">
        <f>'RIP TF2'!N46/'RIP TF2'!I46</f>
        <v>4.1620029681413637</v>
      </c>
      <c r="G33" s="368"/>
      <c r="H33" s="784">
        <f>('Foglio deposito'!C269^2+'Foglio deposito'!C270^2)^0.5</f>
        <v>0.89934682039354263</v>
      </c>
      <c r="I33" s="785"/>
      <c r="J33" s="369"/>
      <c r="M33" s="369"/>
      <c r="N33" s="369"/>
      <c r="O33" s="378" t="s">
        <v>32</v>
      </c>
      <c r="P33" s="379">
        <f>'MASSE 2'!N9</f>
        <v>3.3445070385428139</v>
      </c>
      <c r="Q33" s="368"/>
      <c r="R33" s="380" t="s">
        <v>22</v>
      </c>
      <c r="S33" s="423">
        <f>'RIP MF2'!N46/'RIP MF2'!I46</f>
        <v>4.3365898934580809</v>
      </c>
      <c r="T33" s="368"/>
      <c r="U33" s="784">
        <f>('Foglio deposito'!F269^2+'Foglio deposito'!F270^2)^0.5</f>
        <v>1.1420873098899207</v>
      </c>
      <c r="V33" s="785"/>
      <c r="W33" s="369"/>
      <c r="Z33" s="369"/>
    </row>
    <row r="34" spans="2:26" x14ac:dyDescent="0.25">
      <c r="B34" s="368" t="s">
        <v>499</v>
      </c>
      <c r="C34" s="368"/>
      <c r="D34" s="368"/>
      <c r="E34" s="368"/>
      <c r="F34" s="368"/>
      <c r="G34" s="368"/>
      <c r="H34" s="368"/>
      <c r="I34" s="368"/>
      <c r="J34" s="369"/>
      <c r="K34" s="369"/>
      <c r="L34" s="369"/>
      <c r="M34" s="369"/>
      <c r="N34" s="369"/>
      <c r="O34" s="368" t="s">
        <v>499</v>
      </c>
      <c r="P34" s="368"/>
      <c r="Q34" s="368"/>
      <c r="R34" s="368"/>
      <c r="S34" s="368"/>
      <c r="T34" s="368"/>
      <c r="U34" s="368"/>
      <c r="V34" s="368"/>
      <c r="W34" s="369"/>
      <c r="X34" s="369"/>
      <c r="Y34" s="369"/>
      <c r="Z34" s="369"/>
    </row>
    <row r="35" spans="2:26" x14ac:dyDescent="0.25">
      <c r="B35" s="369"/>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row>
    <row r="36" spans="2:26" ht="18.75" x14ac:dyDescent="0.3">
      <c r="B36" s="381" t="s">
        <v>426</v>
      </c>
      <c r="C36" s="369"/>
      <c r="D36" s="369"/>
      <c r="E36" s="369"/>
      <c r="F36" s="369"/>
      <c r="G36" s="369"/>
      <c r="H36" s="369"/>
      <c r="I36" s="369"/>
      <c r="J36" s="369"/>
      <c r="K36" s="369"/>
      <c r="L36" s="369"/>
      <c r="M36" s="369"/>
      <c r="N36" s="369"/>
      <c r="O36" s="381" t="s">
        <v>425</v>
      </c>
      <c r="P36" s="369"/>
      <c r="Q36" s="369"/>
      <c r="R36" s="369"/>
      <c r="S36" s="369"/>
      <c r="T36" s="369"/>
      <c r="U36" s="369"/>
      <c r="V36" s="369"/>
      <c r="W36" s="369"/>
      <c r="X36" s="369"/>
      <c r="Y36" s="369"/>
      <c r="Z36" s="369"/>
    </row>
    <row r="37" spans="2:26" x14ac:dyDescent="0.25">
      <c r="B37" s="369"/>
      <c r="C37" s="369"/>
      <c r="D37" s="369"/>
      <c r="E37" s="369"/>
      <c r="F37" s="369"/>
      <c r="G37" s="369"/>
      <c r="H37" s="369"/>
      <c r="I37" s="369"/>
      <c r="J37" s="369"/>
      <c r="K37" s="369"/>
      <c r="L37" s="369"/>
      <c r="M37" s="369"/>
      <c r="N37" s="369"/>
      <c r="O37" s="369"/>
      <c r="P37" s="369"/>
      <c r="Q37" s="369"/>
      <c r="R37" s="369"/>
      <c r="S37" s="369"/>
      <c r="T37" s="369"/>
      <c r="U37" s="369"/>
      <c r="V37" s="369"/>
      <c r="W37" s="369"/>
      <c r="X37" s="369"/>
      <c r="Y37" s="369"/>
      <c r="Z37" s="369"/>
    </row>
    <row r="38" spans="2:26" x14ac:dyDescent="0.25">
      <c r="B38" s="738" t="s">
        <v>50</v>
      </c>
      <c r="C38" s="738"/>
      <c r="D38" s="368"/>
      <c r="E38" s="789" t="s">
        <v>51</v>
      </c>
      <c r="F38" s="789"/>
      <c r="G38" s="789"/>
      <c r="H38" s="369"/>
      <c r="I38" s="789" t="s">
        <v>74</v>
      </c>
      <c r="J38" s="789"/>
      <c r="K38" s="789"/>
      <c r="L38" s="369"/>
      <c r="M38" s="369"/>
      <c r="N38" s="369"/>
      <c r="O38" s="738" t="s">
        <v>50</v>
      </c>
      <c r="P38" s="738"/>
      <c r="Q38" s="368"/>
      <c r="R38" s="789" t="s">
        <v>51</v>
      </c>
      <c r="S38" s="789"/>
      <c r="T38" s="789"/>
      <c r="U38" s="369"/>
      <c r="V38" s="789" t="s">
        <v>74</v>
      </c>
      <c r="W38" s="789"/>
      <c r="X38" s="789"/>
      <c r="Y38" s="369"/>
      <c r="Z38" s="369"/>
    </row>
    <row r="39" spans="2:26" ht="15.75" thickBot="1" x14ac:dyDescent="0.3">
      <c r="B39" s="788"/>
      <c r="C39" s="788"/>
      <c r="D39" s="368"/>
      <c r="E39" s="789"/>
      <c r="F39" s="789"/>
      <c r="G39" s="789"/>
      <c r="H39" s="369"/>
      <c r="I39" s="789"/>
      <c r="J39" s="789"/>
      <c r="K39" s="789"/>
      <c r="L39" s="369"/>
      <c r="M39" s="369"/>
      <c r="N39" s="369"/>
      <c r="O39" s="788"/>
      <c r="P39" s="788"/>
      <c r="Q39" s="368"/>
      <c r="R39" s="789"/>
      <c r="S39" s="789"/>
      <c r="T39" s="789"/>
      <c r="U39" s="369"/>
      <c r="V39" s="789"/>
      <c r="W39" s="789"/>
      <c r="X39" s="789"/>
      <c r="Y39" s="369"/>
      <c r="Z39" s="369"/>
    </row>
    <row r="40" spans="2:26" ht="18.75" thickBot="1" x14ac:dyDescent="0.4">
      <c r="B40" s="367" t="s">
        <v>23</v>
      </c>
      <c r="C40" s="424">
        <f>'Foglio deposito'!C63*ABS('Foglio deposito'!C269)+'Foglio deposito'!C62*ABS('Foglio deposito'!C270)</f>
        <v>203.79587147643537</v>
      </c>
      <c r="D40" s="368"/>
      <c r="E40" s="367" t="s">
        <v>76</v>
      </c>
      <c r="F40" s="786">
        <f>SUM('RIP TF2'!S4:S43)+SUM('RIP TF2'!T4:T43)</f>
        <v>85388780.871238992</v>
      </c>
      <c r="G40" s="787"/>
      <c r="H40" s="369"/>
      <c r="I40" s="370" t="s">
        <v>75</v>
      </c>
      <c r="J40" s="790">
        <f>C40/F40</f>
        <v>2.3866820605361135E-6</v>
      </c>
      <c r="K40" s="791"/>
      <c r="L40" s="369"/>
      <c r="M40" s="369"/>
      <c r="N40" s="369"/>
      <c r="O40" s="367" t="s">
        <v>23</v>
      </c>
      <c r="P40" s="424">
        <f>'Foglio deposito'!C63*ABS('Foglio deposito'!F269)+'Foglio deposito'!C62*ABS('Foglio deposito'!F270)</f>
        <v>283.75903095134453</v>
      </c>
      <c r="Q40" s="368"/>
      <c r="R40" s="367" t="s">
        <v>76</v>
      </c>
      <c r="S40" s="786">
        <f>SUM('RIP MF2'!S4:S43)+SUM('RIP MF2'!T4:T43)</f>
        <v>58090874.183862656</v>
      </c>
      <c r="T40" s="787"/>
      <c r="U40" s="369"/>
      <c r="V40" s="370" t="s">
        <v>75</v>
      </c>
      <c r="W40" s="790">
        <f>P40/S40</f>
        <v>4.8847436871619897E-6</v>
      </c>
      <c r="X40" s="791"/>
      <c r="Y40" s="369"/>
      <c r="Z40" s="369"/>
    </row>
    <row r="41" spans="2:26" x14ac:dyDescent="0.25">
      <c r="B41" s="369"/>
      <c r="C41" s="369"/>
      <c r="D41" s="369"/>
      <c r="E41" s="369"/>
      <c r="F41" s="369"/>
      <c r="G41" s="369"/>
      <c r="H41" s="369"/>
      <c r="I41" s="369"/>
      <c r="J41" s="369"/>
      <c r="K41" s="369"/>
      <c r="L41" s="369"/>
      <c r="M41" s="369"/>
      <c r="N41" s="369"/>
      <c r="O41" s="369"/>
      <c r="P41" s="369"/>
      <c r="Q41" s="369"/>
      <c r="R41" s="369"/>
      <c r="S41" s="369"/>
      <c r="T41" s="369"/>
      <c r="U41" s="369"/>
      <c r="V41" s="369"/>
      <c r="W41" s="369"/>
      <c r="X41" s="369"/>
      <c r="Y41" s="369"/>
      <c r="Z41" s="369"/>
    </row>
    <row r="42" spans="2:26" ht="18.75" x14ac:dyDescent="0.3">
      <c r="B42" s="54" t="s">
        <v>568</v>
      </c>
      <c r="C42" s="20"/>
      <c r="D42" s="20"/>
      <c r="E42" s="20"/>
      <c r="F42" s="20"/>
      <c r="G42" s="20"/>
      <c r="H42" s="20"/>
      <c r="I42" s="20"/>
      <c r="J42" s="20"/>
      <c r="K42" s="369"/>
      <c r="L42" s="369"/>
      <c r="M42" s="369"/>
      <c r="N42" s="369"/>
      <c r="O42" s="54" t="s">
        <v>568</v>
      </c>
      <c r="P42" s="20"/>
      <c r="Q42" s="20"/>
      <c r="R42" s="20"/>
      <c r="S42" s="20"/>
      <c r="T42" s="20"/>
      <c r="U42" s="20"/>
      <c r="V42" s="20"/>
      <c r="W42" s="20"/>
      <c r="X42" s="369"/>
      <c r="Y42" s="369"/>
      <c r="Z42" s="369"/>
    </row>
    <row r="43" spans="2:26" x14ac:dyDescent="0.25">
      <c r="B43" s="20"/>
      <c r="C43" s="20"/>
      <c r="D43" s="20"/>
      <c r="E43" s="20"/>
      <c r="F43" s="20"/>
      <c r="G43" s="20"/>
      <c r="H43" s="20"/>
      <c r="I43" s="20"/>
      <c r="J43" s="20"/>
      <c r="O43" s="20"/>
      <c r="P43" s="20"/>
      <c r="Q43" s="20"/>
      <c r="R43" s="20"/>
      <c r="S43" s="20"/>
      <c r="T43" s="20"/>
      <c r="U43" s="20"/>
      <c r="V43" s="20"/>
      <c r="W43" s="20"/>
    </row>
    <row r="44" spans="2:26" x14ac:dyDescent="0.25">
      <c r="B44" s="524" t="s">
        <v>555</v>
      </c>
      <c r="C44" s="524" t="s">
        <v>556</v>
      </c>
      <c r="D44" s="524" t="s">
        <v>557</v>
      </c>
      <c r="E44" s="524" t="s">
        <v>558</v>
      </c>
      <c r="F44" s="524" t="s">
        <v>559</v>
      </c>
      <c r="G44" s="524" t="s">
        <v>560</v>
      </c>
      <c r="H44" s="524" t="s">
        <v>562</v>
      </c>
      <c r="I44" s="799" t="s">
        <v>561</v>
      </c>
      <c r="J44" s="799"/>
      <c r="O44" s="524" t="s">
        <v>555</v>
      </c>
      <c r="P44" s="524" t="s">
        <v>556</v>
      </c>
      <c r="Q44" s="524" t="s">
        <v>557</v>
      </c>
      <c r="R44" s="524" t="s">
        <v>558</v>
      </c>
      <c r="S44" s="524" t="s">
        <v>559</v>
      </c>
      <c r="T44" s="524" t="s">
        <v>560</v>
      </c>
      <c r="U44" s="524" t="s">
        <v>562</v>
      </c>
      <c r="V44" s="799" t="s">
        <v>561</v>
      </c>
      <c r="W44" s="799"/>
    </row>
    <row r="45" spans="2:26" x14ac:dyDescent="0.25">
      <c r="B45" s="401">
        <f>(F40/'RIP TF2'!I46)^(1/2)</f>
        <v>7.3458540195799413</v>
      </c>
      <c r="C45" s="401">
        <f>(F40/'RIP TF2'!J46)^(1/2)</f>
        <v>3.8177607681978225</v>
      </c>
      <c r="D45" s="401">
        <f>(('DATI STRUTTURA'!Q52^2+'DATI STRUTTURA'!Q53^2)/12)^(1/2)</f>
        <v>3.9846580781793564</v>
      </c>
      <c r="E45" s="401">
        <f>B45/D45</f>
        <v>1.8435343448430488</v>
      </c>
      <c r="F45" s="401">
        <f>C45/D45</f>
        <v>0.95811502349587008</v>
      </c>
      <c r="G45" s="401">
        <f>MINA(B45:C45)</f>
        <v>3.8177607681978225</v>
      </c>
      <c r="H45" s="401">
        <f>0.8*D45</f>
        <v>3.1877264625434854</v>
      </c>
      <c r="I45" s="798" t="str">
        <f>IF(B45/D45&gt;0.8,(IF(C45/D45&gt;0.8,"verificato","NON VERIFICATO")),"NON VERIFICATO")</f>
        <v>verificato</v>
      </c>
      <c r="J45" s="798"/>
      <c r="O45" s="401">
        <f>(S40/'RIP MF2'!I46)^(1/2)</f>
        <v>9.8061916417211279</v>
      </c>
      <c r="P45" s="401">
        <f>(S40/'RIP MF2'!J46)^(1/2)</f>
        <v>3.6805241386672596</v>
      </c>
      <c r="Q45" s="401">
        <f>(('DATI STRUTTURA'!Q52^2+'DATI STRUTTURA'!Q53^2)/12)^(1/2)</f>
        <v>3.9846580781793564</v>
      </c>
      <c r="R45" s="401">
        <f>O45/Q45</f>
        <v>2.4609869778843629</v>
      </c>
      <c r="S45" s="401">
        <f>P45/Q45</f>
        <v>0.92367376734842466</v>
      </c>
      <c r="T45" s="401">
        <f>MINA(O45:P45)</f>
        <v>3.6805241386672596</v>
      </c>
      <c r="U45" s="401">
        <f>0.8*Q45</f>
        <v>3.1877264625434854</v>
      </c>
      <c r="V45" s="798" t="str">
        <f>IF(O45/Q45&gt;0.8,(IF(P45/Q45&gt;0.8,"verificato","NON VERIFICATO")),"NON VERIFICATO")</f>
        <v>verificato</v>
      </c>
      <c r="W45" s="798"/>
    </row>
  </sheetData>
  <sheetProtection password="C2CA" sheet="1" objects="1" scenarios="1"/>
  <customSheetViews>
    <customSheetView guid="{9F10FD11-6100-49E1-A6D9-5E69E81A5748}" scale="80" showGridLines="0" showRowCol="0">
      <selection activeCell="O24" sqref="O24"/>
      <pageMargins left="0.7" right="0.7" top="0.75" bottom="0.75" header="0.3" footer="0.3"/>
      <pageSetup paperSize="9" orientation="portrait" r:id="rId1"/>
    </customSheetView>
  </customSheetViews>
  <mergeCells count="50">
    <mergeCell ref="V45:W45"/>
    <mergeCell ref="I44:J44"/>
    <mergeCell ref="I45:J45"/>
    <mergeCell ref="I23:J23"/>
    <mergeCell ref="I24:J24"/>
    <mergeCell ref="V23:W23"/>
    <mergeCell ref="V24:W24"/>
    <mergeCell ref="V44:W44"/>
    <mergeCell ref="O26:Z26"/>
    <mergeCell ref="O30:P31"/>
    <mergeCell ref="R30:S31"/>
    <mergeCell ref="U32:V32"/>
    <mergeCell ref="U33:V33"/>
    <mergeCell ref="O38:P39"/>
    <mergeCell ref="R38:T39"/>
    <mergeCell ref="V38:X39"/>
    <mergeCell ref="S40:T40"/>
    <mergeCell ref="W40:X40"/>
    <mergeCell ref="J19:K19"/>
    <mergeCell ref="O5:Z5"/>
    <mergeCell ref="O9:P10"/>
    <mergeCell ref="R9:S10"/>
    <mergeCell ref="U11:V11"/>
    <mergeCell ref="U12:V12"/>
    <mergeCell ref="O17:P18"/>
    <mergeCell ref="R17:T18"/>
    <mergeCell ref="V17:X18"/>
    <mergeCell ref="S19:T19"/>
    <mergeCell ref="W19:X19"/>
    <mergeCell ref="B9:C10"/>
    <mergeCell ref="E9:F10"/>
    <mergeCell ref="B17:C18"/>
    <mergeCell ref="E17:G18"/>
    <mergeCell ref="I17:K18"/>
    <mergeCell ref="B2:M3"/>
    <mergeCell ref="O2:Z3"/>
    <mergeCell ref="H32:I32"/>
    <mergeCell ref="H33:I33"/>
    <mergeCell ref="F40:G40"/>
    <mergeCell ref="B30:C31"/>
    <mergeCell ref="E30:F31"/>
    <mergeCell ref="B38:C39"/>
    <mergeCell ref="E38:G39"/>
    <mergeCell ref="I38:K39"/>
    <mergeCell ref="J40:K40"/>
    <mergeCell ref="B26:M26"/>
    <mergeCell ref="B5:M5"/>
    <mergeCell ref="H11:I11"/>
    <mergeCell ref="H12:I12"/>
    <mergeCell ref="F19:G19"/>
  </mergeCells>
  <conditionalFormatting sqref="I24:J24">
    <cfRule type="cellIs" dxfId="3" priority="4" operator="equal">
      <formula>"verificato"</formula>
    </cfRule>
  </conditionalFormatting>
  <conditionalFormatting sqref="V24:W24">
    <cfRule type="cellIs" dxfId="2" priority="3" operator="equal">
      <formula>"verificato"</formula>
    </cfRule>
  </conditionalFormatting>
  <conditionalFormatting sqref="V45:W45">
    <cfRule type="cellIs" dxfId="1" priority="2" operator="equal">
      <formula>"verificato"</formula>
    </cfRule>
  </conditionalFormatting>
  <conditionalFormatting sqref="I45:J45">
    <cfRule type="cellIs" dxfId="0" priority="1" operator="equal">
      <formula>"verificato"</formula>
    </cfRule>
  </conditionalFormatting>
  <pageMargins left="0.7" right="0.7" top="0.75" bottom="0.75" header="0.3" footer="0.3"/>
  <pageSetup paperSize="9" orientation="portrait"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N135"/>
  <sheetViews>
    <sheetView showGridLines="0" zoomScale="80" zoomScaleNormal="80" workbookViewId="0">
      <selection activeCell="S14" sqref="S14"/>
    </sheetView>
  </sheetViews>
  <sheetFormatPr defaultRowHeight="15" x14ac:dyDescent="0.25"/>
  <cols>
    <col min="1" max="1" width="3.7109375" customWidth="1"/>
    <col min="6" max="6" width="8.85546875" customWidth="1"/>
  </cols>
  <sheetData>
    <row r="3" spans="2:14" ht="18" x14ac:dyDescent="0.35">
      <c r="E3" s="800" t="s">
        <v>117</v>
      </c>
      <c r="F3" s="801"/>
      <c r="G3" s="801"/>
      <c r="H3" s="801"/>
      <c r="I3" s="801"/>
      <c r="J3" s="801"/>
      <c r="K3" s="801"/>
      <c r="L3" s="802"/>
    </row>
    <row r="4" spans="2:14" ht="18" customHeight="1" x14ac:dyDescent="0.35">
      <c r="B4" s="120" t="s">
        <v>103</v>
      </c>
      <c r="C4" s="122" t="s">
        <v>53</v>
      </c>
      <c r="D4" s="122" t="s">
        <v>54</v>
      </c>
      <c r="E4" s="803" t="s">
        <v>107</v>
      </c>
      <c r="F4" s="804"/>
      <c r="G4" s="805"/>
      <c r="H4" s="128" t="s">
        <v>113</v>
      </c>
      <c r="I4" s="128" t="s">
        <v>114</v>
      </c>
      <c r="J4" s="803" t="s">
        <v>111</v>
      </c>
      <c r="K4" s="804"/>
      <c r="L4" s="805"/>
    </row>
    <row r="5" spans="2:14" ht="14.45" customHeight="1" x14ac:dyDescent="0.25">
      <c r="B5" s="84" t="s">
        <v>115</v>
      </c>
      <c r="C5" s="49" t="s">
        <v>39</v>
      </c>
      <c r="D5" s="49" t="s">
        <v>39</v>
      </c>
      <c r="E5" s="127" t="s">
        <v>108</v>
      </c>
      <c r="F5" s="127" t="s">
        <v>109</v>
      </c>
      <c r="G5" s="127" t="s">
        <v>110</v>
      </c>
      <c r="H5" s="113" t="s">
        <v>37</v>
      </c>
      <c r="I5" s="113" t="s">
        <v>37</v>
      </c>
      <c r="J5" s="127" t="s">
        <v>108</v>
      </c>
      <c r="K5" s="127" t="s">
        <v>109</v>
      </c>
      <c r="L5" s="127" t="s">
        <v>110</v>
      </c>
    </row>
    <row r="6" spans="2:14" x14ac:dyDescent="0.25">
      <c r="B6" s="10">
        <f>'DATI STRUTTURA'!B71</f>
        <v>1</v>
      </c>
      <c r="C6" s="85">
        <f>'DATI STRUTTURA'!D71</f>
        <v>1</v>
      </c>
      <c r="D6" s="85">
        <f>'DATI STRUTTURA'!E71</f>
        <v>0.4</v>
      </c>
      <c r="E6" s="93">
        <f>1.3*('DATI STRUTTURA'!I71)+1.5*('DATI STRUTTURA'!J71+'DATI STRUTTURA'!K71)</f>
        <v>18.176445988423904</v>
      </c>
      <c r="F6" s="93">
        <f>1.3*('DATI STRUTTURA'!I71)+1.5*('DATI STRUTTURA'!J71+'DATI STRUTTURA'!K71)+1.3*'Foglio deposito'!$C$77*'Foglio deposito'!$C$81/2*C6*D6</f>
        <v>24.962445988423905</v>
      </c>
      <c r="G6" s="93">
        <f>1.3*('DATI STRUTTURA'!I71)+1.5*('DATI STRUTTURA'!J71+'DATI STRUTTURA'!K71)+1.3*'Foglio deposito'!$C$77*'Foglio deposito'!$C$81*C6*D6</f>
        <v>31.748445988423903</v>
      </c>
      <c r="H6" s="93">
        <f>1.3*('DATI STRUTTURA'!L71)+1.5*('DATI STRUTTURA'!M71+'DATI STRUTTURA'!N71)</f>
        <v>33.301155000000001</v>
      </c>
      <c r="I6" s="93">
        <f>1.3*('Foglio deposito'!K172)+1.5*('Foglio deposito'!L172+'Foglio deposito'!M172)</f>
        <v>0</v>
      </c>
      <c r="J6" s="93">
        <f>E6+H6+I6</f>
        <v>51.477600988423902</v>
      </c>
      <c r="K6" s="93">
        <f t="shared" ref="K6:K45" si="0">F6+H6+I6</f>
        <v>58.263600988423903</v>
      </c>
      <c r="L6" s="93">
        <f>G6+H6+I6</f>
        <v>65.049600988423904</v>
      </c>
      <c r="M6" s="10"/>
      <c r="N6" s="10"/>
    </row>
    <row r="7" spans="2:14" x14ac:dyDescent="0.25">
      <c r="B7" s="10">
        <f>'DATI STRUTTURA'!B72</f>
        <v>2</v>
      </c>
      <c r="C7" s="85">
        <f>'DATI STRUTTURA'!D72</f>
        <v>1.38</v>
      </c>
      <c r="D7" s="85">
        <f>'DATI STRUTTURA'!E72</f>
        <v>0.4</v>
      </c>
      <c r="E7" s="93">
        <f>1.3*('DATI STRUTTURA'!I72)+1.5*('DATI STRUTTURA'!J72+'DATI STRUTTURA'!K72)</f>
        <v>16.606087425923906</v>
      </c>
      <c r="F7" s="93">
        <f>1.3*('DATI STRUTTURA'!I72)+1.5*('DATI STRUTTURA'!J72+'DATI STRUTTURA'!K72)+1.3*'Foglio deposito'!$C$77*'Foglio deposito'!$C$81/2*C7*D7</f>
        <v>25.970767425923906</v>
      </c>
      <c r="G7" s="93">
        <f>1.3*('DATI STRUTTURA'!I72)+1.5*('DATI STRUTTURA'!J72+'DATI STRUTTURA'!K72)+1.3*'Foglio deposito'!$C$77*'Foglio deposito'!$C$81*C7*D7</f>
        <v>35.335447425923903</v>
      </c>
      <c r="H7" s="93">
        <f>1.3*('DATI STRUTTURA'!L72)+1.5*('DATI STRUTTURA'!M72+'DATI STRUTTURA'!N72)</f>
        <v>35.294415000000001</v>
      </c>
      <c r="I7" s="93">
        <f>1.3*('Foglio deposito'!K173)+1.5*('Foglio deposito'!L173+'Foglio deposito'!M173)</f>
        <v>0</v>
      </c>
      <c r="J7" s="93">
        <f t="shared" ref="J7:J45" si="1">E7+H7+I7</f>
        <v>51.900502425923904</v>
      </c>
      <c r="K7" s="93">
        <f t="shared" si="0"/>
        <v>61.265182425923911</v>
      </c>
      <c r="L7" s="93">
        <f t="shared" ref="L7:L45" si="2">G7+H7+I7</f>
        <v>70.629862425923903</v>
      </c>
      <c r="M7" s="10"/>
      <c r="N7" s="10"/>
    </row>
    <row r="8" spans="2:14" x14ac:dyDescent="0.25">
      <c r="B8" s="10">
        <f>'DATI STRUTTURA'!B73</f>
        <v>3</v>
      </c>
      <c r="C8" s="85">
        <f>'DATI STRUTTURA'!D73</f>
        <v>0.94</v>
      </c>
      <c r="D8" s="85">
        <f>'DATI STRUTTURA'!E73</f>
        <v>0.4</v>
      </c>
      <c r="E8" s="93">
        <f>1.3*('DATI STRUTTURA'!I73)+1.5*('DATI STRUTTURA'!J73+'DATI STRUTTURA'!K73)</f>
        <v>21.842340278870857</v>
      </c>
      <c r="F8" s="93">
        <f>1.3*('DATI STRUTTURA'!I73)+1.5*('DATI STRUTTURA'!J73+'DATI STRUTTURA'!K73)+1.3*'Foglio deposito'!$C$77*'Foglio deposito'!$C$81/2*C8*D8</f>
        <v>28.221180278870857</v>
      </c>
      <c r="G8" s="93">
        <f>1.3*('DATI STRUTTURA'!I73)+1.5*('DATI STRUTTURA'!J73+'DATI STRUTTURA'!K73)+1.3*'Foglio deposito'!$C$77*'Foglio deposito'!$C$81*C8*D8</f>
        <v>34.600020278870858</v>
      </c>
      <c r="H8" s="93">
        <f>1.3*('DATI STRUTTURA'!L73)+1.5*('DATI STRUTTURA'!M73+'DATI STRUTTURA'!N73)</f>
        <v>6.9127349999999996</v>
      </c>
      <c r="I8" s="93">
        <f>1.3*('Foglio deposito'!K174)+1.5*('Foglio deposito'!L174+'Foglio deposito'!M174)</f>
        <v>0</v>
      </c>
      <c r="J8" s="93">
        <f t="shared" si="1"/>
        <v>28.755075278870855</v>
      </c>
      <c r="K8" s="93">
        <f t="shared" si="0"/>
        <v>35.133915278870859</v>
      </c>
      <c r="L8" s="93">
        <f t="shared" si="2"/>
        <v>41.512755278870856</v>
      </c>
      <c r="M8" s="10"/>
      <c r="N8" s="10"/>
    </row>
    <row r="9" spans="2:14" x14ac:dyDescent="0.25">
      <c r="B9" s="10">
        <f>'DATI STRUTTURA'!B74</f>
        <v>4</v>
      </c>
      <c r="C9" s="85">
        <f>'DATI STRUTTURA'!D74</f>
        <v>1.89</v>
      </c>
      <c r="D9" s="85">
        <f>'DATI STRUTTURA'!E74</f>
        <v>0.4</v>
      </c>
      <c r="E9" s="93">
        <f>1.3*('DATI STRUTTURA'!I74)+1.5*('DATI STRUTTURA'!J74+'DATI STRUTTURA'!K74)</f>
        <v>36.260071305254066</v>
      </c>
      <c r="F9" s="93">
        <f>1.3*('DATI STRUTTURA'!I74)+1.5*('DATI STRUTTURA'!J74+'DATI STRUTTURA'!K74)+1.3*'Foglio deposito'!$C$77*'Foglio deposito'!$C$81/2*C9*D9</f>
        <v>49.085611305254062</v>
      </c>
      <c r="G9" s="93">
        <f>1.3*('DATI STRUTTURA'!I74)+1.5*('DATI STRUTTURA'!J74+'DATI STRUTTURA'!K74)+1.3*'Foglio deposito'!$C$77*'Foglio deposito'!$C$81*C9*D9</f>
        <v>61.911151305254066</v>
      </c>
      <c r="H9" s="93">
        <f>1.3*('DATI STRUTTURA'!L74)+1.5*('DATI STRUTTURA'!M74+'DATI STRUTTURA'!N74)</f>
        <v>29.759910000000001</v>
      </c>
      <c r="I9" s="93">
        <f>1.3*('Foglio deposito'!K175)+1.5*('Foglio deposito'!L175+'Foglio deposito'!M175)</f>
        <v>0</v>
      </c>
      <c r="J9" s="93">
        <f t="shared" si="1"/>
        <v>66.019981305254063</v>
      </c>
      <c r="K9" s="93">
        <f t="shared" si="0"/>
        <v>78.845521305254067</v>
      </c>
      <c r="L9" s="93">
        <f t="shared" si="2"/>
        <v>91.671061305254071</v>
      </c>
      <c r="M9" s="10"/>
      <c r="N9" s="10"/>
    </row>
    <row r="10" spans="2:14" x14ac:dyDescent="0.25">
      <c r="B10" s="10">
        <f>'DATI STRUTTURA'!B75</f>
        <v>5</v>
      </c>
      <c r="C10" s="85">
        <f>'DATI STRUTTURA'!D75</f>
        <v>1.73</v>
      </c>
      <c r="D10" s="85">
        <f>'DATI STRUTTURA'!E75</f>
        <v>0.4</v>
      </c>
      <c r="E10" s="93">
        <f>1.3*('DATI STRUTTURA'!I75)+1.5*('DATI STRUTTURA'!J75+'DATI STRUTTURA'!K75)</f>
        <v>22.564956958520941</v>
      </c>
      <c r="F10" s="93">
        <f>1.3*('DATI STRUTTURA'!I75)+1.5*('DATI STRUTTURA'!J75+'DATI STRUTTURA'!K75)+1.3*'Foglio deposito'!$C$77*'Foglio deposito'!$C$81/2*C10*D10</f>
        <v>34.304736958520941</v>
      </c>
      <c r="G10" s="93">
        <f>1.3*('DATI STRUTTURA'!I75)+1.5*('DATI STRUTTURA'!J75+'DATI STRUTTURA'!K75)+1.3*'Foglio deposito'!$C$77*'Foglio deposito'!$C$81*C10*D10</f>
        <v>46.044516958520944</v>
      </c>
      <c r="H10" s="93">
        <f>1.3*('DATI STRUTTURA'!L75)+1.5*('DATI STRUTTURA'!M75+'DATI STRUTTURA'!N75)</f>
        <v>41.242080000000001</v>
      </c>
      <c r="I10" s="93">
        <f>1.3*('Foglio deposito'!K176)+1.5*('Foglio deposito'!L176+'Foglio deposito'!M176)</f>
        <v>0</v>
      </c>
      <c r="J10" s="93">
        <f t="shared" si="1"/>
        <v>63.807036958520939</v>
      </c>
      <c r="K10" s="93">
        <f t="shared" si="0"/>
        <v>75.546816958520935</v>
      </c>
      <c r="L10" s="93">
        <f t="shared" si="2"/>
        <v>87.286596958520946</v>
      </c>
      <c r="M10" s="10"/>
      <c r="N10" s="10"/>
    </row>
    <row r="11" spans="2:14" x14ac:dyDescent="0.25">
      <c r="B11" s="10">
        <f>'DATI STRUTTURA'!B76</f>
        <v>6</v>
      </c>
      <c r="C11" s="85">
        <f>'DATI STRUTTURA'!D76</f>
        <v>1.49</v>
      </c>
      <c r="D11" s="85">
        <f>'DATI STRUTTURA'!E76</f>
        <v>0.4</v>
      </c>
      <c r="E11" s="93">
        <f>1.3*('DATI STRUTTURA'!I76)+1.5*('DATI STRUTTURA'!J76+'DATI STRUTTURA'!K76)</f>
        <v>20.11900190207481</v>
      </c>
      <c r="F11" s="93">
        <f>1.3*('DATI STRUTTURA'!I76)+1.5*('DATI STRUTTURA'!J76+'DATI STRUTTURA'!K76)+1.3*'Foglio deposito'!$C$77*'Foglio deposito'!$C$81/2*C11*D11</f>
        <v>30.230141902074813</v>
      </c>
      <c r="G11" s="93">
        <f>1.3*('DATI STRUTTURA'!I76)+1.5*('DATI STRUTTURA'!J76+'DATI STRUTTURA'!K76)+1.3*'Foglio deposito'!$C$77*'Foglio deposito'!$C$81*C11*D11</f>
        <v>40.341281902074812</v>
      </c>
      <c r="H11" s="93">
        <f>1.3*('DATI STRUTTURA'!L76)+1.5*('DATI STRUTTURA'!M76+'DATI STRUTTURA'!N76)</f>
        <v>89.5137</v>
      </c>
      <c r="I11" s="93">
        <f>1.3*('Foglio deposito'!K177)+1.5*('Foglio deposito'!L177+'Foglio deposito'!M177)</f>
        <v>0</v>
      </c>
      <c r="J11" s="93">
        <f t="shared" si="1"/>
        <v>109.63270190207481</v>
      </c>
      <c r="K11" s="93">
        <f t="shared" si="0"/>
        <v>119.74384190207482</v>
      </c>
      <c r="L11" s="93">
        <f t="shared" si="2"/>
        <v>129.85498190207483</v>
      </c>
      <c r="M11" s="10"/>
      <c r="N11" s="10"/>
    </row>
    <row r="12" spans="2:14" x14ac:dyDescent="0.25">
      <c r="B12" s="10">
        <f>'DATI STRUTTURA'!B77</f>
        <v>7</v>
      </c>
      <c r="C12" s="85">
        <f>'DATI STRUTTURA'!D77</f>
        <v>1.8</v>
      </c>
      <c r="D12" s="85">
        <f>'DATI STRUTTURA'!E77</f>
        <v>0.4</v>
      </c>
      <c r="E12" s="93">
        <f>1.3*('DATI STRUTTURA'!I77)+1.5*('DATI STRUTTURA'!J77+'DATI STRUTTURA'!K77)</f>
        <v>17.173700244477772</v>
      </c>
      <c r="F12" s="93">
        <f>1.3*('DATI STRUTTURA'!I77)+1.5*('DATI STRUTTURA'!J77+'DATI STRUTTURA'!K77)+1.3*'Foglio deposito'!$C$77*'Foglio deposito'!$C$81/2*C12*D12</f>
        <v>29.388500244477772</v>
      </c>
      <c r="G12" s="93">
        <f>1.3*('DATI STRUTTURA'!I77)+1.5*('DATI STRUTTURA'!J77+'DATI STRUTTURA'!K77)+1.3*'Foglio deposito'!$C$77*'Foglio deposito'!$C$81*C12*D12</f>
        <v>41.603300244477772</v>
      </c>
      <c r="H12" s="93">
        <f>1.3*('DATI STRUTTURA'!L77)+1.5*('DATI STRUTTURA'!M77+'DATI STRUTTURA'!N77)</f>
        <v>70.705700000000007</v>
      </c>
      <c r="I12" s="93">
        <f>1.3*('Foglio deposito'!K178)+1.5*('Foglio deposito'!L178+'Foglio deposito'!M178)</f>
        <v>0</v>
      </c>
      <c r="J12" s="93">
        <f t="shared" si="1"/>
        <v>87.879400244477779</v>
      </c>
      <c r="K12" s="93">
        <f t="shared" si="0"/>
        <v>100.09420024447778</v>
      </c>
      <c r="L12" s="93">
        <f t="shared" si="2"/>
        <v>112.30900024447777</v>
      </c>
      <c r="M12" s="10"/>
      <c r="N12" s="10"/>
    </row>
    <row r="13" spans="2:14" x14ac:dyDescent="0.25">
      <c r="B13" s="10">
        <f>'DATI STRUTTURA'!B78</f>
        <v>8</v>
      </c>
      <c r="C13" s="85">
        <f>'DATI STRUTTURA'!D78</f>
        <v>1.04</v>
      </c>
      <c r="D13" s="85">
        <f>'DATI STRUTTURA'!E78</f>
        <v>0.4</v>
      </c>
      <c r="E13" s="93">
        <f>1.3*('DATI STRUTTURA'!I78)+1.5*('DATI STRUTTURA'!J78+'DATI STRUTTURA'!K78)</f>
        <v>22.683257278870855</v>
      </c>
      <c r="F13" s="93">
        <f>1.3*('DATI STRUTTURA'!I78)+1.5*('DATI STRUTTURA'!J78+'DATI STRUTTURA'!K78)+1.3*'Foglio deposito'!$C$77*'Foglio deposito'!$C$81/2*C13*D13</f>
        <v>29.740697278870854</v>
      </c>
      <c r="G13" s="93">
        <f>1.3*('DATI STRUTTURA'!I78)+1.5*('DATI STRUTTURA'!J78+'DATI STRUTTURA'!K78)+1.3*'Foglio deposito'!$C$77*'Foglio deposito'!$C$81*C13*D13</f>
        <v>36.798137278870854</v>
      </c>
      <c r="H13" s="93">
        <f>1.3*('DATI STRUTTURA'!L78)+1.5*('DATI STRUTTURA'!M78+'DATI STRUTTURA'!N78)</f>
        <v>31.739597368421059</v>
      </c>
      <c r="I13" s="93">
        <f>1.3*('Foglio deposito'!K179)+1.5*('Foglio deposito'!L179+'Foglio deposito'!M179)</f>
        <v>0</v>
      </c>
      <c r="J13" s="93">
        <f t="shared" si="1"/>
        <v>54.422854647291913</v>
      </c>
      <c r="K13" s="93">
        <f t="shared" si="0"/>
        <v>61.480294647291913</v>
      </c>
      <c r="L13" s="93">
        <f t="shared" si="2"/>
        <v>68.537734647291913</v>
      </c>
      <c r="M13" s="10"/>
      <c r="N13" s="10"/>
    </row>
    <row r="14" spans="2:14" x14ac:dyDescent="0.25">
      <c r="B14" s="10">
        <f>'DATI STRUTTURA'!B79</f>
        <v>9</v>
      </c>
      <c r="C14" s="85">
        <f>'DATI STRUTTURA'!D79</f>
        <v>1.04</v>
      </c>
      <c r="D14" s="85">
        <f>'DATI STRUTTURA'!E79</f>
        <v>0.4</v>
      </c>
      <c r="E14" s="93">
        <f>1.3*('DATI STRUTTURA'!I79)+1.5*('DATI STRUTTURA'!J79+'DATI STRUTTURA'!K79)</f>
        <v>21.842340278870857</v>
      </c>
      <c r="F14" s="93">
        <f>1.3*('DATI STRUTTURA'!I79)+1.5*('DATI STRUTTURA'!J79+'DATI STRUTTURA'!K79)+1.3*'Foglio deposito'!$C$77*'Foglio deposito'!$C$81/2*C14*D14</f>
        <v>28.899780278870857</v>
      </c>
      <c r="G14" s="93">
        <f>1.3*('DATI STRUTTURA'!I79)+1.5*('DATI STRUTTURA'!J79+'DATI STRUTTURA'!K79)+1.3*'Foglio deposito'!$C$77*'Foglio deposito'!$C$81*C14*D14</f>
        <v>35.957220278870857</v>
      </c>
      <c r="H14" s="93">
        <f>1.3*('DATI STRUTTURA'!L79)+1.5*('DATI STRUTTURA'!M79+'DATI STRUTTURA'!N79)</f>
        <v>31.739597368421059</v>
      </c>
      <c r="I14" s="93">
        <f>1.3*('Foglio deposito'!K180)+1.5*('Foglio deposito'!L180+'Foglio deposito'!M180)</f>
        <v>0</v>
      </c>
      <c r="J14" s="93">
        <f t="shared" si="1"/>
        <v>53.581937647291916</v>
      </c>
      <c r="K14" s="93">
        <f t="shared" si="0"/>
        <v>60.639377647291916</v>
      </c>
      <c r="L14" s="93">
        <f t="shared" si="2"/>
        <v>67.696817647291908</v>
      </c>
      <c r="M14" s="10"/>
      <c r="N14" s="10"/>
    </row>
    <row r="15" spans="2:14" x14ac:dyDescent="0.25">
      <c r="B15" s="10">
        <f>'DATI STRUTTURA'!B80</f>
        <v>10</v>
      </c>
      <c r="C15" s="85">
        <f>'DATI STRUTTURA'!D80</f>
        <v>0.84</v>
      </c>
      <c r="D15" s="85">
        <f>'DATI STRUTTURA'!E80</f>
        <v>0.4</v>
      </c>
      <c r="E15" s="93">
        <f>1.3*('DATI STRUTTURA'!I80)+1.5*('DATI STRUTTURA'!J80+'DATI STRUTTURA'!K80)</f>
        <v>16.639029746273824</v>
      </c>
      <c r="F15" s="93">
        <f>1.3*('DATI STRUTTURA'!I80)+1.5*('DATI STRUTTURA'!J80+'DATI STRUTTURA'!K80)+1.3*'Foglio deposito'!$C$77*'Foglio deposito'!$C$81/2*C15*D15</f>
        <v>22.339269746273825</v>
      </c>
      <c r="G15" s="93">
        <f>1.3*('DATI STRUTTURA'!I80)+1.5*('DATI STRUTTURA'!J80+'DATI STRUTTURA'!K80)+1.3*'Foglio deposito'!$C$77*'Foglio deposito'!$C$81*C15*D15</f>
        <v>28.039509746273822</v>
      </c>
      <c r="H15" s="93">
        <f>1.3*('DATI STRUTTURA'!L80)+1.5*('DATI STRUTTURA'!M80+'DATI STRUTTURA'!N80)</f>
        <v>33.347050000000003</v>
      </c>
      <c r="I15" s="93">
        <f>1.3*('Foglio deposito'!K181)+1.5*('Foglio deposito'!L181+'Foglio deposito'!M181)</f>
        <v>0</v>
      </c>
      <c r="J15" s="93">
        <f t="shared" si="1"/>
        <v>49.98607974627383</v>
      </c>
      <c r="K15" s="93">
        <f t="shared" si="0"/>
        <v>55.686319746273824</v>
      </c>
      <c r="L15" s="93">
        <f t="shared" si="2"/>
        <v>61.386559746273825</v>
      </c>
      <c r="M15" s="10"/>
      <c r="N15" s="10"/>
    </row>
    <row r="16" spans="2:14" x14ac:dyDescent="0.25">
      <c r="B16" s="10">
        <f>'DATI STRUTTURA'!B81</f>
        <v>11</v>
      </c>
      <c r="C16" s="85">
        <f>'DATI STRUTTURA'!D81</f>
        <v>1.5</v>
      </c>
      <c r="D16" s="85">
        <f>'DATI STRUTTURA'!E81</f>
        <v>0.4</v>
      </c>
      <c r="E16" s="93">
        <f>1.3*('DATI STRUTTURA'!I81)+1.5*('DATI STRUTTURA'!J81+'DATI STRUTTURA'!K81)</f>
        <v>18.176445988423904</v>
      </c>
      <c r="F16" s="93">
        <f>1.3*('DATI STRUTTURA'!I81)+1.5*('DATI STRUTTURA'!J81+'DATI STRUTTURA'!K81)+1.3*'Foglio deposito'!$C$77*'Foglio deposito'!$C$81/2*C16*D16</f>
        <v>28.355445988423902</v>
      </c>
      <c r="G16" s="93">
        <f>1.3*('DATI STRUTTURA'!I81)+1.5*('DATI STRUTTURA'!J81+'DATI STRUTTURA'!K81)+1.3*'Foglio deposito'!$C$77*'Foglio deposito'!$C$81*C16*D16</f>
        <v>38.534445988423904</v>
      </c>
      <c r="H16" s="93">
        <f>1.3*('DATI STRUTTURA'!L81)+1.5*('DATI STRUTTURA'!M81+'DATI STRUTTURA'!N81)</f>
        <v>43.809250000000006</v>
      </c>
      <c r="I16" s="93">
        <f>1.3*('Foglio deposito'!K182)+1.5*('Foglio deposito'!L182+'Foglio deposito'!M182)</f>
        <v>0</v>
      </c>
      <c r="J16" s="93">
        <f t="shared" si="1"/>
        <v>61.985695988423913</v>
      </c>
      <c r="K16" s="93">
        <f t="shared" si="0"/>
        <v>72.164695988423915</v>
      </c>
      <c r="L16" s="93">
        <f t="shared" si="2"/>
        <v>82.343695988423917</v>
      </c>
      <c r="M16" s="10"/>
      <c r="N16" s="10"/>
    </row>
    <row r="17" spans="2:14" x14ac:dyDescent="0.25">
      <c r="B17" s="10">
        <f>'DATI STRUTTURA'!B82</f>
        <v>12</v>
      </c>
      <c r="C17" s="85">
        <f>'DATI STRUTTURA'!D82</f>
        <v>0.4</v>
      </c>
      <c r="D17" s="85">
        <f>'DATI STRUTTURA'!E82</f>
        <v>6.4</v>
      </c>
      <c r="E17" s="93">
        <f>1.3*('DATI STRUTTURA'!I82)+1.5*('DATI STRUTTURA'!J82+'DATI STRUTTURA'!K82)</f>
        <v>30.66594344797695</v>
      </c>
      <c r="F17" s="93">
        <f>1.3*('DATI STRUTTURA'!I82)+1.5*('DATI STRUTTURA'!J82+'DATI STRUTTURA'!K82)+1.3*'Foglio deposito'!$C$77*'Foglio deposito'!$C$81/2*C17*D17</f>
        <v>74.096343447976949</v>
      </c>
      <c r="G17" s="93">
        <f>1.3*('DATI STRUTTURA'!I82)+1.5*('DATI STRUTTURA'!J82+'DATI STRUTTURA'!K82)+1.3*'Foglio deposito'!$C$77*'Foglio deposito'!$C$81*C17*D17</f>
        <v>117.52674344797697</v>
      </c>
      <c r="H17" s="93">
        <f>1.3*('DATI STRUTTURA'!L82)+1.5*('DATI STRUTTURA'!M82+'DATI STRUTTURA'!N82)</f>
        <v>92.838825</v>
      </c>
      <c r="I17" s="93">
        <f>1.3*('Foglio deposito'!K183)+1.5*('Foglio deposito'!L183+'Foglio deposito'!M183)</f>
        <v>0</v>
      </c>
      <c r="J17" s="93">
        <f t="shared" si="1"/>
        <v>123.50476844797694</v>
      </c>
      <c r="K17" s="93">
        <f t="shared" si="0"/>
        <v>166.93516844797693</v>
      </c>
      <c r="L17" s="93">
        <f t="shared" si="2"/>
        <v>210.36556844797695</v>
      </c>
      <c r="M17" s="10"/>
      <c r="N17" s="10"/>
    </row>
    <row r="18" spans="2:14" x14ac:dyDescent="0.25">
      <c r="B18" s="10">
        <f>'DATI STRUTTURA'!B83</f>
        <v>13</v>
      </c>
      <c r="C18" s="85">
        <f>'DATI STRUTTURA'!D83</f>
        <v>0.4</v>
      </c>
      <c r="D18" s="85">
        <f>'DATI STRUTTURA'!E83</f>
        <v>2.95</v>
      </c>
      <c r="E18" s="93">
        <f>1.3*('DATI STRUTTURA'!I83)+1.5*('DATI STRUTTURA'!J83+'DATI STRUTTURA'!K83)</f>
        <v>19.752388075970366</v>
      </c>
      <c r="F18" s="93">
        <f>1.3*('DATI STRUTTURA'!I83)+1.5*('DATI STRUTTURA'!J83+'DATI STRUTTURA'!K83)+1.3*'Foglio deposito'!$C$77*'Foglio deposito'!$C$81/2*C18*D18</f>
        <v>39.771088075970368</v>
      </c>
      <c r="G18" s="93">
        <f>1.3*('DATI STRUTTURA'!I83)+1.5*('DATI STRUTTURA'!J83+'DATI STRUTTURA'!K83)+1.3*'Foglio deposito'!$C$77*'Foglio deposito'!$C$81*C18*D18</f>
        <v>59.789788075970371</v>
      </c>
      <c r="H18" s="93">
        <f>1.3*('DATI STRUTTURA'!L83)+1.5*('DATI STRUTTURA'!M83+'DATI STRUTTURA'!N83)</f>
        <v>103.446585</v>
      </c>
      <c r="I18" s="93">
        <f>1.3*('Foglio deposito'!K184)+1.5*('Foglio deposito'!L184+'Foglio deposito'!M184)</f>
        <v>0</v>
      </c>
      <c r="J18" s="93">
        <f t="shared" si="1"/>
        <v>123.19897307597037</v>
      </c>
      <c r="K18" s="93">
        <f t="shared" si="0"/>
        <v>143.21767307597037</v>
      </c>
      <c r="L18" s="93">
        <f t="shared" si="2"/>
        <v>163.23637307597036</v>
      </c>
      <c r="M18" s="10"/>
      <c r="N18" s="10"/>
    </row>
    <row r="19" spans="2:14" x14ac:dyDescent="0.25">
      <c r="B19" s="10">
        <f>'DATI STRUTTURA'!B84</f>
        <v>14</v>
      </c>
      <c r="C19" s="85">
        <f>'DATI STRUTTURA'!D84</f>
        <v>0.4</v>
      </c>
      <c r="D19" s="85">
        <f>'DATI STRUTTURA'!E84</f>
        <v>4.1500000000000004</v>
      </c>
      <c r="E19" s="93">
        <f>1.3*('DATI STRUTTURA'!I84)+1.5*('DATI STRUTTURA'!J84+'DATI STRUTTURA'!K84)</f>
        <v>30.476133976615507</v>
      </c>
      <c r="F19" s="93">
        <f>1.3*('DATI STRUTTURA'!I84)+1.5*('DATI STRUTTURA'!J84+'DATI STRUTTURA'!K84)+1.3*'Foglio deposito'!$C$77*'Foglio deposito'!$C$81/2*C19*D19</f>
        <v>58.63803397661551</v>
      </c>
      <c r="G19" s="93">
        <f>1.3*('DATI STRUTTURA'!I84)+1.5*('DATI STRUTTURA'!J84+'DATI STRUTTURA'!K84)+1.3*'Foglio deposito'!$C$77*'Foglio deposito'!$C$81*C19*D19</f>
        <v>86.799933976615506</v>
      </c>
      <c r="H19" s="93">
        <f>1.3*('DATI STRUTTURA'!L84)+1.5*('DATI STRUTTURA'!M84+'DATI STRUTTURA'!N84)</f>
        <v>72.680220000000006</v>
      </c>
      <c r="I19" s="93">
        <f>1.3*('Foglio deposito'!K185)+1.5*('Foglio deposito'!L185+'Foglio deposito'!M185)</f>
        <v>0</v>
      </c>
      <c r="J19" s="93">
        <f t="shared" si="1"/>
        <v>103.15635397661552</v>
      </c>
      <c r="K19" s="93">
        <f t="shared" si="0"/>
        <v>131.31825397661552</v>
      </c>
      <c r="L19" s="93">
        <f t="shared" si="2"/>
        <v>159.4801539766155</v>
      </c>
      <c r="M19" s="10"/>
      <c r="N19" s="10"/>
    </row>
    <row r="20" spans="2:14" x14ac:dyDescent="0.25">
      <c r="B20" s="10">
        <f>'DATI STRUTTURA'!B85</f>
        <v>15</v>
      </c>
      <c r="C20" s="85">
        <f>'DATI STRUTTURA'!D85</f>
        <v>0.4</v>
      </c>
      <c r="D20" s="85">
        <f>'DATI STRUTTURA'!E85</f>
        <v>2.95</v>
      </c>
      <c r="E20" s="93">
        <f>1.3*('DATI STRUTTURA'!I85)+1.5*('DATI STRUTTURA'!J85+'DATI STRUTTURA'!K85)</f>
        <v>20.287169886973654</v>
      </c>
      <c r="F20" s="93">
        <f>1.3*('DATI STRUTTURA'!I85)+1.5*('DATI STRUTTURA'!J85+'DATI STRUTTURA'!K85)+1.3*'Foglio deposito'!$C$77*'Foglio deposito'!$C$81/2*C20*D20</f>
        <v>40.305869886973653</v>
      </c>
      <c r="G20" s="93">
        <f>1.3*('DATI STRUTTURA'!I85)+1.5*('DATI STRUTTURA'!J85+'DATI STRUTTURA'!K85)+1.3*'Foglio deposito'!$C$77*'Foglio deposito'!$C$81*C20*D20</f>
        <v>60.324569886973663</v>
      </c>
      <c r="H20" s="93">
        <f>1.3*('DATI STRUTTURA'!L85)+1.5*('DATI STRUTTURA'!M85+'DATI STRUTTURA'!N85)</f>
        <v>61.257795000000002</v>
      </c>
      <c r="I20" s="93">
        <f>1.3*('Foglio deposito'!K186)+1.5*('Foglio deposito'!L186+'Foglio deposito'!M186)</f>
        <v>0</v>
      </c>
      <c r="J20" s="93">
        <f t="shared" si="1"/>
        <v>81.544964886973659</v>
      </c>
      <c r="K20" s="93">
        <f t="shared" si="0"/>
        <v>101.56366488697365</v>
      </c>
      <c r="L20" s="93">
        <f t="shared" si="2"/>
        <v>121.58236488697366</v>
      </c>
      <c r="M20" s="10"/>
      <c r="N20" s="10"/>
    </row>
    <row r="21" spans="2:14" ht="18" customHeight="1" x14ac:dyDescent="0.25">
      <c r="B21" s="10">
        <f>'DATI STRUTTURA'!B86</f>
        <v>16</v>
      </c>
      <c r="C21" s="85">
        <f>'DATI STRUTTURA'!D86</f>
        <v>0.4</v>
      </c>
      <c r="D21" s="85">
        <f>'DATI STRUTTURA'!E86</f>
        <v>5.3</v>
      </c>
      <c r="E21" s="93">
        <f>1.3*('DATI STRUTTURA'!I86)+1.5*('DATI STRUTTURA'!J86+'DATI STRUTTURA'!K86)</f>
        <v>41.794734565426374</v>
      </c>
      <c r="F21" s="93">
        <f>1.3*('DATI STRUTTURA'!I86)+1.5*('DATI STRUTTURA'!J86+'DATI STRUTTURA'!K86)+1.3*'Foglio deposito'!$C$77*'Foglio deposito'!$C$81/2*C21*D21</f>
        <v>77.760534565426383</v>
      </c>
      <c r="G21" s="93">
        <f>1.3*('DATI STRUTTURA'!I86)+1.5*('DATI STRUTTURA'!J86+'DATI STRUTTURA'!K86)+1.3*'Foglio deposito'!$C$77*'Foglio deposito'!$C$81*C21*D21</f>
        <v>113.72633456542638</v>
      </c>
      <c r="H21" s="93">
        <f>1.3*('DATI STRUTTURA'!L86)+1.5*('DATI STRUTTURA'!M86+'DATI STRUTTURA'!N86)</f>
        <v>28.119599999999998</v>
      </c>
      <c r="I21" s="93">
        <f>1.3*('Foglio deposito'!K187)+1.5*('Foglio deposito'!L187+'Foglio deposito'!M187)</f>
        <v>0</v>
      </c>
      <c r="J21" s="93">
        <f t="shared" si="1"/>
        <v>69.914334565426373</v>
      </c>
      <c r="K21" s="93">
        <f t="shared" si="0"/>
        <v>105.88013456542637</v>
      </c>
      <c r="L21" s="93">
        <f t="shared" si="2"/>
        <v>141.84593456542638</v>
      </c>
      <c r="M21" s="10"/>
      <c r="N21" s="10"/>
    </row>
    <row r="22" spans="2:14" ht="14.45" customHeight="1" x14ac:dyDescent="0.25">
      <c r="B22" s="10">
        <f>'DATI STRUTTURA'!B87</f>
        <v>17</v>
      </c>
      <c r="C22" s="85">
        <f>'DATI STRUTTURA'!D87</f>
        <v>0.4</v>
      </c>
      <c r="D22" s="85">
        <f>'DATI STRUTTURA'!E87</f>
        <v>4.0999999999999996</v>
      </c>
      <c r="E22" s="93">
        <f>1.3*('DATI STRUTTURA'!I87)+1.5*('DATI STRUTTURA'!J87+'DATI STRUTTURA'!K87)</f>
        <v>20.47279535773642</v>
      </c>
      <c r="F22" s="93">
        <f>1.3*('DATI STRUTTURA'!I87)+1.5*('DATI STRUTTURA'!J87+'DATI STRUTTURA'!K87)+1.3*'Foglio deposito'!$C$77*'Foglio deposito'!$C$81/2*C22*D22</f>
        <v>48.295395357736417</v>
      </c>
      <c r="G22" s="93">
        <f>1.3*('DATI STRUTTURA'!I87)+1.5*('DATI STRUTTURA'!J87+'DATI STRUTTURA'!K87)+1.3*'Foglio deposito'!$C$77*'Foglio deposito'!$C$81*C22*D22</f>
        <v>76.117995357736419</v>
      </c>
      <c r="H22" s="93">
        <f>1.3*('DATI STRUTTURA'!L87)+1.5*('DATI STRUTTURA'!M87+'DATI STRUTTURA'!N87)</f>
        <v>145.27856710526316</v>
      </c>
      <c r="I22" s="93">
        <f>1.3*('Foglio deposito'!K188)+1.5*('Foglio deposito'!L188+'Foglio deposito'!M188)</f>
        <v>0</v>
      </c>
      <c r="J22" s="93">
        <f t="shared" si="1"/>
        <v>165.75136246299959</v>
      </c>
      <c r="K22" s="93">
        <f t="shared" si="0"/>
        <v>193.57396246299959</v>
      </c>
      <c r="L22" s="93">
        <f t="shared" si="2"/>
        <v>221.39656246299958</v>
      </c>
      <c r="M22" s="10"/>
      <c r="N22" s="10"/>
    </row>
    <row r="23" spans="2:14" x14ac:dyDescent="0.25">
      <c r="B23" s="10">
        <f>'DATI STRUTTURA'!B88</f>
        <v>18</v>
      </c>
      <c r="C23" s="85">
        <f>'DATI STRUTTURA'!D88</f>
        <v>0</v>
      </c>
      <c r="D23" s="85">
        <f>'DATI STRUTTURA'!E88</f>
        <v>0</v>
      </c>
      <c r="E23" s="93">
        <f>1.3*('DATI STRUTTURA'!I88)+1.5*('DATI STRUTTURA'!J88+'DATI STRUTTURA'!K88)</f>
        <v>0</v>
      </c>
      <c r="F23" s="93">
        <f>1.3*('DATI STRUTTURA'!I88)+1.5*('DATI STRUTTURA'!J88+'DATI STRUTTURA'!K88)+1.3*'Foglio deposito'!$C$77*'Foglio deposito'!$C$81/2*C23*D23</f>
        <v>0</v>
      </c>
      <c r="G23" s="93">
        <f>1.3*('DATI STRUTTURA'!I88)+1.5*('DATI STRUTTURA'!J88+'DATI STRUTTURA'!K88)+1.3*'Foglio deposito'!$C$77*'Foglio deposito'!$C$81*C23*D23</f>
        <v>0</v>
      </c>
      <c r="H23" s="93">
        <f>1.3*('DATI STRUTTURA'!L88)+1.5*('DATI STRUTTURA'!M88+'DATI STRUTTURA'!N88)</f>
        <v>0</v>
      </c>
      <c r="I23" s="93">
        <f>1.3*('Foglio deposito'!K189)+1.5*('Foglio deposito'!L189+'Foglio deposito'!M189)</f>
        <v>0</v>
      </c>
      <c r="J23" s="93">
        <f t="shared" si="1"/>
        <v>0</v>
      </c>
      <c r="K23" s="93">
        <f t="shared" si="0"/>
        <v>0</v>
      </c>
      <c r="L23" s="93">
        <f t="shared" si="2"/>
        <v>0</v>
      </c>
      <c r="M23" s="10"/>
      <c r="N23" s="10"/>
    </row>
    <row r="24" spans="2:14" x14ac:dyDescent="0.25">
      <c r="B24" s="10">
        <f>'DATI STRUTTURA'!B89</f>
        <v>19</v>
      </c>
      <c r="C24" s="85">
        <f>'DATI STRUTTURA'!D89</f>
        <v>0</v>
      </c>
      <c r="D24" s="85">
        <f>'DATI STRUTTURA'!E89</f>
        <v>0</v>
      </c>
      <c r="E24" s="93">
        <f>1.3*('DATI STRUTTURA'!I89)+1.5*('DATI STRUTTURA'!J89+'DATI STRUTTURA'!K89)</f>
        <v>0</v>
      </c>
      <c r="F24" s="93">
        <f>1.3*('DATI STRUTTURA'!I89)+1.5*('DATI STRUTTURA'!J89+'DATI STRUTTURA'!K89)+1.3*'Foglio deposito'!$C$77*'Foglio deposito'!$C$81/2*C24*D24</f>
        <v>0</v>
      </c>
      <c r="G24" s="93">
        <f>1.3*('DATI STRUTTURA'!I89)+1.5*('DATI STRUTTURA'!J89+'DATI STRUTTURA'!K89)+1.3*'Foglio deposito'!$C$77*'Foglio deposito'!$C$81*C24*D24</f>
        <v>0</v>
      </c>
      <c r="H24" s="93">
        <f>1.3*('DATI STRUTTURA'!L89)+1.5*('DATI STRUTTURA'!M89+'DATI STRUTTURA'!N89)</f>
        <v>0</v>
      </c>
      <c r="I24" s="93">
        <f>1.3*('Foglio deposito'!K190)+1.5*('Foglio deposito'!L190+'Foglio deposito'!M190)</f>
        <v>0</v>
      </c>
      <c r="J24" s="93">
        <f t="shared" si="1"/>
        <v>0</v>
      </c>
      <c r="K24" s="93">
        <f t="shared" si="0"/>
        <v>0</v>
      </c>
      <c r="L24" s="93">
        <f t="shared" si="2"/>
        <v>0</v>
      </c>
      <c r="M24" s="10"/>
      <c r="N24" s="10"/>
    </row>
    <row r="25" spans="2:14" x14ac:dyDescent="0.25">
      <c r="B25" s="10">
        <f>'DATI STRUTTURA'!B90</f>
        <v>20</v>
      </c>
      <c r="C25" s="85">
        <f>'DATI STRUTTURA'!D90</f>
        <v>0</v>
      </c>
      <c r="D25" s="85">
        <f>'DATI STRUTTURA'!E90</f>
        <v>0</v>
      </c>
      <c r="E25" s="93">
        <f>1.3*('DATI STRUTTURA'!I90)+1.5*('DATI STRUTTURA'!J90+'DATI STRUTTURA'!K90)</f>
        <v>0</v>
      </c>
      <c r="F25" s="93">
        <f>1.3*('DATI STRUTTURA'!I90)+1.5*('DATI STRUTTURA'!J90+'DATI STRUTTURA'!K90)+1.3*'Foglio deposito'!$C$77*'Foglio deposito'!$C$81/2*C25*D25</f>
        <v>0</v>
      </c>
      <c r="G25" s="93">
        <f>1.3*('DATI STRUTTURA'!I90)+1.5*('DATI STRUTTURA'!J90+'DATI STRUTTURA'!K90)+1.3*'Foglio deposito'!$C$77*'Foglio deposito'!$C$81*C25*D25</f>
        <v>0</v>
      </c>
      <c r="H25" s="93">
        <f>1.3*('DATI STRUTTURA'!L90)+1.5*('DATI STRUTTURA'!M90+'DATI STRUTTURA'!N90)</f>
        <v>0</v>
      </c>
      <c r="I25" s="93">
        <f>1.3*('Foglio deposito'!K191)+1.5*('Foglio deposito'!L191+'Foglio deposito'!M191)</f>
        <v>0</v>
      </c>
      <c r="J25" s="93">
        <f t="shared" si="1"/>
        <v>0</v>
      </c>
      <c r="K25" s="93">
        <f t="shared" si="0"/>
        <v>0</v>
      </c>
      <c r="L25" s="93">
        <f t="shared" si="2"/>
        <v>0</v>
      </c>
      <c r="M25" s="10"/>
      <c r="N25" s="10"/>
    </row>
    <row r="26" spans="2:14" x14ac:dyDescent="0.25">
      <c r="B26" s="10">
        <f>'DATI STRUTTURA'!B91</f>
        <v>21</v>
      </c>
      <c r="C26" s="85">
        <f>'DATI STRUTTURA'!D91</f>
        <v>0</v>
      </c>
      <c r="D26" s="85">
        <f>'DATI STRUTTURA'!E91</f>
        <v>0</v>
      </c>
      <c r="E26" s="93">
        <f>1.3*('DATI STRUTTURA'!I91)+1.5*('DATI STRUTTURA'!J91+'DATI STRUTTURA'!K91)</f>
        <v>0</v>
      </c>
      <c r="F26" s="93">
        <f>1.3*('DATI STRUTTURA'!I91)+1.5*('DATI STRUTTURA'!J91+'DATI STRUTTURA'!K91)+1.3*'Foglio deposito'!$C$77*'Foglio deposito'!$C$81/2*C26*D26</f>
        <v>0</v>
      </c>
      <c r="G26" s="93">
        <f>1.3*('DATI STRUTTURA'!I91)+1.5*('DATI STRUTTURA'!J91+'DATI STRUTTURA'!K91)+1.3*'Foglio deposito'!$C$77*'Foglio deposito'!$C$81*C26*D26</f>
        <v>0</v>
      </c>
      <c r="H26" s="93">
        <f>1.3*('DATI STRUTTURA'!L91)+1.5*('DATI STRUTTURA'!M91+'DATI STRUTTURA'!N91)</f>
        <v>0</v>
      </c>
      <c r="I26" s="93">
        <f>1.3*('Foglio deposito'!K192)+1.5*('Foglio deposito'!L192+'Foglio deposito'!M192)</f>
        <v>0</v>
      </c>
      <c r="J26" s="93">
        <f t="shared" si="1"/>
        <v>0</v>
      </c>
      <c r="K26" s="93">
        <f t="shared" si="0"/>
        <v>0</v>
      </c>
      <c r="L26" s="93">
        <f t="shared" si="2"/>
        <v>0</v>
      </c>
      <c r="M26" s="10"/>
      <c r="N26" s="10"/>
    </row>
    <row r="27" spans="2:14" x14ac:dyDescent="0.25">
      <c r="B27" s="10">
        <f>'DATI STRUTTURA'!B92</f>
        <v>22</v>
      </c>
      <c r="C27" s="85">
        <f>'DATI STRUTTURA'!D92</f>
        <v>0</v>
      </c>
      <c r="D27" s="85">
        <f>'DATI STRUTTURA'!E92</f>
        <v>0</v>
      </c>
      <c r="E27" s="93">
        <f>1.3*('DATI STRUTTURA'!I92)+1.5*('DATI STRUTTURA'!J92+'DATI STRUTTURA'!K92)</f>
        <v>0</v>
      </c>
      <c r="F27" s="93">
        <f>1.3*('DATI STRUTTURA'!I92)+1.5*('DATI STRUTTURA'!J92+'DATI STRUTTURA'!K92)+1.3*'Foglio deposito'!$C$77*'Foglio deposito'!$C$81/2*C27*D27</f>
        <v>0</v>
      </c>
      <c r="G27" s="93">
        <f>1.3*('DATI STRUTTURA'!I92)+1.5*('DATI STRUTTURA'!J92+'DATI STRUTTURA'!K92)+1.3*'Foglio deposito'!$C$77*'Foglio deposito'!$C$81*C27*D27</f>
        <v>0</v>
      </c>
      <c r="H27" s="93">
        <f>1.3*('DATI STRUTTURA'!L92)+1.5*('DATI STRUTTURA'!M92+'DATI STRUTTURA'!N92)</f>
        <v>0</v>
      </c>
      <c r="I27" s="93">
        <f>1.3*('Foglio deposito'!K193)+1.5*('Foglio deposito'!L193+'Foglio deposito'!M193)</f>
        <v>0</v>
      </c>
      <c r="J27" s="93">
        <f t="shared" si="1"/>
        <v>0</v>
      </c>
      <c r="K27" s="93">
        <f t="shared" si="0"/>
        <v>0</v>
      </c>
      <c r="L27" s="93">
        <f t="shared" si="2"/>
        <v>0</v>
      </c>
      <c r="M27" s="10"/>
      <c r="N27" s="10"/>
    </row>
    <row r="28" spans="2:14" x14ac:dyDescent="0.25">
      <c r="B28" s="10">
        <f>'DATI STRUTTURA'!B93</f>
        <v>23</v>
      </c>
      <c r="C28" s="85">
        <f>'DATI STRUTTURA'!D93</f>
        <v>0</v>
      </c>
      <c r="D28" s="85">
        <f>'DATI STRUTTURA'!E93</f>
        <v>0</v>
      </c>
      <c r="E28" s="93">
        <f>1.3*('DATI STRUTTURA'!I93)+1.5*('DATI STRUTTURA'!J93+'DATI STRUTTURA'!K93)</f>
        <v>0</v>
      </c>
      <c r="F28" s="93">
        <f>1.3*('DATI STRUTTURA'!I93)+1.5*('DATI STRUTTURA'!J93+'DATI STRUTTURA'!K93)+1.3*'Foglio deposito'!$C$77*'Foglio deposito'!$C$81/2*C28*D28</f>
        <v>0</v>
      </c>
      <c r="G28" s="93">
        <f>1.3*('DATI STRUTTURA'!I93)+1.5*('DATI STRUTTURA'!J93+'DATI STRUTTURA'!K93)+1.3*'Foglio deposito'!$C$77*'Foglio deposito'!$C$81*C28*D28</f>
        <v>0</v>
      </c>
      <c r="H28" s="93">
        <f>1.3*('DATI STRUTTURA'!L93)+1.5*('DATI STRUTTURA'!M93+'DATI STRUTTURA'!N93)</f>
        <v>0</v>
      </c>
      <c r="I28" s="93">
        <f>1.3*('Foglio deposito'!K194)+1.5*('Foglio deposito'!L194+'Foglio deposito'!M194)</f>
        <v>0</v>
      </c>
      <c r="J28" s="93">
        <f t="shared" si="1"/>
        <v>0</v>
      </c>
      <c r="K28" s="93">
        <f t="shared" si="0"/>
        <v>0</v>
      </c>
      <c r="L28" s="93">
        <f t="shared" si="2"/>
        <v>0</v>
      </c>
      <c r="M28" s="10"/>
      <c r="N28" s="10"/>
    </row>
    <row r="29" spans="2:14" x14ac:dyDescent="0.25">
      <c r="B29" s="10">
        <f>'DATI STRUTTURA'!B94</f>
        <v>24</v>
      </c>
      <c r="C29" s="85">
        <f>'DATI STRUTTURA'!D94</f>
        <v>0</v>
      </c>
      <c r="D29" s="85">
        <f>'DATI STRUTTURA'!E94</f>
        <v>0</v>
      </c>
      <c r="E29" s="93">
        <f>1.3*('DATI STRUTTURA'!I94)+1.5*('DATI STRUTTURA'!J94+'DATI STRUTTURA'!K94)</f>
        <v>0</v>
      </c>
      <c r="F29" s="93">
        <f>1.3*('DATI STRUTTURA'!I94)+1.5*('DATI STRUTTURA'!J94+'DATI STRUTTURA'!K94)+1.3*'Foglio deposito'!$C$77*'Foglio deposito'!$C$81/2*C29*D29</f>
        <v>0</v>
      </c>
      <c r="G29" s="93">
        <f>1.3*('DATI STRUTTURA'!I94)+1.5*('DATI STRUTTURA'!J94+'DATI STRUTTURA'!K94)+1.3*'Foglio deposito'!$C$77*'Foglio deposito'!$C$81*C29*D29</f>
        <v>0</v>
      </c>
      <c r="H29" s="93">
        <f>1.3*('DATI STRUTTURA'!L94)+1.5*('DATI STRUTTURA'!M94+'DATI STRUTTURA'!N94)</f>
        <v>0</v>
      </c>
      <c r="I29" s="93">
        <f>1.3*('Foglio deposito'!K195)+1.5*('Foglio deposito'!L195+'Foglio deposito'!M195)</f>
        <v>0</v>
      </c>
      <c r="J29" s="93">
        <f t="shared" si="1"/>
        <v>0</v>
      </c>
      <c r="K29" s="93">
        <f t="shared" si="0"/>
        <v>0</v>
      </c>
      <c r="L29" s="93">
        <f t="shared" si="2"/>
        <v>0</v>
      </c>
      <c r="M29" s="10"/>
      <c r="N29" s="10"/>
    </row>
    <row r="30" spans="2:14" x14ac:dyDescent="0.25">
      <c r="B30" s="10">
        <f>'DATI STRUTTURA'!B95</f>
        <v>25</v>
      </c>
      <c r="C30" s="85">
        <f>'DATI STRUTTURA'!D95</f>
        <v>0</v>
      </c>
      <c r="D30" s="85">
        <f>'DATI STRUTTURA'!E95</f>
        <v>0</v>
      </c>
      <c r="E30" s="93">
        <f>1.3*('DATI STRUTTURA'!I95)+1.5*('DATI STRUTTURA'!J95+'DATI STRUTTURA'!K95)</f>
        <v>0</v>
      </c>
      <c r="F30" s="93">
        <f>1.3*('DATI STRUTTURA'!I95)+1.5*('DATI STRUTTURA'!J95+'DATI STRUTTURA'!K95)+1.3*'Foglio deposito'!$C$77*'Foglio deposito'!$C$81/2*C30*D30</f>
        <v>0</v>
      </c>
      <c r="G30" s="93">
        <f>1.3*('DATI STRUTTURA'!I95)+1.5*('DATI STRUTTURA'!J95+'DATI STRUTTURA'!K95)+1.3*'Foglio deposito'!$C$77*'Foglio deposito'!$C$81*C30*D30</f>
        <v>0</v>
      </c>
      <c r="H30" s="93">
        <f>1.3*('DATI STRUTTURA'!L95)+1.5*('DATI STRUTTURA'!M95+'DATI STRUTTURA'!N95)</f>
        <v>0</v>
      </c>
      <c r="I30" s="93">
        <f>1.3*('Foglio deposito'!K196)+1.5*('Foglio deposito'!L196+'Foglio deposito'!M196)</f>
        <v>0</v>
      </c>
      <c r="J30" s="93">
        <f t="shared" si="1"/>
        <v>0</v>
      </c>
      <c r="K30" s="93">
        <f t="shared" si="0"/>
        <v>0</v>
      </c>
      <c r="L30" s="93">
        <f t="shared" si="2"/>
        <v>0</v>
      </c>
      <c r="M30" s="10"/>
      <c r="N30" s="10"/>
    </row>
    <row r="31" spans="2:14" x14ac:dyDescent="0.25">
      <c r="B31" s="10">
        <f>'DATI STRUTTURA'!B96</f>
        <v>26</v>
      </c>
      <c r="C31" s="85">
        <f>'DATI STRUTTURA'!D96</f>
        <v>0</v>
      </c>
      <c r="D31" s="85">
        <f>'DATI STRUTTURA'!E96</f>
        <v>0</v>
      </c>
      <c r="E31" s="93">
        <f>1.3*('DATI STRUTTURA'!I96)+1.5*('DATI STRUTTURA'!J96+'DATI STRUTTURA'!K96)</f>
        <v>0</v>
      </c>
      <c r="F31" s="93">
        <f>1.3*('DATI STRUTTURA'!I96)+1.5*('DATI STRUTTURA'!J96+'DATI STRUTTURA'!K96)+1.3*'Foglio deposito'!$C$77*'Foglio deposito'!$C$81/2*C31*D31</f>
        <v>0</v>
      </c>
      <c r="G31" s="93">
        <f>1.3*('DATI STRUTTURA'!I96)+1.5*('DATI STRUTTURA'!J96+'DATI STRUTTURA'!K96)+1.3*'Foglio deposito'!$C$77*'Foglio deposito'!$C$81*C31*D31</f>
        <v>0</v>
      </c>
      <c r="H31" s="93">
        <f>1.3*('DATI STRUTTURA'!L96)+1.5*('DATI STRUTTURA'!M96+'DATI STRUTTURA'!N96)</f>
        <v>0</v>
      </c>
      <c r="I31" s="93">
        <f>1.3*('Foglio deposito'!K197)+1.5*('Foglio deposito'!L197+'Foglio deposito'!M197)</f>
        <v>0</v>
      </c>
      <c r="J31" s="93">
        <f t="shared" si="1"/>
        <v>0</v>
      </c>
      <c r="K31" s="93">
        <f t="shared" si="0"/>
        <v>0</v>
      </c>
      <c r="L31" s="93">
        <f t="shared" si="2"/>
        <v>0</v>
      </c>
      <c r="M31" s="10"/>
      <c r="N31" s="10"/>
    </row>
    <row r="32" spans="2:14" x14ac:dyDescent="0.25">
      <c r="B32" s="10">
        <f>'DATI STRUTTURA'!B97</f>
        <v>27</v>
      </c>
      <c r="C32" s="85">
        <f>'DATI STRUTTURA'!D97</f>
        <v>0</v>
      </c>
      <c r="D32" s="85">
        <f>'DATI STRUTTURA'!E97</f>
        <v>0</v>
      </c>
      <c r="E32" s="93">
        <f>1.3*('DATI STRUTTURA'!I97)+1.5*('DATI STRUTTURA'!J97+'DATI STRUTTURA'!K97)</f>
        <v>0</v>
      </c>
      <c r="F32" s="93">
        <f>1.3*('DATI STRUTTURA'!I97)+1.5*('DATI STRUTTURA'!J97+'DATI STRUTTURA'!K97)+1.3*'Foglio deposito'!$C$77*'Foglio deposito'!$C$81/2*C32*D32</f>
        <v>0</v>
      </c>
      <c r="G32" s="93">
        <f>1.3*('DATI STRUTTURA'!I97)+1.5*('DATI STRUTTURA'!J97+'DATI STRUTTURA'!K97)+1.3*'Foglio deposito'!$C$77*'Foglio deposito'!$C$81*C32*D32</f>
        <v>0</v>
      </c>
      <c r="H32" s="93">
        <f>1.3*('DATI STRUTTURA'!L97)+1.5*('DATI STRUTTURA'!M97+'DATI STRUTTURA'!N97)</f>
        <v>0</v>
      </c>
      <c r="I32" s="93">
        <f>1.3*('Foglio deposito'!K198)+1.5*('Foglio deposito'!L198+'Foglio deposito'!M198)</f>
        <v>0</v>
      </c>
      <c r="J32" s="93">
        <f t="shared" si="1"/>
        <v>0</v>
      </c>
      <c r="K32" s="93">
        <f t="shared" si="0"/>
        <v>0</v>
      </c>
      <c r="L32" s="93">
        <f t="shared" si="2"/>
        <v>0</v>
      </c>
      <c r="M32" s="10"/>
      <c r="N32" s="10"/>
    </row>
    <row r="33" spans="2:14" x14ac:dyDescent="0.25">
      <c r="B33" s="10">
        <f>'DATI STRUTTURA'!B98</f>
        <v>28</v>
      </c>
      <c r="C33" s="85">
        <f>'DATI STRUTTURA'!D98</f>
        <v>0</v>
      </c>
      <c r="D33" s="85">
        <f>'DATI STRUTTURA'!E98</f>
        <v>0</v>
      </c>
      <c r="E33" s="93">
        <f>1.3*('DATI STRUTTURA'!I98)+1.5*('DATI STRUTTURA'!J98+'DATI STRUTTURA'!K98)</f>
        <v>0</v>
      </c>
      <c r="F33" s="93">
        <f>1.3*('DATI STRUTTURA'!I98)+1.5*('DATI STRUTTURA'!J98+'DATI STRUTTURA'!K98)+1.3*'Foglio deposito'!$C$77*'Foglio deposito'!$C$81/2*C33*D33</f>
        <v>0</v>
      </c>
      <c r="G33" s="93">
        <f>1.3*('DATI STRUTTURA'!I98)+1.5*('DATI STRUTTURA'!J98+'DATI STRUTTURA'!K98)+1.3*'Foglio deposito'!$C$77*'Foglio deposito'!$C$81*C33*D33</f>
        <v>0</v>
      </c>
      <c r="H33" s="93">
        <f>1.3*('DATI STRUTTURA'!L98)+1.5*('DATI STRUTTURA'!M98+'DATI STRUTTURA'!N98)</f>
        <v>0</v>
      </c>
      <c r="I33" s="93">
        <f>1.3*('Foglio deposito'!K199)+1.5*('Foglio deposito'!L199+'Foglio deposito'!M199)</f>
        <v>0</v>
      </c>
      <c r="J33" s="93">
        <f t="shared" si="1"/>
        <v>0</v>
      </c>
      <c r="K33" s="93">
        <f t="shared" si="0"/>
        <v>0</v>
      </c>
      <c r="L33" s="93">
        <f t="shared" si="2"/>
        <v>0</v>
      </c>
      <c r="M33" s="10"/>
      <c r="N33" s="10"/>
    </row>
    <row r="34" spans="2:14" x14ac:dyDescent="0.25">
      <c r="B34" s="10">
        <f>'DATI STRUTTURA'!B99</f>
        <v>29</v>
      </c>
      <c r="C34" s="85">
        <f>'DATI STRUTTURA'!D99</f>
        <v>0</v>
      </c>
      <c r="D34" s="85">
        <f>'DATI STRUTTURA'!E99</f>
        <v>0</v>
      </c>
      <c r="E34" s="93">
        <f>1.3*('DATI STRUTTURA'!I99)+1.5*('DATI STRUTTURA'!J99+'DATI STRUTTURA'!K99)</f>
        <v>0</v>
      </c>
      <c r="F34" s="93">
        <f>1.3*('DATI STRUTTURA'!I99)+1.5*('DATI STRUTTURA'!J99+'DATI STRUTTURA'!K99)+1.3*'Foglio deposito'!$C$77*'Foglio deposito'!$C$81/2*C34*D34</f>
        <v>0</v>
      </c>
      <c r="G34" s="93">
        <f>1.3*('DATI STRUTTURA'!I99)+1.5*('DATI STRUTTURA'!J99+'DATI STRUTTURA'!K99)+1.3*'Foglio deposito'!$C$77*'Foglio deposito'!$C$81*C34*D34</f>
        <v>0</v>
      </c>
      <c r="H34" s="93">
        <f>1.3*('DATI STRUTTURA'!L99)+1.5*('DATI STRUTTURA'!M99+'DATI STRUTTURA'!N99)</f>
        <v>0</v>
      </c>
      <c r="I34" s="93">
        <f>1.3*('Foglio deposito'!K200)+1.5*('Foglio deposito'!L200+'Foglio deposito'!M200)</f>
        <v>0</v>
      </c>
      <c r="J34" s="93">
        <f t="shared" si="1"/>
        <v>0</v>
      </c>
      <c r="K34" s="93">
        <f t="shared" si="0"/>
        <v>0</v>
      </c>
      <c r="L34" s="93">
        <f t="shared" si="2"/>
        <v>0</v>
      </c>
      <c r="M34" s="10"/>
      <c r="N34" s="10"/>
    </row>
    <row r="35" spans="2:14" x14ac:dyDescent="0.25">
      <c r="B35" s="10">
        <f>'DATI STRUTTURA'!B100</f>
        <v>30</v>
      </c>
      <c r="C35" s="85">
        <f>'DATI STRUTTURA'!D100</f>
        <v>0</v>
      </c>
      <c r="D35" s="85">
        <f>'DATI STRUTTURA'!E100</f>
        <v>0</v>
      </c>
      <c r="E35" s="93">
        <f>1.3*('DATI STRUTTURA'!I100)+1.5*('DATI STRUTTURA'!J100+'DATI STRUTTURA'!K100)</f>
        <v>0</v>
      </c>
      <c r="F35" s="93">
        <f>1.3*('DATI STRUTTURA'!I100)+1.5*('DATI STRUTTURA'!J100+'DATI STRUTTURA'!K100)+1.3*'Foglio deposito'!$C$77*'Foglio deposito'!$C$81/2*C35*D35</f>
        <v>0</v>
      </c>
      <c r="G35" s="93">
        <f>1.3*('DATI STRUTTURA'!I100)+1.5*('DATI STRUTTURA'!J100+'DATI STRUTTURA'!K100)+1.3*'Foglio deposito'!$C$77*'Foglio deposito'!$C$81*C35*D35</f>
        <v>0</v>
      </c>
      <c r="H35" s="93">
        <f>1.3*('DATI STRUTTURA'!L100)+1.5*('DATI STRUTTURA'!M100+'DATI STRUTTURA'!N100)</f>
        <v>0</v>
      </c>
      <c r="I35" s="93">
        <f>1.3*('Foglio deposito'!K201)+1.5*('Foglio deposito'!L201+'Foglio deposito'!M201)</f>
        <v>0</v>
      </c>
      <c r="J35" s="93">
        <f t="shared" si="1"/>
        <v>0</v>
      </c>
      <c r="K35" s="93">
        <f t="shared" si="0"/>
        <v>0</v>
      </c>
      <c r="L35" s="93">
        <f t="shared" si="2"/>
        <v>0</v>
      </c>
      <c r="M35" s="10"/>
      <c r="N35" s="10"/>
    </row>
    <row r="36" spans="2:14" x14ac:dyDescent="0.25">
      <c r="B36" s="10">
        <f>'DATI STRUTTURA'!B101</f>
        <v>31</v>
      </c>
      <c r="C36" s="85">
        <f>'DATI STRUTTURA'!D101</f>
        <v>0</v>
      </c>
      <c r="D36" s="85">
        <f>'DATI STRUTTURA'!E101</f>
        <v>0</v>
      </c>
      <c r="E36" s="93">
        <f>1.3*('DATI STRUTTURA'!I101)+1.5*('DATI STRUTTURA'!J101+'DATI STRUTTURA'!K101)</f>
        <v>0</v>
      </c>
      <c r="F36" s="93">
        <f>1.3*('DATI STRUTTURA'!I101)+1.5*('DATI STRUTTURA'!J101+'DATI STRUTTURA'!K101)+1.3*'Foglio deposito'!$C$77*'Foglio deposito'!$C$81/2*C36*D36</f>
        <v>0</v>
      </c>
      <c r="G36" s="93">
        <f>1.3*('DATI STRUTTURA'!I101)+1.5*('DATI STRUTTURA'!J101+'DATI STRUTTURA'!K101)+1.3*'Foglio deposito'!$C$77*'Foglio deposito'!$C$81*C36*D36</f>
        <v>0</v>
      </c>
      <c r="H36" s="93">
        <f>1.3*('DATI STRUTTURA'!L101)+1.5*('DATI STRUTTURA'!M101+'DATI STRUTTURA'!N101)</f>
        <v>0</v>
      </c>
      <c r="I36" s="93">
        <f>1.3*('Foglio deposito'!K202)+1.5*('Foglio deposito'!L202+'Foglio deposito'!M202)</f>
        <v>0</v>
      </c>
      <c r="J36" s="93">
        <f t="shared" si="1"/>
        <v>0</v>
      </c>
      <c r="K36" s="93">
        <f t="shared" si="0"/>
        <v>0</v>
      </c>
      <c r="L36" s="93">
        <f t="shared" si="2"/>
        <v>0</v>
      </c>
      <c r="M36" s="10"/>
      <c r="N36" s="10"/>
    </row>
    <row r="37" spans="2:14" x14ac:dyDescent="0.25">
      <c r="B37" s="10">
        <f>'DATI STRUTTURA'!B102</f>
        <v>32</v>
      </c>
      <c r="C37" s="85">
        <f>'DATI STRUTTURA'!D102</f>
        <v>0</v>
      </c>
      <c r="D37" s="85">
        <f>'DATI STRUTTURA'!E102</f>
        <v>0</v>
      </c>
      <c r="E37" s="93">
        <f>1.3*('DATI STRUTTURA'!I102)+1.5*('DATI STRUTTURA'!J102+'DATI STRUTTURA'!K102)</f>
        <v>0</v>
      </c>
      <c r="F37" s="93">
        <f>1.3*('DATI STRUTTURA'!I102)+1.5*('DATI STRUTTURA'!J102+'DATI STRUTTURA'!K102)+1.3*'Foglio deposito'!$C$77*'Foglio deposito'!$C$81/2*C37*D37</f>
        <v>0</v>
      </c>
      <c r="G37" s="93">
        <f>1.3*('DATI STRUTTURA'!I102)+1.5*('DATI STRUTTURA'!J102+'DATI STRUTTURA'!K102)+1.3*'Foglio deposito'!$C$77*'Foglio deposito'!$C$81*C37*D37</f>
        <v>0</v>
      </c>
      <c r="H37" s="93">
        <f>1.3*('DATI STRUTTURA'!L102)+1.5*('DATI STRUTTURA'!M102+'DATI STRUTTURA'!N102)</f>
        <v>0</v>
      </c>
      <c r="I37" s="93">
        <f>1.3*('Foglio deposito'!K203)+1.5*('Foglio deposito'!L203+'Foglio deposito'!M203)</f>
        <v>0</v>
      </c>
      <c r="J37" s="93">
        <f t="shared" si="1"/>
        <v>0</v>
      </c>
      <c r="K37" s="93">
        <f t="shared" si="0"/>
        <v>0</v>
      </c>
      <c r="L37" s="93">
        <f t="shared" si="2"/>
        <v>0</v>
      </c>
      <c r="M37" s="10"/>
      <c r="N37" s="10"/>
    </row>
    <row r="38" spans="2:14" x14ac:dyDescent="0.25">
      <c r="B38" s="10">
        <f>'DATI STRUTTURA'!B103</f>
        <v>33</v>
      </c>
      <c r="C38" s="85">
        <f>'DATI STRUTTURA'!D103</f>
        <v>0</v>
      </c>
      <c r="D38" s="85">
        <f>'DATI STRUTTURA'!E103</f>
        <v>0</v>
      </c>
      <c r="E38" s="93">
        <f>1.3*('DATI STRUTTURA'!I103)+1.5*('DATI STRUTTURA'!J103+'DATI STRUTTURA'!K103)</f>
        <v>0</v>
      </c>
      <c r="F38" s="93">
        <f>1.3*('DATI STRUTTURA'!I103)+1.5*('DATI STRUTTURA'!J103+'DATI STRUTTURA'!K103)+1.3*'Foglio deposito'!$C$77*'Foglio deposito'!$C$81/2*C38*D38</f>
        <v>0</v>
      </c>
      <c r="G38" s="93">
        <f>1.3*('DATI STRUTTURA'!I103)+1.5*('DATI STRUTTURA'!J103+'DATI STRUTTURA'!K103)+1.3*'Foglio deposito'!$C$77*'Foglio deposito'!$C$81*C38*D38</f>
        <v>0</v>
      </c>
      <c r="H38" s="93">
        <f>1.3*('DATI STRUTTURA'!L103)+1.5*('DATI STRUTTURA'!M103+'DATI STRUTTURA'!N103)</f>
        <v>0</v>
      </c>
      <c r="I38" s="93">
        <f>1.3*('Foglio deposito'!K204)+1.5*('Foglio deposito'!L204+'Foglio deposito'!M204)</f>
        <v>0</v>
      </c>
      <c r="J38" s="93">
        <f t="shared" si="1"/>
        <v>0</v>
      </c>
      <c r="K38" s="93">
        <f t="shared" si="0"/>
        <v>0</v>
      </c>
      <c r="L38" s="93">
        <f t="shared" si="2"/>
        <v>0</v>
      </c>
      <c r="M38" s="10"/>
      <c r="N38" s="10"/>
    </row>
    <row r="39" spans="2:14" x14ac:dyDescent="0.25">
      <c r="B39" s="10">
        <f>'DATI STRUTTURA'!B104</f>
        <v>34</v>
      </c>
      <c r="C39" s="85">
        <f>'DATI STRUTTURA'!D104</f>
        <v>0</v>
      </c>
      <c r="D39" s="85">
        <f>'DATI STRUTTURA'!E104</f>
        <v>0</v>
      </c>
      <c r="E39" s="93">
        <f>1.3*('DATI STRUTTURA'!I104)+1.5*('DATI STRUTTURA'!J104+'DATI STRUTTURA'!K104)</f>
        <v>0</v>
      </c>
      <c r="F39" s="93">
        <f>1.3*('DATI STRUTTURA'!I104)+1.5*('DATI STRUTTURA'!J104+'DATI STRUTTURA'!K104)+1.3*'Foglio deposito'!$C$77*'Foglio deposito'!$C$81/2*C39*D39</f>
        <v>0</v>
      </c>
      <c r="G39" s="93">
        <f>1.3*('DATI STRUTTURA'!I104)+1.5*('DATI STRUTTURA'!J104+'DATI STRUTTURA'!K104)+1.3*'Foglio deposito'!$C$77*'Foglio deposito'!$C$81*C39*D39</f>
        <v>0</v>
      </c>
      <c r="H39" s="93">
        <f>1.3*('DATI STRUTTURA'!L104)+1.5*('DATI STRUTTURA'!M104+'DATI STRUTTURA'!N104)</f>
        <v>0</v>
      </c>
      <c r="I39" s="93">
        <f>1.3*('Foglio deposito'!K205)+1.5*('Foglio deposito'!L205+'Foglio deposito'!M205)</f>
        <v>0</v>
      </c>
      <c r="J39" s="93">
        <f t="shared" si="1"/>
        <v>0</v>
      </c>
      <c r="K39" s="93">
        <f t="shared" si="0"/>
        <v>0</v>
      </c>
      <c r="L39" s="93">
        <f t="shared" si="2"/>
        <v>0</v>
      </c>
      <c r="M39" s="10"/>
      <c r="N39" s="10"/>
    </row>
    <row r="40" spans="2:14" x14ac:dyDescent="0.25">
      <c r="B40" s="10">
        <f>'DATI STRUTTURA'!B105</f>
        <v>35</v>
      </c>
      <c r="C40" s="85">
        <f>'DATI STRUTTURA'!D105</f>
        <v>0</v>
      </c>
      <c r="D40" s="85">
        <f>'DATI STRUTTURA'!E105</f>
        <v>0</v>
      </c>
      <c r="E40" s="93">
        <f>1.3*('DATI STRUTTURA'!I105)+1.5*('DATI STRUTTURA'!J105+'DATI STRUTTURA'!K105)</f>
        <v>0</v>
      </c>
      <c r="F40" s="93">
        <f>1.3*('DATI STRUTTURA'!I105)+1.5*('DATI STRUTTURA'!J105+'DATI STRUTTURA'!K105)+1.3*'Foglio deposito'!$C$77*'Foglio deposito'!$C$81/2*C40*D40</f>
        <v>0</v>
      </c>
      <c r="G40" s="93">
        <f>1.3*('DATI STRUTTURA'!I105)+1.5*('DATI STRUTTURA'!J105+'DATI STRUTTURA'!K105)+1.3*'Foglio deposito'!$C$77*'Foglio deposito'!$C$81*C40*D40</f>
        <v>0</v>
      </c>
      <c r="H40" s="93">
        <f>1.3*('DATI STRUTTURA'!L105)+1.5*('DATI STRUTTURA'!M105+'DATI STRUTTURA'!N105)</f>
        <v>0</v>
      </c>
      <c r="I40" s="93">
        <f>1.3*('Foglio deposito'!K206)+1.5*('Foglio deposito'!L206+'Foglio deposito'!M206)</f>
        <v>0</v>
      </c>
      <c r="J40" s="93">
        <f t="shared" si="1"/>
        <v>0</v>
      </c>
      <c r="K40" s="93">
        <f t="shared" si="0"/>
        <v>0</v>
      </c>
      <c r="L40" s="93">
        <f t="shared" si="2"/>
        <v>0</v>
      </c>
      <c r="M40" s="10"/>
      <c r="N40" s="10"/>
    </row>
    <row r="41" spans="2:14" x14ac:dyDescent="0.25">
      <c r="B41" s="10">
        <f>'DATI STRUTTURA'!B106</f>
        <v>36</v>
      </c>
      <c r="C41" s="85">
        <f>'DATI STRUTTURA'!D106</f>
        <v>0</v>
      </c>
      <c r="D41" s="85">
        <f>'DATI STRUTTURA'!E106</f>
        <v>0</v>
      </c>
      <c r="E41" s="93">
        <f>1.3*('DATI STRUTTURA'!I106)+1.5*('DATI STRUTTURA'!J106+'DATI STRUTTURA'!K106)</f>
        <v>0</v>
      </c>
      <c r="F41" s="93">
        <f>1.3*('DATI STRUTTURA'!I106)+1.5*('DATI STRUTTURA'!J106+'DATI STRUTTURA'!K106)+1.3*'Foglio deposito'!$C$77*'Foglio deposito'!$C$81/2*C41*D41</f>
        <v>0</v>
      </c>
      <c r="G41" s="93">
        <f>1.3*('DATI STRUTTURA'!I106)+1.5*('DATI STRUTTURA'!J106+'DATI STRUTTURA'!K106)+1.3*'Foglio deposito'!$C$77*'Foglio deposito'!$C$81*C41*D41</f>
        <v>0</v>
      </c>
      <c r="H41" s="93">
        <f>1.3*('DATI STRUTTURA'!L106)+1.5*('DATI STRUTTURA'!M106+'DATI STRUTTURA'!N106)</f>
        <v>0</v>
      </c>
      <c r="I41" s="93">
        <f>1.3*('Foglio deposito'!K207)+1.5*('Foglio deposito'!L207+'Foglio deposito'!M207)</f>
        <v>0</v>
      </c>
      <c r="J41" s="93">
        <f t="shared" si="1"/>
        <v>0</v>
      </c>
      <c r="K41" s="93">
        <f t="shared" si="0"/>
        <v>0</v>
      </c>
      <c r="L41" s="93">
        <f t="shared" si="2"/>
        <v>0</v>
      </c>
      <c r="M41" s="10"/>
      <c r="N41" s="10"/>
    </row>
    <row r="42" spans="2:14" x14ac:dyDescent="0.25">
      <c r="B42" s="10">
        <f>'DATI STRUTTURA'!B107</f>
        <v>37</v>
      </c>
      <c r="C42" s="85">
        <f>'DATI STRUTTURA'!D107</f>
        <v>0</v>
      </c>
      <c r="D42" s="85">
        <f>'DATI STRUTTURA'!E107</f>
        <v>0</v>
      </c>
      <c r="E42" s="93">
        <f>1.3*('DATI STRUTTURA'!I107)+1.5*('DATI STRUTTURA'!J107+'DATI STRUTTURA'!K107)</f>
        <v>0</v>
      </c>
      <c r="F42" s="93">
        <f>1.3*('DATI STRUTTURA'!I107)+1.5*('DATI STRUTTURA'!J107+'DATI STRUTTURA'!K107)+1.3*'Foglio deposito'!$C$77*'Foglio deposito'!$C$81/2*C42*D42</f>
        <v>0</v>
      </c>
      <c r="G42" s="93">
        <f>1.3*('DATI STRUTTURA'!I107)+1.5*('DATI STRUTTURA'!J107+'DATI STRUTTURA'!K107)+1.3*'Foglio deposito'!$C$77*'Foglio deposito'!$C$81*C42*D42</f>
        <v>0</v>
      </c>
      <c r="H42" s="93">
        <f>1.3*('DATI STRUTTURA'!L107)+1.5*('DATI STRUTTURA'!M107+'DATI STRUTTURA'!N107)</f>
        <v>0</v>
      </c>
      <c r="I42" s="93">
        <f>1.3*('Foglio deposito'!K208)+1.5*('Foglio deposito'!L208+'Foglio deposito'!M208)</f>
        <v>0</v>
      </c>
      <c r="J42" s="93">
        <f t="shared" si="1"/>
        <v>0</v>
      </c>
      <c r="K42" s="93">
        <f t="shared" si="0"/>
        <v>0</v>
      </c>
      <c r="L42" s="93">
        <f t="shared" si="2"/>
        <v>0</v>
      </c>
      <c r="M42" s="10"/>
      <c r="N42" s="10"/>
    </row>
    <row r="43" spans="2:14" x14ac:dyDescent="0.25">
      <c r="B43" s="10">
        <f>'DATI STRUTTURA'!B108</f>
        <v>38</v>
      </c>
      <c r="C43" s="85">
        <f>'DATI STRUTTURA'!D108</f>
        <v>0</v>
      </c>
      <c r="D43" s="85">
        <f>'DATI STRUTTURA'!E108</f>
        <v>0</v>
      </c>
      <c r="E43" s="93">
        <f>1.3*('DATI STRUTTURA'!I108)+1.5*('DATI STRUTTURA'!J108+'DATI STRUTTURA'!K108)</f>
        <v>0</v>
      </c>
      <c r="F43" s="93">
        <f>1.3*('DATI STRUTTURA'!I108)+1.5*('DATI STRUTTURA'!J108+'DATI STRUTTURA'!K108)+1.3*'Foglio deposito'!$C$77*'Foglio deposito'!$C$81/2*C43*D43</f>
        <v>0</v>
      </c>
      <c r="G43" s="93">
        <f>1.3*('DATI STRUTTURA'!I108)+1.5*('DATI STRUTTURA'!J108+'DATI STRUTTURA'!K108)+1.3*'Foglio deposito'!$C$77*'Foglio deposito'!$C$81*C43*D43</f>
        <v>0</v>
      </c>
      <c r="H43" s="93">
        <f>1.3*('DATI STRUTTURA'!L108)+1.5*('DATI STRUTTURA'!M108+'DATI STRUTTURA'!N108)</f>
        <v>0</v>
      </c>
      <c r="I43" s="93">
        <f>1.3*('Foglio deposito'!K209)+1.5*('Foglio deposito'!L209+'Foglio deposito'!M209)</f>
        <v>0</v>
      </c>
      <c r="J43" s="93">
        <f t="shared" si="1"/>
        <v>0</v>
      </c>
      <c r="K43" s="93">
        <f t="shared" si="0"/>
        <v>0</v>
      </c>
      <c r="L43" s="93">
        <f t="shared" si="2"/>
        <v>0</v>
      </c>
      <c r="M43" s="10"/>
      <c r="N43" s="10"/>
    </row>
    <row r="44" spans="2:14" x14ac:dyDescent="0.25">
      <c r="B44" s="10">
        <f>'DATI STRUTTURA'!B109</f>
        <v>39</v>
      </c>
      <c r="C44" s="85">
        <f>'DATI STRUTTURA'!D109</f>
        <v>0</v>
      </c>
      <c r="D44" s="85">
        <f>'DATI STRUTTURA'!E109</f>
        <v>0</v>
      </c>
      <c r="E44" s="93">
        <f>1.3*('DATI STRUTTURA'!I109)+1.5*('DATI STRUTTURA'!J109+'DATI STRUTTURA'!K109)</f>
        <v>0</v>
      </c>
      <c r="F44" s="93">
        <f>1.3*('DATI STRUTTURA'!I109)+1.5*('DATI STRUTTURA'!J109+'DATI STRUTTURA'!K109)+1.3*'Foglio deposito'!$C$77*'Foglio deposito'!$C$81/2*C44*D44</f>
        <v>0</v>
      </c>
      <c r="G44" s="93">
        <f>1.3*('DATI STRUTTURA'!I109)+1.5*('DATI STRUTTURA'!J109+'DATI STRUTTURA'!K109)+1.3*'Foglio deposito'!$C$77*'Foglio deposito'!$C$81*C44*D44</f>
        <v>0</v>
      </c>
      <c r="H44" s="93">
        <f>1.3*('DATI STRUTTURA'!L109)+1.5*('DATI STRUTTURA'!M109+'DATI STRUTTURA'!N109)</f>
        <v>0</v>
      </c>
      <c r="I44" s="93">
        <f>1.3*('Foglio deposito'!K210)+1.5*('Foglio deposito'!L210+'Foglio deposito'!M210)</f>
        <v>0</v>
      </c>
      <c r="J44" s="93">
        <f t="shared" si="1"/>
        <v>0</v>
      </c>
      <c r="K44" s="93">
        <f t="shared" si="0"/>
        <v>0</v>
      </c>
      <c r="L44" s="93">
        <f t="shared" si="2"/>
        <v>0</v>
      </c>
      <c r="M44" s="10"/>
      <c r="N44" s="10"/>
    </row>
    <row r="45" spans="2:14" x14ac:dyDescent="0.25">
      <c r="B45" s="10">
        <f>'DATI STRUTTURA'!B110</f>
        <v>40</v>
      </c>
      <c r="C45" s="85">
        <f>'DATI STRUTTURA'!D110</f>
        <v>0</v>
      </c>
      <c r="D45" s="85">
        <f>'DATI STRUTTURA'!E110</f>
        <v>0</v>
      </c>
      <c r="E45" s="93">
        <f>1.3*('DATI STRUTTURA'!I110)+1.5*('DATI STRUTTURA'!J110+'DATI STRUTTURA'!K110)</f>
        <v>0</v>
      </c>
      <c r="F45" s="93">
        <f>1.3*('DATI STRUTTURA'!I110)+1.5*('DATI STRUTTURA'!J110+'DATI STRUTTURA'!K110)+1.3*'Foglio deposito'!$C$77*'Foglio deposito'!$C$81/2*C45*D45</f>
        <v>0</v>
      </c>
      <c r="G45" s="93">
        <f>1.3*('DATI STRUTTURA'!I110)+1.5*('DATI STRUTTURA'!J110+'DATI STRUTTURA'!K110)+1.3*'Foglio deposito'!$C$77*'Foglio deposito'!$C$81*C45*D45</f>
        <v>0</v>
      </c>
      <c r="H45" s="93">
        <f>1.3*('DATI STRUTTURA'!L110)+1.5*('DATI STRUTTURA'!M110+'DATI STRUTTURA'!N110)</f>
        <v>0</v>
      </c>
      <c r="I45" s="93">
        <f>1.3*('Foglio deposito'!K211)+1.5*('Foglio deposito'!L211+'Foglio deposito'!M211)</f>
        <v>0</v>
      </c>
      <c r="J45" s="93">
        <f t="shared" si="1"/>
        <v>0</v>
      </c>
      <c r="K45" s="93">
        <f t="shared" si="0"/>
        <v>0</v>
      </c>
      <c r="L45" s="93">
        <f t="shared" si="2"/>
        <v>0</v>
      </c>
      <c r="M45" s="10"/>
      <c r="N45" s="10"/>
    </row>
    <row r="48" spans="2:14" x14ac:dyDescent="0.25">
      <c r="E48" s="800" t="s">
        <v>138</v>
      </c>
      <c r="F48" s="801"/>
      <c r="G48" s="801"/>
      <c r="H48" s="801"/>
      <c r="I48" s="801"/>
      <c r="J48" s="801"/>
      <c r="K48" s="801"/>
      <c r="L48" s="802"/>
    </row>
    <row r="49" spans="2:12" ht="20.25" customHeight="1" x14ac:dyDescent="0.35">
      <c r="B49" s="120" t="s">
        <v>103</v>
      </c>
      <c r="C49" s="122" t="s">
        <v>53</v>
      </c>
      <c r="D49" s="122" t="s">
        <v>54</v>
      </c>
      <c r="E49" s="803" t="s">
        <v>107</v>
      </c>
      <c r="F49" s="804"/>
      <c r="G49" s="805"/>
      <c r="H49" s="128" t="s">
        <v>113</v>
      </c>
      <c r="I49" s="128" t="s">
        <v>114</v>
      </c>
      <c r="J49" s="803" t="s">
        <v>111</v>
      </c>
      <c r="K49" s="804"/>
      <c r="L49" s="805"/>
    </row>
    <row r="50" spans="2:12" x14ac:dyDescent="0.25">
      <c r="B50" s="84" t="s">
        <v>115</v>
      </c>
      <c r="C50" s="49" t="s">
        <v>39</v>
      </c>
      <c r="D50" s="49" t="s">
        <v>39</v>
      </c>
      <c r="E50" s="127" t="s">
        <v>108</v>
      </c>
      <c r="F50" s="127" t="s">
        <v>109</v>
      </c>
      <c r="G50" s="127" t="s">
        <v>110</v>
      </c>
      <c r="H50" s="113" t="s">
        <v>37</v>
      </c>
      <c r="I50" s="113" t="s">
        <v>37</v>
      </c>
      <c r="J50" s="127" t="s">
        <v>108</v>
      </c>
      <c r="K50" s="127" t="s">
        <v>109</v>
      </c>
      <c r="L50" s="127" t="s">
        <v>110</v>
      </c>
    </row>
    <row r="51" spans="2:12" x14ac:dyDescent="0.25">
      <c r="B51" s="10">
        <f t="shared" ref="B51:D70" si="3">B6</f>
        <v>1</v>
      </c>
      <c r="C51" s="85">
        <f t="shared" si="3"/>
        <v>1</v>
      </c>
      <c r="D51" s="85">
        <f t="shared" si="3"/>
        <v>0.4</v>
      </c>
      <c r="E51" s="93">
        <f>1.3*('DATI STRUTTURA'!I71)+1.5*'DATI STRUTTURA'!J71+1.05*'DATI STRUTTURA'!K71</f>
        <v>17.149365988423902</v>
      </c>
      <c r="F51" s="93">
        <f>1.3*('DATI STRUTTURA'!I71)+1.5*'DATI STRUTTURA'!J71+1.05*'DATI STRUTTURA'!K71+1.3*'Foglio deposito'!$C$77*'Foglio deposito'!$C$81/2*C6*D6</f>
        <v>23.935365988423904</v>
      </c>
      <c r="G51" s="93">
        <f>1.3*('DATI STRUTTURA'!I71)+1.5*'DATI STRUTTURA'!J71+1.05*'DATI STRUTTURA'!K71+1.3*'Foglio deposito'!$C$77*'Foglio deposito'!$C$81*C6*D6</f>
        <v>30.721365988423905</v>
      </c>
      <c r="H51" s="93">
        <f>1.3*('DATI STRUTTURA'!L71)+1.5*'DATI STRUTTURA'!M71+1.05*'DATI STRUTTURA'!N71</f>
        <v>30.016155000000001</v>
      </c>
      <c r="I51" s="93">
        <f>1.3*('Foglio deposito'!K172)+1.5*'Foglio deposito'!L172+1.05*'Foglio deposito'!M172</f>
        <v>0</v>
      </c>
      <c r="J51" s="93">
        <f t="shared" ref="J51:J90" si="4">E51+H51+I51</f>
        <v>47.165520988423907</v>
      </c>
      <c r="K51" s="93">
        <f t="shared" ref="K51:K90" si="5">F51+H51+I51</f>
        <v>53.951520988423908</v>
      </c>
      <c r="L51" s="93">
        <f t="shared" ref="L51:L90" si="6">G51+H51+I51</f>
        <v>60.73752098842391</v>
      </c>
    </row>
    <row r="52" spans="2:12" x14ac:dyDescent="0.25">
      <c r="B52" s="10">
        <f t="shared" si="3"/>
        <v>2</v>
      </c>
      <c r="C52" s="85">
        <f t="shared" si="3"/>
        <v>1.38</v>
      </c>
      <c r="D52" s="85">
        <f t="shared" si="3"/>
        <v>0.4</v>
      </c>
      <c r="E52" s="93">
        <f>1.3*('DATI STRUTTURA'!I72)+1.5*'DATI STRUTTURA'!J72+1.05*'DATI STRUTTURA'!K72</f>
        <v>15.579007425923907</v>
      </c>
      <c r="F52" s="93">
        <f>1.3*('DATI STRUTTURA'!I72)+1.5*'DATI STRUTTURA'!J72+1.05*'DATI STRUTTURA'!K72+1.3*'Foglio deposito'!$C$77*'Foglio deposito'!$C$81/2*C7*D7</f>
        <v>24.943687425923905</v>
      </c>
      <c r="G52" s="93">
        <f>1.3*('DATI STRUTTURA'!I72)+1.5*'DATI STRUTTURA'!J72+1.05*'DATI STRUTTURA'!K72+1.3*'Foglio deposito'!$C$77*'Foglio deposito'!$C$81*C7*D7</f>
        <v>34.308367425923905</v>
      </c>
      <c r="H52" s="93">
        <f>1.3*('DATI STRUTTURA'!L72)+1.5*'DATI STRUTTURA'!M72+1.05*'DATI STRUTTURA'!N72</f>
        <v>31.874415000000003</v>
      </c>
      <c r="I52" s="93">
        <f>1.3*('Foglio deposito'!K173)+1.5*'Foglio deposito'!L173+1.05*'Foglio deposito'!M173</f>
        <v>0</v>
      </c>
      <c r="J52" s="93">
        <f t="shared" si="4"/>
        <v>47.453422425923911</v>
      </c>
      <c r="K52" s="93">
        <f t="shared" si="5"/>
        <v>56.818102425923911</v>
      </c>
      <c r="L52" s="93">
        <f t="shared" si="6"/>
        <v>66.182782425923904</v>
      </c>
    </row>
    <row r="53" spans="2:12" x14ac:dyDescent="0.25">
      <c r="B53" s="10">
        <f t="shared" si="3"/>
        <v>3</v>
      </c>
      <c r="C53" s="85">
        <f t="shared" si="3"/>
        <v>0.94</v>
      </c>
      <c r="D53" s="85">
        <f t="shared" si="3"/>
        <v>0.4</v>
      </c>
      <c r="E53" s="93">
        <f>1.3*('DATI STRUTTURA'!I73)+1.5*'DATI STRUTTURA'!J73+1.05*'DATI STRUTTURA'!K73</f>
        <v>20.695380278870857</v>
      </c>
      <c r="F53" s="93">
        <f>1.3*('DATI STRUTTURA'!I73)+1.5*'DATI STRUTTURA'!J73+1.05*'DATI STRUTTURA'!K73+1.3*'Foglio deposito'!$C$77*'Foglio deposito'!$C$81/2*C8*D8</f>
        <v>27.074220278870857</v>
      </c>
      <c r="G53" s="93">
        <f>1.3*('DATI STRUTTURA'!I73)+1.5*'DATI STRUTTURA'!J73+1.05*'DATI STRUTTURA'!K73+1.3*'Foglio deposito'!$C$77*'Foglio deposito'!$C$81*C8*D8</f>
        <v>33.453060278870858</v>
      </c>
      <c r="H53" s="93">
        <f>1.3*('DATI STRUTTURA'!L73)+1.5*'DATI STRUTTURA'!M73+1.05*'DATI STRUTTURA'!N73</f>
        <v>6.3817349999999999</v>
      </c>
      <c r="I53" s="93">
        <f>1.3*('Foglio deposito'!K174)+1.5*'Foglio deposito'!L174+1.05*'Foglio deposito'!M174</f>
        <v>0</v>
      </c>
      <c r="J53" s="93">
        <f t="shared" si="4"/>
        <v>27.077115278870856</v>
      </c>
      <c r="K53" s="93">
        <f t="shared" si="5"/>
        <v>33.45595527887086</v>
      </c>
      <c r="L53" s="93">
        <f t="shared" si="6"/>
        <v>39.834795278870857</v>
      </c>
    </row>
    <row r="54" spans="2:12" x14ac:dyDescent="0.25">
      <c r="B54" s="10">
        <f t="shared" si="3"/>
        <v>4</v>
      </c>
      <c r="C54" s="85">
        <f t="shared" si="3"/>
        <v>1.89</v>
      </c>
      <c r="D54" s="85">
        <f t="shared" si="3"/>
        <v>0.4</v>
      </c>
      <c r="E54" s="93">
        <f>1.3*('DATI STRUTTURA'!I74)+1.5*'DATI STRUTTURA'!J74+1.05*'DATI STRUTTURA'!K74</f>
        <v>34.452151305254063</v>
      </c>
      <c r="F54" s="93">
        <f>1.3*('DATI STRUTTURA'!I74)+1.5*'DATI STRUTTURA'!J74+1.05*'DATI STRUTTURA'!K74+1.3*'Foglio deposito'!$C$77*'Foglio deposito'!$C$81/2*C9*D9</f>
        <v>47.277691305254059</v>
      </c>
      <c r="G54" s="93">
        <f>1.3*('DATI STRUTTURA'!I74)+1.5*'DATI STRUTTURA'!J74+1.05*'DATI STRUTTURA'!K74+1.3*'Foglio deposito'!$C$77*'Foglio deposito'!$C$81*C9*D9</f>
        <v>60.103231305254056</v>
      </c>
      <c r="H54" s="93">
        <f>1.3*('DATI STRUTTURA'!L74)+1.5*'DATI STRUTTURA'!M74+1.05*'DATI STRUTTURA'!N74</f>
        <v>27.47391</v>
      </c>
      <c r="I54" s="93">
        <f>1.3*('Foglio deposito'!K175)+1.5*'Foglio deposito'!L175+1.05*'Foglio deposito'!M175</f>
        <v>0</v>
      </c>
      <c r="J54" s="93">
        <f t="shared" si="4"/>
        <v>61.926061305254066</v>
      </c>
      <c r="K54" s="93">
        <f t="shared" si="5"/>
        <v>74.751601305254056</v>
      </c>
      <c r="L54" s="93">
        <f t="shared" si="6"/>
        <v>87.577141305254059</v>
      </c>
    </row>
    <row r="55" spans="2:12" x14ac:dyDescent="0.25">
      <c r="B55" s="10">
        <f t="shared" si="3"/>
        <v>5</v>
      </c>
      <c r="C55" s="85">
        <f t="shared" si="3"/>
        <v>1.73</v>
      </c>
      <c r="D55" s="85">
        <f t="shared" si="3"/>
        <v>0.4</v>
      </c>
      <c r="E55" s="93">
        <f>1.3*('DATI STRUTTURA'!I75)+1.5*'DATI STRUTTURA'!J75+1.05*'DATI STRUTTURA'!K75</f>
        <v>21.421236958520943</v>
      </c>
      <c r="F55" s="93">
        <f>1.3*('DATI STRUTTURA'!I75)+1.5*'DATI STRUTTURA'!J75+1.05*'DATI STRUTTURA'!K75+1.3*'Foglio deposito'!$C$77*'Foglio deposito'!$C$81/2*C10*D10</f>
        <v>33.161016958520946</v>
      </c>
      <c r="G55" s="93">
        <f>1.3*('DATI STRUTTURA'!I75)+1.5*'DATI STRUTTURA'!J75+1.05*'DATI STRUTTURA'!K75+1.3*'Foglio deposito'!$C$77*'Foglio deposito'!$C$81*C10*D10</f>
        <v>44.900796958520942</v>
      </c>
      <c r="H55" s="93">
        <f>1.3*('DATI STRUTTURA'!L75)+1.5*'DATI STRUTTURA'!M75+1.05*'DATI STRUTTURA'!N75</f>
        <v>38.074080000000002</v>
      </c>
      <c r="I55" s="93">
        <f>1.3*('Foglio deposito'!K176)+1.5*'Foglio deposito'!L176+1.05*'Foglio deposito'!M176</f>
        <v>0</v>
      </c>
      <c r="J55" s="93">
        <f t="shared" si="4"/>
        <v>59.495316958520945</v>
      </c>
      <c r="K55" s="93">
        <f t="shared" si="5"/>
        <v>71.235096958520955</v>
      </c>
      <c r="L55" s="93">
        <f t="shared" si="6"/>
        <v>82.974876958520952</v>
      </c>
    </row>
    <row r="56" spans="2:12" x14ac:dyDescent="0.25">
      <c r="B56" s="10">
        <f t="shared" si="3"/>
        <v>6</v>
      </c>
      <c r="C56" s="85">
        <f t="shared" si="3"/>
        <v>1.49</v>
      </c>
      <c r="D56" s="85">
        <f t="shared" si="3"/>
        <v>0.4</v>
      </c>
      <c r="E56" s="93">
        <f>1.3*('DATI STRUTTURA'!I76)+1.5*'DATI STRUTTURA'!J76+1.05*'DATI STRUTTURA'!K76</f>
        <v>19.12756190207481</v>
      </c>
      <c r="F56" s="93">
        <f>1.3*('DATI STRUTTURA'!I76)+1.5*'DATI STRUTTURA'!J76+1.05*'DATI STRUTTURA'!K76+1.3*'Foglio deposito'!$C$77*'Foglio deposito'!$C$81/2*C11*D11</f>
        <v>29.238701902074808</v>
      </c>
      <c r="G56" s="93">
        <f>1.3*('DATI STRUTTURA'!I76)+1.5*'DATI STRUTTURA'!J76+1.05*'DATI STRUTTURA'!K76+1.3*'Foglio deposito'!$C$77*'Foglio deposito'!$C$81*C11*D11</f>
        <v>39.349841902074814</v>
      </c>
      <c r="H56" s="93">
        <f>1.3*('DATI STRUTTURA'!L76)+1.5*'DATI STRUTTURA'!M76+1.05*'DATI STRUTTURA'!N76</f>
        <v>80.963700000000003</v>
      </c>
      <c r="I56" s="93">
        <f>1.3*('Foglio deposito'!K177)+1.5*'Foglio deposito'!L177+1.05*'Foglio deposito'!M177</f>
        <v>0</v>
      </c>
      <c r="J56" s="93">
        <f t="shared" si="4"/>
        <v>100.09126190207482</v>
      </c>
      <c r="K56" s="93">
        <f t="shared" si="5"/>
        <v>110.20240190207481</v>
      </c>
      <c r="L56" s="93">
        <f t="shared" si="6"/>
        <v>120.31354190207482</v>
      </c>
    </row>
    <row r="57" spans="2:12" x14ac:dyDescent="0.25">
      <c r="B57" s="10">
        <f t="shared" si="3"/>
        <v>7</v>
      </c>
      <c r="C57" s="85">
        <f t="shared" si="3"/>
        <v>1.8</v>
      </c>
      <c r="D57" s="85">
        <f t="shared" si="3"/>
        <v>0.4</v>
      </c>
      <c r="E57" s="93">
        <f>1.3*('DATI STRUTTURA'!I77)+1.5*'DATI STRUTTURA'!J77+1.05*'DATI STRUTTURA'!K77</f>
        <v>16.298900244477775</v>
      </c>
      <c r="F57" s="93">
        <f>1.3*('DATI STRUTTURA'!I77)+1.5*'DATI STRUTTURA'!J77+1.05*'DATI STRUTTURA'!K77+1.3*'Foglio deposito'!$C$77*'Foglio deposito'!$C$81/2*C12*D12</f>
        <v>28.513700244477775</v>
      </c>
      <c r="G57" s="93">
        <f>1.3*('DATI STRUTTURA'!I77)+1.5*'DATI STRUTTURA'!J77+1.05*'DATI STRUTTURA'!K77+1.3*'Foglio deposito'!$C$77*'Foglio deposito'!$C$81*C12*D12</f>
        <v>40.728500244477772</v>
      </c>
      <c r="H57" s="93">
        <f>1.3*('DATI STRUTTURA'!L77)+1.5*'DATI STRUTTURA'!M77+1.05*'DATI STRUTTURA'!N77</f>
        <v>63.955700000000007</v>
      </c>
      <c r="I57" s="93">
        <f>1.3*('Foglio deposito'!K178)+1.5*'Foglio deposito'!L178+1.05*'Foglio deposito'!M178</f>
        <v>0</v>
      </c>
      <c r="J57" s="93">
        <f t="shared" si="4"/>
        <v>80.254600244477786</v>
      </c>
      <c r="K57" s="93">
        <f t="shared" si="5"/>
        <v>92.469400244477782</v>
      </c>
      <c r="L57" s="93">
        <f t="shared" si="6"/>
        <v>104.68420024447778</v>
      </c>
    </row>
    <row r="58" spans="2:12" x14ac:dyDescent="0.25">
      <c r="B58" s="10">
        <f t="shared" si="3"/>
        <v>8</v>
      </c>
      <c r="C58" s="85">
        <f t="shared" si="3"/>
        <v>1.04</v>
      </c>
      <c r="D58" s="85">
        <f t="shared" si="3"/>
        <v>0.4</v>
      </c>
      <c r="E58" s="93">
        <f>1.3*('DATI STRUTTURA'!I78)+1.5*'DATI STRUTTURA'!J78+1.05*'DATI STRUTTURA'!K78</f>
        <v>21.536297278870855</v>
      </c>
      <c r="F58" s="93">
        <f>1.3*('DATI STRUTTURA'!I78)+1.5*'DATI STRUTTURA'!J78+1.05*'DATI STRUTTURA'!K78+1.3*'Foglio deposito'!$C$77*'Foglio deposito'!$C$81/2*C13*D13</f>
        <v>28.593737278870854</v>
      </c>
      <c r="G58" s="93">
        <f>1.3*('DATI STRUTTURA'!I78)+1.5*'DATI STRUTTURA'!J78+1.05*'DATI STRUTTURA'!K78+1.3*'Foglio deposito'!$C$77*'Foglio deposito'!$C$81*C13*D13</f>
        <v>35.651177278870854</v>
      </c>
      <c r="H58" s="93">
        <f>1.3*('DATI STRUTTURA'!L78)+1.5*'DATI STRUTTURA'!M78+1.05*'DATI STRUTTURA'!N78</f>
        <v>29.669597368421059</v>
      </c>
      <c r="I58" s="93">
        <f>1.3*('Foglio deposito'!K179)+1.5*'Foglio deposito'!L179+1.05*'Foglio deposito'!M179</f>
        <v>0</v>
      </c>
      <c r="J58" s="93">
        <f t="shared" si="4"/>
        <v>51.205894647291913</v>
      </c>
      <c r="K58" s="93">
        <f t="shared" si="5"/>
        <v>58.263334647291913</v>
      </c>
      <c r="L58" s="93">
        <f t="shared" si="6"/>
        <v>65.320774647291913</v>
      </c>
    </row>
    <row r="59" spans="2:12" x14ac:dyDescent="0.25">
      <c r="B59" s="10">
        <f t="shared" si="3"/>
        <v>9</v>
      </c>
      <c r="C59" s="85">
        <f t="shared" si="3"/>
        <v>1.04</v>
      </c>
      <c r="D59" s="85">
        <f t="shared" si="3"/>
        <v>0.4</v>
      </c>
      <c r="E59" s="93">
        <f>1.3*('DATI STRUTTURA'!I79)+1.5*'DATI STRUTTURA'!J79+1.05*'DATI STRUTTURA'!K79</f>
        <v>20.695380278870857</v>
      </c>
      <c r="F59" s="93">
        <f>1.3*('DATI STRUTTURA'!I79)+1.5*'DATI STRUTTURA'!J79+1.05*'DATI STRUTTURA'!K79+1.3*'Foglio deposito'!$C$77*'Foglio deposito'!$C$81/2*C14*D14</f>
        <v>27.752820278870857</v>
      </c>
      <c r="G59" s="93">
        <f>1.3*('DATI STRUTTURA'!I79)+1.5*'DATI STRUTTURA'!J79+1.05*'DATI STRUTTURA'!K79+1.3*'Foglio deposito'!$C$77*'Foglio deposito'!$C$81*C14*D14</f>
        <v>34.810260278870857</v>
      </c>
      <c r="H59" s="93">
        <f>1.3*('DATI STRUTTURA'!L79)+1.5*'DATI STRUTTURA'!M79+1.05*'DATI STRUTTURA'!N79</f>
        <v>29.669597368421059</v>
      </c>
      <c r="I59" s="93">
        <f>1.3*('Foglio deposito'!K180)+1.5*'Foglio deposito'!L180+1.05*'Foglio deposito'!M180</f>
        <v>0</v>
      </c>
      <c r="J59" s="93">
        <f t="shared" si="4"/>
        <v>50.364977647291916</v>
      </c>
      <c r="K59" s="93">
        <f t="shared" si="5"/>
        <v>57.422417647291915</v>
      </c>
      <c r="L59" s="93">
        <f t="shared" si="6"/>
        <v>64.479857647291908</v>
      </c>
    </row>
    <row r="60" spans="2:12" x14ac:dyDescent="0.25">
      <c r="B60" s="10">
        <f t="shared" si="3"/>
        <v>10</v>
      </c>
      <c r="C60" s="85">
        <f t="shared" si="3"/>
        <v>0.84</v>
      </c>
      <c r="D60" s="85">
        <f t="shared" si="3"/>
        <v>0.4</v>
      </c>
      <c r="E60" s="93">
        <f>1.3*('DATI STRUTTURA'!I80)+1.5*'DATI STRUTTURA'!J80+1.05*'DATI STRUTTURA'!K80</f>
        <v>15.608709746273824</v>
      </c>
      <c r="F60" s="93">
        <f>1.3*('DATI STRUTTURA'!I80)+1.5*'DATI STRUTTURA'!J80+1.05*'DATI STRUTTURA'!K80+1.3*'Foglio deposito'!$C$77*'Foglio deposito'!$C$81/2*C15*D15</f>
        <v>21.308949746273825</v>
      </c>
      <c r="G60" s="93">
        <f>1.3*('DATI STRUTTURA'!I80)+1.5*'DATI STRUTTURA'!J80+1.05*'DATI STRUTTURA'!K80+1.3*'Foglio deposito'!$C$77*'Foglio deposito'!$C$81*C15*D15</f>
        <v>27.009189746273826</v>
      </c>
      <c r="H60" s="93">
        <f>1.3*('DATI STRUTTURA'!L80)+1.5*'DATI STRUTTURA'!M80+1.05*'DATI STRUTTURA'!N80</f>
        <v>29.972050000000003</v>
      </c>
      <c r="I60" s="93">
        <f>1.3*('Foglio deposito'!K181)+1.5*'Foglio deposito'!L181+1.05*'Foglio deposito'!M181</f>
        <v>0</v>
      </c>
      <c r="J60" s="93">
        <f t="shared" si="4"/>
        <v>45.580759746273827</v>
      </c>
      <c r="K60" s="93">
        <f t="shared" si="5"/>
        <v>51.280999746273828</v>
      </c>
      <c r="L60" s="93">
        <f t="shared" si="6"/>
        <v>56.981239746273829</v>
      </c>
    </row>
    <row r="61" spans="2:12" x14ac:dyDescent="0.25">
      <c r="B61" s="10">
        <f t="shared" si="3"/>
        <v>11</v>
      </c>
      <c r="C61" s="85">
        <f t="shared" si="3"/>
        <v>1.5</v>
      </c>
      <c r="D61" s="85">
        <f t="shared" si="3"/>
        <v>0.4</v>
      </c>
      <c r="E61" s="93">
        <f>1.3*('DATI STRUTTURA'!I81)+1.5*'DATI STRUTTURA'!J81+1.05*'DATI STRUTTURA'!K81</f>
        <v>17.149365988423902</v>
      </c>
      <c r="F61" s="93">
        <f>1.3*('DATI STRUTTURA'!I81)+1.5*'DATI STRUTTURA'!J81+1.05*'DATI STRUTTURA'!K81+1.3*'Foglio deposito'!$C$77*'Foglio deposito'!$C$81/2*C16*D16</f>
        <v>27.328365988423904</v>
      </c>
      <c r="G61" s="93">
        <f>1.3*('DATI STRUTTURA'!I81)+1.5*'DATI STRUTTURA'!J81+1.05*'DATI STRUTTURA'!K81+1.3*'Foglio deposito'!$C$77*'Foglio deposito'!$C$81*C16*D16</f>
        <v>37.507365988423899</v>
      </c>
      <c r="H61" s="93">
        <f>1.3*('DATI STRUTTURA'!L81)+1.5*'DATI STRUTTURA'!M81+1.05*'DATI STRUTTURA'!N81</f>
        <v>39.534250000000007</v>
      </c>
      <c r="I61" s="93">
        <f>1.3*('Foglio deposito'!K182)+1.5*'Foglio deposito'!L182+1.05*'Foglio deposito'!M182</f>
        <v>0</v>
      </c>
      <c r="J61" s="93">
        <f t="shared" si="4"/>
        <v>56.683615988423909</v>
      </c>
      <c r="K61" s="93">
        <f t="shared" si="5"/>
        <v>66.862615988423912</v>
      </c>
      <c r="L61" s="93">
        <f t="shared" si="6"/>
        <v>77.041615988423899</v>
      </c>
    </row>
    <row r="62" spans="2:12" x14ac:dyDescent="0.25">
      <c r="B62" s="10">
        <f t="shared" si="3"/>
        <v>12</v>
      </c>
      <c r="C62" s="85">
        <f t="shared" si="3"/>
        <v>0.4</v>
      </c>
      <c r="D62" s="85">
        <f t="shared" si="3"/>
        <v>6.4</v>
      </c>
      <c r="E62" s="93">
        <f>1.3*('DATI STRUTTURA'!I82)+1.5*'DATI STRUTTURA'!J82+1.05*'DATI STRUTTURA'!K82</f>
        <v>29.758743447976951</v>
      </c>
      <c r="F62" s="93">
        <f>1.3*('DATI STRUTTURA'!I82)+1.5*'DATI STRUTTURA'!J82+1.05*'DATI STRUTTURA'!K82+1.3*'Foglio deposito'!$C$77*'Foglio deposito'!$C$81/2*C17*D17</f>
        <v>73.18914344797696</v>
      </c>
      <c r="G62" s="93">
        <f>1.3*('DATI STRUTTURA'!I82)+1.5*'DATI STRUTTURA'!J82+1.05*'DATI STRUTTURA'!K82+1.3*'Foglio deposito'!$C$77*'Foglio deposito'!$C$81*C17*D17</f>
        <v>116.61954344797697</v>
      </c>
      <c r="H62" s="93">
        <f>1.3*('DATI STRUTTURA'!L82)+1.5*'DATI STRUTTURA'!M82+1.05*'DATI STRUTTURA'!N82</f>
        <v>86.439824999999999</v>
      </c>
      <c r="I62" s="93">
        <f>1.3*('Foglio deposito'!K183)+1.5*'Foglio deposito'!L183+1.05*'Foglio deposito'!M183</f>
        <v>0</v>
      </c>
      <c r="J62" s="93">
        <f t="shared" si="4"/>
        <v>116.19856844797695</v>
      </c>
      <c r="K62" s="93">
        <f t="shared" si="5"/>
        <v>159.62896844797694</v>
      </c>
      <c r="L62" s="93">
        <f t="shared" si="6"/>
        <v>203.05936844797696</v>
      </c>
    </row>
    <row r="63" spans="2:12" x14ac:dyDescent="0.25">
      <c r="B63" s="10">
        <f t="shared" si="3"/>
        <v>13</v>
      </c>
      <c r="C63" s="85">
        <f t="shared" si="3"/>
        <v>0.4</v>
      </c>
      <c r="D63" s="85">
        <f t="shared" si="3"/>
        <v>2.95</v>
      </c>
      <c r="E63" s="93">
        <f>1.3*('DATI STRUTTURA'!I83)+1.5*'DATI STRUTTURA'!J83+1.05*'DATI STRUTTURA'!K83</f>
        <v>18.585988075970366</v>
      </c>
      <c r="F63" s="93">
        <f>1.3*('DATI STRUTTURA'!I83)+1.5*'DATI STRUTTURA'!J83+1.05*'DATI STRUTTURA'!K83+1.3*'Foglio deposito'!$C$77*'Foglio deposito'!$C$81/2*C18*D18</f>
        <v>38.604688075970373</v>
      </c>
      <c r="G63" s="93">
        <f>1.3*('DATI STRUTTURA'!I83)+1.5*'DATI STRUTTURA'!J83+1.05*'DATI STRUTTURA'!K83+1.3*'Foglio deposito'!$C$77*'Foglio deposito'!$C$81*C18*D18</f>
        <v>58.623388075970368</v>
      </c>
      <c r="H63" s="93">
        <f>1.3*('DATI STRUTTURA'!L83)+1.5*'DATI STRUTTURA'!M83+1.05*'DATI STRUTTURA'!N83</f>
        <v>96.021585000000002</v>
      </c>
      <c r="I63" s="93">
        <f>1.3*('Foglio deposito'!K184)+1.5*'Foglio deposito'!L184+1.05*'Foglio deposito'!M184</f>
        <v>0</v>
      </c>
      <c r="J63" s="93">
        <f t="shared" si="4"/>
        <v>114.60757307597036</v>
      </c>
      <c r="K63" s="93">
        <f t="shared" si="5"/>
        <v>134.62627307597037</v>
      </c>
      <c r="L63" s="93">
        <f t="shared" si="6"/>
        <v>154.64497307597037</v>
      </c>
    </row>
    <row r="64" spans="2:12" x14ac:dyDescent="0.25">
      <c r="B64" s="10">
        <f t="shared" si="3"/>
        <v>14</v>
      </c>
      <c r="C64" s="85">
        <f t="shared" si="3"/>
        <v>0.4</v>
      </c>
      <c r="D64" s="85">
        <f t="shared" si="3"/>
        <v>4.1500000000000004</v>
      </c>
      <c r="E64" s="93">
        <f>1.3*('DATI STRUTTURA'!I84)+1.5*'DATI STRUTTURA'!J84+1.05*'DATI STRUTTURA'!K84</f>
        <v>29.118573976615508</v>
      </c>
      <c r="F64" s="93">
        <f>1.3*('DATI STRUTTURA'!I84)+1.5*'DATI STRUTTURA'!J84+1.05*'DATI STRUTTURA'!K84+1.3*'Foglio deposito'!$C$77*'Foglio deposito'!$C$81/2*C19*D19</f>
        <v>57.280473976615511</v>
      </c>
      <c r="G64" s="93">
        <f>1.3*('DATI STRUTTURA'!I84)+1.5*'DATI STRUTTURA'!J84+1.05*'DATI STRUTTURA'!K84+1.3*'Foglio deposito'!$C$77*'Foglio deposito'!$C$81*C19*D19</f>
        <v>85.442373976615514</v>
      </c>
      <c r="H64" s="93">
        <f>1.3*('DATI STRUTTURA'!L84)+1.5*'DATI STRUTTURA'!M84+1.05*'DATI STRUTTURA'!N84</f>
        <v>65.930220000000006</v>
      </c>
      <c r="I64" s="93">
        <f>1.3*('Foglio deposito'!K185)+1.5*'Foglio deposito'!L185+1.05*'Foglio deposito'!M185</f>
        <v>0</v>
      </c>
      <c r="J64" s="93">
        <f t="shared" si="4"/>
        <v>95.048793976615514</v>
      </c>
      <c r="K64" s="93">
        <f t="shared" si="5"/>
        <v>123.21069397661552</v>
      </c>
      <c r="L64" s="93">
        <f t="shared" si="6"/>
        <v>151.37259397661552</v>
      </c>
    </row>
    <row r="65" spans="2:12" x14ac:dyDescent="0.25">
      <c r="B65" s="10">
        <f t="shared" si="3"/>
        <v>15</v>
      </c>
      <c r="C65" s="85">
        <f t="shared" si="3"/>
        <v>0.4</v>
      </c>
      <c r="D65" s="85">
        <f t="shared" si="3"/>
        <v>2.95</v>
      </c>
      <c r="E65" s="93">
        <f>1.3*('DATI STRUTTURA'!I85)+1.5*'DATI STRUTTURA'!J85+1.05*'DATI STRUTTURA'!K85</f>
        <v>19.250369886973655</v>
      </c>
      <c r="F65" s="93">
        <f>1.3*('DATI STRUTTURA'!I85)+1.5*'DATI STRUTTURA'!J85+1.05*'DATI STRUTTURA'!K85+1.3*'Foglio deposito'!$C$77*'Foglio deposito'!$C$81/2*C20*D20</f>
        <v>39.269069886973654</v>
      </c>
      <c r="G65" s="93">
        <f>1.3*('DATI STRUTTURA'!I85)+1.5*'DATI STRUTTURA'!J85+1.05*'DATI STRUTTURA'!K85+1.3*'Foglio deposito'!$C$77*'Foglio deposito'!$C$81*C20*D20</f>
        <v>59.287769886973663</v>
      </c>
      <c r="H65" s="93">
        <f>1.3*('DATI STRUTTURA'!L85)+1.5*'DATI STRUTTURA'!M85+1.05*'DATI STRUTTURA'!N85</f>
        <v>56.757795000000002</v>
      </c>
      <c r="I65" s="93">
        <f>1.3*('Foglio deposito'!K186)+1.5*'Foglio deposito'!L186+1.05*'Foglio deposito'!M186</f>
        <v>0</v>
      </c>
      <c r="J65" s="93">
        <f t="shared" si="4"/>
        <v>76.00816488697366</v>
      </c>
      <c r="K65" s="93">
        <f t="shared" si="5"/>
        <v>96.026864886973655</v>
      </c>
      <c r="L65" s="93">
        <f t="shared" si="6"/>
        <v>116.04556488697366</v>
      </c>
    </row>
    <row r="66" spans="2:12" x14ac:dyDescent="0.25">
      <c r="B66" s="10">
        <f t="shared" si="3"/>
        <v>16</v>
      </c>
      <c r="C66" s="85">
        <f t="shared" si="3"/>
        <v>0.4</v>
      </c>
      <c r="D66" s="85">
        <f t="shared" si="3"/>
        <v>5.3</v>
      </c>
      <c r="E66" s="93">
        <f>1.3*('DATI STRUTTURA'!I86)+1.5*'DATI STRUTTURA'!J86+1.05*'DATI STRUTTURA'!K86</f>
        <v>40.86485456542637</v>
      </c>
      <c r="F66" s="93">
        <f>1.3*('DATI STRUTTURA'!I86)+1.5*'DATI STRUTTURA'!J86+1.05*'DATI STRUTTURA'!K86+1.3*'Foglio deposito'!$C$77*'Foglio deposito'!$C$81/2*C21*D21</f>
        <v>76.830654565426372</v>
      </c>
      <c r="G66" s="93">
        <f>1.3*('DATI STRUTTURA'!I86)+1.5*'DATI STRUTTURA'!J86+1.05*'DATI STRUTTURA'!K86+1.3*'Foglio deposito'!$C$77*'Foglio deposito'!$C$81*C21*D21</f>
        <v>112.79645456542637</v>
      </c>
      <c r="H66" s="93">
        <f>1.3*('DATI STRUTTURA'!L86)+1.5*'DATI STRUTTURA'!M86+1.05*'DATI STRUTTURA'!N86</f>
        <v>25.959599999999998</v>
      </c>
      <c r="I66" s="93">
        <f>1.3*('Foglio deposito'!K187)+1.5*'Foglio deposito'!L187+1.05*'Foglio deposito'!M187</f>
        <v>0</v>
      </c>
      <c r="J66" s="93">
        <f t="shared" si="4"/>
        <v>66.824454565426365</v>
      </c>
      <c r="K66" s="93">
        <f t="shared" si="5"/>
        <v>102.79025456542637</v>
      </c>
      <c r="L66" s="93">
        <f t="shared" si="6"/>
        <v>138.75605456542638</v>
      </c>
    </row>
    <row r="67" spans="2:12" x14ac:dyDescent="0.25">
      <c r="B67" s="10">
        <f t="shared" si="3"/>
        <v>17</v>
      </c>
      <c r="C67" s="85">
        <f t="shared" si="3"/>
        <v>0.4</v>
      </c>
      <c r="D67" s="85">
        <f t="shared" si="3"/>
        <v>4.0999999999999996</v>
      </c>
      <c r="E67" s="93">
        <f>1.3*('DATI STRUTTURA'!I87)+1.5*'DATI STRUTTURA'!J87+1.05*'DATI STRUTTURA'!K87</f>
        <v>19.938195357736419</v>
      </c>
      <c r="F67" s="93">
        <f>1.3*('DATI STRUTTURA'!I87)+1.5*'DATI STRUTTURA'!J87+1.05*'DATI STRUTTURA'!K87+1.3*'Foglio deposito'!$C$77*'Foglio deposito'!$C$81/2*C22*D22</f>
        <v>47.760795357736413</v>
      </c>
      <c r="G67" s="93">
        <f>1.3*('DATI STRUTTURA'!I87)+1.5*'DATI STRUTTURA'!J87+1.05*'DATI STRUTTURA'!K87+1.3*'Foglio deposito'!$C$77*'Foglio deposito'!$C$81*C22*D22</f>
        <v>75.583395357736407</v>
      </c>
      <c r="H67" s="93">
        <f>1.3*('DATI STRUTTURA'!L87)+1.5*'DATI STRUTTURA'!M87+1.05*'DATI STRUTTURA'!N87</f>
        <v>135.60356710526315</v>
      </c>
      <c r="I67" s="93">
        <f>1.3*('Foglio deposito'!K188)+1.5*'Foglio deposito'!L188+1.05*'Foglio deposito'!M188</f>
        <v>0</v>
      </c>
      <c r="J67" s="93">
        <f t="shared" si="4"/>
        <v>155.54176246299957</v>
      </c>
      <c r="K67" s="93">
        <f t="shared" si="5"/>
        <v>183.36436246299957</v>
      </c>
      <c r="L67" s="93">
        <f t="shared" si="6"/>
        <v>211.18696246299956</v>
      </c>
    </row>
    <row r="68" spans="2:12" x14ac:dyDescent="0.25">
      <c r="B68" s="10">
        <f t="shared" si="3"/>
        <v>18</v>
      </c>
      <c r="C68" s="85">
        <f t="shared" si="3"/>
        <v>0</v>
      </c>
      <c r="D68" s="85">
        <f t="shared" si="3"/>
        <v>0</v>
      </c>
      <c r="E68" s="93">
        <f>1.3*('DATI STRUTTURA'!I88)+1.5*'DATI STRUTTURA'!J88+1.05*'DATI STRUTTURA'!K88</f>
        <v>0</v>
      </c>
      <c r="F68" s="93">
        <f>1.3*('DATI STRUTTURA'!I88)+1.5*'DATI STRUTTURA'!J88+1.05*'DATI STRUTTURA'!K88+1.3*'Foglio deposito'!$C$77*'Foglio deposito'!$C$81/2*C23*D23</f>
        <v>0</v>
      </c>
      <c r="G68" s="93">
        <f>1.3*('DATI STRUTTURA'!I88)+1.5*'DATI STRUTTURA'!J88+1.05*'DATI STRUTTURA'!K88+1.3*'Foglio deposito'!$C$77*'Foglio deposito'!$C$81*C23*D23</f>
        <v>0</v>
      </c>
      <c r="H68" s="93">
        <f>1.3*('DATI STRUTTURA'!L88)+1.5*'DATI STRUTTURA'!M88+1.05*'DATI STRUTTURA'!N88</f>
        <v>0</v>
      </c>
      <c r="I68" s="93">
        <f>1.3*('Foglio deposito'!K189)+1.5*'Foglio deposito'!L189+1.05*'Foglio deposito'!M189</f>
        <v>0</v>
      </c>
      <c r="J68" s="93">
        <f t="shared" si="4"/>
        <v>0</v>
      </c>
      <c r="K68" s="93">
        <f t="shared" si="5"/>
        <v>0</v>
      </c>
      <c r="L68" s="93">
        <f t="shared" si="6"/>
        <v>0</v>
      </c>
    </row>
    <row r="69" spans="2:12" x14ac:dyDescent="0.25">
      <c r="B69" s="10">
        <f t="shared" si="3"/>
        <v>19</v>
      </c>
      <c r="C69" s="85">
        <f t="shared" si="3"/>
        <v>0</v>
      </c>
      <c r="D69" s="85">
        <f t="shared" si="3"/>
        <v>0</v>
      </c>
      <c r="E69" s="93">
        <f>1.3*('DATI STRUTTURA'!I89)+1.5*'DATI STRUTTURA'!J89+1.05*'DATI STRUTTURA'!K89</f>
        <v>0</v>
      </c>
      <c r="F69" s="93">
        <f>1.3*('DATI STRUTTURA'!I89)+1.5*'DATI STRUTTURA'!J89+1.05*'DATI STRUTTURA'!K89+1.3*'Foglio deposito'!$C$77*'Foglio deposito'!$C$81/2*C24*D24</f>
        <v>0</v>
      </c>
      <c r="G69" s="93">
        <f>1.3*('DATI STRUTTURA'!I89)+1.5*'DATI STRUTTURA'!J89+1.05*'DATI STRUTTURA'!K89+1.3*'Foglio deposito'!$C$77*'Foglio deposito'!$C$81*C24*D24</f>
        <v>0</v>
      </c>
      <c r="H69" s="93">
        <f>1.3*('DATI STRUTTURA'!L89)+1.5*'DATI STRUTTURA'!M89+1.05*'DATI STRUTTURA'!N89</f>
        <v>0</v>
      </c>
      <c r="I69" s="93">
        <f>1.3*('Foglio deposito'!K190)+1.5*'Foglio deposito'!L190+1.05*'Foglio deposito'!M190</f>
        <v>0</v>
      </c>
      <c r="J69" s="93">
        <f t="shared" si="4"/>
        <v>0</v>
      </c>
      <c r="K69" s="93">
        <f t="shared" si="5"/>
        <v>0</v>
      </c>
      <c r="L69" s="93">
        <f t="shared" si="6"/>
        <v>0</v>
      </c>
    </row>
    <row r="70" spans="2:12" x14ac:dyDescent="0.25">
      <c r="B70" s="10">
        <f t="shared" si="3"/>
        <v>20</v>
      </c>
      <c r="C70" s="85">
        <f t="shared" si="3"/>
        <v>0</v>
      </c>
      <c r="D70" s="85">
        <f t="shared" si="3"/>
        <v>0</v>
      </c>
      <c r="E70" s="93">
        <f>1.3*('DATI STRUTTURA'!I90)+1.5*'DATI STRUTTURA'!J90+1.05*'DATI STRUTTURA'!K90</f>
        <v>0</v>
      </c>
      <c r="F70" s="93">
        <f>1.3*('DATI STRUTTURA'!I90)+1.5*'DATI STRUTTURA'!J90+1.05*'DATI STRUTTURA'!K90+1.3*'Foglio deposito'!$C$77*'Foglio deposito'!$C$81/2*C25*D25</f>
        <v>0</v>
      </c>
      <c r="G70" s="93">
        <f>1.3*('DATI STRUTTURA'!I90)+1.5*'DATI STRUTTURA'!J90+1.05*'DATI STRUTTURA'!K90+1.3*'Foglio deposito'!$C$77*'Foglio deposito'!$C$81*C25*D25</f>
        <v>0</v>
      </c>
      <c r="H70" s="93">
        <f>1.3*('DATI STRUTTURA'!L90)+1.5*'DATI STRUTTURA'!M90+1.05*'DATI STRUTTURA'!N90</f>
        <v>0</v>
      </c>
      <c r="I70" s="93">
        <f>1.3*('Foglio deposito'!K191)+1.5*'Foglio deposito'!L191+1.05*'Foglio deposito'!M191</f>
        <v>0</v>
      </c>
      <c r="J70" s="93">
        <f t="shared" si="4"/>
        <v>0</v>
      </c>
      <c r="K70" s="93">
        <f t="shared" si="5"/>
        <v>0</v>
      </c>
      <c r="L70" s="93">
        <f t="shared" si="6"/>
        <v>0</v>
      </c>
    </row>
    <row r="71" spans="2:12" x14ac:dyDescent="0.25">
      <c r="B71" s="10">
        <f t="shared" ref="B71:D90" si="7">B26</f>
        <v>21</v>
      </c>
      <c r="C71" s="85">
        <f t="shared" si="7"/>
        <v>0</v>
      </c>
      <c r="D71" s="85">
        <f t="shared" si="7"/>
        <v>0</v>
      </c>
      <c r="E71" s="93">
        <f>1.3*('DATI STRUTTURA'!I91)+1.5*'DATI STRUTTURA'!J91+1.05*'DATI STRUTTURA'!K91</f>
        <v>0</v>
      </c>
      <c r="F71" s="93">
        <f>1.3*('DATI STRUTTURA'!I91)+1.5*'DATI STRUTTURA'!J91+1.05*'DATI STRUTTURA'!K91+1.3*'Foglio deposito'!$C$77*'Foglio deposito'!$C$81/2*C26*D26</f>
        <v>0</v>
      </c>
      <c r="G71" s="93">
        <f>1.3*('DATI STRUTTURA'!I91)+1.5*'DATI STRUTTURA'!J91+1.05*'DATI STRUTTURA'!K91+1.3*'Foglio deposito'!$C$77*'Foglio deposito'!$C$81*C26*D26</f>
        <v>0</v>
      </c>
      <c r="H71" s="93">
        <f>1.3*('DATI STRUTTURA'!L91)+1.5*'DATI STRUTTURA'!M91+1.05*'DATI STRUTTURA'!N91</f>
        <v>0</v>
      </c>
      <c r="I71" s="93">
        <f>1.3*('Foglio deposito'!K192)+1.5*'Foglio deposito'!L192+1.05*'Foglio deposito'!M192</f>
        <v>0</v>
      </c>
      <c r="J71" s="93">
        <f t="shared" si="4"/>
        <v>0</v>
      </c>
      <c r="K71" s="93">
        <f t="shared" si="5"/>
        <v>0</v>
      </c>
      <c r="L71" s="93">
        <f t="shared" si="6"/>
        <v>0</v>
      </c>
    </row>
    <row r="72" spans="2:12" x14ac:dyDescent="0.25">
      <c r="B72" s="10">
        <f t="shared" si="7"/>
        <v>22</v>
      </c>
      <c r="C72" s="85">
        <f t="shared" si="7"/>
        <v>0</v>
      </c>
      <c r="D72" s="85">
        <f t="shared" si="7"/>
        <v>0</v>
      </c>
      <c r="E72" s="93">
        <f>1.3*('DATI STRUTTURA'!I92)+1.5*'DATI STRUTTURA'!J92+1.05*'DATI STRUTTURA'!K92</f>
        <v>0</v>
      </c>
      <c r="F72" s="93">
        <f>1.3*('DATI STRUTTURA'!I92)+1.5*'DATI STRUTTURA'!J92+1.05*'DATI STRUTTURA'!K92+1.3*'Foglio deposito'!$C$77*'Foglio deposito'!$C$81/2*C27*D27</f>
        <v>0</v>
      </c>
      <c r="G72" s="93">
        <f>1.3*('DATI STRUTTURA'!I92)+1.5*'DATI STRUTTURA'!J92+1.05*'DATI STRUTTURA'!K92+1.3*'Foglio deposito'!$C$77*'Foglio deposito'!$C$81*C27*D27</f>
        <v>0</v>
      </c>
      <c r="H72" s="93">
        <f>1.3*('DATI STRUTTURA'!L92)+1.5*'DATI STRUTTURA'!M92+1.05*'DATI STRUTTURA'!N92</f>
        <v>0</v>
      </c>
      <c r="I72" s="93">
        <f>1.3*('Foglio deposito'!K193)+1.5*'Foglio deposito'!L193+1.05*'Foglio deposito'!M193</f>
        <v>0</v>
      </c>
      <c r="J72" s="93">
        <f t="shared" si="4"/>
        <v>0</v>
      </c>
      <c r="K72" s="93">
        <f t="shared" si="5"/>
        <v>0</v>
      </c>
      <c r="L72" s="93">
        <f t="shared" si="6"/>
        <v>0</v>
      </c>
    </row>
    <row r="73" spans="2:12" x14ac:dyDescent="0.25">
      <c r="B73" s="10">
        <f t="shared" si="7"/>
        <v>23</v>
      </c>
      <c r="C73" s="85">
        <f t="shared" si="7"/>
        <v>0</v>
      </c>
      <c r="D73" s="85">
        <f t="shared" si="7"/>
        <v>0</v>
      </c>
      <c r="E73" s="93">
        <f>1.3*('DATI STRUTTURA'!I93)+1.5*'DATI STRUTTURA'!J93+1.05*'DATI STRUTTURA'!K93</f>
        <v>0</v>
      </c>
      <c r="F73" s="93">
        <f>1.3*('DATI STRUTTURA'!I93)+1.5*'DATI STRUTTURA'!J93+1.05*'DATI STRUTTURA'!K93+1.3*'Foglio deposito'!$C$77*'Foglio deposito'!$C$81/2*C28*D28</f>
        <v>0</v>
      </c>
      <c r="G73" s="93">
        <f>1.3*('DATI STRUTTURA'!I93)+1.5*'DATI STRUTTURA'!J93+1.05*'DATI STRUTTURA'!K93+1.3*'Foglio deposito'!$C$77*'Foglio deposito'!$C$81*C28*D28</f>
        <v>0</v>
      </c>
      <c r="H73" s="93">
        <f>1.3*('DATI STRUTTURA'!L93)+1.5*'DATI STRUTTURA'!M93+1.05*'DATI STRUTTURA'!N93</f>
        <v>0</v>
      </c>
      <c r="I73" s="93">
        <f>1.3*('Foglio deposito'!K194)+1.5*'Foglio deposito'!L194+1.05*'Foglio deposito'!M194</f>
        <v>0</v>
      </c>
      <c r="J73" s="93">
        <f t="shared" si="4"/>
        <v>0</v>
      </c>
      <c r="K73" s="93">
        <f t="shared" si="5"/>
        <v>0</v>
      </c>
      <c r="L73" s="93">
        <f t="shared" si="6"/>
        <v>0</v>
      </c>
    </row>
    <row r="74" spans="2:12" x14ac:dyDescent="0.25">
      <c r="B74" s="10">
        <f t="shared" si="7"/>
        <v>24</v>
      </c>
      <c r="C74" s="85">
        <f t="shared" si="7"/>
        <v>0</v>
      </c>
      <c r="D74" s="85">
        <f t="shared" si="7"/>
        <v>0</v>
      </c>
      <c r="E74" s="93">
        <f>1.3*('DATI STRUTTURA'!I94)+1.5*'DATI STRUTTURA'!J94+1.05*'DATI STRUTTURA'!K94</f>
        <v>0</v>
      </c>
      <c r="F74" s="93">
        <f>1.3*('DATI STRUTTURA'!I94)+1.5*'DATI STRUTTURA'!J94+1.05*'DATI STRUTTURA'!K94+1.3*'Foglio deposito'!$C$77*'Foglio deposito'!$C$81/2*C29*D29</f>
        <v>0</v>
      </c>
      <c r="G74" s="93">
        <f>1.3*('DATI STRUTTURA'!I94)+1.5*'DATI STRUTTURA'!J94+1.05*'DATI STRUTTURA'!K94+1.3*'Foglio deposito'!$C$77*'Foglio deposito'!$C$81*C29*D29</f>
        <v>0</v>
      </c>
      <c r="H74" s="93">
        <f>1.3*('DATI STRUTTURA'!L94)+1.5*'DATI STRUTTURA'!M94+1.05*'DATI STRUTTURA'!N94</f>
        <v>0</v>
      </c>
      <c r="I74" s="93">
        <f>1.3*('Foglio deposito'!K195)+1.5*'Foglio deposito'!L195+1.05*'Foglio deposito'!M195</f>
        <v>0</v>
      </c>
      <c r="J74" s="93">
        <f t="shared" si="4"/>
        <v>0</v>
      </c>
      <c r="K74" s="93">
        <f t="shared" si="5"/>
        <v>0</v>
      </c>
      <c r="L74" s="93">
        <f t="shared" si="6"/>
        <v>0</v>
      </c>
    </row>
    <row r="75" spans="2:12" x14ac:dyDescent="0.25">
      <c r="B75" s="10">
        <f t="shared" si="7"/>
        <v>25</v>
      </c>
      <c r="C75" s="85">
        <f t="shared" si="7"/>
        <v>0</v>
      </c>
      <c r="D75" s="85">
        <f t="shared" si="7"/>
        <v>0</v>
      </c>
      <c r="E75" s="93">
        <f>1.3*('DATI STRUTTURA'!I95)+1.5*'DATI STRUTTURA'!J95+1.05*'DATI STRUTTURA'!K95</f>
        <v>0</v>
      </c>
      <c r="F75" s="93">
        <f>1.3*('DATI STRUTTURA'!I95)+1.5*'DATI STRUTTURA'!J95+1.05*'DATI STRUTTURA'!K95+1.3*'Foglio deposito'!$C$77*'Foglio deposito'!$C$81/2*C30*D30</f>
        <v>0</v>
      </c>
      <c r="G75" s="93">
        <f>1.3*('DATI STRUTTURA'!I95)+1.5*'DATI STRUTTURA'!J95+1.05*'DATI STRUTTURA'!K95+1.3*'Foglio deposito'!$C$77*'Foglio deposito'!$C$81*C30*D30</f>
        <v>0</v>
      </c>
      <c r="H75" s="93">
        <f>1.3*('DATI STRUTTURA'!L95)+1.5*'DATI STRUTTURA'!M95+1.05*'DATI STRUTTURA'!N95</f>
        <v>0</v>
      </c>
      <c r="I75" s="93">
        <f>1.3*('Foglio deposito'!K196)+1.5*'Foglio deposito'!L196+1.05*'Foglio deposito'!M196</f>
        <v>0</v>
      </c>
      <c r="J75" s="93">
        <f t="shared" si="4"/>
        <v>0</v>
      </c>
      <c r="K75" s="93">
        <f t="shared" si="5"/>
        <v>0</v>
      </c>
      <c r="L75" s="93">
        <f t="shared" si="6"/>
        <v>0</v>
      </c>
    </row>
    <row r="76" spans="2:12" x14ac:dyDescent="0.25">
      <c r="B76" s="10">
        <f t="shared" si="7"/>
        <v>26</v>
      </c>
      <c r="C76" s="85">
        <f t="shared" si="7"/>
        <v>0</v>
      </c>
      <c r="D76" s="85">
        <f t="shared" si="7"/>
        <v>0</v>
      </c>
      <c r="E76" s="93">
        <f>1.3*('DATI STRUTTURA'!I96)+1.5*'DATI STRUTTURA'!J96+1.05*'DATI STRUTTURA'!K96</f>
        <v>0</v>
      </c>
      <c r="F76" s="93">
        <f>1.3*('DATI STRUTTURA'!I96)+1.5*'DATI STRUTTURA'!J96+1.05*'DATI STRUTTURA'!K96+1.3*'Foglio deposito'!$C$77*'Foglio deposito'!$C$81/2*C31*D31</f>
        <v>0</v>
      </c>
      <c r="G76" s="93">
        <f>1.3*('DATI STRUTTURA'!I96)+1.5*'DATI STRUTTURA'!J96+1.05*'DATI STRUTTURA'!K96+1.3*'Foglio deposito'!$C$77*'Foglio deposito'!$C$81*C31*D31</f>
        <v>0</v>
      </c>
      <c r="H76" s="93">
        <f>1.3*('DATI STRUTTURA'!L96)+1.5*'DATI STRUTTURA'!M96+1.05*'DATI STRUTTURA'!N96</f>
        <v>0</v>
      </c>
      <c r="I76" s="93">
        <f>1.3*('Foglio deposito'!K197)+1.5*'Foglio deposito'!L197+1.05*'Foglio deposito'!M197</f>
        <v>0</v>
      </c>
      <c r="J76" s="93">
        <f t="shared" si="4"/>
        <v>0</v>
      </c>
      <c r="K76" s="93">
        <f t="shared" si="5"/>
        <v>0</v>
      </c>
      <c r="L76" s="93">
        <f t="shared" si="6"/>
        <v>0</v>
      </c>
    </row>
    <row r="77" spans="2:12" x14ac:dyDescent="0.25">
      <c r="B77" s="10">
        <f t="shared" si="7"/>
        <v>27</v>
      </c>
      <c r="C77" s="85">
        <f t="shared" si="7"/>
        <v>0</v>
      </c>
      <c r="D77" s="85">
        <f t="shared" si="7"/>
        <v>0</v>
      </c>
      <c r="E77" s="93">
        <f>1.3*('DATI STRUTTURA'!I97)+1.5*'DATI STRUTTURA'!J97+1.05*'DATI STRUTTURA'!K97</f>
        <v>0</v>
      </c>
      <c r="F77" s="93">
        <f>1.3*('DATI STRUTTURA'!I97)+1.5*'DATI STRUTTURA'!J97+1.05*'DATI STRUTTURA'!K97+1.3*'Foglio deposito'!$C$77*'Foglio deposito'!$C$81/2*C32*D32</f>
        <v>0</v>
      </c>
      <c r="G77" s="93">
        <f>1.3*('DATI STRUTTURA'!I97)+1.5*'DATI STRUTTURA'!J97+1.05*'DATI STRUTTURA'!K97+1.3*'Foglio deposito'!$C$77*'Foglio deposito'!$C$81*C32*D32</f>
        <v>0</v>
      </c>
      <c r="H77" s="93">
        <f>1.3*('DATI STRUTTURA'!L97)+1.5*'DATI STRUTTURA'!M97+1.05*'DATI STRUTTURA'!N97</f>
        <v>0</v>
      </c>
      <c r="I77" s="93">
        <f>1.3*('Foglio deposito'!K198)+1.5*'Foglio deposito'!L198+1.05*'Foglio deposito'!M198</f>
        <v>0</v>
      </c>
      <c r="J77" s="93">
        <f t="shared" si="4"/>
        <v>0</v>
      </c>
      <c r="K77" s="93">
        <f t="shared" si="5"/>
        <v>0</v>
      </c>
      <c r="L77" s="93">
        <f t="shared" si="6"/>
        <v>0</v>
      </c>
    </row>
    <row r="78" spans="2:12" x14ac:dyDescent="0.25">
      <c r="B78" s="10">
        <f t="shared" si="7"/>
        <v>28</v>
      </c>
      <c r="C78" s="85">
        <f t="shared" si="7"/>
        <v>0</v>
      </c>
      <c r="D78" s="85">
        <f t="shared" si="7"/>
        <v>0</v>
      </c>
      <c r="E78" s="93">
        <f>1.3*('DATI STRUTTURA'!I98)+1.5*'DATI STRUTTURA'!J98+1.05*'DATI STRUTTURA'!K98</f>
        <v>0</v>
      </c>
      <c r="F78" s="93">
        <f>1.3*('DATI STRUTTURA'!I98)+1.5*'DATI STRUTTURA'!J98+1.05*'DATI STRUTTURA'!K98+1.3*'Foglio deposito'!$C$77*'Foglio deposito'!$C$81/2*C33*D33</f>
        <v>0</v>
      </c>
      <c r="G78" s="93">
        <f>1.3*('DATI STRUTTURA'!I98)+1.5*'DATI STRUTTURA'!J98+1.05*'DATI STRUTTURA'!K98+1.3*'Foglio deposito'!$C$77*'Foglio deposito'!$C$81*C33*D33</f>
        <v>0</v>
      </c>
      <c r="H78" s="93">
        <f>1.3*('DATI STRUTTURA'!L98)+1.5*'DATI STRUTTURA'!M98+1.05*'DATI STRUTTURA'!N98</f>
        <v>0</v>
      </c>
      <c r="I78" s="93">
        <f>1.3*('Foglio deposito'!K199)+1.5*'Foglio deposito'!L199+1.05*'Foglio deposito'!M199</f>
        <v>0</v>
      </c>
      <c r="J78" s="93">
        <f t="shared" si="4"/>
        <v>0</v>
      </c>
      <c r="K78" s="93">
        <f t="shared" si="5"/>
        <v>0</v>
      </c>
      <c r="L78" s="93">
        <f t="shared" si="6"/>
        <v>0</v>
      </c>
    </row>
    <row r="79" spans="2:12" x14ac:dyDescent="0.25">
      <c r="B79" s="10">
        <f t="shared" si="7"/>
        <v>29</v>
      </c>
      <c r="C79" s="85">
        <f t="shared" si="7"/>
        <v>0</v>
      </c>
      <c r="D79" s="85">
        <f t="shared" si="7"/>
        <v>0</v>
      </c>
      <c r="E79" s="93">
        <f>1.3*('DATI STRUTTURA'!I99)+1.5*'DATI STRUTTURA'!J99+1.05*'DATI STRUTTURA'!K99</f>
        <v>0</v>
      </c>
      <c r="F79" s="93">
        <f>1.3*('DATI STRUTTURA'!I99)+1.5*'DATI STRUTTURA'!J99+1.05*'DATI STRUTTURA'!K99+1.3*'Foglio deposito'!$C$77*'Foglio deposito'!$C$81/2*C34*D34</f>
        <v>0</v>
      </c>
      <c r="G79" s="93">
        <f>1.3*('DATI STRUTTURA'!I99)+1.5*'DATI STRUTTURA'!J99+1.05*'DATI STRUTTURA'!K99+1.3*'Foglio deposito'!$C$77*'Foglio deposito'!$C$81*C34*D34</f>
        <v>0</v>
      </c>
      <c r="H79" s="93">
        <f>1.3*('DATI STRUTTURA'!L99)+1.5*'DATI STRUTTURA'!M99+1.05*'DATI STRUTTURA'!N99</f>
        <v>0</v>
      </c>
      <c r="I79" s="93">
        <f>1.3*('Foglio deposito'!K200)+1.5*'Foglio deposito'!L200+1.05*'Foglio deposito'!M200</f>
        <v>0</v>
      </c>
      <c r="J79" s="93">
        <f t="shared" si="4"/>
        <v>0</v>
      </c>
      <c r="K79" s="93">
        <f t="shared" si="5"/>
        <v>0</v>
      </c>
      <c r="L79" s="93">
        <f t="shared" si="6"/>
        <v>0</v>
      </c>
    </row>
    <row r="80" spans="2:12" x14ac:dyDescent="0.25">
      <c r="B80" s="10">
        <f t="shared" si="7"/>
        <v>30</v>
      </c>
      <c r="C80" s="85">
        <f t="shared" si="7"/>
        <v>0</v>
      </c>
      <c r="D80" s="85">
        <f t="shared" si="7"/>
        <v>0</v>
      </c>
      <c r="E80" s="93">
        <f>1.3*('DATI STRUTTURA'!I100)+1.5*'DATI STRUTTURA'!J100+1.05*'DATI STRUTTURA'!K100</f>
        <v>0</v>
      </c>
      <c r="F80" s="93">
        <f>1.3*('DATI STRUTTURA'!I100)+1.5*'DATI STRUTTURA'!J100+1.05*'DATI STRUTTURA'!K100+1.3*'Foglio deposito'!$C$77*'Foglio deposito'!$C$81/2*C35*D35</f>
        <v>0</v>
      </c>
      <c r="G80" s="93">
        <f>1.3*('DATI STRUTTURA'!I100)+1.5*'DATI STRUTTURA'!J100+1.05*'DATI STRUTTURA'!K100+1.3*'Foglio deposito'!$C$77*'Foglio deposito'!$C$81*C35*D35</f>
        <v>0</v>
      </c>
      <c r="H80" s="93">
        <f>1.3*('DATI STRUTTURA'!L100)+1.5*'DATI STRUTTURA'!M100+1.05*'DATI STRUTTURA'!N100</f>
        <v>0</v>
      </c>
      <c r="I80" s="93">
        <f>1.3*('Foglio deposito'!K201)+1.5*'Foglio deposito'!L201+1.05*'Foglio deposito'!M201</f>
        <v>0</v>
      </c>
      <c r="J80" s="93">
        <f t="shared" si="4"/>
        <v>0</v>
      </c>
      <c r="K80" s="93">
        <f t="shared" si="5"/>
        <v>0</v>
      </c>
      <c r="L80" s="93">
        <f t="shared" si="6"/>
        <v>0</v>
      </c>
    </row>
    <row r="81" spans="2:12" x14ac:dyDescent="0.25">
      <c r="B81" s="10">
        <f t="shared" si="7"/>
        <v>31</v>
      </c>
      <c r="C81" s="85">
        <f t="shared" si="7"/>
        <v>0</v>
      </c>
      <c r="D81" s="85">
        <f t="shared" si="7"/>
        <v>0</v>
      </c>
      <c r="E81" s="93">
        <f>1.3*('DATI STRUTTURA'!I101)+1.5*'DATI STRUTTURA'!J101+1.05*'DATI STRUTTURA'!K101</f>
        <v>0</v>
      </c>
      <c r="F81" s="93">
        <f>1.3*('DATI STRUTTURA'!I101)+1.5*'DATI STRUTTURA'!J101+1.05*'DATI STRUTTURA'!K101+1.3*'Foglio deposito'!$C$77*'Foglio deposito'!$C$81/2*C36*D36</f>
        <v>0</v>
      </c>
      <c r="G81" s="93">
        <f>1.3*('DATI STRUTTURA'!I101)+1.5*'DATI STRUTTURA'!J101+1.05*'DATI STRUTTURA'!K101+1.3*'Foglio deposito'!$C$77*'Foglio deposito'!$C$81*C36*D36</f>
        <v>0</v>
      </c>
      <c r="H81" s="93">
        <f>1.3*('DATI STRUTTURA'!L101)+1.5*'DATI STRUTTURA'!M101+1.05*'DATI STRUTTURA'!N101</f>
        <v>0</v>
      </c>
      <c r="I81" s="93">
        <f>1.3*('Foglio deposito'!K202)+1.5*'Foglio deposito'!L202+1.05*'Foglio deposito'!M202</f>
        <v>0</v>
      </c>
      <c r="J81" s="93">
        <f t="shared" si="4"/>
        <v>0</v>
      </c>
      <c r="K81" s="93">
        <f t="shared" si="5"/>
        <v>0</v>
      </c>
      <c r="L81" s="93">
        <f t="shared" si="6"/>
        <v>0</v>
      </c>
    </row>
    <row r="82" spans="2:12" x14ac:dyDescent="0.25">
      <c r="B82" s="10">
        <f t="shared" si="7"/>
        <v>32</v>
      </c>
      <c r="C82" s="85">
        <f t="shared" si="7"/>
        <v>0</v>
      </c>
      <c r="D82" s="85">
        <f t="shared" si="7"/>
        <v>0</v>
      </c>
      <c r="E82" s="93">
        <f>1.3*('DATI STRUTTURA'!I102)+1.5*'DATI STRUTTURA'!J102+1.05*'DATI STRUTTURA'!K102</f>
        <v>0</v>
      </c>
      <c r="F82" s="93">
        <f>1.3*('DATI STRUTTURA'!I102)+1.5*'DATI STRUTTURA'!J102+1.05*'DATI STRUTTURA'!K102+1.3*'Foglio deposito'!$C$77*'Foglio deposito'!$C$81/2*C37*D37</f>
        <v>0</v>
      </c>
      <c r="G82" s="93">
        <f>1.3*('DATI STRUTTURA'!I102)+1.5*'DATI STRUTTURA'!J102+1.05*'DATI STRUTTURA'!K102+1.3*'Foglio deposito'!$C$77*'Foglio deposito'!$C$81*C37*D37</f>
        <v>0</v>
      </c>
      <c r="H82" s="93">
        <f>1.3*('DATI STRUTTURA'!L102)+1.5*'DATI STRUTTURA'!M102+1.05*'DATI STRUTTURA'!N102</f>
        <v>0</v>
      </c>
      <c r="I82" s="93">
        <f>1.3*('Foglio deposito'!K203)+1.5*'Foglio deposito'!L203+1.05*'Foglio deposito'!M203</f>
        <v>0</v>
      </c>
      <c r="J82" s="93">
        <f t="shared" si="4"/>
        <v>0</v>
      </c>
      <c r="K82" s="93">
        <f t="shared" si="5"/>
        <v>0</v>
      </c>
      <c r="L82" s="93">
        <f t="shared" si="6"/>
        <v>0</v>
      </c>
    </row>
    <row r="83" spans="2:12" x14ac:dyDescent="0.25">
      <c r="B83" s="10">
        <f t="shared" si="7"/>
        <v>33</v>
      </c>
      <c r="C83" s="85">
        <f t="shared" si="7"/>
        <v>0</v>
      </c>
      <c r="D83" s="85">
        <f t="shared" si="7"/>
        <v>0</v>
      </c>
      <c r="E83" s="93">
        <f>1.3*('DATI STRUTTURA'!I103)+1.5*'DATI STRUTTURA'!J103+1.05*'DATI STRUTTURA'!K103</f>
        <v>0</v>
      </c>
      <c r="F83" s="93">
        <f>1.3*('DATI STRUTTURA'!I103)+1.5*'DATI STRUTTURA'!J103+1.05*'DATI STRUTTURA'!K103+1.3*'Foglio deposito'!$C$77*'Foglio deposito'!$C$81/2*C38*D38</f>
        <v>0</v>
      </c>
      <c r="G83" s="93">
        <f>1.3*('DATI STRUTTURA'!I103)+1.5*'DATI STRUTTURA'!J103+1.05*'DATI STRUTTURA'!K103+1.3*'Foglio deposito'!$C$77*'Foglio deposito'!$C$81*C38*D38</f>
        <v>0</v>
      </c>
      <c r="H83" s="93">
        <f>1.3*('DATI STRUTTURA'!L103)+1.5*'DATI STRUTTURA'!M103+1.05*'DATI STRUTTURA'!N103</f>
        <v>0</v>
      </c>
      <c r="I83" s="93">
        <f>1.3*('Foglio deposito'!K204)+1.5*'Foglio deposito'!L204+1.05*'Foglio deposito'!M204</f>
        <v>0</v>
      </c>
      <c r="J83" s="93">
        <f t="shared" si="4"/>
        <v>0</v>
      </c>
      <c r="K83" s="93">
        <f t="shared" si="5"/>
        <v>0</v>
      </c>
      <c r="L83" s="93">
        <f t="shared" si="6"/>
        <v>0</v>
      </c>
    </row>
    <row r="84" spans="2:12" x14ac:dyDescent="0.25">
      <c r="B84" s="10">
        <f t="shared" si="7"/>
        <v>34</v>
      </c>
      <c r="C84" s="85">
        <f t="shared" si="7"/>
        <v>0</v>
      </c>
      <c r="D84" s="85">
        <f t="shared" si="7"/>
        <v>0</v>
      </c>
      <c r="E84" s="93">
        <f>1.3*('DATI STRUTTURA'!I104)+1.5*'DATI STRUTTURA'!J104+1.05*'DATI STRUTTURA'!K104</f>
        <v>0</v>
      </c>
      <c r="F84" s="93">
        <f>1.3*('DATI STRUTTURA'!I104)+1.5*'DATI STRUTTURA'!J104+1.05*'DATI STRUTTURA'!K104+1.3*'Foglio deposito'!$C$77*'Foglio deposito'!$C$81/2*C39*D39</f>
        <v>0</v>
      </c>
      <c r="G84" s="93">
        <f>1.3*('DATI STRUTTURA'!I104)+1.5*'DATI STRUTTURA'!J104+1.05*'DATI STRUTTURA'!K104+1.3*'Foglio deposito'!$C$77*'Foglio deposito'!$C$81*C39*D39</f>
        <v>0</v>
      </c>
      <c r="H84" s="93">
        <f>1.3*('DATI STRUTTURA'!L104)+1.5*'DATI STRUTTURA'!M104+1.05*'DATI STRUTTURA'!N104</f>
        <v>0</v>
      </c>
      <c r="I84" s="93">
        <f>1.3*('Foglio deposito'!K205)+1.5*'Foglio deposito'!L205+1.05*'Foglio deposito'!M205</f>
        <v>0</v>
      </c>
      <c r="J84" s="93">
        <f t="shared" si="4"/>
        <v>0</v>
      </c>
      <c r="K84" s="93">
        <f t="shared" si="5"/>
        <v>0</v>
      </c>
      <c r="L84" s="93">
        <f t="shared" si="6"/>
        <v>0</v>
      </c>
    </row>
    <row r="85" spans="2:12" x14ac:dyDescent="0.25">
      <c r="B85" s="10">
        <f t="shared" si="7"/>
        <v>35</v>
      </c>
      <c r="C85" s="85">
        <f t="shared" si="7"/>
        <v>0</v>
      </c>
      <c r="D85" s="85">
        <f t="shared" si="7"/>
        <v>0</v>
      </c>
      <c r="E85" s="93">
        <f>1.3*('DATI STRUTTURA'!I105)+1.5*'DATI STRUTTURA'!J105+1.05*'DATI STRUTTURA'!K105</f>
        <v>0</v>
      </c>
      <c r="F85" s="93">
        <f>1.3*('DATI STRUTTURA'!I105)+1.5*'DATI STRUTTURA'!J105+1.05*'DATI STRUTTURA'!K105+1.3*'Foglio deposito'!$C$77*'Foglio deposito'!$C$81/2*C40*D40</f>
        <v>0</v>
      </c>
      <c r="G85" s="93">
        <f>1.3*('DATI STRUTTURA'!I105)+1.5*'DATI STRUTTURA'!J105+1.05*'DATI STRUTTURA'!K105+1.3*'Foglio deposito'!$C$77*'Foglio deposito'!$C$81*C40*D40</f>
        <v>0</v>
      </c>
      <c r="H85" s="93">
        <f>1.3*('DATI STRUTTURA'!L105)+1.5*'DATI STRUTTURA'!M105+1.05*'DATI STRUTTURA'!N105</f>
        <v>0</v>
      </c>
      <c r="I85" s="93">
        <f>1.3*('Foglio deposito'!K206)+1.5*'Foglio deposito'!L206+1.05*'Foglio deposito'!M206</f>
        <v>0</v>
      </c>
      <c r="J85" s="93">
        <f t="shared" si="4"/>
        <v>0</v>
      </c>
      <c r="K85" s="93">
        <f t="shared" si="5"/>
        <v>0</v>
      </c>
      <c r="L85" s="93">
        <f t="shared" si="6"/>
        <v>0</v>
      </c>
    </row>
    <row r="86" spans="2:12" x14ac:dyDescent="0.25">
      <c r="B86" s="10">
        <f t="shared" si="7"/>
        <v>36</v>
      </c>
      <c r="C86" s="85">
        <f t="shared" si="7"/>
        <v>0</v>
      </c>
      <c r="D86" s="85">
        <f t="shared" si="7"/>
        <v>0</v>
      </c>
      <c r="E86" s="93">
        <f>1.3*('DATI STRUTTURA'!I106)+1.5*'DATI STRUTTURA'!J106+1.05*'DATI STRUTTURA'!K106</f>
        <v>0</v>
      </c>
      <c r="F86" s="93">
        <f>1.3*('DATI STRUTTURA'!I106)+1.5*'DATI STRUTTURA'!J106+1.05*'DATI STRUTTURA'!K106+1.3*'Foglio deposito'!$C$77*'Foglio deposito'!$C$81/2*C41*D41</f>
        <v>0</v>
      </c>
      <c r="G86" s="93">
        <f>1.3*('DATI STRUTTURA'!I106)+1.5*'DATI STRUTTURA'!J106+1.05*'DATI STRUTTURA'!K106+1.3*'Foglio deposito'!$C$77*'Foglio deposito'!$C$81*C41*D41</f>
        <v>0</v>
      </c>
      <c r="H86" s="93">
        <f>1.3*('DATI STRUTTURA'!L106)+1.5*'DATI STRUTTURA'!M106+1.05*'DATI STRUTTURA'!N106</f>
        <v>0</v>
      </c>
      <c r="I86" s="93">
        <f>1.3*('Foglio deposito'!K207)+1.5*'Foglio deposito'!L207+1.05*'Foglio deposito'!M207</f>
        <v>0</v>
      </c>
      <c r="J86" s="93">
        <f t="shared" si="4"/>
        <v>0</v>
      </c>
      <c r="K86" s="93">
        <f t="shared" si="5"/>
        <v>0</v>
      </c>
      <c r="L86" s="93">
        <f t="shared" si="6"/>
        <v>0</v>
      </c>
    </row>
    <row r="87" spans="2:12" x14ac:dyDescent="0.25">
      <c r="B87" s="10">
        <f t="shared" si="7"/>
        <v>37</v>
      </c>
      <c r="C87" s="85">
        <f t="shared" si="7"/>
        <v>0</v>
      </c>
      <c r="D87" s="85">
        <f t="shared" si="7"/>
        <v>0</v>
      </c>
      <c r="E87" s="93">
        <f>1.3*('DATI STRUTTURA'!I107)+1.5*'DATI STRUTTURA'!J107+1.05*'DATI STRUTTURA'!K107</f>
        <v>0</v>
      </c>
      <c r="F87" s="93">
        <f>1.3*('DATI STRUTTURA'!I107)+1.5*'DATI STRUTTURA'!J107+1.05*'DATI STRUTTURA'!K107+1.3*'Foglio deposito'!$C$77*'Foglio deposito'!$C$81/2*C42*D42</f>
        <v>0</v>
      </c>
      <c r="G87" s="93">
        <f>1.3*('DATI STRUTTURA'!I107)+1.5*'DATI STRUTTURA'!J107+1.05*'DATI STRUTTURA'!K107+1.3*'Foglio deposito'!$C$77*'Foglio deposito'!$C$81*C42*D42</f>
        <v>0</v>
      </c>
      <c r="H87" s="93">
        <f>1.3*('DATI STRUTTURA'!L107)+1.5*'DATI STRUTTURA'!M107+1.05*'DATI STRUTTURA'!N107</f>
        <v>0</v>
      </c>
      <c r="I87" s="93">
        <f>1.3*('Foglio deposito'!K208)+1.5*'Foglio deposito'!L208+1.05*'Foglio deposito'!M208</f>
        <v>0</v>
      </c>
      <c r="J87" s="93">
        <f t="shared" si="4"/>
        <v>0</v>
      </c>
      <c r="K87" s="93">
        <f t="shared" si="5"/>
        <v>0</v>
      </c>
      <c r="L87" s="93">
        <f t="shared" si="6"/>
        <v>0</v>
      </c>
    </row>
    <row r="88" spans="2:12" x14ac:dyDescent="0.25">
      <c r="B88" s="10">
        <f t="shared" si="7"/>
        <v>38</v>
      </c>
      <c r="C88" s="85">
        <f t="shared" si="7"/>
        <v>0</v>
      </c>
      <c r="D88" s="85">
        <f t="shared" si="7"/>
        <v>0</v>
      </c>
      <c r="E88" s="93">
        <f>1.3*('DATI STRUTTURA'!I108)+1.5*'DATI STRUTTURA'!J108+1.05*'DATI STRUTTURA'!K108</f>
        <v>0</v>
      </c>
      <c r="F88" s="93">
        <f>1.3*('DATI STRUTTURA'!I108)+1.5*'DATI STRUTTURA'!J108+1.05*'DATI STRUTTURA'!K108+1.3*'Foglio deposito'!$C$77*'Foglio deposito'!$C$81/2*C43*D43</f>
        <v>0</v>
      </c>
      <c r="G88" s="93">
        <f>1.3*('DATI STRUTTURA'!I108)+1.5*'DATI STRUTTURA'!J108+1.05*'DATI STRUTTURA'!K108+1.3*'Foglio deposito'!$C$77*'Foglio deposito'!$C$81*C43*D43</f>
        <v>0</v>
      </c>
      <c r="H88" s="93">
        <f>1.3*('DATI STRUTTURA'!L108)+1.5*'DATI STRUTTURA'!M108+1.05*'DATI STRUTTURA'!N108</f>
        <v>0</v>
      </c>
      <c r="I88" s="93">
        <f>1.3*('Foglio deposito'!K209)+1.5*'Foglio deposito'!L209+1.05*'Foglio deposito'!M209</f>
        <v>0</v>
      </c>
      <c r="J88" s="93">
        <f t="shared" si="4"/>
        <v>0</v>
      </c>
      <c r="K88" s="93">
        <f t="shared" si="5"/>
        <v>0</v>
      </c>
      <c r="L88" s="93">
        <f t="shared" si="6"/>
        <v>0</v>
      </c>
    </row>
    <row r="89" spans="2:12" x14ac:dyDescent="0.25">
      <c r="B89" s="10">
        <f t="shared" si="7"/>
        <v>39</v>
      </c>
      <c r="C89" s="85">
        <f t="shared" si="7"/>
        <v>0</v>
      </c>
      <c r="D89" s="85">
        <f t="shared" si="7"/>
        <v>0</v>
      </c>
      <c r="E89" s="93">
        <f>1.3*('DATI STRUTTURA'!I109)+1.5*'DATI STRUTTURA'!J109+1.05*'DATI STRUTTURA'!K109</f>
        <v>0</v>
      </c>
      <c r="F89" s="93">
        <f>1.3*('DATI STRUTTURA'!I109)+1.5*'DATI STRUTTURA'!J109+1.05*'DATI STRUTTURA'!K109+1.3*'Foglio deposito'!$C$77*'Foglio deposito'!$C$81/2*C44*D44</f>
        <v>0</v>
      </c>
      <c r="G89" s="93">
        <f>1.3*('DATI STRUTTURA'!I109)+1.5*'DATI STRUTTURA'!J109+1.05*'DATI STRUTTURA'!K109+1.3*'Foglio deposito'!$C$77*'Foglio deposito'!$C$81*C44*D44</f>
        <v>0</v>
      </c>
      <c r="H89" s="93">
        <f>1.3*('DATI STRUTTURA'!L109)+1.5*'DATI STRUTTURA'!M109+1.05*'DATI STRUTTURA'!N109</f>
        <v>0</v>
      </c>
      <c r="I89" s="93">
        <f>1.3*('Foglio deposito'!K210)+1.5*'Foglio deposito'!L210+1.05*'Foglio deposito'!M210</f>
        <v>0</v>
      </c>
      <c r="J89" s="93">
        <f t="shared" si="4"/>
        <v>0</v>
      </c>
      <c r="K89" s="93">
        <f t="shared" si="5"/>
        <v>0</v>
      </c>
      <c r="L89" s="93">
        <f t="shared" si="6"/>
        <v>0</v>
      </c>
    </row>
    <row r="90" spans="2:12" x14ac:dyDescent="0.25">
      <c r="B90" s="10">
        <f t="shared" si="7"/>
        <v>40</v>
      </c>
      <c r="C90" s="85">
        <f t="shared" si="7"/>
        <v>0</v>
      </c>
      <c r="D90" s="85">
        <f t="shared" si="7"/>
        <v>0</v>
      </c>
      <c r="E90" s="93">
        <f>1.3*('DATI STRUTTURA'!I110)+1.5*'DATI STRUTTURA'!J110+1.05*'DATI STRUTTURA'!K110</f>
        <v>0</v>
      </c>
      <c r="F90" s="93">
        <f>1.3*('DATI STRUTTURA'!I110)+1.5*'DATI STRUTTURA'!J110+1.05*'DATI STRUTTURA'!K110+1.3*'Foglio deposito'!$C$77*'Foglio deposito'!$C$81/2*C45*D45</f>
        <v>0</v>
      </c>
      <c r="G90" s="93">
        <f>1.3*('DATI STRUTTURA'!I110)+1.5*'DATI STRUTTURA'!J110+1.05*'DATI STRUTTURA'!K110+1.3*'Foglio deposito'!$C$77*'Foglio deposito'!$C$81*C45*D45</f>
        <v>0</v>
      </c>
      <c r="H90" s="93">
        <f>1.3*('DATI STRUTTURA'!L110)+1.5*'DATI STRUTTURA'!M110+1.05*'DATI STRUTTURA'!N110</f>
        <v>0</v>
      </c>
      <c r="I90" s="93">
        <f>1.3*('Foglio deposito'!K211)+1.5*'Foglio deposito'!L211+1.05*'Foglio deposito'!M211</f>
        <v>0</v>
      </c>
      <c r="J90" s="93">
        <f t="shared" si="4"/>
        <v>0</v>
      </c>
      <c r="K90" s="93">
        <f t="shared" si="5"/>
        <v>0</v>
      </c>
      <c r="L90" s="93">
        <f t="shared" si="6"/>
        <v>0</v>
      </c>
    </row>
    <row r="91" spans="2:12" x14ac:dyDescent="0.25">
      <c r="E91" s="10"/>
      <c r="F91" s="10"/>
      <c r="G91" s="10"/>
      <c r="H91" s="10"/>
      <c r="I91" s="10"/>
      <c r="J91" s="10"/>
      <c r="K91" s="10"/>
      <c r="L91" s="10"/>
    </row>
    <row r="92" spans="2:12" x14ac:dyDescent="0.25">
      <c r="E92" s="10"/>
      <c r="F92" s="10"/>
      <c r="G92" s="10"/>
      <c r="H92" s="10"/>
      <c r="I92" s="10"/>
      <c r="J92" s="10"/>
      <c r="K92" s="10"/>
      <c r="L92" s="10"/>
    </row>
    <row r="93" spans="2:12" x14ac:dyDescent="0.25">
      <c r="E93" s="800" t="s">
        <v>139</v>
      </c>
      <c r="F93" s="801"/>
      <c r="G93" s="801"/>
      <c r="H93" s="801"/>
      <c r="I93" s="801"/>
      <c r="J93" s="801"/>
      <c r="K93" s="801"/>
      <c r="L93" s="802"/>
    </row>
    <row r="94" spans="2:12" ht="20.25" customHeight="1" x14ac:dyDescent="0.35">
      <c r="B94" s="120" t="s">
        <v>103</v>
      </c>
      <c r="C94" s="122" t="s">
        <v>53</v>
      </c>
      <c r="D94" s="122" t="s">
        <v>54</v>
      </c>
      <c r="E94" s="803" t="s">
        <v>107</v>
      </c>
      <c r="F94" s="804"/>
      <c r="G94" s="805"/>
      <c r="H94" s="128" t="s">
        <v>113</v>
      </c>
      <c r="I94" s="128" t="s">
        <v>114</v>
      </c>
      <c r="J94" s="803" t="s">
        <v>111</v>
      </c>
      <c r="K94" s="804"/>
      <c r="L94" s="805"/>
    </row>
    <row r="95" spans="2:12" x14ac:dyDescent="0.25">
      <c r="B95" s="84" t="s">
        <v>115</v>
      </c>
      <c r="C95" s="49" t="s">
        <v>39</v>
      </c>
      <c r="D95" s="49" t="s">
        <v>39</v>
      </c>
      <c r="E95" s="127" t="s">
        <v>108</v>
      </c>
      <c r="F95" s="127" t="s">
        <v>109</v>
      </c>
      <c r="G95" s="127" t="s">
        <v>110</v>
      </c>
      <c r="H95" s="113" t="s">
        <v>37</v>
      </c>
      <c r="I95" s="113" t="s">
        <v>37</v>
      </c>
      <c r="J95" s="127" t="s">
        <v>108</v>
      </c>
      <c r="K95" s="127" t="s">
        <v>109</v>
      </c>
      <c r="L95" s="127" t="s">
        <v>110</v>
      </c>
    </row>
    <row r="96" spans="2:12" x14ac:dyDescent="0.25">
      <c r="B96" s="10">
        <f t="shared" ref="B96:D115" si="8">B51</f>
        <v>1</v>
      </c>
      <c r="C96" s="85">
        <f t="shared" si="8"/>
        <v>1</v>
      </c>
      <c r="D96" s="85">
        <f t="shared" si="8"/>
        <v>0.4</v>
      </c>
      <c r="E96" s="93">
        <f>1*('DATI STRUTTURA'!I71)+1*'DATI STRUTTURA'!J71+0*'DATI STRUTTURA'!K71</f>
        <v>11.009586558525299</v>
      </c>
      <c r="F96" s="93">
        <f>1*('DATI STRUTTURA'!I71)+1*'DATI STRUTTURA'!J71+0*'DATI STRUTTURA'!K71+1*'Foglio deposito'!$C$77*'Foglio deposito'!$C$81/2*C6*D6</f>
        <v>16.229586558525298</v>
      </c>
      <c r="G96" s="93">
        <f>1*('DATI STRUTTURA'!I71)+1*'DATI STRUTTURA'!J71+0*'DATI STRUTTURA'!K71+1*'Foglio deposito'!$C$77*'Foglio deposito'!$C$81*C6*D6</f>
        <v>21.449586558525297</v>
      </c>
      <c r="H96" s="93">
        <f>1*('DATI STRUTTURA'!L71)+1*'DATI STRUTTURA'!M71+0*'DATI STRUTTURA'!N71</f>
        <v>15.410350000000001</v>
      </c>
      <c r="I96" s="93">
        <f>1*('Foglio deposito'!K172)+1*'Foglio deposito'!L172+0*'Foglio deposito'!M172</f>
        <v>0</v>
      </c>
      <c r="J96" s="93">
        <f t="shared" ref="J96:J135" si="9">E96+H96+I96</f>
        <v>26.419936558525301</v>
      </c>
      <c r="K96" s="93">
        <f t="shared" ref="K96:K135" si="10">F96+H96+I96</f>
        <v>31.639936558525299</v>
      </c>
      <c r="L96" s="93">
        <f t="shared" ref="L96:L135" si="11">G96+H96+I96</f>
        <v>36.859936558525298</v>
      </c>
    </row>
    <row r="97" spans="2:12" x14ac:dyDescent="0.25">
      <c r="B97" s="10">
        <f t="shared" si="8"/>
        <v>2</v>
      </c>
      <c r="C97" s="85">
        <f t="shared" si="8"/>
        <v>1.38</v>
      </c>
      <c r="D97" s="85">
        <f t="shared" si="8"/>
        <v>0.4</v>
      </c>
      <c r="E97" s="93">
        <f>1*('DATI STRUTTURA'!I72)+1*'DATI STRUTTURA'!J72+0*'DATI STRUTTURA'!K72</f>
        <v>9.837677183525301</v>
      </c>
      <c r="F97" s="93">
        <f>1*('DATI STRUTTURA'!I72)+1*'DATI STRUTTURA'!J72+0*'DATI STRUTTURA'!K72+1*'Foglio deposito'!$C$77*'Foglio deposito'!$C$81/2*C7*D7</f>
        <v>17.041277183525299</v>
      </c>
      <c r="G97" s="93">
        <f>1*('DATI STRUTTURA'!I72)+1*'DATI STRUTTURA'!J72+0*'DATI STRUTTURA'!K72+1*'Foglio deposito'!$C$77*'Foglio deposito'!$C$81*C7*D7</f>
        <v>24.244877183525297</v>
      </c>
      <c r="H97" s="93">
        <f>1*('DATI STRUTTURA'!L72)+1*'DATI STRUTTURA'!M72+0*'DATI STRUTTURA'!N72</f>
        <v>16.609050000000003</v>
      </c>
      <c r="I97" s="93">
        <f>1*('Foglio deposito'!K173)+1*'Foglio deposito'!L173+0*'Foglio deposito'!M173</f>
        <v>0</v>
      </c>
      <c r="J97" s="93">
        <f t="shared" si="9"/>
        <v>26.446727183525304</v>
      </c>
      <c r="K97" s="93">
        <f t="shared" si="10"/>
        <v>33.650327183525306</v>
      </c>
      <c r="L97" s="93">
        <f t="shared" si="11"/>
        <v>40.8539271835253</v>
      </c>
    </row>
    <row r="98" spans="2:12" x14ac:dyDescent="0.25">
      <c r="B98" s="10">
        <f t="shared" si="8"/>
        <v>3</v>
      </c>
      <c r="C98" s="85">
        <f t="shared" si="8"/>
        <v>0.94</v>
      </c>
      <c r="D98" s="85">
        <f t="shared" si="8"/>
        <v>0.4</v>
      </c>
      <c r="E98" s="93">
        <f>1*('DATI STRUTTURA'!I73)+1*'DATI STRUTTURA'!J73+0*'DATI STRUTTURA'!K73</f>
        <v>13.447119611097653</v>
      </c>
      <c r="F98" s="93">
        <f>1*('DATI STRUTTURA'!I73)+1*'DATI STRUTTURA'!J73+0*'DATI STRUTTURA'!K73+1*'Foglio deposito'!$C$77*'Foglio deposito'!$C$81/2*C8*D8</f>
        <v>18.353919611097652</v>
      </c>
      <c r="G98" s="93">
        <f>1*('DATI STRUTTURA'!I73)+1*'DATI STRUTTURA'!J73+0*'DATI STRUTTURA'!K73+1*'Foglio deposito'!$C$77*'Foglio deposito'!$C$81*C8*D8</f>
        <v>23.260719611097652</v>
      </c>
      <c r="H98" s="93">
        <f>1*('DATI STRUTTURA'!L73)+1*'DATI STRUTTURA'!M73+0*'DATI STRUTTURA'!N73</f>
        <v>3.9559499999999996</v>
      </c>
      <c r="I98" s="93">
        <f>1*('Foglio deposito'!K174)+1*'Foglio deposito'!L174+0*'Foglio deposito'!M174</f>
        <v>0</v>
      </c>
      <c r="J98" s="93">
        <f t="shared" si="9"/>
        <v>17.403069611097653</v>
      </c>
      <c r="K98" s="93">
        <f t="shared" si="10"/>
        <v>22.309869611097653</v>
      </c>
      <c r="L98" s="93">
        <f t="shared" si="11"/>
        <v>27.21666961109765</v>
      </c>
    </row>
    <row r="99" spans="2:12" x14ac:dyDescent="0.25">
      <c r="B99" s="10">
        <f t="shared" si="8"/>
        <v>4</v>
      </c>
      <c r="C99" s="85">
        <f t="shared" si="8"/>
        <v>1.89</v>
      </c>
      <c r="D99" s="85">
        <f t="shared" si="8"/>
        <v>0.4</v>
      </c>
      <c r="E99" s="93">
        <f>1*('DATI STRUTTURA'!I74)+1*'DATI STRUTTURA'!J74+0*'DATI STRUTTURA'!K74</f>
        <v>22.562441272577658</v>
      </c>
      <c r="F99" s="93">
        <f>1*('DATI STRUTTURA'!I74)+1*'DATI STRUTTURA'!J74+0*'DATI STRUTTURA'!K74+1*'Foglio deposito'!$C$77*'Foglio deposito'!$C$81/2*C9*D9</f>
        <v>32.428241272577658</v>
      </c>
      <c r="G99" s="93">
        <f>1*('DATI STRUTTURA'!I74)+1*'DATI STRUTTURA'!J74+0*'DATI STRUTTURA'!K74+1*'Foglio deposito'!$C$77*'Foglio deposito'!$C$81*C9*D9</f>
        <v>42.294041272577658</v>
      </c>
      <c r="H99" s="93">
        <f>1*('DATI STRUTTURA'!L74)+1*'DATI STRUTTURA'!M74+0*'DATI STRUTTURA'!N74</f>
        <v>17.0307</v>
      </c>
      <c r="I99" s="93">
        <f>1*('Foglio deposito'!K175)+1*'Foglio deposito'!L175+0*'Foglio deposito'!M175</f>
        <v>0</v>
      </c>
      <c r="J99" s="93">
        <f t="shared" si="9"/>
        <v>39.593141272577654</v>
      </c>
      <c r="K99" s="93">
        <f t="shared" si="10"/>
        <v>49.458941272577661</v>
      </c>
      <c r="L99" s="93">
        <f t="shared" si="11"/>
        <v>59.324741272577654</v>
      </c>
    </row>
    <row r="100" spans="2:12" x14ac:dyDescent="0.25">
      <c r="B100" s="10">
        <f t="shared" si="8"/>
        <v>5</v>
      </c>
      <c r="C100" s="85">
        <f t="shared" si="8"/>
        <v>1.73</v>
      </c>
      <c r="D100" s="85">
        <f t="shared" si="8"/>
        <v>0.4</v>
      </c>
      <c r="E100" s="93">
        <f>1*('DATI STRUTTURA'!I75)+1*'DATI STRUTTURA'!J75+0*'DATI STRUTTURA'!K75</f>
        <v>13.994445491433538</v>
      </c>
      <c r="F100" s="93">
        <f>1*('DATI STRUTTURA'!I75)+1*'DATI STRUTTURA'!J75+0*'DATI STRUTTURA'!K75+1*'Foglio deposito'!$C$77*'Foglio deposito'!$C$81/2*C10*D10</f>
        <v>23.025045491433538</v>
      </c>
      <c r="G100" s="93">
        <f>1*('DATI STRUTTURA'!I75)+1*'DATI STRUTTURA'!J75+0*'DATI STRUTTURA'!K75+1*'Foglio deposito'!$C$77*'Foglio deposito'!$C$81*C10*D10</f>
        <v>32.055645491433538</v>
      </c>
      <c r="H100" s="93">
        <f>1*('DATI STRUTTURA'!L75)+1*'DATI STRUTTURA'!M75+0*'DATI STRUTTURA'!N75</f>
        <v>23.601600000000001</v>
      </c>
      <c r="I100" s="93">
        <f>1*('Foglio deposito'!K176)+1*'Foglio deposito'!L176+0*'Foglio deposito'!M176</f>
        <v>0</v>
      </c>
      <c r="J100" s="93">
        <f t="shared" si="9"/>
        <v>37.596045491433543</v>
      </c>
      <c r="K100" s="93">
        <f t="shared" si="10"/>
        <v>46.626645491433536</v>
      </c>
      <c r="L100" s="93">
        <f t="shared" si="11"/>
        <v>55.657245491433542</v>
      </c>
    </row>
    <row r="101" spans="2:12" x14ac:dyDescent="0.25">
      <c r="B101" s="10">
        <f t="shared" si="8"/>
        <v>6</v>
      </c>
      <c r="C101" s="85">
        <f t="shared" si="8"/>
        <v>1.49</v>
      </c>
      <c r="D101" s="85">
        <f t="shared" si="8"/>
        <v>0.4</v>
      </c>
      <c r="E101" s="93">
        <f>1*('DATI STRUTTURA'!I76)+1*'DATI STRUTTURA'!J76+0*'DATI STRUTTURA'!K76</f>
        <v>12.547911867220007</v>
      </c>
      <c r="F101" s="93">
        <f>1*('DATI STRUTTURA'!I76)+1*'DATI STRUTTURA'!J76+0*'DATI STRUTTURA'!K76+1*'Foglio deposito'!$C$77*'Foglio deposito'!$C$81/2*C11*D11</f>
        <v>20.325711867220008</v>
      </c>
      <c r="G101" s="93">
        <f>1*('DATI STRUTTURA'!I76)+1*'DATI STRUTTURA'!J76+0*'DATI STRUTTURA'!K76+1*'Foglio deposito'!$C$77*'Foglio deposito'!$C$81*C11*D11</f>
        <v>28.103511867220007</v>
      </c>
      <c r="H101" s="93">
        <f>1*('DATI STRUTTURA'!L76)+1*'DATI STRUTTURA'!M76+0*'DATI STRUTTURA'!N76</f>
        <v>44.107200000000006</v>
      </c>
      <c r="I101" s="93">
        <f>1*('Foglio deposito'!K177)+1*'Foglio deposito'!L177+0*'Foglio deposito'!M177</f>
        <v>0</v>
      </c>
      <c r="J101" s="93">
        <f t="shared" si="9"/>
        <v>56.655111867220015</v>
      </c>
      <c r="K101" s="93">
        <f t="shared" si="10"/>
        <v>64.432911867220014</v>
      </c>
      <c r="L101" s="93">
        <f t="shared" si="11"/>
        <v>72.210711867220013</v>
      </c>
    </row>
    <row r="102" spans="2:12" x14ac:dyDescent="0.25">
      <c r="B102" s="10">
        <f t="shared" si="8"/>
        <v>7</v>
      </c>
      <c r="C102" s="85">
        <f t="shared" si="8"/>
        <v>1.8</v>
      </c>
      <c r="D102" s="85">
        <f t="shared" si="8"/>
        <v>0.4</v>
      </c>
      <c r="E102" s="93">
        <f>1*('DATI STRUTTURA'!I77)+1*'DATI STRUTTURA'!J77+0*'DATI STRUTTURA'!K77</f>
        <v>10.64007480931177</v>
      </c>
      <c r="F102" s="93">
        <f>1*('DATI STRUTTURA'!I77)+1*'DATI STRUTTURA'!J77+0*'DATI STRUTTURA'!K77+1*'Foglio deposito'!$C$77*'Foglio deposito'!$C$81/2*C12*D12</f>
        <v>20.036074809311771</v>
      </c>
      <c r="G102" s="93">
        <f>1*('DATI STRUTTURA'!I77)+1*'DATI STRUTTURA'!J77+0*'DATI STRUTTURA'!K77+1*'Foglio deposito'!$C$77*'Foglio deposito'!$C$81*C12*D12</f>
        <v>29.432074809311768</v>
      </c>
      <c r="H102" s="93">
        <f>1*('DATI STRUTTURA'!L77)+1*'DATI STRUTTURA'!M77+0*'DATI STRUTTURA'!N77</f>
        <v>34.595300000000002</v>
      </c>
      <c r="I102" s="93">
        <f>1*('Foglio deposito'!K178)+1*'Foglio deposito'!L178+0*'Foglio deposito'!M178</f>
        <v>0</v>
      </c>
      <c r="J102" s="93">
        <f t="shared" si="9"/>
        <v>45.235374809311772</v>
      </c>
      <c r="K102" s="93">
        <f t="shared" si="10"/>
        <v>54.631374809311772</v>
      </c>
      <c r="L102" s="93">
        <f t="shared" si="11"/>
        <v>64.027374809311766</v>
      </c>
    </row>
    <row r="103" spans="2:12" x14ac:dyDescent="0.25">
      <c r="B103" s="10">
        <f t="shared" si="8"/>
        <v>8</v>
      </c>
      <c r="C103" s="85">
        <f t="shared" si="8"/>
        <v>1.04</v>
      </c>
      <c r="D103" s="85">
        <f t="shared" si="8"/>
        <v>0.4</v>
      </c>
      <c r="E103" s="93">
        <f>1*('DATI STRUTTURA'!I78)+1*'DATI STRUTTURA'!J78+0*'DATI STRUTTURA'!K78</f>
        <v>14.074669611097654</v>
      </c>
      <c r="F103" s="93">
        <f>1*('DATI STRUTTURA'!I78)+1*'DATI STRUTTURA'!J78+0*'DATI STRUTTURA'!K78+1*'Foglio deposito'!$C$77*'Foglio deposito'!$C$81/2*C13*D13</f>
        <v>19.503469611097653</v>
      </c>
      <c r="G103" s="93">
        <f>1*('DATI STRUTTURA'!I78)+1*'DATI STRUTTURA'!J78+0*'DATI STRUTTURA'!K78+1*'Foglio deposito'!$C$77*'Foglio deposito'!$C$81*C13*D13</f>
        <v>24.932269611097652</v>
      </c>
      <c r="H103" s="93">
        <f>1*('DATI STRUTTURA'!L78)+1*'DATI STRUTTURA'!M78+0*'DATI STRUTTURA'!N78</f>
        <v>16.559731578947371</v>
      </c>
      <c r="I103" s="93">
        <f>1*('Foglio deposito'!K179)+1*'Foglio deposito'!L179+0*'Foglio deposito'!M179</f>
        <v>0</v>
      </c>
      <c r="J103" s="93">
        <f t="shared" si="9"/>
        <v>30.634401190045025</v>
      </c>
      <c r="K103" s="93">
        <f t="shared" si="10"/>
        <v>36.063201190045021</v>
      </c>
      <c r="L103" s="93">
        <f t="shared" si="11"/>
        <v>41.492001190045023</v>
      </c>
    </row>
    <row r="104" spans="2:12" x14ac:dyDescent="0.25">
      <c r="B104" s="10">
        <f t="shared" si="8"/>
        <v>9</v>
      </c>
      <c r="C104" s="85">
        <f t="shared" si="8"/>
        <v>1.04</v>
      </c>
      <c r="D104" s="85">
        <f t="shared" si="8"/>
        <v>0.4</v>
      </c>
      <c r="E104" s="93">
        <f>1*('DATI STRUTTURA'!I79)+1*'DATI STRUTTURA'!J79+0*'DATI STRUTTURA'!K79</f>
        <v>13.447119611097653</v>
      </c>
      <c r="F104" s="93">
        <f>1*('DATI STRUTTURA'!I79)+1*'DATI STRUTTURA'!J79+0*'DATI STRUTTURA'!K79+1*'Foglio deposito'!$C$77*'Foglio deposito'!$C$81/2*C14*D14</f>
        <v>18.875919611097654</v>
      </c>
      <c r="G104" s="93">
        <f>1*('DATI STRUTTURA'!I79)+1*'DATI STRUTTURA'!J79+0*'DATI STRUTTURA'!K79+1*'Foglio deposito'!$C$77*'Foglio deposito'!$C$81*C14*D14</f>
        <v>24.304719611097653</v>
      </c>
      <c r="H104" s="93">
        <f>1*('DATI STRUTTURA'!L79)+1*'DATI STRUTTURA'!M79+0*'DATI STRUTTURA'!N79</f>
        <v>16.559731578947371</v>
      </c>
      <c r="I104" s="93">
        <f>1*('Foglio deposito'!K180)+1*'Foglio deposito'!L180+0*'Foglio deposito'!M180</f>
        <v>0</v>
      </c>
      <c r="J104" s="93">
        <f t="shared" si="9"/>
        <v>30.006851190045026</v>
      </c>
      <c r="K104" s="93">
        <f t="shared" si="10"/>
        <v>35.435651190045022</v>
      </c>
      <c r="L104" s="93">
        <f t="shared" si="11"/>
        <v>40.864451190045024</v>
      </c>
    </row>
    <row r="105" spans="2:12" x14ac:dyDescent="0.25">
      <c r="B105" s="10">
        <f t="shared" si="8"/>
        <v>10</v>
      </c>
      <c r="C105" s="85">
        <f t="shared" si="8"/>
        <v>0.84</v>
      </c>
      <c r="D105" s="85">
        <f t="shared" si="8"/>
        <v>0.4</v>
      </c>
      <c r="E105" s="93">
        <f>1*('DATI STRUTTURA'!I80)+1*'DATI STRUTTURA'!J80+0*'DATI STRUTTURA'!K80</f>
        <v>9.85420130318942</v>
      </c>
      <c r="F105" s="93">
        <f>1*('DATI STRUTTURA'!I80)+1*'DATI STRUTTURA'!J80+0*'DATI STRUTTURA'!K80+1*'Foglio deposito'!$C$77*'Foglio deposito'!$C$81/2*C15*D15</f>
        <v>14.239001303189418</v>
      </c>
      <c r="G105" s="93">
        <f>1*('DATI STRUTTURA'!I80)+1*'DATI STRUTTURA'!J80+0*'DATI STRUTTURA'!K80+1*'Foglio deposito'!$C$77*'Foglio deposito'!$C$81*C15*D15</f>
        <v>18.623801303189417</v>
      </c>
      <c r="H105" s="93">
        <f>1*('DATI STRUTTURA'!L80)+1*'DATI STRUTTURA'!M80+0*'DATI STRUTTURA'!N80</f>
        <v>16.306600000000003</v>
      </c>
      <c r="I105" s="93">
        <f>1*('Foglio deposito'!K181)+1*'Foglio deposito'!L181+0*'Foglio deposito'!M181</f>
        <v>0</v>
      </c>
      <c r="J105" s="93">
        <f t="shared" si="9"/>
        <v>26.160801303189423</v>
      </c>
      <c r="K105" s="93">
        <f t="shared" si="10"/>
        <v>30.545601303189422</v>
      </c>
      <c r="L105" s="93">
        <f t="shared" si="11"/>
        <v>34.93040130318942</v>
      </c>
    </row>
    <row r="106" spans="2:12" x14ac:dyDescent="0.25">
      <c r="B106" s="10">
        <f t="shared" si="8"/>
        <v>11</v>
      </c>
      <c r="C106" s="85">
        <f t="shared" si="8"/>
        <v>1.5</v>
      </c>
      <c r="D106" s="85">
        <f t="shared" si="8"/>
        <v>0.4</v>
      </c>
      <c r="E106" s="93">
        <f>1*('DATI STRUTTURA'!I81)+1*'DATI STRUTTURA'!J81+0*'DATI STRUTTURA'!K81</f>
        <v>11.009586558525299</v>
      </c>
      <c r="F106" s="93">
        <f>1*('DATI STRUTTURA'!I81)+1*'DATI STRUTTURA'!J81+0*'DATI STRUTTURA'!K81+1*'Foglio deposito'!$C$77*'Foglio deposito'!$C$81/2*C16*D16</f>
        <v>18.839586558525298</v>
      </c>
      <c r="G106" s="93">
        <f>1*('DATI STRUTTURA'!I81)+1*'DATI STRUTTURA'!J81+0*'DATI STRUTTURA'!K81+1*'Foglio deposito'!$C$77*'Foglio deposito'!$C$81*C16*D16</f>
        <v>26.6695865585253</v>
      </c>
      <c r="H106" s="93">
        <f>1*('DATI STRUTTURA'!L81)+1*'DATI STRUTTURA'!M81+0*'DATI STRUTTURA'!N81</f>
        <v>21.943600000000004</v>
      </c>
      <c r="I106" s="93">
        <f>1*('Foglio deposito'!K182)+1*'Foglio deposito'!L182+0*'Foglio deposito'!M182</f>
        <v>0</v>
      </c>
      <c r="J106" s="93">
        <f t="shared" si="9"/>
        <v>32.953186558525303</v>
      </c>
      <c r="K106" s="93">
        <f t="shared" si="10"/>
        <v>40.783186558525301</v>
      </c>
      <c r="L106" s="93">
        <f t="shared" si="11"/>
        <v>48.6131865585253</v>
      </c>
    </row>
    <row r="107" spans="2:12" x14ac:dyDescent="0.25">
      <c r="B107" s="10">
        <f t="shared" si="8"/>
        <v>12</v>
      </c>
      <c r="C107" s="85">
        <f t="shared" si="8"/>
        <v>0.4</v>
      </c>
      <c r="D107" s="85">
        <f t="shared" si="8"/>
        <v>6.4</v>
      </c>
      <c r="E107" s="93">
        <f>1*('DATI STRUTTURA'!I82)+1*'DATI STRUTTURA'!J82+0*'DATI STRUTTURA'!K82</f>
        <v>20.62831600595295</v>
      </c>
      <c r="F107" s="93">
        <f>1*('DATI STRUTTURA'!I82)+1*'DATI STRUTTURA'!J82+0*'DATI STRUTTURA'!K82+1*'Foglio deposito'!$C$77*'Foglio deposito'!$C$81/2*C17*D17</f>
        <v>54.036316005952955</v>
      </c>
      <c r="G107" s="93">
        <f>1*('DATI STRUTTURA'!I82)+1*'DATI STRUTTURA'!J82+0*'DATI STRUTTURA'!K82+1*'Foglio deposito'!$C$77*'Foglio deposito'!$C$81*C17*D17</f>
        <v>87.444316005952956</v>
      </c>
      <c r="H107" s="93">
        <f>1*('DATI STRUTTURA'!L82)+1*'DATI STRUTTURA'!M82+0*'DATI STRUTTURA'!N82</f>
        <v>47.672550000000001</v>
      </c>
      <c r="I107" s="93">
        <f>1*('Foglio deposito'!K183)+1*'Foglio deposito'!L183+0*'Foglio deposito'!M183</f>
        <v>0</v>
      </c>
      <c r="J107" s="93">
        <f t="shared" si="9"/>
        <v>68.300866005952955</v>
      </c>
      <c r="K107" s="93">
        <f t="shared" si="10"/>
        <v>101.70886600595296</v>
      </c>
      <c r="L107" s="93">
        <f t="shared" si="11"/>
        <v>135.11686600595294</v>
      </c>
    </row>
    <row r="108" spans="2:12" x14ac:dyDescent="0.25">
      <c r="B108" s="10">
        <f t="shared" si="8"/>
        <v>13</v>
      </c>
      <c r="C108" s="85">
        <f t="shared" si="8"/>
        <v>0.4</v>
      </c>
      <c r="D108" s="85">
        <f t="shared" si="8"/>
        <v>2.95</v>
      </c>
      <c r="E108" s="93">
        <f>1*('DATI STRUTTURA'!I83)+1*'DATI STRUTTURA'!J83+0*'DATI STRUTTURA'!K83</f>
        <v>11.839095579082361</v>
      </c>
      <c r="F108" s="93">
        <f>1*('DATI STRUTTURA'!I83)+1*'DATI STRUTTURA'!J83+0*'DATI STRUTTURA'!K83+1*'Foglio deposito'!$C$77*'Foglio deposito'!$C$81/2*C18*D18</f>
        <v>27.238095579082362</v>
      </c>
      <c r="G108" s="93">
        <f>1*('DATI STRUTTURA'!I83)+1*'DATI STRUTTURA'!J83+0*'DATI STRUTTURA'!K83+1*'Foglio deposito'!$C$77*'Foglio deposito'!$C$81*C18*D18</f>
        <v>42.637095579082363</v>
      </c>
      <c r="H108" s="93">
        <f>1*('DATI STRUTTURA'!L83)+1*'DATI STRUTTURA'!M83+0*'DATI STRUTTURA'!N83</f>
        <v>55.852649999999997</v>
      </c>
      <c r="I108" s="93">
        <f>1*('Foglio deposito'!K184)+1*'Foglio deposito'!L184+0*'Foglio deposito'!M184</f>
        <v>0</v>
      </c>
      <c r="J108" s="93">
        <f t="shared" si="9"/>
        <v>67.691745579082351</v>
      </c>
      <c r="K108" s="93">
        <f t="shared" si="10"/>
        <v>83.090745579082352</v>
      </c>
      <c r="L108" s="93">
        <f t="shared" si="11"/>
        <v>98.489745579082353</v>
      </c>
    </row>
    <row r="109" spans="2:12" x14ac:dyDescent="0.25">
      <c r="B109" s="10">
        <f t="shared" si="8"/>
        <v>14</v>
      </c>
      <c r="C109" s="85">
        <f t="shared" si="8"/>
        <v>0.4</v>
      </c>
      <c r="D109" s="85">
        <f t="shared" si="8"/>
        <v>4.1500000000000004</v>
      </c>
      <c r="E109" s="93">
        <f>1*('DATI STRUTTURA'!I84)+1*'DATI STRUTTURA'!J84+0*'DATI STRUTTURA'!K84</f>
        <v>19.366368639265303</v>
      </c>
      <c r="F109" s="93">
        <f>1*('DATI STRUTTURA'!I84)+1*'DATI STRUTTURA'!J84+0*'DATI STRUTTURA'!K84+1*'Foglio deposito'!$C$77*'Foglio deposito'!$C$81/2*C19*D19</f>
        <v>41.0293686392653</v>
      </c>
      <c r="G109" s="93">
        <f>1*('DATI STRUTTURA'!I84)+1*'DATI STRUTTURA'!J84+0*'DATI STRUTTURA'!K84+1*'Foglio deposito'!$C$77*'Foglio deposito'!$C$81*C19*D19</f>
        <v>62.692368639265304</v>
      </c>
      <c r="H109" s="93">
        <f>1*('DATI STRUTTURA'!L84)+1*'DATI STRUTTURA'!M84+0*'DATI STRUTTURA'!N84</f>
        <v>36.877499999999998</v>
      </c>
      <c r="I109" s="93">
        <f>1*('Foglio deposito'!K185)+1*'Foglio deposito'!L185+0*'Foglio deposito'!M185</f>
        <v>0</v>
      </c>
      <c r="J109" s="93">
        <f t="shared" si="9"/>
        <v>56.243868639265301</v>
      </c>
      <c r="K109" s="93">
        <f t="shared" si="10"/>
        <v>77.906868639265298</v>
      </c>
      <c r="L109" s="93">
        <f t="shared" si="11"/>
        <v>99.569868639265309</v>
      </c>
    </row>
    <row r="110" spans="2:12" x14ac:dyDescent="0.25">
      <c r="B110" s="10">
        <f t="shared" si="8"/>
        <v>15</v>
      </c>
      <c r="C110" s="85">
        <f t="shared" si="8"/>
        <v>0.4</v>
      </c>
      <c r="D110" s="85">
        <f t="shared" si="8"/>
        <v>2.95</v>
      </c>
      <c r="E110" s="93">
        <f>1*('DATI STRUTTURA'!I85)+1*'DATI STRUTTURA'!J85+0*'DATI STRUTTURA'!K85</f>
        <v>12.560574542517653</v>
      </c>
      <c r="F110" s="93">
        <f>1*('DATI STRUTTURA'!I85)+1*'DATI STRUTTURA'!J85+0*'DATI STRUTTURA'!K85+1*'Foglio deposito'!$C$77*'Foglio deposito'!$C$81/2*C20*D20</f>
        <v>27.959574542517654</v>
      </c>
      <c r="G110" s="93">
        <f>1*('DATI STRUTTURA'!I85)+1*'DATI STRUTTURA'!J85+0*'DATI STRUTTURA'!K85+1*'Foglio deposito'!$C$77*'Foglio deposito'!$C$81*C20*D20</f>
        <v>43.358574542517658</v>
      </c>
      <c r="H110" s="93">
        <f>1*('DATI STRUTTURA'!L85)+1*'DATI STRUTTURA'!M85+0*'DATI STRUTTURA'!N85</f>
        <v>33.994349999999997</v>
      </c>
      <c r="I110" s="93">
        <f>1*('Foglio deposito'!K186)+1*'Foglio deposito'!L186+0*'Foglio deposito'!M186</f>
        <v>0</v>
      </c>
      <c r="J110" s="93">
        <f t="shared" si="9"/>
        <v>46.554924542517654</v>
      </c>
      <c r="K110" s="93">
        <f t="shared" si="10"/>
        <v>61.953924542517655</v>
      </c>
      <c r="L110" s="93">
        <f t="shared" si="11"/>
        <v>77.352924542517655</v>
      </c>
    </row>
    <row r="111" spans="2:12" x14ac:dyDescent="0.25">
      <c r="B111" s="10">
        <f t="shared" si="8"/>
        <v>16</v>
      </c>
      <c r="C111" s="85">
        <f t="shared" si="8"/>
        <v>0.4</v>
      </c>
      <c r="D111" s="85">
        <f t="shared" si="8"/>
        <v>5.3</v>
      </c>
      <c r="E111" s="93">
        <f>1*('DATI STRUTTURA'!I86)+1*'DATI STRUTTURA'!J86+0*'DATI STRUTTURA'!K86</f>
        <v>28.876966093601769</v>
      </c>
      <c r="F111" s="93">
        <f>1*('DATI STRUTTURA'!I86)+1*'DATI STRUTTURA'!J86+0*'DATI STRUTTURA'!K86+1*'Foglio deposito'!$C$77*'Foglio deposito'!$C$81/2*C21*D21</f>
        <v>56.542966093601763</v>
      </c>
      <c r="G111" s="93">
        <f>1*('DATI STRUTTURA'!I86)+1*'DATI STRUTTURA'!J86+0*'DATI STRUTTURA'!K86+1*'Foglio deposito'!$C$77*'Foglio deposito'!$C$81*C21*D21</f>
        <v>84.208966093601759</v>
      </c>
      <c r="H111" s="93">
        <f>1*('DATI STRUTTURA'!L86)+1*'DATI STRUTTURA'!M86+0*'DATI STRUTTURA'!N86</f>
        <v>16.091999999999999</v>
      </c>
      <c r="I111" s="93">
        <f>1*('Foglio deposito'!K187)+1*'Foglio deposito'!L187+0*'Foglio deposito'!M187</f>
        <v>0</v>
      </c>
      <c r="J111" s="93">
        <f t="shared" si="9"/>
        <v>44.968966093601765</v>
      </c>
      <c r="K111" s="93">
        <f t="shared" si="10"/>
        <v>72.634966093601761</v>
      </c>
      <c r="L111" s="93">
        <f t="shared" si="11"/>
        <v>100.30096609360176</v>
      </c>
    </row>
    <row r="112" spans="2:12" x14ac:dyDescent="0.25">
      <c r="B112" s="10">
        <f t="shared" si="8"/>
        <v>17</v>
      </c>
      <c r="C112" s="85">
        <f t="shared" si="8"/>
        <v>0.4</v>
      </c>
      <c r="D112" s="85">
        <f t="shared" si="8"/>
        <v>4.0999999999999996</v>
      </c>
      <c r="E112" s="93">
        <f>1*('DATI STRUTTURA'!I87)+1*'DATI STRUTTURA'!J87+0*'DATI STRUTTURA'!K87</f>
        <v>13.948354744579417</v>
      </c>
      <c r="F112" s="93">
        <f>1*('DATI STRUTTURA'!I87)+1*'DATI STRUTTURA'!J87+0*'DATI STRUTTURA'!K87+1*'Foglio deposito'!$C$77*'Foglio deposito'!$C$81/2*C22*D22</f>
        <v>35.350354744579413</v>
      </c>
      <c r="G112" s="93">
        <f>1*('DATI STRUTTURA'!I87)+1*'DATI STRUTTURA'!J87+0*'DATI STRUTTURA'!K87+1*'Foglio deposito'!$C$77*'Foglio deposito'!$C$81*C22*D22</f>
        <v>56.752354744579414</v>
      </c>
      <c r="H112" s="93">
        <f>1*('DATI STRUTTURA'!L87)+1*'DATI STRUTTURA'!M87+0*'DATI STRUTTURA'!N87</f>
        <v>78.022344736842115</v>
      </c>
      <c r="I112" s="93">
        <f>1*('Foglio deposito'!K188)+1*'Foglio deposito'!L188+0*'Foglio deposito'!M188</f>
        <v>0</v>
      </c>
      <c r="J112" s="93">
        <f t="shared" si="9"/>
        <v>91.970699481421534</v>
      </c>
      <c r="K112" s="93">
        <f t="shared" si="10"/>
        <v>113.37269948142153</v>
      </c>
      <c r="L112" s="93">
        <f t="shared" si="11"/>
        <v>134.77469948142152</v>
      </c>
    </row>
    <row r="113" spans="2:12" x14ac:dyDescent="0.25">
      <c r="B113" s="10">
        <f t="shared" si="8"/>
        <v>18</v>
      </c>
      <c r="C113" s="85">
        <f t="shared" si="8"/>
        <v>0</v>
      </c>
      <c r="D113" s="85">
        <f t="shared" si="8"/>
        <v>0</v>
      </c>
      <c r="E113" s="93">
        <f>1*('DATI STRUTTURA'!I88)+1*'DATI STRUTTURA'!J88+0*'DATI STRUTTURA'!K88</f>
        <v>0</v>
      </c>
      <c r="F113" s="93">
        <f>1*('DATI STRUTTURA'!I88)+1*'DATI STRUTTURA'!J88+0*'DATI STRUTTURA'!K88+1*'Foglio deposito'!$C$77*'Foglio deposito'!$C$81/2*C23*D23</f>
        <v>0</v>
      </c>
      <c r="G113" s="93">
        <f>1*('DATI STRUTTURA'!I88)+1*'DATI STRUTTURA'!J88+0*'DATI STRUTTURA'!K88+1*'Foglio deposito'!$C$77*'Foglio deposito'!$C$81*C23*D23</f>
        <v>0</v>
      </c>
      <c r="H113" s="93">
        <f>1*('DATI STRUTTURA'!L88)+1*'DATI STRUTTURA'!M88+0*'DATI STRUTTURA'!N88</f>
        <v>0</v>
      </c>
      <c r="I113" s="93">
        <f>1*('Foglio deposito'!K189)+1*'Foglio deposito'!L189+0*'Foglio deposito'!M189</f>
        <v>0</v>
      </c>
      <c r="J113" s="93">
        <f t="shared" si="9"/>
        <v>0</v>
      </c>
      <c r="K113" s="93">
        <f t="shared" si="10"/>
        <v>0</v>
      </c>
      <c r="L113" s="93">
        <f t="shared" si="11"/>
        <v>0</v>
      </c>
    </row>
    <row r="114" spans="2:12" x14ac:dyDescent="0.25">
      <c r="B114" s="10">
        <f t="shared" si="8"/>
        <v>19</v>
      </c>
      <c r="C114" s="85">
        <f t="shared" si="8"/>
        <v>0</v>
      </c>
      <c r="D114" s="85">
        <f t="shared" si="8"/>
        <v>0</v>
      </c>
      <c r="E114" s="93">
        <f>1*('DATI STRUTTURA'!I89)+1*'DATI STRUTTURA'!J89+0*'DATI STRUTTURA'!K89</f>
        <v>0</v>
      </c>
      <c r="F114" s="93">
        <f>1*('DATI STRUTTURA'!I89)+1*'DATI STRUTTURA'!J89+0*'DATI STRUTTURA'!K89+1*'Foglio deposito'!$C$77*'Foglio deposito'!$C$81/2*C24*D24</f>
        <v>0</v>
      </c>
      <c r="G114" s="93">
        <f>1*('DATI STRUTTURA'!I89)+1*'DATI STRUTTURA'!J89+0*'DATI STRUTTURA'!K89+1*'Foglio deposito'!$C$77*'Foglio deposito'!$C$81*C24*D24</f>
        <v>0</v>
      </c>
      <c r="H114" s="93">
        <f>1*('DATI STRUTTURA'!L89)+1*'DATI STRUTTURA'!M89+0*'DATI STRUTTURA'!N89</f>
        <v>0</v>
      </c>
      <c r="I114" s="93">
        <f>1*('Foglio deposito'!K190)+1*'Foglio deposito'!L190+0*'Foglio deposito'!M190</f>
        <v>0</v>
      </c>
      <c r="J114" s="93">
        <f t="shared" si="9"/>
        <v>0</v>
      </c>
      <c r="K114" s="93">
        <f t="shared" si="10"/>
        <v>0</v>
      </c>
      <c r="L114" s="93">
        <f t="shared" si="11"/>
        <v>0</v>
      </c>
    </row>
    <row r="115" spans="2:12" x14ac:dyDescent="0.25">
      <c r="B115" s="10">
        <f t="shared" si="8"/>
        <v>20</v>
      </c>
      <c r="C115" s="85">
        <f t="shared" si="8"/>
        <v>0</v>
      </c>
      <c r="D115" s="85">
        <f t="shared" si="8"/>
        <v>0</v>
      </c>
      <c r="E115" s="93">
        <f>1*('DATI STRUTTURA'!I90)+1*'DATI STRUTTURA'!J90+0*'DATI STRUTTURA'!K90</f>
        <v>0</v>
      </c>
      <c r="F115" s="93">
        <f>1*('DATI STRUTTURA'!I90)+1*'DATI STRUTTURA'!J90+0*'DATI STRUTTURA'!K90+1*'Foglio deposito'!$C$77*'Foglio deposito'!$C$81/2*C25*D25</f>
        <v>0</v>
      </c>
      <c r="G115" s="93">
        <f>1*('DATI STRUTTURA'!I90)+1*'DATI STRUTTURA'!J90+0*'DATI STRUTTURA'!K90+1*'Foglio deposito'!$C$77*'Foglio deposito'!$C$81*C25*D25</f>
        <v>0</v>
      </c>
      <c r="H115" s="93">
        <f>1*('DATI STRUTTURA'!L90)+1*'DATI STRUTTURA'!M90+0*'DATI STRUTTURA'!N90</f>
        <v>0</v>
      </c>
      <c r="I115" s="93">
        <f>1*('Foglio deposito'!K191)+1*'Foglio deposito'!L191+0*'Foglio deposito'!M191</f>
        <v>0</v>
      </c>
      <c r="J115" s="93">
        <f t="shared" si="9"/>
        <v>0</v>
      </c>
      <c r="K115" s="93">
        <f t="shared" si="10"/>
        <v>0</v>
      </c>
      <c r="L115" s="93">
        <f t="shared" si="11"/>
        <v>0</v>
      </c>
    </row>
    <row r="116" spans="2:12" x14ac:dyDescent="0.25">
      <c r="B116" s="10">
        <f t="shared" ref="B116:D135" si="12">B71</f>
        <v>21</v>
      </c>
      <c r="C116" s="85">
        <f t="shared" si="12"/>
        <v>0</v>
      </c>
      <c r="D116" s="85">
        <f t="shared" si="12"/>
        <v>0</v>
      </c>
      <c r="E116" s="93">
        <f>1*('DATI STRUTTURA'!I91)+1*'DATI STRUTTURA'!J91+0*'DATI STRUTTURA'!K91</f>
        <v>0</v>
      </c>
      <c r="F116" s="93">
        <f>1*('DATI STRUTTURA'!I91)+1*'DATI STRUTTURA'!J91+0*'DATI STRUTTURA'!K91+1*'Foglio deposito'!$C$77*'Foglio deposito'!$C$81/2*C26*D26</f>
        <v>0</v>
      </c>
      <c r="G116" s="93">
        <f>1*('DATI STRUTTURA'!I91)+1*'DATI STRUTTURA'!J91+0*'DATI STRUTTURA'!K91+1*'Foglio deposito'!$C$77*'Foglio deposito'!$C$81*C26*D26</f>
        <v>0</v>
      </c>
      <c r="H116" s="93">
        <f>1*('DATI STRUTTURA'!L91)+1*'DATI STRUTTURA'!M91+0*'DATI STRUTTURA'!N91</f>
        <v>0</v>
      </c>
      <c r="I116" s="93">
        <f>1*('Foglio deposito'!K192)+1*'Foglio deposito'!L192+0*'Foglio deposito'!M192</f>
        <v>0</v>
      </c>
      <c r="J116" s="93">
        <f t="shared" si="9"/>
        <v>0</v>
      </c>
      <c r="K116" s="93">
        <f t="shared" si="10"/>
        <v>0</v>
      </c>
      <c r="L116" s="93">
        <f t="shared" si="11"/>
        <v>0</v>
      </c>
    </row>
    <row r="117" spans="2:12" x14ac:dyDescent="0.25">
      <c r="B117" s="10">
        <f t="shared" si="12"/>
        <v>22</v>
      </c>
      <c r="C117" s="85">
        <f t="shared" si="12"/>
        <v>0</v>
      </c>
      <c r="D117" s="85">
        <f t="shared" si="12"/>
        <v>0</v>
      </c>
      <c r="E117" s="93">
        <f>1*('DATI STRUTTURA'!I92)+1*'DATI STRUTTURA'!J92+0*'DATI STRUTTURA'!K92</f>
        <v>0</v>
      </c>
      <c r="F117" s="93">
        <f>1*('DATI STRUTTURA'!I92)+1*'DATI STRUTTURA'!J92+0*'DATI STRUTTURA'!K92+1*'Foglio deposito'!$C$77*'Foglio deposito'!$C$81/2*C27*D27</f>
        <v>0</v>
      </c>
      <c r="G117" s="93">
        <f>1*('DATI STRUTTURA'!I92)+1*'DATI STRUTTURA'!J92+0*'DATI STRUTTURA'!K92+1*'Foglio deposito'!$C$77*'Foglio deposito'!$C$81*C27*D27</f>
        <v>0</v>
      </c>
      <c r="H117" s="93">
        <f>1*('DATI STRUTTURA'!L92)+1*'DATI STRUTTURA'!M92+0*'DATI STRUTTURA'!N92</f>
        <v>0</v>
      </c>
      <c r="I117" s="93">
        <f>1*('Foglio deposito'!K193)+1*'Foglio deposito'!L193+0*'Foglio deposito'!M193</f>
        <v>0</v>
      </c>
      <c r="J117" s="93">
        <f t="shared" si="9"/>
        <v>0</v>
      </c>
      <c r="K117" s="93">
        <f t="shared" si="10"/>
        <v>0</v>
      </c>
      <c r="L117" s="93">
        <f t="shared" si="11"/>
        <v>0</v>
      </c>
    </row>
    <row r="118" spans="2:12" x14ac:dyDescent="0.25">
      <c r="B118" s="10">
        <f t="shared" si="12"/>
        <v>23</v>
      </c>
      <c r="C118" s="85">
        <f t="shared" si="12"/>
        <v>0</v>
      </c>
      <c r="D118" s="85">
        <f t="shared" si="12"/>
        <v>0</v>
      </c>
      <c r="E118" s="93">
        <f>1*('DATI STRUTTURA'!I93)+1*'DATI STRUTTURA'!J93+0*'DATI STRUTTURA'!K93</f>
        <v>0</v>
      </c>
      <c r="F118" s="93">
        <f>1*('DATI STRUTTURA'!I93)+1*'DATI STRUTTURA'!J93+0*'DATI STRUTTURA'!K93+1*'Foglio deposito'!$C$77*'Foglio deposito'!$C$81/2*C28*D28</f>
        <v>0</v>
      </c>
      <c r="G118" s="93">
        <f>1*('DATI STRUTTURA'!I93)+1*'DATI STRUTTURA'!J93+0*'DATI STRUTTURA'!K93+1*'Foglio deposito'!$C$77*'Foglio deposito'!$C$81*C28*D28</f>
        <v>0</v>
      </c>
      <c r="H118" s="93">
        <f>1*('DATI STRUTTURA'!L93)+1*'DATI STRUTTURA'!M93+0*'DATI STRUTTURA'!N93</f>
        <v>0</v>
      </c>
      <c r="I118" s="93">
        <f>1*('Foglio deposito'!K194)+1*'Foglio deposito'!L194+0*'Foglio deposito'!M194</f>
        <v>0</v>
      </c>
      <c r="J118" s="93">
        <f t="shared" si="9"/>
        <v>0</v>
      </c>
      <c r="K118" s="93">
        <f t="shared" si="10"/>
        <v>0</v>
      </c>
      <c r="L118" s="93">
        <f t="shared" si="11"/>
        <v>0</v>
      </c>
    </row>
    <row r="119" spans="2:12" x14ac:dyDescent="0.25">
      <c r="B119" s="10">
        <f t="shared" si="12"/>
        <v>24</v>
      </c>
      <c r="C119" s="85">
        <f t="shared" si="12"/>
        <v>0</v>
      </c>
      <c r="D119" s="85">
        <f t="shared" si="12"/>
        <v>0</v>
      </c>
      <c r="E119" s="93">
        <f>1*('DATI STRUTTURA'!I94)+1*'DATI STRUTTURA'!J94+0*'DATI STRUTTURA'!K94</f>
        <v>0</v>
      </c>
      <c r="F119" s="93">
        <f>1*('DATI STRUTTURA'!I94)+1*'DATI STRUTTURA'!J94+0*'DATI STRUTTURA'!K94+1*'Foglio deposito'!$C$77*'Foglio deposito'!$C$81/2*C29*D29</f>
        <v>0</v>
      </c>
      <c r="G119" s="93">
        <f>1*('DATI STRUTTURA'!I94)+1*'DATI STRUTTURA'!J94+0*'DATI STRUTTURA'!K94+1*'Foglio deposito'!$C$77*'Foglio deposito'!$C$81*C29*D29</f>
        <v>0</v>
      </c>
      <c r="H119" s="93">
        <f>1*('DATI STRUTTURA'!L94)+1*'DATI STRUTTURA'!M94+0*'DATI STRUTTURA'!N94</f>
        <v>0</v>
      </c>
      <c r="I119" s="93">
        <f>1*('Foglio deposito'!K195)+1*'Foglio deposito'!L195+0*'Foglio deposito'!M195</f>
        <v>0</v>
      </c>
      <c r="J119" s="93">
        <f t="shared" si="9"/>
        <v>0</v>
      </c>
      <c r="K119" s="93">
        <f t="shared" si="10"/>
        <v>0</v>
      </c>
      <c r="L119" s="93">
        <f t="shared" si="11"/>
        <v>0</v>
      </c>
    </row>
    <row r="120" spans="2:12" x14ac:dyDescent="0.25">
      <c r="B120" s="10">
        <f t="shared" si="12"/>
        <v>25</v>
      </c>
      <c r="C120" s="85">
        <f t="shared" si="12"/>
        <v>0</v>
      </c>
      <c r="D120" s="85">
        <f t="shared" si="12"/>
        <v>0</v>
      </c>
      <c r="E120" s="93">
        <f>1*('DATI STRUTTURA'!I95)+1*'DATI STRUTTURA'!J95+0*'DATI STRUTTURA'!K95</f>
        <v>0</v>
      </c>
      <c r="F120" s="93">
        <f>1*('DATI STRUTTURA'!I95)+1*'DATI STRUTTURA'!J95+0*'DATI STRUTTURA'!K95+1*'Foglio deposito'!$C$77*'Foglio deposito'!$C$81/2*C30*D30</f>
        <v>0</v>
      </c>
      <c r="G120" s="93">
        <f>1*('DATI STRUTTURA'!I95)+1*'DATI STRUTTURA'!J95+0*'DATI STRUTTURA'!K95+1*'Foglio deposito'!$C$77*'Foglio deposito'!$C$81*C30*D30</f>
        <v>0</v>
      </c>
      <c r="H120" s="93">
        <f>1*('DATI STRUTTURA'!L95)+1*'DATI STRUTTURA'!M95+0*'DATI STRUTTURA'!N95</f>
        <v>0</v>
      </c>
      <c r="I120" s="93">
        <f>1*('Foglio deposito'!K196)+1*'Foglio deposito'!L196+0*'Foglio deposito'!M196</f>
        <v>0</v>
      </c>
      <c r="J120" s="93">
        <f t="shared" si="9"/>
        <v>0</v>
      </c>
      <c r="K120" s="93">
        <f t="shared" si="10"/>
        <v>0</v>
      </c>
      <c r="L120" s="93">
        <f t="shared" si="11"/>
        <v>0</v>
      </c>
    </row>
    <row r="121" spans="2:12" x14ac:dyDescent="0.25">
      <c r="B121" s="10">
        <f t="shared" si="12"/>
        <v>26</v>
      </c>
      <c r="C121" s="85">
        <f t="shared" si="12"/>
        <v>0</v>
      </c>
      <c r="D121" s="85">
        <f t="shared" si="12"/>
        <v>0</v>
      </c>
      <c r="E121" s="93">
        <f>1*('DATI STRUTTURA'!I96)+1*'DATI STRUTTURA'!J96+0*'DATI STRUTTURA'!K96</f>
        <v>0</v>
      </c>
      <c r="F121" s="93">
        <f>1*('DATI STRUTTURA'!I96)+1*'DATI STRUTTURA'!J96+0*'DATI STRUTTURA'!K96+1*'Foglio deposito'!$C$77*'Foglio deposito'!$C$81/2*C31*D31</f>
        <v>0</v>
      </c>
      <c r="G121" s="93">
        <f>1*('DATI STRUTTURA'!I96)+1*'DATI STRUTTURA'!J96+0*'DATI STRUTTURA'!K96+1*'Foglio deposito'!$C$77*'Foglio deposito'!$C$81*C31*D31</f>
        <v>0</v>
      </c>
      <c r="H121" s="93">
        <f>1*('DATI STRUTTURA'!L96)+1*'DATI STRUTTURA'!M96+0*'DATI STRUTTURA'!N96</f>
        <v>0</v>
      </c>
      <c r="I121" s="93">
        <f>1*('Foglio deposito'!K197)+1*'Foglio deposito'!L197+0*'Foglio deposito'!M197</f>
        <v>0</v>
      </c>
      <c r="J121" s="93">
        <f t="shared" si="9"/>
        <v>0</v>
      </c>
      <c r="K121" s="93">
        <f t="shared" si="10"/>
        <v>0</v>
      </c>
      <c r="L121" s="93">
        <f t="shared" si="11"/>
        <v>0</v>
      </c>
    </row>
    <row r="122" spans="2:12" x14ac:dyDescent="0.25">
      <c r="B122" s="10">
        <f t="shared" si="12"/>
        <v>27</v>
      </c>
      <c r="C122" s="85">
        <f t="shared" si="12"/>
        <v>0</v>
      </c>
      <c r="D122" s="85">
        <f t="shared" si="12"/>
        <v>0</v>
      </c>
      <c r="E122" s="93">
        <f>1*('DATI STRUTTURA'!I97)+1*'DATI STRUTTURA'!J97+0*'DATI STRUTTURA'!K97</f>
        <v>0</v>
      </c>
      <c r="F122" s="93">
        <f>1*('DATI STRUTTURA'!I97)+1*'DATI STRUTTURA'!J97+0*'DATI STRUTTURA'!K97+1*'Foglio deposito'!$C$77*'Foglio deposito'!$C$81/2*C32*D32</f>
        <v>0</v>
      </c>
      <c r="G122" s="93">
        <f>1*('DATI STRUTTURA'!I97)+1*'DATI STRUTTURA'!J97+0*'DATI STRUTTURA'!K97+1*'Foglio deposito'!$C$77*'Foglio deposito'!$C$81*C32*D32</f>
        <v>0</v>
      </c>
      <c r="H122" s="93">
        <f>1*('DATI STRUTTURA'!L97)+1*'DATI STRUTTURA'!M97+0*'DATI STRUTTURA'!N97</f>
        <v>0</v>
      </c>
      <c r="I122" s="93">
        <f>1*('Foglio deposito'!K198)+1*'Foglio deposito'!L198+0*'Foglio deposito'!M198</f>
        <v>0</v>
      </c>
      <c r="J122" s="93">
        <f t="shared" si="9"/>
        <v>0</v>
      </c>
      <c r="K122" s="93">
        <f t="shared" si="10"/>
        <v>0</v>
      </c>
      <c r="L122" s="93">
        <f t="shared" si="11"/>
        <v>0</v>
      </c>
    </row>
    <row r="123" spans="2:12" x14ac:dyDescent="0.25">
      <c r="B123" s="10">
        <f t="shared" si="12"/>
        <v>28</v>
      </c>
      <c r="C123" s="85">
        <f t="shared" si="12"/>
        <v>0</v>
      </c>
      <c r="D123" s="85">
        <f t="shared" si="12"/>
        <v>0</v>
      </c>
      <c r="E123" s="93">
        <f>1*('DATI STRUTTURA'!I98)+1*'DATI STRUTTURA'!J98+0*'DATI STRUTTURA'!K98</f>
        <v>0</v>
      </c>
      <c r="F123" s="93">
        <f>1*('DATI STRUTTURA'!I98)+1*'DATI STRUTTURA'!J98+0*'DATI STRUTTURA'!K98+1*'Foglio deposito'!$C$77*'Foglio deposito'!$C$81/2*C33*D33</f>
        <v>0</v>
      </c>
      <c r="G123" s="93">
        <f>1*('DATI STRUTTURA'!I98)+1*'DATI STRUTTURA'!J98+0*'DATI STRUTTURA'!K98+1*'Foglio deposito'!$C$77*'Foglio deposito'!$C$81*C33*D33</f>
        <v>0</v>
      </c>
      <c r="H123" s="93">
        <f>1*('DATI STRUTTURA'!L98)+1*'DATI STRUTTURA'!M98+0*'DATI STRUTTURA'!N98</f>
        <v>0</v>
      </c>
      <c r="I123" s="93">
        <f>1*('Foglio deposito'!K199)+1*'Foglio deposito'!L199+0*'Foglio deposito'!M199</f>
        <v>0</v>
      </c>
      <c r="J123" s="93">
        <f t="shared" si="9"/>
        <v>0</v>
      </c>
      <c r="K123" s="93">
        <f t="shared" si="10"/>
        <v>0</v>
      </c>
      <c r="L123" s="93">
        <f t="shared" si="11"/>
        <v>0</v>
      </c>
    </row>
    <row r="124" spans="2:12" x14ac:dyDescent="0.25">
      <c r="B124" s="10">
        <f t="shared" si="12"/>
        <v>29</v>
      </c>
      <c r="C124" s="85">
        <f t="shared" si="12"/>
        <v>0</v>
      </c>
      <c r="D124" s="85">
        <f t="shared" si="12"/>
        <v>0</v>
      </c>
      <c r="E124" s="93">
        <f>1*('DATI STRUTTURA'!I99)+1*'DATI STRUTTURA'!J99+0*'DATI STRUTTURA'!K99</f>
        <v>0</v>
      </c>
      <c r="F124" s="93">
        <f>1*('DATI STRUTTURA'!I99)+1*'DATI STRUTTURA'!J99+0*'DATI STRUTTURA'!K99+1*'Foglio deposito'!$C$77*'Foglio deposito'!$C$81/2*C34*D34</f>
        <v>0</v>
      </c>
      <c r="G124" s="93">
        <f>1*('DATI STRUTTURA'!I99)+1*'DATI STRUTTURA'!J99+0*'DATI STRUTTURA'!K99+1*'Foglio deposito'!$C$77*'Foglio deposito'!$C$81*C34*D34</f>
        <v>0</v>
      </c>
      <c r="H124" s="93">
        <f>1*('DATI STRUTTURA'!L99)+1*'DATI STRUTTURA'!M99+0*'DATI STRUTTURA'!N99</f>
        <v>0</v>
      </c>
      <c r="I124" s="93">
        <f>1*('Foglio deposito'!K200)+1*'Foglio deposito'!L200+0*'Foglio deposito'!M200</f>
        <v>0</v>
      </c>
      <c r="J124" s="93">
        <f t="shared" si="9"/>
        <v>0</v>
      </c>
      <c r="K124" s="93">
        <f t="shared" si="10"/>
        <v>0</v>
      </c>
      <c r="L124" s="93">
        <f t="shared" si="11"/>
        <v>0</v>
      </c>
    </row>
    <row r="125" spans="2:12" x14ac:dyDescent="0.25">
      <c r="B125" s="10">
        <f t="shared" si="12"/>
        <v>30</v>
      </c>
      <c r="C125" s="85">
        <f t="shared" si="12"/>
        <v>0</v>
      </c>
      <c r="D125" s="85">
        <f t="shared" si="12"/>
        <v>0</v>
      </c>
      <c r="E125" s="93">
        <f>1*('DATI STRUTTURA'!I100)+1*'DATI STRUTTURA'!J100+0*'DATI STRUTTURA'!K100</f>
        <v>0</v>
      </c>
      <c r="F125" s="93">
        <f>1*('DATI STRUTTURA'!I100)+1*'DATI STRUTTURA'!J100+0*'DATI STRUTTURA'!K100+1*'Foglio deposito'!$C$77*'Foglio deposito'!$C$81/2*C35*D35</f>
        <v>0</v>
      </c>
      <c r="G125" s="93">
        <f>1*('DATI STRUTTURA'!I100)+1*'DATI STRUTTURA'!J100+0*'DATI STRUTTURA'!K100+1*'Foglio deposito'!$C$77*'Foglio deposito'!$C$81*C35*D35</f>
        <v>0</v>
      </c>
      <c r="H125" s="93">
        <f>1*('DATI STRUTTURA'!L100)+1*'DATI STRUTTURA'!M100+0*'DATI STRUTTURA'!N100</f>
        <v>0</v>
      </c>
      <c r="I125" s="93">
        <f>1*('Foglio deposito'!K201)+1*'Foglio deposito'!L201+0*'Foglio deposito'!M201</f>
        <v>0</v>
      </c>
      <c r="J125" s="93">
        <f t="shared" si="9"/>
        <v>0</v>
      </c>
      <c r="K125" s="93">
        <f t="shared" si="10"/>
        <v>0</v>
      </c>
      <c r="L125" s="93">
        <f t="shared" si="11"/>
        <v>0</v>
      </c>
    </row>
    <row r="126" spans="2:12" x14ac:dyDescent="0.25">
      <c r="B126" s="10">
        <f t="shared" si="12"/>
        <v>31</v>
      </c>
      <c r="C126" s="85">
        <f t="shared" si="12"/>
        <v>0</v>
      </c>
      <c r="D126" s="85">
        <f t="shared" si="12"/>
        <v>0</v>
      </c>
      <c r="E126" s="93">
        <f>1*('DATI STRUTTURA'!I101)+1*'DATI STRUTTURA'!J101+0*'DATI STRUTTURA'!K101</f>
        <v>0</v>
      </c>
      <c r="F126" s="93">
        <f>1*('DATI STRUTTURA'!I101)+1*'DATI STRUTTURA'!J101+0*'DATI STRUTTURA'!K101+1*'Foglio deposito'!$C$77*'Foglio deposito'!$C$81/2*C36*D36</f>
        <v>0</v>
      </c>
      <c r="G126" s="93">
        <f>1*('DATI STRUTTURA'!I101)+1*'DATI STRUTTURA'!J101+0*'DATI STRUTTURA'!K101+1*'Foglio deposito'!$C$77*'Foglio deposito'!$C$81*C36*D36</f>
        <v>0</v>
      </c>
      <c r="H126" s="93">
        <f>1*('DATI STRUTTURA'!L101)+1*'DATI STRUTTURA'!M101+0*'DATI STRUTTURA'!N101</f>
        <v>0</v>
      </c>
      <c r="I126" s="93">
        <f>1*('Foglio deposito'!K202)+1*'Foglio deposito'!L202+0*'Foglio deposito'!M202</f>
        <v>0</v>
      </c>
      <c r="J126" s="93">
        <f t="shared" si="9"/>
        <v>0</v>
      </c>
      <c r="K126" s="93">
        <f t="shared" si="10"/>
        <v>0</v>
      </c>
      <c r="L126" s="93">
        <f t="shared" si="11"/>
        <v>0</v>
      </c>
    </row>
    <row r="127" spans="2:12" x14ac:dyDescent="0.25">
      <c r="B127" s="10">
        <f t="shared" si="12"/>
        <v>32</v>
      </c>
      <c r="C127" s="85">
        <f t="shared" si="12"/>
        <v>0</v>
      </c>
      <c r="D127" s="85">
        <f t="shared" si="12"/>
        <v>0</v>
      </c>
      <c r="E127" s="93">
        <f>1*('DATI STRUTTURA'!I102)+1*'DATI STRUTTURA'!J102+0*'DATI STRUTTURA'!K102</f>
        <v>0</v>
      </c>
      <c r="F127" s="93">
        <f>1*('DATI STRUTTURA'!I102)+1*'DATI STRUTTURA'!J102+0*'DATI STRUTTURA'!K102+1*'Foglio deposito'!$C$77*'Foglio deposito'!$C$81/2*C37*D37</f>
        <v>0</v>
      </c>
      <c r="G127" s="93">
        <f>1*('DATI STRUTTURA'!I102)+1*'DATI STRUTTURA'!J102+0*'DATI STRUTTURA'!K102+1*'Foglio deposito'!$C$77*'Foglio deposito'!$C$81*C37*D37</f>
        <v>0</v>
      </c>
      <c r="H127" s="93">
        <f>1*('DATI STRUTTURA'!L102)+1*'DATI STRUTTURA'!M102+0*'DATI STRUTTURA'!N102</f>
        <v>0</v>
      </c>
      <c r="I127" s="93">
        <f>1*('Foglio deposito'!K203)+1*'Foglio deposito'!L203+0*'Foglio deposito'!M203</f>
        <v>0</v>
      </c>
      <c r="J127" s="93">
        <f t="shared" si="9"/>
        <v>0</v>
      </c>
      <c r="K127" s="93">
        <f t="shared" si="10"/>
        <v>0</v>
      </c>
      <c r="L127" s="93">
        <f t="shared" si="11"/>
        <v>0</v>
      </c>
    </row>
    <row r="128" spans="2:12" x14ac:dyDescent="0.25">
      <c r="B128" s="10">
        <f t="shared" si="12"/>
        <v>33</v>
      </c>
      <c r="C128" s="85">
        <f t="shared" si="12"/>
        <v>0</v>
      </c>
      <c r="D128" s="85">
        <f t="shared" si="12"/>
        <v>0</v>
      </c>
      <c r="E128" s="93">
        <f>1*('DATI STRUTTURA'!I103)+1*'DATI STRUTTURA'!J103+0*'DATI STRUTTURA'!K103</f>
        <v>0</v>
      </c>
      <c r="F128" s="93">
        <f>1*('DATI STRUTTURA'!I103)+1*'DATI STRUTTURA'!J103+0*'DATI STRUTTURA'!K103+1*'Foglio deposito'!$C$77*'Foglio deposito'!$C$81/2*C38*D38</f>
        <v>0</v>
      </c>
      <c r="G128" s="93">
        <f>1*('DATI STRUTTURA'!I103)+1*'DATI STRUTTURA'!J103+0*'DATI STRUTTURA'!K103+1*'Foglio deposito'!$C$77*'Foglio deposito'!$C$81*C38*D38</f>
        <v>0</v>
      </c>
      <c r="H128" s="93">
        <f>1*('DATI STRUTTURA'!L103)+1*'DATI STRUTTURA'!M103+0*'DATI STRUTTURA'!N103</f>
        <v>0</v>
      </c>
      <c r="I128" s="93">
        <f>1*('Foglio deposito'!K204)+1*'Foglio deposito'!L204+0*'Foglio deposito'!M204</f>
        <v>0</v>
      </c>
      <c r="J128" s="93">
        <f t="shared" si="9"/>
        <v>0</v>
      </c>
      <c r="K128" s="93">
        <f t="shared" si="10"/>
        <v>0</v>
      </c>
      <c r="L128" s="93">
        <f t="shared" si="11"/>
        <v>0</v>
      </c>
    </row>
    <row r="129" spans="2:12" x14ac:dyDescent="0.25">
      <c r="B129" s="10">
        <f t="shared" si="12"/>
        <v>34</v>
      </c>
      <c r="C129" s="85">
        <f t="shared" si="12"/>
        <v>0</v>
      </c>
      <c r="D129" s="85">
        <f t="shared" si="12"/>
        <v>0</v>
      </c>
      <c r="E129" s="93">
        <f>1*('DATI STRUTTURA'!I104)+1*'DATI STRUTTURA'!J104+0*'DATI STRUTTURA'!K104</f>
        <v>0</v>
      </c>
      <c r="F129" s="93">
        <f>1*('DATI STRUTTURA'!I104)+1*'DATI STRUTTURA'!J104+0*'DATI STRUTTURA'!K104+1*'Foglio deposito'!$C$77*'Foglio deposito'!$C$81/2*C39*D39</f>
        <v>0</v>
      </c>
      <c r="G129" s="93">
        <f>1*('DATI STRUTTURA'!I104)+1*'DATI STRUTTURA'!J104+0*'DATI STRUTTURA'!K104+1*'Foglio deposito'!$C$77*'Foglio deposito'!$C$81*C39*D39</f>
        <v>0</v>
      </c>
      <c r="H129" s="93">
        <f>1*('DATI STRUTTURA'!L104)+1*'DATI STRUTTURA'!M104+0*'DATI STRUTTURA'!N104</f>
        <v>0</v>
      </c>
      <c r="I129" s="93">
        <f>1*('Foglio deposito'!K205)+1*'Foglio deposito'!L205+0*'Foglio deposito'!M205</f>
        <v>0</v>
      </c>
      <c r="J129" s="93">
        <f t="shared" si="9"/>
        <v>0</v>
      </c>
      <c r="K129" s="93">
        <f t="shared" si="10"/>
        <v>0</v>
      </c>
      <c r="L129" s="93">
        <f t="shared" si="11"/>
        <v>0</v>
      </c>
    </row>
    <row r="130" spans="2:12" x14ac:dyDescent="0.25">
      <c r="B130" s="10">
        <f t="shared" si="12"/>
        <v>35</v>
      </c>
      <c r="C130" s="85">
        <f t="shared" si="12"/>
        <v>0</v>
      </c>
      <c r="D130" s="85">
        <f t="shared" si="12"/>
        <v>0</v>
      </c>
      <c r="E130" s="93">
        <f>1*('DATI STRUTTURA'!I105)+1*'DATI STRUTTURA'!J105+0*'DATI STRUTTURA'!K105</f>
        <v>0</v>
      </c>
      <c r="F130" s="93">
        <f>1*('DATI STRUTTURA'!I105)+1*'DATI STRUTTURA'!J105+0*'DATI STRUTTURA'!K105+1*'Foglio deposito'!$C$77*'Foglio deposito'!$C$81/2*C40*D40</f>
        <v>0</v>
      </c>
      <c r="G130" s="93">
        <f>1*('DATI STRUTTURA'!I105)+1*'DATI STRUTTURA'!J105+0*'DATI STRUTTURA'!K105+1*'Foglio deposito'!$C$77*'Foglio deposito'!$C$81*C40*D40</f>
        <v>0</v>
      </c>
      <c r="H130" s="93">
        <f>1*('DATI STRUTTURA'!L105)+1*'DATI STRUTTURA'!M105+0*'DATI STRUTTURA'!N105</f>
        <v>0</v>
      </c>
      <c r="I130" s="93">
        <f>1*('Foglio deposito'!K206)+1*'Foglio deposito'!L206+0*'Foglio deposito'!M206</f>
        <v>0</v>
      </c>
      <c r="J130" s="93">
        <f t="shared" si="9"/>
        <v>0</v>
      </c>
      <c r="K130" s="93">
        <f t="shared" si="10"/>
        <v>0</v>
      </c>
      <c r="L130" s="93">
        <f t="shared" si="11"/>
        <v>0</v>
      </c>
    </row>
    <row r="131" spans="2:12" x14ac:dyDescent="0.25">
      <c r="B131" s="10">
        <f t="shared" si="12"/>
        <v>36</v>
      </c>
      <c r="C131" s="85">
        <f t="shared" si="12"/>
        <v>0</v>
      </c>
      <c r="D131" s="85">
        <f t="shared" si="12"/>
        <v>0</v>
      </c>
      <c r="E131" s="93">
        <f>1*('DATI STRUTTURA'!I106)+1*'DATI STRUTTURA'!J106+0*'DATI STRUTTURA'!K106</f>
        <v>0</v>
      </c>
      <c r="F131" s="93">
        <f>1*('DATI STRUTTURA'!I106)+1*'DATI STRUTTURA'!J106+0*'DATI STRUTTURA'!K106+1*'Foglio deposito'!$C$77*'Foglio deposito'!$C$81/2*C41*D41</f>
        <v>0</v>
      </c>
      <c r="G131" s="93">
        <f>1*('DATI STRUTTURA'!I106)+1*'DATI STRUTTURA'!J106+0*'DATI STRUTTURA'!K106+1*'Foglio deposito'!$C$77*'Foglio deposito'!$C$81*C41*D41</f>
        <v>0</v>
      </c>
      <c r="H131" s="93">
        <f>1*('DATI STRUTTURA'!L106)+1*'DATI STRUTTURA'!M106+0*'DATI STRUTTURA'!N106</f>
        <v>0</v>
      </c>
      <c r="I131" s="93">
        <f>1*('Foglio deposito'!K207)+1*'Foglio deposito'!L207+0*'Foglio deposito'!M207</f>
        <v>0</v>
      </c>
      <c r="J131" s="93">
        <f t="shared" si="9"/>
        <v>0</v>
      </c>
      <c r="K131" s="93">
        <f t="shared" si="10"/>
        <v>0</v>
      </c>
      <c r="L131" s="93">
        <f t="shared" si="11"/>
        <v>0</v>
      </c>
    </row>
    <row r="132" spans="2:12" x14ac:dyDescent="0.25">
      <c r="B132" s="10">
        <f t="shared" si="12"/>
        <v>37</v>
      </c>
      <c r="C132" s="85">
        <f t="shared" si="12"/>
        <v>0</v>
      </c>
      <c r="D132" s="85">
        <f t="shared" si="12"/>
        <v>0</v>
      </c>
      <c r="E132" s="93">
        <f>1*('DATI STRUTTURA'!I107)+1*'DATI STRUTTURA'!J107+0*'DATI STRUTTURA'!K107</f>
        <v>0</v>
      </c>
      <c r="F132" s="93">
        <f>1*('DATI STRUTTURA'!I107)+1*'DATI STRUTTURA'!J107+0*'DATI STRUTTURA'!K107+1*'Foglio deposito'!$C$77*'Foglio deposito'!$C$81/2*C42*D42</f>
        <v>0</v>
      </c>
      <c r="G132" s="93">
        <f>1*('DATI STRUTTURA'!I107)+1*'DATI STRUTTURA'!J107+0*'DATI STRUTTURA'!K107+1*'Foglio deposito'!$C$77*'Foglio deposito'!$C$81*C42*D42</f>
        <v>0</v>
      </c>
      <c r="H132" s="93">
        <f>1*('DATI STRUTTURA'!L107)+1*'DATI STRUTTURA'!M107+0*'DATI STRUTTURA'!N107</f>
        <v>0</v>
      </c>
      <c r="I132" s="93">
        <f>1*('Foglio deposito'!K208)+1*'Foglio deposito'!L208+0*'Foglio deposito'!M208</f>
        <v>0</v>
      </c>
      <c r="J132" s="93">
        <f t="shared" si="9"/>
        <v>0</v>
      </c>
      <c r="K132" s="93">
        <f t="shared" si="10"/>
        <v>0</v>
      </c>
      <c r="L132" s="93">
        <f t="shared" si="11"/>
        <v>0</v>
      </c>
    </row>
    <row r="133" spans="2:12" x14ac:dyDescent="0.25">
      <c r="B133" s="10">
        <f t="shared" si="12"/>
        <v>38</v>
      </c>
      <c r="C133" s="85">
        <f t="shared" si="12"/>
        <v>0</v>
      </c>
      <c r="D133" s="85">
        <f t="shared" si="12"/>
        <v>0</v>
      </c>
      <c r="E133" s="93">
        <f>1*('DATI STRUTTURA'!I108)+1*'DATI STRUTTURA'!J108+0*'DATI STRUTTURA'!K108</f>
        <v>0</v>
      </c>
      <c r="F133" s="93">
        <f>1*('DATI STRUTTURA'!I108)+1*'DATI STRUTTURA'!J108+0*'DATI STRUTTURA'!K108+1*'Foglio deposito'!$C$77*'Foglio deposito'!$C$81/2*C43*D43</f>
        <v>0</v>
      </c>
      <c r="G133" s="93">
        <f>1*('DATI STRUTTURA'!I108)+1*'DATI STRUTTURA'!J108+0*'DATI STRUTTURA'!K108+1*'Foglio deposito'!$C$77*'Foglio deposito'!$C$81*C43*D43</f>
        <v>0</v>
      </c>
      <c r="H133" s="93">
        <f>1*('DATI STRUTTURA'!L108)+1*'DATI STRUTTURA'!M108+0*'DATI STRUTTURA'!N108</f>
        <v>0</v>
      </c>
      <c r="I133" s="93">
        <f>1*('Foglio deposito'!K209)+1*'Foglio deposito'!L209+0*'Foglio deposito'!M209</f>
        <v>0</v>
      </c>
      <c r="J133" s="93">
        <f t="shared" si="9"/>
        <v>0</v>
      </c>
      <c r="K133" s="93">
        <f t="shared" si="10"/>
        <v>0</v>
      </c>
      <c r="L133" s="93">
        <f t="shared" si="11"/>
        <v>0</v>
      </c>
    </row>
    <row r="134" spans="2:12" x14ac:dyDescent="0.25">
      <c r="B134" s="10">
        <f t="shared" si="12"/>
        <v>39</v>
      </c>
      <c r="C134" s="85">
        <f t="shared" si="12"/>
        <v>0</v>
      </c>
      <c r="D134" s="85">
        <f t="shared" si="12"/>
        <v>0</v>
      </c>
      <c r="E134" s="93">
        <f>1*('DATI STRUTTURA'!I109)+1*'DATI STRUTTURA'!J109+0*'DATI STRUTTURA'!K109</f>
        <v>0</v>
      </c>
      <c r="F134" s="93">
        <f>1*('DATI STRUTTURA'!I109)+1*'DATI STRUTTURA'!J109+0*'DATI STRUTTURA'!K109+1*'Foglio deposito'!$C$77*'Foglio deposito'!$C$81/2*C44*D44</f>
        <v>0</v>
      </c>
      <c r="G134" s="93">
        <f>1*('DATI STRUTTURA'!I109)+1*'DATI STRUTTURA'!J109+0*'DATI STRUTTURA'!K109+1*'Foglio deposito'!$C$77*'Foglio deposito'!$C$81*C44*D44</f>
        <v>0</v>
      </c>
      <c r="H134" s="93">
        <f>1*('DATI STRUTTURA'!L109)+1*'DATI STRUTTURA'!M109+0*'DATI STRUTTURA'!N109</f>
        <v>0</v>
      </c>
      <c r="I134" s="93">
        <f>1*('Foglio deposito'!K210)+1*'Foglio deposito'!L210+0*'Foglio deposito'!M210</f>
        <v>0</v>
      </c>
      <c r="J134" s="93">
        <f t="shared" si="9"/>
        <v>0</v>
      </c>
      <c r="K134" s="93">
        <f t="shared" si="10"/>
        <v>0</v>
      </c>
      <c r="L134" s="93">
        <f t="shared" si="11"/>
        <v>0</v>
      </c>
    </row>
    <row r="135" spans="2:12" x14ac:dyDescent="0.25">
      <c r="B135" s="10">
        <f t="shared" si="12"/>
        <v>40</v>
      </c>
      <c r="C135" s="85">
        <f t="shared" si="12"/>
        <v>0</v>
      </c>
      <c r="D135" s="85">
        <f t="shared" si="12"/>
        <v>0</v>
      </c>
      <c r="E135" s="93">
        <f>1*('DATI STRUTTURA'!I110)+1*'DATI STRUTTURA'!J110+0*'DATI STRUTTURA'!K110</f>
        <v>0</v>
      </c>
      <c r="F135" s="93">
        <f>1*('DATI STRUTTURA'!I110)+1*'DATI STRUTTURA'!J110+0*'DATI STRUTTURA'!K110+1*'Foglio deposito'!$C$77*'Foglio deposito'!$C$81/2*C45*D45</f>
        <v>0</v>
      </c>
      <c r="G135" s="93">
        <f>1*('DATI STRUTTURA'!I110)+1*'DATI STRUTTURA'!J110+0*'DATI STRUTTURA'!K110+1*'Foglio deposito'!$C$77*'Foglio deposito'!$C$81*C45*D45</f>
        <v>0</v>
      </c>
      <c r="H135" s="93">
        <f>1*('DATI STRUTTURA'!L110)+1*'DATI STRUTTURA'!M110+0*'DATI STRUTTURA'!N110</f>
        <v>0</v>
      </c>
      <c r="I135" s="93">
        <f>1*('Foglio deposito'!K211)+1*'Foglio deposito'!L211+0*'Foglio deposito'!M211</f>
        <v>0</v>
      </c>
      <c r="J135" s="93">
        <f t="shared" si="9"/>
        <v>0</v>
      </c>
      <c r="K135" s="93">
        <f t="shared" si="10"/>
        <v>0</v>
      </c>
      <c r="L135" s="93">
        <f t="shared" si="11"/>
        <v>0</v>
      </c>
    </row>
  </sheetData>
  <customSheetViews>
    <customSheetView guid="{9F10FD11-6100-49E1-A6D9-5E69E81A5748}" scale="80" showGridLines="0" state="hidden">
      <selection activeCell="S14" sqref="S14"/>
      <pageMargins left="0.7" right="0.7" top="0.75" bottom="0.75" header="0.3" footer="0.3"/>
    </customSheetView>
  </customSheetViews>
  <mergeCells count="9">
    <mergeCell ref="E3:L3"/>
    <mergeCell ref="E4:G4"/>
    <mergeCell ref="E93:L93"/>
    <mergeCell ref="E94:G94"/>
    <mergeCell ref="J94:L94"/>
    <mergeCell ref="J4:L4"/>
    <mergeCell ref="E48:L48"/>
    <mergeCell ref="E49:G49"/>
    <mergeCell ref="J49:L49"/>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N135"/>
  <sheetViews>
    <sheetView showGridLines="0" zoomScale="80" zoomScaleNormal="80" workbookViewId="0">
      <selection activeCell="D6" sqref="D6"/>
    </sheetView>
  </sheetViews>
  <sheetFormatPr defaultRowHeight="15" x14ac:dyDescent="0.25"/>
  <cols>
    <col min="1" max="1" width="2.7109375" customWidth="1"/>
    <col min="6" max="6" width="8.85546875" customWidth="1"/>
  </cols>
  <sheetData>
    <row r="3" spans="2:14" ht="18" x14ac:dyDescent="0.35">
      <c r="E3" s="800" t="s">
        <v>117</v>
      </c>
      <c r="F3" s="801"/>
      <c r="G3" s="801"/>
      <c r="H3" s="801"/>
      <c r="I3" s="801"/>
      <c r="J3" s="801"/>
      <c r="K3" s="801"/>
      <c r="L3" s="802"/>
    </row>
    <row r="4" spans="2:14" ht="18" customHeight="1" x14ac:dyDescent="0.35">
      <c r="B4" s="74" t="s">
        <v>103</v>
      </c>
      <c r="C4" s="52" t="s">
        <v>53</v>
      </c>
      <c r="D4" s="52" t="s">
        <v>54</v>
      </c>
      <c r="E4" s="803" t="s">
        <v>107</v>
      </c>
      <c r="F4" s="804"/>
      <c r="G4" s="805"/>
      <c r="H4" s="81" t="s">
        <v>113</v>
      </c>
      <c r="I4" s="81" t="s">
        <v>114</v>
      </c>
      <c r="J4" s="803" t="s">
        <v>111</v>
      </c>
      <c r="K4" s="804"/>
      <c r="L4" s="805"/>
    </row>
    <row r="5" spans="2:14" ht="14.45" customHeight="1" x14ac:dyDescent="0.25">
      <c r="B5" s="84" t="s">
        <v>115</v>
      </c>
      <c r="C5" s="49" t="s">
        <v>39</v>
      </c>
      <c r="D5" s="49" t="s">
        <v>39</v>
      </c>
      <c r="E5" s="80" t="s">
        <v>108</v>
      </c>
      <c r="F5" s="80" t="s">
        <v>109</v>
      </c>
      <c r="G5" s="80" t="s">
        <v>110</v>
      </c>
      <c r="H5" s="83" t="s">
        <v>37</v>
      </c>
      <c r="I5" s="83" t="s">
        <v>37</v>
      </c>
      <c r="J5" s="80" t="s">
        <v>108</v>
      </c>
      <c r="K5" s="80" t="s">
        <v>109</v>
      </c>
      <c r="L5" s="80" t="s">
        <v>110</v>
      </c>
    </row>
    <row r="6" spans="2:14" x14ac:dyDescent="0.25">
      <c r="B6" s="10">
        <f>'DATI STRUTTURA'!B22</f>
        <v>1</v>
      </c>
      <c r="C6" s="85">
        <f>'DATI STRUTTURA'!D22</f>
        <v>3.3</v>
      </c>
      <c r="D6" s="85">
        <f>'DATI STRUTTURA'!E22</f>
        <v>0.4</v>
      </c>
      <c r="E6" s="93">
        <f>1.3*('CARICHI VERTICALI'!C6)+1.5*('CARICHI VERTICALI'!D6+'Foglio deposito'!AJ169)</f>
        <v>249.03706341434781</v>
      </c>
      <c r="F6" s="93">
        <f>1.3*('CARICHI VERTICALI'!C6)+1.5*('CARICHI VERTICALI'!D6+'Foglio deposito'!AJ169)+1.3*'DATI STRUTTURA'!$C$4*'DATI STRUTTURA'!$F$11/2*C6*D6</f>
        <v>271.43086341434781</v>
      </c>
      <c r="G6" s="93">
        <f>1.3*('CARICHI VERTICALI'!C6)+1.5*('CARICHI VERTICALI'!D6+'Foglio deposito'!AJ169)+1.3*'DATI STRUTTURA'!$C$4*'DATI STRUTTURA'!$F$11*C6*D6</f>
        <v>293.82466341434781</v>
      </c>
      <c r="H6" s="93">
        <f>1.3*('DATI STRUTTURA'!H22)+1.5*('DATI STRUTTURA'!I22+'DATI STRUTTURA'!J22)</f>
        <v>68.569999999999993</v>
      </c>
      <c r="I6" s="93">
        <f>1.3*('Foglio deposito'!G172)+1.5*('Foglio deposito'!H172+'Foglio deposito'!I172)</f>
        <v>0</v>
      </c>
      <c r="J6" s="93">
        <f>E6+H6+I6</f>
        <v>317.60706341434781</v>
      </c>
      <c r="K6" s="93">
        <f>F6+H6+I6</f>
        <v>340.0008634143478</v>
      </c>
      <c r="L6" s="93">
        <f>G6+H6+I6</f>
        <v>362.3946634143478</v>
      </c>
      <c r="M6" s="10"/>
      <c r="N6" s="10"/>
    </row>
    <row r="7" spans="2:14" x14ac:dyDescent="0.25">
      <c r="B7" s="10">
        <f>'DATI STRUTTURA'!B23</f>
        <v>2</v>
      </c>
      <c r="C7" s="85">
        <f>'DATI STRUTTURA'!D23</f>
        <v>0.99</v>
      </c>
      <c r="D7" s="85">
        <f>'DATI STRUTTURA'!E23</f>
        <v>0.4</v>
      </c>
      <c r="E7" s="93">
        <f>1.3*('CARICHI VERTICALI'!C7)+1.5*('CARICHI VERTICALI'!D7+'Foglio deposito'!AJ170)</f>
        <v>61.861770278870864</v>
      </c>
      <c r="F7" s="93">
        <f>1.3*('CARICHI VERTICALI'!C7)+1.5*('CARICHI VERTICALI'!D7+'Foglio deposito'!AJ170)+1.3*'DATI STRUTTURA'!$C$4*'DATI STRUTTURA'!$F$11/2*C7*D7</f>
        <v>68.579910278870869</v>
      </c>
      <c r="G7" s="93">
        <f>1.3*('CARICHI VERTICALI'!C7)+1.5*('CARICHI VERTICALI'!D7+'Foglio deposito'!AJ170)+1.3*'DATI STRUTTURA'!$C$4*'DATI STRUTTURA'!$F$11*C7*D7</f>
        <v>75.298050278870861</v>
      </c>
      <c r="H7" s="93">
        <f>1.3*('DATI STRUTTURA'!H23)+1.5*('DATI STRUTTURA'!I23+'DATI STRUTTURA'!J23)</f>
        <v>6.9127349999999996</v>
      </c>
      <c r="I7" s="93">
        <f>1.3*('Foglio deposito'!G173)+1.5*('Foglio deposito'!H173+'Foglio deposito'!I173)</f>
        <v>0</v>
      </c>
      <c r="J7" s="93">
        <f t="shared" ref="J7:J45" si="0">E7+H7+I7</f>
        <v>68.774505278870862</v>
      </c>
      <c r="K7" s="93">
        <f t="shared" ref="K7:K45" si="1">F7+H7+I7</f>
        <v>75.492645278870867</v>
      </c>
      <c r="L7" s="93">
        <f t="shared" ref="L7:L45" si="2">G7+H7+I7</f>
        <v>82.210785278870858</v>
      </c>
      <c r="M7" s="10"/>
      <c r="N7" s="10"/>
    </row>
    <row r="8" spans="2:14" x14ac:dyDescent="0.25">
      <c r="B8" s="10">
        <f>'DATI STRUTTURA'!B24</f>
        <v>3</v>
      </c>
      <c r="C8" s="85">
        <f>'DATI STRUTTURA'!D24</f>
        <v>1.89</v>
      </c>
      <c r="D8" s="85">
        <f>'DATI STRUTTURA'!E24</f>
        <v>0.4</v>
      </c>
      <c r="E8" s="93">
        <f>1.3*('CARICHI VERTICALI'!C8)+1.5*('CARICHI VERTICALI'!D8+'Foglio deposito'!AJ171)</f>
        <v>147.08205130525405</v>
      </c>
      <c r="F8" s="93">
        <f>1.3*('CARICHI VERTICALI'!C8)+1.5*('CARICHI VERTICALI'!D8+'Foglio deposito'!AJ171)+1.3*'DATI STRUTTURA'!$C$4*'DATI STRUTTURA'!$F$11/2*C8*D8</f>
        <v>159.90759130525404</v>
      </c>
      <c r="G8" s="93">
        <f>1.3*('CARICHI VERTICALI'!C8)+1.5*('CARICHI VERTICALI'!D8+'Foglio deposito'!AJ171)+1.3*'DATI STRUTTURA'!$C$4*'DATI STRUTTURA'!$F$11*C8*D8</f>
        <v>172.73313130525406</v>
      </c>
      <c r="H8" s="93">
        <f>1.3*('DATI STRUTTURA'!H24)+1.5*('DATI STRUTTURA'!I24+'DATI STRUTTURA'!J24)</f>
        <v>29.759910000000001</v>
      </c>
      <c r="I8" s="93">
        <f>1.3*('Foglio deposito'!G174)+1.5*('Foglio deposito'!H174+'Foglio deposito'!I174)</f>
        <v>0</v>
      </c>
      <c r="J8" s="93">
        <f t="shared" si="0"/>
        <v>176.84196130525405</v>
      </c>
      <c r="K8" s="93">
        <f t="shared" si="1"/>
        <v>189.66750130525404</v>
      </c>
      <c r="L8" s="93">
        <f t="shared" si="2"/>
        <v>202.49304130525405</v>
      </c>
      <c r="M8" s="10"/>
      <c r="N8" s="10"/>
    </row>
    <row r="9" spans="2:14" x14ac:dyDescent="0.25">
      <c r="B9" s="10">
        <f>'DATI STRUTTURA'!B25</f>
        <v>4</v>
      </c>
      <c r="C9" s="85">
        <f>'DATI STRUTTURA'!D25</f>
        <v>1.68</v>
      </c>
      <c r="D9" s="85">
        <f>'DATI STRUTTURA'!E25</f>
        <v>0.4</v>
      </c>
      <c r="E9" s="93">
        <f>1.3*('CARICHI VERTICALI'!C9)+1.5*('CARICHI VERTICALI'!D9+'Foglio deposito'!AJ172)</f>
        <v>151.32963695852095</v>
      </c>
      <c r="F9" s="93">
        <f>1.3*('CARICHI VERTICALI'!C9)+1.5*('CARICHI VERTICALI'!D9+'Foglio deposito'!AJ172)+1.3*'DATI STRUTTURA'!$C$4*'DATI STRUTTURA'!$F$11/2*C9*D9</f>
        <v>162.73011695852094</v>
      </c>
      <c r="G9" s="93">
        <f>1.3*('CARICHI VERTICALI'!C9)+1.5*('CARICHI VERTICALI'!D9+'Foglio deposito'!AJ172)+1.3*'DATI STRUTTURA'!$C$4*'DATI STRUTTURA'!$F$11*C9*D9</f>
        <v>174.13059695852095</v>
      </c>
      <c r="H9" s="93">
        <f>1.3*('DATI STRUTTURA'!H25)+1.5*('DATI STRUTTURA'!I25+'DATI STRUTTURA'!J25)</f>
        <v>41.242080000000001</v>
      </c>
      <c r="I9" s="93">
        <f>1.3*('Foglio deposito'!G175)+1.5*('Foglio deposito'!H175+'Foglio deposito'!I175)</f>
        <v>0</v>
      </c>
      <c r="J9" s="93">
        <f t="shared" si="0"/>
        <v>192.57171695852094</v>
      </c>
      <c r="K9" s="93">
        <f t="shared" si="1"/>
        <v>203.97219695852095</v>
      </c>
      <c r="L9" s="93">
        <f t="shared" si="2"/>
        <v>215.37267695852097</v>
      </c>
      <c r="M9" s="10"/>
      <c r="N9" s="10"/>
    </row>
    <row r="10" spans="2:14" x14ac:dyDescent="0.25">
      <c r="B10" s="10">
        <f>'DATI STRUTTURA'!B26</f>
        <v>5</v>
      </c>
      <c r="C10" s="85">
        <f>'DATI STRUTTURA'!D26</f>
        <v>1.44</v>
      </c>
      <c r="D10" s="85">
        <f>'DATI STRUTTURA'!E26</f>
        <v>0.4</v>
      </c>
      <c r="E10" s="93">
        <f>1.3*('CARICHI VERTICALI'!C10)+1.5*('CARICHI VERTICALI'!D10+'Foglio deposito'!AJ173)</f>
        <v>238.91236190207479</v>
      </c>
      <c r="F10" s="93">
        <f>1.3*('CARICHI VERTICALI'!C10)+1.5*('CARICHI VERTICALI'!D10+'Foglio deposito'!AJ173)+1.3*'DATI STRUTTURA'!$C$4*'DATI STRUTTURA'!$F$11/2*C10*D10</f>
        <v>248.68420190207479</v>
      </c>
      <c r="G10" s="93">
        <f>1.3*('CARICHI VERTICALI'!C10)+1.5*('CARICHI VERTICALI'!D10+'Foglio deposito'!AJ173)+1.3*'DATI STRUTTURA'!$C$4*'DATI STRUTTURA'!$F$11*C10*D10</f>
        <v>258.45604190207479</v>
      </c>
      <c r="H10" s="93">
        <f>1.3*('DATI STRUTTURA'!H26)+1.5*('DATI STRUTTURA'!I26+'DATI STRUTTURA'!J26)</f>
        <v>89.5137</v>
      </c>
      <c r="I10" s="93">
        <f>1.3*('Foglio deposito'!G176)+1.5*('Foglio deposito'!H176+'Foglio deposito'!I176)</f>
        <v>0</v>
      </c>
      <c r="J10" s="93">
        <f t="shared" si="0"/>
        <v>328.42606190207482</v>
      </c>
      <c r="K10" s="93">
        <f t="shared" si="1"/>
        <v>338.19790190207482</v>
      </c>
      <c r="L10" s="93">
        <f t="shared" si="2"/>
        <v>347.96974190207482</v>
      </c>
      <c r="M10" s="10"/>
      <c r="N10" s="10"/>
    </row>
    <row r="11" spans="2:14" x14ac:dyDescent="0.25">
      <c r="B11" s="10">
        <f>'DATI STRUTTURA'!B27</f>
        <v>6</v>
      </c>
      <c r="C11" s="85">
        <f>'DATI STRUTTURA'!D27</f>
        <v>1.1399999999999999</v>
      </c>
      <c r="D11" s="85">
        <f>'DATI STRUTTURA'!E27</f>
        <v>0.4</v>
      </c>
      <c r="E11" s="93">
        <f>1.3*('CARICHI VERTICALI'!C11)+1.5*('CARICHI VERTICALI'!D11+'Foglio deposito'!AJ174)</f>
        <v>198.48678024447776</v>
      </c>
      <c r="F11" s="93">
        <f>1.3*('CARICHI VERTICALI'!C11)+1.5*('CARICHI VERTICALI'!D11+'Foglio deposito'!AJ174)+1.3*'DATI STRUTTURA'!$C$4*'DATI STRUTTURA'!$F$11/2*C11*D11</f>
        <v>206.22282024447776</v>
      </c>
      <c r="G11" s="93">
        <f>1.3*('CARICHI VERTICALI'!C11)+1.5*('CARICHI VERTICALI'!D11+'Foglio deposito'!AJ174)+1.3*'DATI STRUTTURA'!$C$4*'DATI STRUTTURA'!$F$11*C11*D11</f>
        <v>213.95886024447776</v>
      </c>
      <c r="H11" s="93">
        <f>1.3*('DATI STRUTTURA'!H27)+1.5*('DATI STRUTTURA'!I27+'DATI STRUTTURA'!J27)</f>
        <v>70.705700000000007</v>
      </c>
      <c r="I11" s="93">
        <f>1.3*('Foglio deposito'!G177)+1.5*('Foglio deposito'!H177+'Foglio deposito'!I177)</f>
        <v>0</v>
      </c>
      <c r="J11" s="93">
        <f t="shared" si="0"/>
        <v>269.19248024447779</v>
      </c>
      <c r="K11" s="93">
        <f t="shared" si="1"/>
        <v>276.9285202444778</v>
      </c>
      <c r="L11" s="93">
        <f t="shared" si="2"/>
        <v>284.6645602444778</v>
      </c>
      <c r="M11" s="10"/>
      <c r="N11" s="10"/>
    </row>
    <row r="12" spans="2:14" x14ac:dyDescent="0.25">
      <c r="B12" s="10">
        <f>'DATI STRUTTURA'!B28</f>
        <v>7</v>
      </c>
      <c r="C12" s="85">
        <f>'DATI STRUTTURA'!D28</f>
        <v>1.0900000000000001</v>
      </c>
      <c r="D12" s="85">
        <f>'DATI STRUTTURA'!E28</f>
        <v>0.4</v>
      </c>
      <c r="E12" s="93">
        <f>1.3*('CARICHI VERTICALI'!C12)+1.5*('CARICHI VERTICALI'!D12+'Foglio deposito'!AJ175)</f>
        <v>115.07081201571296</v>
      </c>
      <c r="F12" s="93">
        <f>1.3*('CARICHI VERTICALI'!C12)+1.5*('CARICHI VERTICALI'!D12+'Foglio deposito'!AJ175)+1.3*'DATI STRUTTURA'!$C$4*'DATI STRUTTURA'!$F$11/2*C12*D12</f>
        <v>122.46755201571295</v>
      </c>
      <c r="G12" s="93">
        <f>1.3*('CARICHI VERTICALI'!C12)+1.5*('CARICHI VERTICALI'!D12+'Foglio deposito'!AJ175)+1.3*'DATI STRUTTURA'!$C$4*'DATI STRUTTURA'!$F$11*C12*D12</f>
        <v>129.86429201571295</v>
      </c>
      <c r="H12" s="93">
        <f>1.3*('DATI STRUTTURA'!H28)+1.5*('DATI STRUTTURA'!I28+'DATI STRUTTURA'!J28)</f>
        <v>31.739597368421059</v>
      </c>
      <c r="I12" s="93">
        <f>1.3*('Foglio deposito'!G178)+1.5*('Foglio deposito'!H178+'Foglio deposito'!I178)</f>
        <v>0</v>
      </c>
      <c r="J12" s="93">
        <f t="shared" si="0"/>
        <v>146.810409384134</v>
      </c>
      <c r="K12" s="93">
        <f t="shared" si="1"/>
        <v>154.20714938413403</v>
      </c>
      <c r="L12" s="93">
        <f t="shared" si="2"/>
        <v>161.60388938413399</v>
      </c>
      <c r="M12" s="10"/>
      <c r="N12" s="10"/>
    </row>
    <row r="13" spans="2:14" x14ac:dyDescent="0.25">
      <c r="B13" s="10">
        <f>'DATI STRUTTURA'!B29</f>
        <v>8</v>
      </c>
      <c r="C13" s="85">
        <f>'DATI STRUTTURA'!D29</f>
        <v>1.0900000000000001</v>
      </c>
      <c r="D13" s="85">
        <f>'DATI STRUTTURA'!E29</f>
        <v>0.4</v>
      </c>
      <c r="E13" s="93">
        <f>1.3*('CARICHI VERTICALI'!C13)+1.5*('CARICHI VERTICALI'!D13+'Foglio deposito'!AJ176)</f>
        <v>114.22989501571297</v>
      </c>
      <c r="F13" s="93">
        <f>1.3*('CARICHI VERTICALI'!C13)+1.5*('CARICHI VERTICALI'!D13+'Foglio deposito'!AJ176)+1.3*'DATI STRUTTURA'!$C$4*'DATI STRUTTURA'!$F$11/2*C13*D13</f>
        <v>121.62663501571296</v>
      </c>
      <c r="G13" s="93">
        <f>1.3*('CARICHI VERTICALI'!C13)+1.5*('CARICHI VERTICALI'!D13+'Foglio deposito'!AJ176)+1.3*'DATI STRUTTURA'!$C$4*'DATI STRUTTURA'!$F$11*C13*D13</f>
        <v>129.02337501571296</v>
      </c>
      <c r="H13" s="93">
        <f>1.3*('DATI STRUTTURA'!H29)+1.5*('DATI STRUTTURA'!I29+'DATI STRUTTURA'!J29)</f>
        <v>31.739597368421059</v>
      </c>
      <c r="I13" s="93">
        <f>1.3*('Foglio deposito'!G179)+1.5*('Foglio deposito'!H179+'Foglio deposito'!I179)</f>
        <v>0</v>
      </c>
      <c r="J13" s="93">
        <f t="shared" si="0"/>
        <v>145.96949238413401</v>
      </c>
      <c r="K13" s="93">
        <f t="shared" si="1"/>
        <v>153.36623238413404</v>
      </c>
      <c r="L13" s="93">
        <f t="shared" si="2"/>
        <v>160.762972384134</v>
      </c>
      <c r="M13" s="10"/>
      <c r="N13" s="10"/>
    </row>
    <row r="14" spans="2:14" x14ac:dyDescent="0.25">
      <c r="B14" s="10">
        <f>'DATI STRUTTURA'!B30</f>
        <v>9</v>
      </c>
      <c r="C14" s="85">
        <f>'DATI STRUTTURA'!D30</f>
        <v>0.79</v>
      </c>
      <c r="D14" s="85">
        <f>'DATI STRUTTURA'!E30</f>
        <v>0.4</v>
      </c>
      <c r="E14" s="93">
        <f>1.3*('CARICHI VERTICALI'!C14)+1.5*('CARICHI VERTICALI'!D14+'Foglio deposito'!AJ177)</f>
        <v>105.45548974627383</v>
      </c>
      <c r="F14" s="93">
        <f>1.3*('CARICHI VERTICALI'!C14)+1.5*('CARICHI VERTICALI'!D14+'Foglio deposito'!AJ177)+1.3*'DATI STRUTTURA'!$C$4*'DATI STRUTTURA'!$F$11/2*C14*D14</f>
        <v>110.81642974627383</v>
      </c>
      <c r="G14" s="93">
        <f>1.3*('CARICHI VERTICALI'!C14)+1.5*('CARICHI VERTICALI'!D14+'Foglio deposito'!AJ177)+1.3*'DATI STRUTTURA'!$C$4*'DATI STRUTTURA'!$F$11*C14*D14</f>
        <v>116.17736974627383</v>
      </c>
      <c r="H14" s="93">
        <f>1.3*('DATI STRUTTURA'!H30)+1.5*('DATI STRUTTURA'!I30+'DATI STRUTTURA'!J30)</f>
        <v>33.347050000000003</v>
      </c>
      <c r="I14" s="93">
        <f>1.3*('Foglio deposito'!G180)+1.5*('Foglio deposito'!H180+'Foglio deposito'!I180)</f>
        <v>0</v>
      </c>
      <c r="J14" s="93">
        <f t="shared" si="0"/>
        <v>138.80253974627382</v>
      </c>
      <c r="K14" s="93">
        <f t="shared" si="1"/>
        <v>144.16347974627382</v>
      </c>
      <c r="L14" s="93">
        <f t="shared" si="2"/>
        <v>149.52441974627382</v>
      </c>
      <c r="M14" s="10"/>
      <c r="N14" s="10"/>
    </row>
    <row r="15" spans="2:14" x14ac:dyDescent="0.25">
      <c r="B15" s="10">
        <f>'DATI STRUTTURA'!B31</f>
        <v>10</v>
      </c>
      <c r="C15" s="85">
        <f>'DATI STRUTTURA'!D31</f>
        <v>0.99</v>
      </c>
      <c r="D15" s="85">
        <f>'DATI STRUTTURA'!E31</f>
        <v>0.4</v>
      </c>
      <c r="E15" s="93">
        <f>1.3*('CARICHI VERTICALI'!C15)+1.5*('CARICHI VERTICALI'!D15+'Foglio deposito'!AJ178)</f>
        <v>139.58922598842392</v>
      </c>
      <c r="F15" s="93">
        <f>1.3*('CARICHI VERTICALI'!C15)+1.5*('CARICHI VERTICALI'!D15+'Foglio deposito'!AJ178)+1.3*'DATI STRUTTURA'!$C$4*'DATI STRUTTURA'!$F$11/2*C15*D15</f>
        <v>146.30736598842392</v>
      </c>
      <c r="G15" s="93">
        <f>1.3*('CARICHI VERTICALI'!C15)+1.5*('CARICHI VERTICALI'!D15+'Foglio deposito'!AJ178)+1.3*'DATI STRUTTURA'!$C$4*'DATI STRUTTURA'!$F$11*C15*D15</f>
        <v>153.02550598842393</v>
      </c>
      <c r="H15" s="93">
        <f>1.3*('DATI STRUTTURA'!H31)+1.5*('DATI STRUTTURA'!I31+'DATI STRUTTURA'!J31)</f>
        <v>43.809250000000006</v>
      </c>
      <c r="I15" s="93">
        <f>1.3*('Foglio deposito'!G181)+1.5*('Foglio deposito'!H181+'Foglio deposito'!I181)</f>
        <v>0</v>
      </c>
      <c r="J15" s="93">
        <f t="shared" si="0"/>
        <v>183.39847598842391</v>
      </c>
      <c r="K15" s="93">
        <f t="shared" si="1"/>
        <v>190.11661598842392</v>
      </c>
      <c r="L15" s="93">
        <f t="shared" si="2"/>
        <v>196.83475598842392</v>
      </c>
      <c r="M15" s="10"/>
      <c r="N15" s="10"/>
    </row>
    <row r="16" spans="2:14" x14ac:dyDescent="0.25">
      <c r="B16" s="10">
        <f>'DATI STRUTTURA'!B32</f>
        <v>11</v>
      </c>
      <c r="C16" s="85">
        <f>'DATI STRUTTURA'!D32</f>
        <v>0.4</v>
      </c>
      <c r="D16" s="85">
        <f>'DATI STRUTTURA'!E32</f>
        <v>6.3</v>
      </c>
      <c r="E16" s="93">
        <f>1.3*('CARICHI VERTICALI'!C16)+1.5*('CARICHI VERTICALI'!D16+'Foglio deposito'!AJ179)</f>
        <v>388.70799344797695</v>
      </c>
      <c r="F16" s="93">
        <f>1.3*('CARICHI VERTICALI'!C16)+1.5*('CARICHI VERTICALI'!D16+'Foglio deposito'!AJ179)+1.3*'DATI STRUTTURA'!$C$4*'DATI STRUTTURA'!$F$11/2*C16*D16</f>
        <v>431.45979344797695</v>
      </c>
      <c r="G16" s="93">
        <f>1.3*('CARICHI VERTICALI'!C16)+1.5*('CARICHI VERTICALI'!D16+'Foglio deposito'!AJ179)+1.3*'DATI STRUTTURA'!$C$4*'DATI STRUTTURA'!$F$11*C16*D16</f>
        <v>474.21159344797695</v>
      </c>
      <c r="H16" s="93">
        <f>1.3*('DATI STRUTTURA'!H32)+1.5*('DATI STRUTTURA'!I32+'DATI STRUTTURA'!J32)</f>
        <v>92.838825</v>
      </c>
      <c r="I16" s="93">
        <f>1.3*('Foglio deposito'!G182)+1.5*('Foglio deposito'!H182+'Foglio deposito'!I182)</f>
        <v>0</v>
      </c>
      <c r="J16" s="93">
        <f t="shared" si="0"/>
        <v>481.54681844797693</v>
      </c>
      <c r="K16" s="93">
        <f t="shared" si="1"/>
        <v>524.29861844797699</v>
      </c>
      <c r="L16" s="93">
        <f t="shared" si="2"/>
        <v>567.05041844797699</v>
      </c>
      <c r="M16" s="10"/>
      <c r="N16" s="10"/>
    </row>
    <row r="17" spans="2:14" x14ac:dyDescent="0.25">
      <c r="B17" s="10">
        <f>'DATI STRUTTURA'!B33</f>
        <v>12</v>
      </c>
      <c r="C17" s="85">
        <f>'DATI STRUTTURA'!D33</f>
        <v>0.4</v>
      </c>
      <c r="D17" s="85">
        <f>'DATI STRUTTURA'!E33</f>
        <v>2.9</v>
      </c>
      <c r="E17" s="93">
        <f>1.3*('CARICHI VERTICALI'!C17)+1.5*('CARICHI VERTICALI'!D17+'Foglio deposito'!AJ180)</f>
        <v>306.04175807597039</v>
      </c>
      <c r="F17" s="93">
        <f>1.3*('CARICHI VERTICALI'!C17)+1.5*('CARICHI VERTICALI'!D17+'Foglio deposito'!AJ180)+1.3*'DATI STRUTTURA'!$C$4*'DATI STRUTTURA'!$F$11/2*C17*D17</f>
        <v>325.72115807597038</v>
      </c>
      <c r="G17" s="93">
        <f>1.3*('CARICHI VERTICALI'!C17)+1.5*('CARICHI VERTICALI'!D17+'Foglio deposito'!AJ180)+1.3*'DATI STRUTTURA'!$C$4*'DATI STRUTTURA'!$F$11*C17*D17</f>
        <v>345.40055807597037</v>
      </c>
      <c r="H17" s="93">
        <f>1.3*('DATI STRUTTURA'!H33)+1.5*('DATI STRUTTURA'!I33+'DATI STRUTTURA'!J33)</f>
        <v>103.446585</v>
      </c>
      <c r="I17" s="93">
        <f>1.3*('Foglio deposito'!G183)+1.5*('Foglio deposito'!H183+'Foglio deposito'!I183)</f>
        <v>0</v>
      </c>
      <c r="J17" s="93">
        <f t="shared" si="0"/>
        <v>409.48834307597042</v>
      </c>
      <c r="K17" s="93">
        <f t="shared" si="1"/>
        <v>429.16774307597041</v>
      </c>
      <c r="L17" s="93">
        <f t="shared" si="2"/>
        <v>448.84714307597039</v>
      </c>
      <c r="M17" s="10"/>
      <c r="N17" s="10"/>
    </row>
    <row r="18" spans="2:14" x14ac:dyDescent="0.25">
      <c r="B18" s="10">
        <f>'DATI STRUTTURA'!B34</f>
        <v>13</v>
      </c>
      <c r="C18" s="85">
        <f>'DATI STRUTTURA'!D34</f>
        <v>0.4</v>
      </c>
      <c r="D18" s="85">
        <f>'DATI STRUTTURA'!E34</f>
        <v>4.0999999999999996</v>
      </c>
      <c r="E18" s="93">
        <f>1.3*('CARICHI VERTICALI'!C18)+1.5*('CARICHI VERTICALI'!D18+'Foglio deposito'!AJ181)</f>
        <v>287.80557397661551</v>
      </c>
      <c r="F18" s="93">
        <f>1.3*('CARICHI VERTICALI'!C18)+1.5*('CARICHI VERTICALI'!D18+'Foglio deposito'!AJ181)+1.3*'DATI STRUTTURA'!$C$4*'DATI STRUTTURA'!$F$11/2*C18*D18</f>
        <v>315.62817397661553</v>
      </c>
      <c r="G18" s="93">
        <f>1.3*('CARICHI VERTICALI'!C18)+1.5*('CARICHI VERTICALI'!D18+'Foglio deposito'!AJ181)+1.3*'DATI STRUTTURA'!$C$4*'DATI STRUTTURA'!$F$11*C18*D18</f>
        <v>343.45077397661549</v>
      </c>
      <c r="H18" s="93">
        <f>1.3*('DATI STRUTTURA'!H34)+1.5*('DATI STRUTTURA'!I34+'DATI STRUTTURA'!J34)</f>
        <v>72.680220000000006</v>
      </c>
      <c r="I18" s="93">
        <f>1.3*('Foglio deposito'!G184)+1.5*('Foglio deposito'!H184+'Foglio deposito'!I184)</f>
        <v>0</v>
      </c>
      <c r="J18" s="93">
        <f t="shared" si="0"/>
        <v>360.48579397661553</v>
      </c>
      <c r="K18" s="93">
        <f t="shared" si="1"/>
        <v>388.30839397661555</v>
      </c>
      <c r="L18" s="93">
        <f t="shared" si="2"/>
        <v>416.13099397661551</v>
      </c>
      <c r="M18" s="10"/>
      <c r="N18" s="10"/>
    </row>
    <row r="19" spans="2:14" x14ac:dyDescent="0.25">
      <c r="B19" s="10">
        <f>'DATI STRUTTURA'!B35</f>
        <v>14</v>
      </c>
      <c r="C19" s="85">
        <f>'DATI STRUTTURA'!D35</f>
        <v>0.4</v>
      </c>
      <c r="D19" s="85">
        <f>'DATI STRUTTURA'!E35</f>
        <v>2.9</v>
      </c>
      <c r="E19" s="93">
        <f>1.3*('CARICHI VERTICALI'!C19)+1.5*('CARICHI VERTICALI'!D19+'Foglio deposito'!AJ182)</f>
        <v>222.19895988697365</v>
      </c>
      <c r="F19" s="93">
        <f>1.3*('CARICHI VERTICALI'!C19)+1.5*('CARICHI VERTICALI'!D19+'Foglio deposito'!AJ182)+1.3*'DATI STRUTTURA'!$C$4*'DATI STRUTTURA'!$F$11/2*C19*D19</f>
        <v>241.87835988697367</v>
      </c>
      <c r="G19" s="93">
        <f>1.3*('CARICHI VERTICALI'!C19)+1.5*('CARICHI VERTICALI'!D19+'Foglio deposito'!AJ182)+1.3*'DATI STRUTTURA'!$C$4*'DATI STRUTTURA'!$F$11*C19*D19</f>
        <v>261.55775988697366</v>
      </c>
      <c r="H19" s="93">
        <f>1.3*('DATI STRUTTURA'!H35)+1.5*('DATI STRUTTURA'!I35+'DATI STRUTTURA'!J35)</f>
        <v>61.257795000000002</v>
      </c>
      <c r="I19" s="93">
        <f>1.3*('Foglio deposito'!G185)+1.5*('Foglio deposito'!H185+'Foglio deposito'!I185)</f>
        <v>0</v>
      </c>
      <c r="J19" s="93">
        <f t="shared" si="0"/>
        <v>283.45675488697367</v>
      </c>
      <c r="K19" s="93">
        <f t="shared" si="1"/>
        <v>303.13615488697366</v>
      </c>
      <c r="L19" s="93">
        <f t="shared" si="2"/>
        <v>322.81555488697364</v>
      </c>
      <c r="M19" s="10"/>
      <c r="N19" s="10"/>
    </row>
    <row r="20" spans="2:14" x14ac:dyDescent="0.25">
      <c r="B20" s="10">
        <f>'DATI STRUTTURA'!B36</f>
        <v>15</v>
      </c>
      <c r="C20" s="85">
        <f>'DATI STRUTTURA'!D36</f>
        <v>0.4</v>
      </c>
      <c r="D20" s="85">
        <f>'DATI STRUTTURA'!E36</f>
        <v>5.3</v>
      </c>
      <c r="E20" s="93">
        <f>1.3*('CARICHI VERTICALI'!C20)+1.5*('CARICHI VERTICALI'!D20+'Foglio deposito'!AJ183)</f>
        <v>241.89713456542631</v>
      </c>
      <c r="F20" s="93">
        <f>1.3*('CARICHI VERTICALI'!C20)+1.5*('CARICHI VERTICALI'!D20+'Foglio deposito'!AJ183)+1.3*'DATI STRUTTURA'!$C$4*'DATI STRUTTURA'!$F$11/2*C20*D20</f>
        <v>277.86293456542631</v>
      </c>
      <c r="G20" s="93">
        <f>1.3*('CARICHI VERTICALI'!C20)+1.5*('CARICHI VERTICALI'!D20+'Foglio deposito'!AJ183)+1.3*'DATI STRUTTURA'!$C$4*'DATI STRUTTURA'!$F$11*C20*D20</f>
        <v>313.82873456542632</v>
      </c>
      <c r="H20" s="93">
        <f>1.3*('DATI STRUTTURA'!H36)+1.5*('DATI STRUTTURA'!I36+'DATI STRUTTURA'!J36)</f>
        <v>28.119599999999998</v>
      </c>
      <c r="I20" s="93">
        <f>1.3*('Foglio deposito'!G186)+1.5*('Foglio deposito'!H186+'Foglio deposito'!I186)</f>
        <v>0</v>
      </c>
      <c r="J20" s="93">
        <f t="shared" si="0"/>
        <v>270.0167345654263</v>
      </c>
      <c r="K20" s="93">
        <f t="shared" si="1"/>
        <v>305.98253456542631</v>
      </c>
      <c r="L20" s="93">
        <f t="shared" si="2"/>
        <v>341.94833456542631</v>
      </c>
      <c r="M20" s="10"/>
      <c r="N20" s="10"/>
    </row>
    <row r="21" spans="2:14" ht="18" customHeight="1" x14ac:dyDescent="0.25">
      <c r="B21" s="10">
        <f>'DATI STRUTTURA'!B37</f>
        <v>16</v>
      </c>
      <c r="C21" s="85">
        <f>'DATI STRUTTURA'!D37</f>
        <v>0.4</v>
      </c>
      <c r="D21" s="85">
        <f>'DATI STRUTTURA'!E37</f>
        <v>4</v>
      </c>
      <c r="E21" s="93">
        <f>1.3*('CARICHI VERTICALI'!C21)+1.5*('CARICHI VERTICALI'!D21+'Foglio deposito'!AJ184)</f>
        <v>420.96312956826273</v>
      </c>
      <c r="F21" s="93">
        <f>1.3*('CARICHI VERTICALI'!C21)+1.5*('CARICHI VERTICALI'!D21+'Foglio deposito'!AJ184)+1.3*'DATI STRUTTURA'!$C$4*'DATI STRUTTURA'!$F$11/2*C21*D21</f>
        <v>448.10712956826274</v>
      </c>
      <c r="G21" s="93">
        <f>1.3*('CARICHI VERTICALI'!C21)+1.5*('CARICHI VERTICALI'!D21+'Foglio deposito'!AJ184)+1.3*'DATI STRUTTURA'!$C$4*'DATI STRUTTURA'!$F$11*C21*D21</f>
        <v>475.25112956826274</v>
      </c>
      <c r="H21" s="93">
        <f>1.3*('DATI STRUTTURA'!H37)+1.5*('DATI STRUTTURA'!I37+'DATI STRUTTURA'!J37)</f>
        <v>145.27856710526316</v>
      </c>
      <c r="I21" s="93">
        <f>1.3*('Foglio deposito'!G187)+1.5*('Foglio deposito'!H187+'Foglio deposito'!I187)</f>
        <v>0</v>
      </c>
      <c r="J21" s="93">
        <f t="shared" si="0"/>
        <v>566.24169667352589</v>
      </c>
      <c r="K21" s="93">
        <f t="shared" si="1"/>
        <v>593.3856966735259</v>
      </c>
      <c r="L21" s="93">
        <f t="shared" si="2"/>
        <v>620.5296966735259</v>
      </c>
      <c r="M21" s="10"/>
      <c r="N21" s="10"/>
    </row>
    <row r="22" spans="2:14" ht="14.45" customHeight="1" x14ac:dyDescent="0.25">
      <c r="B22" s="10">
        <f>'DATI STRUTTURA'!B38</f>
        <v>17</v>
      </c>
      <c r="C22" s="85">
        <f>'DATI STRUTTURA'!D38</f>
        <v>0</v>
      </c>
      <c r="D22" s="85">
        <f>'DATI STRUTTURA'!E38</f>
        <v>0</v>
      </c>
      <c r="E22" s="93">
        <f>1.3*('CARICHI VERTICALI'!C22)+1.5*('CARICHI VERTICALI'!D22+'Foglio deposito'!AJ185)</f>
        <v>0</v>
      </c>
      <c r="F22" s="93">
        <f>1.3*('CARICHI VERTICALI'!C22)+1.5*('CARICHI VERTICALI'!D22+'Foglio deposito'!AJ185)+1.3*'DATI STRUTTURA'!$C$4*'DATI STRUTTURA'!$F$11/2*C22*D22</f>
        <v>0</v>
      </c>
      <c r="G22" s="93">
        <f>1.3*('CARICHI VERTICALI'!C22)+1.5*('CARICHI VERTICALI'!D22+'Foglio deposito'!AJ185)+1.3*'DATI STRUTTURA'!$C$4*'DATI STRUTTURA'!$F$11*C22*D22</f>
        <v>0</v>
      </c>
      <c r="H22" s="93">
        <f>1.3*('DATI STRUTTURA'!H38)+1.5*('DATI STRUTTURA'!I38+'DATI STRUTTURA'!J38)</f>
        <v>0</v>
      </c>
      <c r="I22" s="93">
        <f>1.3*('Foglio deposito'!G188)+1.5*('Foglio deposito'!H188+'Foglio deposito'!I188)</f>
        <v>0</v>
      </c>
      <c r="J22" s="93">
        <f t="shared" si="0"/>
        <v>0</v>
      </c>
      <c r="K22" s="93">
        <f t="shared" si="1"/>
        <v>0</v>
      </c>
      <c r="L22" s="93">
        <f t="shared" si="2"/>
        <v>0</v>
      </c>
      <c r="M22" s="10"/>
      <c r="N22" s="10"/>
    </row>
    <row r="23" spans="2:14" x14ac:dyDescent="0.25">
      <c r="B23" s="10">
        <f>'DATI STRUTTURA'!B39</f>
        <v>18</v>
      </c>
      <c r="C23" s="85">
        <f>'DATI STRUTTURA'!D39</f>
        <v>0</v>
      </c>
      <c r="D23" s="85">
        <f>'DATI STRUTTURA'!E39</f>
        <v>0</v>
      </c>
      <c r="E23" s="93">
        <f>1.3*('CARICHI VERTICALI'!C23)+1.5*('CARICHI VERTICALI'!D23+'Foglio deposito'!AJ186)</f>
        <v>0</v>
      </c>
      <c r="F23" s="93">
        <f>1.3*('CARICHI VERTICALI'!C23)+1.5*('CARICHI VERTICALI'!D23+'Foglio deposito'!AJ186)+1.3*'DATI STRUTTURA'!$C$4*'DATI STRUTTURA'!$F$11/2*C23*D23</f>
        <v>0</v>
      </c>
      <c r="G23" s="93">
        <f>1.3*('CARICHI VERTICALI'!C23)+1.5*('CARICHI VERTICALI'!D23+'Foglio deposito'!AJ186)+1.3*'DATI STRUTTURA'!$C$4*'DATI STRUTTURA'!$F$11*C23*D23</f>
        <v>0</v>
      </c>
      <c r="H23" s="93">
        <f>1.3*('DATI STRUTTURA'!H39)+1.5*('DATI STRUTTURA'!I39+'DATI STRUTTURA'!J39)</f>
        <v>0</v>
      </c>
      <c r="I23" s="93">
        <f>1.3*('Foglio deposito'!G189)+1.5*('Foglio deposito'!H189+'Foglio deposito'!I189)</f>
        <v>0</v>
      </c>
      <c r="J23" s="93">
        <f t="shared" si="0"/>
        <v>0</v>
      </c>
      <c r="K23" s="93">
        <f t="shared" si="1"/>
        <v>0</v>
      </c>
      <c r="L23" s="93">
        <f t="shared" si="2"/>
        <v>0</v>
      </c>
      <c r="M23" s="10"/>
      <c r="N23" s="10"/>
    </row>
    <row r="24" spans="2:14" x14ac:dyDescent="0.25">
      <c r="B24" s="10">
        <f>'DATI STRUTTURA'!B40</f>
        <v>19</v>
      </c>
      <c r="C24" s="85">
        <f>'DATI STRUTTURA'!D40</f>
        <v>0</v>
      </c>
      <c r="D24" s="85">
        <f>'DATI STRUTTURA'!E40</f>
        <v>0</v>
      </c>
      <c r="E24" s="93">
        <f>1.3*('CARICHI VERTICALI'!C24)+1.5*('CARICHI VERTICALI'!D24+'Foglio deposito'!AJ187)</f>
        <v>0</v>
      </c>
      <c r="F24" s="93">
        <f>1.3*('CARICHI VERTICALI'!C24)+1.5*('CARICHI VERTICALI'!D24+'Foglio deposito'!AJ187)+1.3*'DATI STRUTTURA'!$C$4*'DATI STRUTTURA'!$F$11/2*C24*D24</f>
        <v>0</v>
      </c>
      <c r="G24" s="93">
        <f>1.3*('CARICHI VERTICALI'!C24)+1.5*('CARICHI VERTICALI'!D24+'Foglio deposito'!AJ187)+1.3*'DATI STRUTTURA'!$C$4*'DATI STRUTTURA'!$F$11*C24*D24</f>
        <v>0</v>
      </c>
      <c r="H24" s="93">
        <f>1.3*('DATI STRUTTURA'!H40)+1.5*('DATI STRUTTURA'!I40+'DATI STRUTTURA'!J40)</f>
        <v>0</v>
      </c>
      <c r="I24" s="93">
        <f>1.3*('Foglio deposito'!G190)+1.5*('Foglio deposito'!H190+'Foglio deposito'!I190)</f>
        <v>0</v>
      </c>
      <c r="J24" s="93">
        <f t="shared" si="0"/>
        <v>0</v>
      </c>
      <c r="K24" s="93">
        <f t="shared" si="1"/>
        <v>0</v>
      </c>
      <c r="L24" s="93">
        <f t="shared" si="2"/>
        <v>0</v>
      </c>
      <c r="M24" s="10"/>
      <c r="N24" s="10"/>
    </row>
    <row r="25" spans="2:14" x14ac:dyDescent="0.25">
      <c r="B25" s="10">
        <f>'DATI STRUTTURA'!B41</f>
        <v>20</v>
      </c>
      <c r="C25" s="85">
        <f>'DATI STRUTTURA'!D41</f>
        <v>0</v>
      </c>
      <c r="D25" s="85">
        <f>'DATI STRUTTURA'!E41</f>
        <v>0</v>
      </c>
      <c r="E25" s="93">
        <f>1.3*('CARICHI VERTICALI'!C25)+1.5*('CARICHI VERTICALI'!D25+'Foglio deposito'!AJ188)</f>
        <v>0</v>
      </c>
      <c r="F25" s="93">
        <f>1.3*('CARICHI VERTICALI'!C25)+1.5*('CARICHI VERTICALI'!D25+'Foglio deposito'!AJ188)+1.3*'DATI STRUTTURA'!$C$4*'DATI STRUTTURA'!$F$11/2*C25*D25</f>
        <v>0</v>
      </c>
      <c r="G25" s="93">
        <f>1.3*('CARICHI VERTICALI'!C25)+1.5*('CARICHI VERTICALI'!D25+'Foglio deposito'!AJ188)+1.3*'DATI STRUTTURA'!$C$4*'DATI STRUTTURA'!$F$11*C25*D25</f>
        <v>0</v>
      </c>
      <c r="H25" s="93">
        <f>1.3*('DATI STRUTTURA'!H41)+1.5*('DATI STRUTTURA'!I41+'DATI STRUTTURA'!J41)</f>
        <v>0</v>
      </c>
      <c r="I25" s="93">
        <f>1.3*('Foglio deposito'!G191)+1.5*('Foglio deposito'!H191+'Foglio deposito'!I191)</f>
        <v>0</v>
      </c>
      <c r="J25" s="93">
        <f t="shared" si="0"/>
        <v>0</v>
      </c>
      <c r="K25" s="93">
        <f t="shared" si="1"/>
        <v>0</v>
      </c>
      <c r="L25" s="93">
        <f t="shared" si="2"/>
        <v>0</v>
      </c>
      <c r="M25" s="10"/>
      <c r="N25" s="10"/>
    </row>
    <row r="26" spans="2:14" x14ac:dyDescent="0.25">
      <c r="B26" s="10">
        <f>'DATI STRUTTURA'!B42</f>
        <v>21</v>
      </c>
      <c r="C26" s="85">
        <f>'DATI STRUTTURA'!D42</f>
        <v>0</v>
      </c>
      <c r="D26" s="85">
        <f>'DATI STRUTTURA'!E42</f>
        <v>0</v>
      </c>
      <c r="E26" s="93">
        <f>1.3*('CARICHI VERTICALI'!C26)+1.5*('CARICHI VERTICALI'!D26+'Foglio deposito'!AJ189)</f>
        <v>0</v>
      </c>
      <c r="F26" s="93">
        <f>1.3*('CARICHI VERTICALI'!C26)+1.5*('CARICHI VERTICALI'!D26+'Foglio deposito'!AJ189)+1.3*'DATI STRUTTURA'!$C$4*'DATI STRUTTURA'!$F$11/2*C26*D26</f>
        <v>0</v>
      </c>
      <c r="G26" s="93">
        <f>1.3*('CARICHI VERTICALI'!C26)+1.5*('CARICHI VERTICALI'!D26+'Foglio deposito'!AJ189)+1.3*'DATI STRUTTURA'!$C$4*'DATI STRUTTURA'!$F$11*C26*D26</f>
        <v>0</v>
      </c>
      <c r="H26" s="93">
        <f>1.3*('DATI STRUTTURA'!H42)+1.5*('DATI STRUTTURA'!I42+'DATI STRUTTURA'!J42)</f>
        <v>0</v>
      </c>
      <c r="I26" s="93">
        <f>1.3*('Foglio deposito'!G192)+1.5*('Foglio deposito'!H192+'Foglio deposito'!I192)</f>
        <v>0</v>
      </c>
      <c r="J26" s="93">
        <f t="shared" si="0"/>
        <v>0</v>
      </c>
      <c r="K26" s="93">
        <f t="shared" si="1"/>
        <v>0</v>
      </c>
      <c r="L26" s="93">
        <f t="shared" si="2"/>
        <v>0</v>
      </c>
      <c r="M26" s="10"/>
      <c r="N26" s="10"/>
    </row>
    <row r="27" spans="2:14" x14ac:dyDescent="0.25">
      <c r="B27" s="10">
        <f>'DATI STRUTTURA'!B43</f>
        <v>22</v>
      </c>
      <c r="C27" s="85">
        <f>'DATI STRUTTURA'!D43</f>
        <v>0</v>
      </c>
      <c r="D27" s="85">
        <f>'DATI STRUTTURA'!E43</f>
        <v>0</v>
      </c>
      <c r="E27" s="93">
        <f>1.3*('CARICHI VERTICALI'!C27)+1.5*('CARICHI VERTICALI'!D27+'Foglio deposito'!AJ190)</f>
        <v>0</v>
      </c>
      <c r="F27" s="93">
        <f>1.3*('CARICHI VERTICALI'!C27)+1.5*('CARICHI VERTICALI'!D27+'Foglio deposito'!AJ190)+1.3*'DATI STRUTTURA'!$C$4*'DATI STRUTTURA'!$F$11/2*C27*D27</f>
        <v>0</v>
      </c>
      <c r="G27" s="93">
        <f>1.3*('CARICHI VERTICALI'!C27)+1.5*('CARICHI VERTICALI'!D27+'Foglio deposito'!AJ190)+1.3*'DATI STRUTTURA'!$C$4*'DATI STRUTTURA'!$F$11*C27*D27</f>
        <v>0</v>
      </c>
      <c r="H27" s="93">
        <f>1.3*('DATI STRUTTURA'!H43)+1.5*('DATI STRUTTURA'!I43+'DATI STRUTTURA'!J43)</f>
        <v>0</v>
      </c>
      <c r="I27" s="93">
        <f>1.3*('Foglio deposito'!G193)+1.5*('Foglio deposito'!H193+'Foglio deposito'!I193)</f>
        <v>0</v>
      </c>
      <c r="J27" s="93">
        <f t="shared" si="0"/>
        <v>0</v>
      </c>
      <c r="K27" s="93">
        <f t="shared" si="1"/>
        <v>0</v>
      </c>
      <c r="L27" s="93">
        <f t="shared" si="2"/>
        <v>0</v>
      </c>
      <c r="M27" s="10"/>
      <c r="N27" s="10"/>
    </row>
    <row r="28" spans="2:14" x14ac:dyDescent="0.25">
      <c r="B28" s="10">
        <f>'DATI STRUTTURA'!B44</f>
        <v>23</v>
      </c>
      <c r="C28" s="85">
        <f>'DATI STRUTTURA'!D44</f>
        <v>0</v>
      </c>
      <c r="D28" s="85">
        <f>'DATI STRUTTURA'!E44</f>
        <v>0</v>
      </c>
      <c r="E28" s="93">
        <f>1.3*('CARICHI VERTICALI'!C28)+1.5*('CARICHI VERTICALI'!D28+'Foglio deposito'!AJ191)</f>
        <v>0</v>
      </c>
      <c r="F28" s="93">
        <f>1.3*('CARICHI VERTICALI'!C28)+1.5*('CARICHI VERTICALI'!D28+'Foglio deposito'!AJ191)+1.3*'DATI STRUTTURA'!$C$4*'DATI STRUTTURA'!$F$11/2*C28*D28</f>
        <v>0</v>
      </c>
      <c r="G28" s="93">
        <f>1.3*('CARICHI VERTICALI'!C28)+1.5*('CARICHI VERTICALI'!D28+'Foglio deposito'!AJ191)+1.3*'DATI STRUTTURA'!$C$4*'DATI STRUTTURA'!$F$11*C28*D28</f>
        <v>0</v>
      </c>
      <c r="H28" s="93">
        <f>1.3*('DATI STRUTTURA'!H44)+1.5*('DATI STRUTTURA'!I44+'DATI STRUTTURA'!J44)</f>
        <v>0</v>
      </c>
      <c r="I28" s="93">
        <f>1.3*('Foglio deposito'!G194)+1.5*('Foglio deposito'!H194+'Foglio deposito'!I194)</f>
        <v>0</v>
      </c>
      <c r="J28" s="93">
        <f t="shared" si="0"/>
        <v>0</v>
      </c>
      <c r="K28" s="93">
        <f t="shared" si="1"/>
        <v>0</v>
      </c>
      <c r="L28" s="93">
        <f t="shared" si="2"/>
        <v>0</v>
      </c>
      <c r="M28" s="10"/>
      <c r="N28" s="10"/>
    </row>
    <row r="29" spans="2:14" x14ac:dyDescent="0.25">
      <c r="B29" s="10">
        <f>'DATI STRUTTURA'!B45</f>
        <v>24</v>
      </c>
      <c r="C29" s="85">
        <f>'DATI STRUTTURA'!D45</f>
        <v>0</v>
      </c>
      <c r="D29" s="85">
        <f>'DATI STRUTTURA'!E45</f>
        <v>0</v>
      </c>
      <c r="E29" s="93">
        <f>1.3*('CARICHI VERTICALI'!C29)+1.5*('CARICHI VERTICALI'!D29+'Foglio deposito'!AJ192)</f>
        <v>0</v>
      </c>
      <c r="F29" s="93">
        <f>1.3*('CARICHI VERTICALI'!C29)+1.5*('CARICHI VERTICALI'!D29+'Foglio deposito'!AJ192)+1.3*'DATI STRUTTURA'!$C$4*'DATI STRUTTURA'!$F$11/2*C29*D29</f>
        <v>0</v>
      </c>
      <c r="G29" s="93">
        <f>1.3*('CARICHI VERTICALI'!C29)+1.5*('CARICHI VERTICALI'!D29+'Foglio deposito'!AJ192)+1.3*'DATI STRUTTURA'!$C$4*'DATI STRUTTURA'!$F$11*C29*D29</f>
        <v>0</v>
      </c>
      <c r="H29" s="93">
        <f>1.3*('DATI STRUTTURA'!H45)+1.5*('DATI STRUTTURA'!I45+'DATI STRUTTURA'!J45)</f>
        <v>0</v>
      </c>
      <c r="I29" s="93">
        <f>1.3*('Foglio deposito'!G195)+1.5*('Foglio deposito'!H195+'Foglio deposito'!I195)</f>
        <v>0</v>
      </c>
      <c r="J29" s="93">
        <f t="shared" si="0"/>
        <v>0</v>
      </c>
      <c r="K29" s="93">
        <f t="shared" si="1"/>
        <v>0</v>
      </c>
      <c r="L29" s="93">
        <f t="shared" si="2"/>
        <v>0</v>
      </c>
      <c r="M29" s="10"/>
      <c r="N29" s="10"/>
    </row>
    <row r="30" spans="2:14" x14ac:dyDescent="0.25">
      <c r="B30" s="10">
        <f>'DATI STRUTTURA'!B46</f>
        <v>25</v>
      </c>
      <c r="C30" s="85">
        <f>'DATI STRUTTURA'!D46</f>
        <v>0</v>
      </c>
      <c r="D30" s="85">
        <f>'DATI STRUTTURA'!E46</f>
        <v>0</v>
      </c>
      <c r="E30" s="93">
        <f>1.3*('CARICHI VERTICALI'!C30)+1.5*('CARICHI VERTICALI'!D30+'Foglio deposito'!AJ193)</f>
        <v>0</v>
      </c>
      <c r="F30" s="93">
        <f>1.3*('CARICHI VERTICALI'!C30)+1.5*('CARICHI VERTICALI'!D30+'Foglio deposito'!AJ193)+1.3*'DATI STRUTTURA'!$C$4*'DATI STRUTTURA'!$F$11/2*C30*D30</f>
        <v>0</v>
      </c>
      <c r="G30" s="93">
        <f>1.3*('CARICHI VERTICALI'!C30)+1.5*('CARICHI VERTICALI'!D30+'Foglio deposito'!AJ193)+1.3*'DATI STRUTTURA'!$C$4*'DATI STRUTTURA'!$F$11*C30*D30</f>
        <v>0</v>
      </c>
      <c r="H30" s="93">
        <f>1.3*('DATI STRUTTURA'!H46)+1.5*('DATI STRUTTURA'!I46+'DATI STRUTTURA'!J46)</f>
        <v>0</v>
      </c>
      <c r="I30" s="93">
        <f>1.3*('Foglio deposito'!G196)+1.5*('Foglio deposito'!H196+'Foglio deposito'!I196)</f>
        <v>0</v>
      </c>
      <c r="J30" s="93">
        <f t="shared" si="0"/>
        <v>0</v>
      </c>
      <c r="K30" s="93">
        <f t="shared" si="1"/>
        <v>0</v>
      </c>
      <c r="L30" s="93">
        <f t="shared" si="2"/>
        <v>0</v>
      </c>
      <c r="M30" s="10"/>
      <c r="N30" s="10"/>
    </row>
    <row r="31" spans="2:14" x14ac:dyDescent="0.25">
      <c r="B31" s="10">
        <f>'DATI STRUTTURA'!B47</f>
        <v>26</v>
      </c>
      <c r="C31" s="85">
        <f>'DATI STRUTTURA'!D47</f>
        <v>0</v>
      </c>
      <c r="D31" s="85">
        <f>'DATI STRUTTURA'!E47</f>
        <v>0</v>
      </c>
      <c r="E31" s="93">
        <f>1.3*('CARICHI VERTICALI'!C31)+1.5*('CARICHI VERTICALI'!D31+'Foglio deposito'!AJ194)</f>
        <v>0</v>
      </c>
      <c r="F31" s="93">
        <f>1.3*('CARICHI VERTICALI'!C31)+1.5*('CARICHI VERTICALI'!D31+'Foglio deposito'!AJ194)+1.3*'DATI STRUTTURA'!$C$4*'DATI STRUTTURA'!$F$11/2*C31*D31</f>
        <v>0</v>
      </c>
      <c r="G31" s="93">
        <f>1.3*('CARICHI VERTICALI'!C31)+1.5*('CARICHI VERTICALI'!D31+'Foglio deposito'!AJ194)+1.3*'DATI STRUTTURA'!$C$4*'DATI STRUTTURA'!$F$11*C31*D31</f>
        <v>0</v>
      </c>
      <c r="H31" s="93">
        <f>1.3*('DATI STRUTTURA'!H47)+1.5*('DATI STRUTTURA'!I47+'DATI STRUTTURA'!J47)</f>
        <v>0</v>
      </c>
      <c r="I31" s="93">
        <f>1.3*('Foglio deposito'!G197)+1.5*('Foglio deposito'!H197+'Foglio deposito'!I197)</f>
        <v>0</v>
      </c>
      <c r="J31" s="93">
        <f t="shared" si="0"/>
        <v>0</v>
      </c>
      <c r="K31" s="93">
        <f t="shared" si="1"/>
        <v>0</v>
      </c>
      <c r="L31" s="93">
        <f t="shared" si="2"/>
        <v>0</v>
      </c>
      <c r="M31" s="10"/>
      <c r="N31" s="10"/>
    </row>
    <row r="32" spans="2:14" x14ac:dyDescent="0.25">
      <c r="B32" s="10">
        <f>'DATI STRUTTURA'!B48</f>
        <v>27</v>
      </c>
      <c r="C32" s="85">
        <f>'DATI STRUTTURA'!D48</f>
        <v>0</v>
      </c>
      <c r="D32" s="85">
        <f>'DATI STRUTTURA'!E48</f>
        <v>0</v>
      </c>
      <c r="E32" s="93">
        <f>1.3*('CARICHI VERTICALI'!C32)+1.5*('CARICHI VERTICALI'!D32+'Foglio deposito'!AJ195)</f>
        <v>0</v>
      </c>
      <c r="F32" s="93">
        <f>1.3*('CARICHI VERTICALI'!C32)+1.5*('CARICHI VERTICALI'!D32+'Foglio deposito'!AJ195)+1.3*'DATI STRUTTURA'!$C$4*'DATI STRUTTURA'!$F$11/2*C32*D32</f>
        <v>0</v>
      </c>
      <c r="G32" s="93">
        <f>1.3*('CARICHI VERTICALI'!C32)+1.5*('CARICHI VERTICALI'!D32+'Foglio deposito'!AJ195)+1.3*'DATI STRUTTURA'!$C$4*'DATI STRUTTURA'!$F$11*C32*D32</f>
        <v>0</v>
      </c>
      <c r="H32" s="93">
        <f>1.3*('DATI STRUTTURA'!H48)+1.5*('DATI STRUTTURA'!I48+'DATI STRUTTURA'!J48)</f>
        <v>0</v>
      </c>
      <c r="I32" s="93">
        <f>1.3*('Foglio deposito'!G198)+1.5*('Foglio deposito'!H198+'Foglio deposito'!I198)</f>
        <v>0</v>
      </c>
      <c r="J32" s="93">
        <f t="shared" si="0"/>
        <v>0</v>
      </c>
      <c r="K32" s="93">
        <f t="shared" si="1"/>
        <v>0</v>
      </c>
      <c r="L32" s="93">
        <f t="shared" si="2"/>
        <v>0</v>
      </c>
      <c r="M32" s="10"/>
      <c r="N32" s="10"/>
    </row>
    <row r="33" spans="2:14" x14ac:dyDescent="0.25">
      <c r="B33" s="10">
        <f>'DATI STRUTTURA'!B49</f>
        <v>28</v>
      </c>
      <c r="C33" s="85">
        <f>'DATI STRUTTURA'!D49</f>
        <v>0</v>
      </c>
      <c r="D33" s="85">
        <f>'DATI STRUTTURA'!E49</f>
        <v>0</v>
      </c>
      <c r="E33" s="93">
        <f>1.3*('CARICHI VERTICALI'!C33)+1.5*('CARICHI VERTICALI'!D33+'Foglio deposito'!AJ196)</f>
        <v>0</v>
      </c>
      <c r="F33" s="93">
        <f>1.3*('CARICHI VERTICALI'!C33)+1.5*('CARICHI VERTICALI'!D33+'Foglio deposito'!AJ196)+1.3*'DATI STRUTTURA'!$C$4*'DATI STRUTTURA'!$F$11/2*C33*D33</f>
        <v>0</v>
      </c>
      <c r="G33" s="93">
        <f>1.3*('CARICHI VERTICALI'!C33)+1.5*('CARICHI VERTICALI'!D33+'Foglio deposito'!AJ196)+1.3*'DATI STRUTTURA'!$C$4*'DATI STRUTTURA'!$F$11*C33*D33</f>
        <v>0</v>
      </c>
      <c r="H33" s="93">
        <f>1.3*('DATI STRUTTURA'!H49)+1.5*('DATI STRUTTURA'!I49+'DATI STRUTTURA'!J49)</f>
        <v>0</v>
      </c>
      <c r="I33" s="93">
        <f>1.3*('Foglio deposito'!G199)+1.5*('Foglio deposito'!H199+'Foglio deposito'!I199)</f>
        <v>0</v>
      </c>
      <c r="J33" s="93">
        <f t="shared" si="0"/>
        <v>0</v>
      </c>
      <c r="K33" s="93">
        <f t="shared" si="1"/>
        <v>0</v>
      </c>
      <c r="L33" s="93">
        <f t="shared" si="2"/>
        <v>0</v>
      </c>
      <c r="M33" s="10"/>
      <c r="N33" s="10"/>
    </row>
    <row r="34" spans="2:14" x14ac:dyDescent="0.25">
      <c r="B34" s="10">
        <f>'DATI STRUTTURA'!B50</f>
        <v>29</v>
      </c>
      <c r="C34" s="85">
        <f>'DATI STRUTTURA'!D50</f>
        <v>0</v>
      </c>
      <c r="D34" s="85">
        <f>'DATI STRUTTURA'!E50</f>
        <v>0</v>
      </c>
      <c r="E34" s="93">
        <f>1.3*('CARICHI VERTICALI'!C34)+1.5*('CARICHI VERTICALI'!D34+'Foglio deposito'!AJ197)</f>
        <v>0</v>
      </c>
      <c r="F34" s="93">
        <f>1.3*('CARICHI VERTICALI'!C34)+1.5*('CARICHI VERTICALI'!D34+'Foglio deposito'!AJ197)+1.3*'DATI STRUTTURA'!$C$4*'DATI STRUTTURA'!$F$11/2*C34*D34</f>
        <v>0</v>
      </c>
      <c r="G34" s="93">
        <f>1.3*('CARICHI VERTICALI'!C34)+1.5*('CARICHI VERTICALI'!D34+'Foglio deposito'!AJ197)+1.3*'DATI STRUTTURA'!$C$4*'DATI STRUTTURA'!$F$11*C34*D34</f>
        <v>0</v>
      </c>
      <c r="H34" s="93">
        <f>1.3*('DATI STRUTTURA'!H50)+1.5*('DATI STRUTTURA'!I50+'DATI STRUTTURA'!J50)</f>
        <v>0</v>
      </c>
      <c r="I34" s="93">
        <f>1.3*('Foglio deposito'!G200)+1.5*('Foglio deposito'!H200+'Foglio deposito'!I200)</f>
        <v>0</v>
      </c>
      <c r="J34" s="93">
        <f t="shared" si="0"/>
        <v>0</v>
      </c>
      <c r="K34" s="93">
        <f t="shared" si="1"/>
        <v>0</v>
      </c>
      <c r="L34" s="93">
        <f t="shared" si="2"/>
        <v>0</v>
      </c>
      <c r="M34" s="10"/>
      <c r="N34" s="10"/>
    </row>
    <row r="35" spans="2:14" x14ac:dyDescent="0.25">
      <c r="B35" s="10">
        <f>'DATI STRUTTURA'!B51</f>
        <v>30</v>
      </c>
      <c r="C35" s="85">
        <f>'DATI STRUTTURA'!D51</f>
        <v>0</v>
      </c>
      <c r="D35" s="85">
        <f>'DATI STRUTTURA'!E51</f>
        <v>0</v>
      </c>
      <c r="E35" s="93">
        <f>1.3*('CARICHI VERTICALI'!C35)+1.5*('CARICHI VERTICALI'!D35+'Foglio deposito'!AJ198)</f>
        <v>0</v>
      </c>
      <c r="F35" s="93">
        <f>1.3*('CARICHI VERTICALI'!C35)+1.5*('CARICHI VERTICALI'!D35+'Foglio deposito'!AJ198)+1.3*'DATI STRUTTURA'!$C$4*'DATI STRUTTURA'!$F$11/2*C35*D35</f>
        <v>0</v>
      </c>
      <c r="G35" s="93">
        <f>1.3*('CARICHI VERTICALI'!C35)+1.5*('CARICHI VERTICALI'!D35+'Foglio deposito'!AJ198)+1.3*'DATI STRUTTURA'!$C$4*'DATI STRUTTURA'!$F$11*C35*D35</f>
        <v>0</v>
      </c>
      <c r="H35" s="93">
        <f>1.3*('DATI STRUTTURA'!H51)+1.5*('DATI STRUTTURA'!I51+'DATI STRUTTURA'!J51)</f>
        <v>0</v>
      </c>
      <c r="I35" s="93">
        <f>1.3*('Foglio deposito'!G201)+1.5*('Foglio deposito'!H201+'Foglio deposito'!I201)</f>
        <v>0</v>
      </c>
      <c r="J35" s="93">
        <f t="shared" si="0"/>
        <v>0</v>
      </c>
      <c r="K35" s="93">
        <f t="shared" si="1"/>
        <v>0</v>
      </c>
      <c r="L35" s="93">
        <f t="shared" si="2"/>
        <v>0</v>
      </c>
      <c r="M35" s="10"/>
      <c r="N35" s="10"/>
    </row>
    <row r="36" spans="2:14" x14ac:dyDescent="0.25">
      <c r="B36" s="10">
        <f>'DATI STRUTTURA'!B52</f>
        <v>31</v>
      </c>
      <c r="C36" s="85">
        <f>'DATI STRUTTURA'!D52</f>
        <v>0</v>
      </c>
      <c r="D36" s="85">
        <f>'DATI STRUTTURA'!E52</f>
        <v>0</v>
      </c>
      <c r="E36" s="93">
        <f>1.3*('CARICHI VERTICALI'!C36)+1.5*('CARICHI VERTICALI'!D36+'Foglio deposito'!AJ199)</f>
        <v>0</v>
      </c>
      <c r="F36" s="93">
        <f>1.3*('CARICHI VERTICALI'!C36)+1.5*('CARICHI VERTICALI'!D36+'Foglio deposito'!AJ199)+1.3*'DATI STRUTTURA'!$C$4*'DATI STRUTTURA'!$F$11/2*C36*D36</f>
        <v>0</v>
      </c>
      <c r="G36" s="93">
        <f>1.3*('CARICHI VERTICALI'!C36)+1.5*('CARICHI VERTICALI'!D36+'Foglio deposito'!AJ199)+1.3*'DATI STRUTTURA'!$C$4*'DATI STRUTTURA'!$F$11*C36*D36</f>
        <v>0</v>
      </c>
      <c r="H36" s="93">
        <f>1.3*('DATI STRUTTURA'!H52)+1.5*('DATI STRUTTURA'!I52+'DATI STRUTTURA'!J52)</f>
        <v>0</v>
      </c>
      <c r="I36" s="93">
        <f>1.3*('Foglio deposito'!G202)+1.5*('Foglio deposito'!H202+'Foglio deposito'!I202)</f>
        <v>0</v>
      </c>
      <c r="J36" s="93">
        <f t="shared" si="0"/>
        <v>0</v>
      </c>
      <c r="K36" s="93">
        <f t="shared" si="1"/>
        <v>0</v>
      </c>
      <c r="L36" s="93">
        <f t="shared" si="2"/>
        <v>0</v>
      </c>
      <c r="M36" s="10"/>
      <c r="N36" s="10"/>
    </row>
    <row r="37" spans="2:14" x14ac:dyDescent="0.25">
      <c r="B37" s="10">
        <f>'DATI STRUTTURA'!B53</f>
        <v>32</v>
      </c>
      <c r="C37" s="85">
        <f>'DATI STRUTTURA'!D53</f>
        <v>0</v>
      </c>
      <c r="D37" s="85">
        <f>'DATI STRUTTURA'!E53</f>
        <v>0</v>
      </c>
      <c r="E37" s="93">
        <f>1.3*('CARICHI VERTICALI'!C37)+1.5*('CARICHI VERTICALI'!D37+'Foglio deposito'!AJ200)</f>
        <v>0</v>
      </c>
      <c r="F37" s="93">
        <f>1.3*('CARICHI VERTICALI'!C37)+1.5*('CARICHI VERTICALI'!D37+'Foglio deposito'!AJ200)+1.3*'DATI STRUTTURA'!$C$4*'DATI STRUTTURA'!$F$11/2*C37*D37</f>
        <v>0</v>
      </c>
      <c r="G37" s="93">
        <f>1.3*('CARICHI VERTICALI'!C37)+1.5*('CARICHI VERTICALI'!D37+'Foglio deposito'!AJ200)+1.3*'DATI STRUTTURA'!$C$4*'DATI STRUTTURA'!$F$11*C37*D37</f>
        <v>0</v>
      </c>
      <c r="H37" s="93">
        <f>1.3*('DATI STRUTTURA'!H53)+1.5*('DATI STRUTTURA'!I53+'DATI STRUTTURA'!J53)</f>
        <v>0</v>
      </c>
      <c r="I37" s="93">
        <f>1.3*('Foglio deposito'!G203)+1.5*('Foglio deposito'!H203+'Foglio deposito'!I203)</f>
        <v>0</v>
      </c>
      <c r="J37" s="93">
        <f t="shared" si="0"/>
        <v>0</v>
      </c>
      <c r="K37" s="93">
        <f t="shared" si="1"/>
        <v>0</v>
      </c>
      <c r="L37" s="93">
        <f t="shared" si="2"/>
        <v>0</v>
      </c>
      <c r="M37" s="10"/>
      <c r="N37" s="10"/>
    </row>
    <row r="38" spans="2:14" x14ac:dyDescent="0.25">
      <c r="B38" s="10">
        <f>'DATI STRUTTURA'!B54</f>
        <v>33</v>
      </c>
      <c r="C38" s="85">
        <f>'DATI STRUTTURA'!D54</f>
        <v>0</v>
      </c>
      <c r="D38" s="85">
        <f>'DATI STRUTTURA'!E54</f>
        <v>0</v>
      </c>
      <c r="E38" s="93">
        <f>1.3*('CARICHI VERTICALI'!C38)+1.5*('CARICHI VERTICALI'!D38+'Foglio deposito'!AJ201)</f>
        <v>0</v>
      </c>
      <c r="F38" s="93">
        <f>1.3*('CARICHI VERTICALI'!C38)+1.5*('CARICHI VERTICALI'!D38+'Foglio deposito'!AJ201)+1.3*'DATI STRUTTURA'!$C$4*'DATI STRUTTURA'!$F$11/2*C38*D38</f>
        <v>0</v>
      </c>
      <c r="G38" s="93">
        <f>1.3*('CARICHI VERTICALI'!C38)+1.5*('CARICHI VERTICALI'!D38+'Foglio deposito'!AJ201)+1.3*'DATI STRUTTURA'!$C$4*'DATI STRUTTURA'!$F$11*C38*D38</f>
        <v>0</v>
      </c>
      <c r="H38" s="93">
        <f>1.3*('DATI STRUTTURA'!H54)+1.5*('DATI STRUTTURA'!I54+'DATI STRUTTURA'!J54)</f>
        <v>0</v>
      </c>
      <c r="I38" s="93">
        <f>1.3*('Foglio deposito'!G204)+1.5*('Foglio deposito'!H204+'Foglio deposito'!I204)</f>
        <v>0</v>
      </c>
      <c r="J38" s="93">
        <f t="shared" si="0"/>
        <v>0</v>
      </c>
      <c r="K38" s="93">
        <f t="shared" si="1"/>
        <v>0</v>
      </c>
      <c r="L38" s="93">
        <f t="shared" si="2"/>
        <v>0</v>
      </c>
      <c r="M38" s="10"/>
      <c r="N38" s="10"/>
    </row>
    <row r="39" spans="2:14" x14ac:dyDescent="0.25">
      <c r="B39" s="10">
        <f>'DATI STRUTTURA'!B55</f>
        <v>34</v>
      </c>
      <c r="C39" s="85">
        <f>'DATI STRUTTURA'!D55</f>
        <v>0</v>
      </c>
      <c r="D39" s="85">
        <f>'DATI STRUTTURA'!E55</f>
        <v>0</v>
      </c>
      <c r="E39" s="93">
        <f>1.3*('CARICHI VERTICALI'!C39)+1.5*('CARICHI VERTICALI'!D39+'Foglio deposito'!AJ202)</f>
        <v>0</v>
      </c>
      <c r="F39" s="93">
        <f>1.3*('CARICHI VERTICALI'!C39)+1.5*('CARICHI VERTICALI'!D39+'Foglio deposito'!AJ202)+1.3*'DATI STRUTTURA'!$C$4*'DATI STRUTTURA'!$F$11/2*C39*D39</f>
        <v>0</v>
      </c>
      <c r="G39" s="93">
        <f>1.3*('CARICHI VERTICALI'!C39)+1.5*('CARICHI VERTICALI'!D39+'Foglio deposito'!AJ202)+1.3*'DATI STRUTTURA'!$C$4*'DATI STRUTTURA'!$F$11*C39*D39</f>
        <v>0</v>
      </c>
      <c r="H39" s="93">
        <f>1.3*('DATI STRUTTURA'!H55)+1.5*('DATI STRUTTURA'!I55+'DATI STRUTTURA'!J55)</f>
        <v>0</v>
      </c>
      <c r="I39" s="93">
        <f>1.3*('Foglio deposito'!G205)+1.5*('Foglio deposito'!H205+'Foglio deposito'!I205)</f>
        <v>0</v>
      </c>
      <c r="J39" s="93">
        <f t="shared" si="0"/>
        <v>0</v>
      </c>
      <c r="K39" s="93">
        <f t="shared" si="1"/>
        <v>0</v>
      </c>
      <c r="L39" s="93">
        <f t="shared" si="2"/>
        <v>0</v>
      </c>
      <c r="M39" s="10"/>
      <c r="N39" s="10"/>
    </row>
    <row r="40" spans="2:14" x14ac:dyDescent="0.25">
      <c r="B40" s="10">
        <f>'DATI STRUTTURA'!B56</f>
        <v>35</v>
      </c>
      <c r="C40" s="85">
        <f>'DATI STRUTTURA'!D56</f>
        <v>0</v>
      </c>
      <c r="D40" s="85">
        <f>'DATI STRUTTURA'!E56</f>
        <v>0</v>
      </c>
      <c r="E40" s="93">
        <f>1.3*('CARICHI VERTICALI'!C40)+1.5*('CARICHI VERTICALI'!D40+'Foglio deposito'!AJ203)</f>
        <v>0</v>
      </c>
      <c r="F40" s="93">
        <f>1.3*('CARICHI VERTICALI'!C40)+1.5*('CARICHI VERTICALI'!D40+'Foglio deposito'!AJ203)+1.3*'DATI STRUTTURA'!$C$4*'DATI STRUTTURA'!$F$11/2*C40*D40</f>
        <v>0</v>
      </c>
      <c r="G40" s="93">
        <f>1.3*('CARICHI VERTICALI'!C40)+1.5*('CARICHI VERTICALI'!D40+'Foglio deposito'!AJ203)+1.3*'DATI STRUTTURA'!$C$4*'DATI STRUTTURA'!$F$11*C40*D40</f>
        <v>0</v>
      </c>
      <c r="H40" s="93">
        <f>1.3*('DATI STRUTTURA'!H56)+1.5*('DATI STRUTTURA'!I56+'DATI STRUTTURA'!J56)</f>
        <v>0</v>
      </c>
      <c r="I40" s="93">
        <f>1.3*('Foglio deposito'!G206)+1.5*('Foglio deposito'!H206+'Foglio deposito'!I206)</f>
        <v>0</v>
      </c>
      <c r="J40" s="93">
        <f t="shared" si="0"/>
        <v>0</v>
      </c>
      <c r="K40" s="93">
        <f t="shared" si="1"/>
        <v>0</v>
      </c>
      <c r="L40" s="93">
        <f t="shared" si="2"/>
        <v>0</v>
      </c>
      <c r="M40" s="10"/>
      <c r="N40" s="10"/>
    </row>
    <row r="41" spans="2:14" x14ac:dyDescent="0.25">
      <c r="B41" s="10">
        <f>'DATI STRUTTURA'!B57</f>
        <v>36</v>
      </c>
      <c r="C41" s="85">
        <f>'DATI STRUTTURA'!D57</f>
        <v>0</v>
      </c>
      <c r="D41" s="85">
        <f>'DATI STRUTTURA'!E57</f>
        <v>0</v>
      </c>
      <c r="E41" s="93">
        <f>1.3*('CARICHI VERTICALI'!C41)+1.5*('CARICHI VERTICALI'!D41+'Foglio deposito'!AJ204)</f>
        <v>0</v>
      </c>
      <c r="F41" s="93">
        <f>1.3*('CARICHI VERTICALI'!C41)+1.5*('CARICHI VERTICALI'!D41+'Foglio deposito'!AJ204)+1.3*'DATI STRUTTURA'!$C$4*'DATI STRUTTURA'!$F$11/2*C41*D41</f>
        <v>0</v>
      </c>
      <c r="G41" s="93">
        <f>1.3*('CARICHI VERTICALI'!C41)+1.5*('CARICHI VERTICALI'!D41+'Foglio deposito'!AJ204)+1.3*'DATI STRUTTURA'!$C$4*'DATI STRUTTURA'!$F$11*C41*D41</f>
        <v>0</v>
      </c>
      <c r="H41" s="93">
        <f>1.3*('DATI STRUTTURA'!H57)+1.5*('DATI STRUTTURA'!I57+'DATI STRUTTURA'!J57)</f>
        <v>0</v>
      </c>
      <c r="I41" s="93">
        <f>1.3*('Foglio deposito'!G207)+1.5*('Foglio deposito'!H207+'Foglio deposito'!I207)</f>
        <v>0</v>
      </c>
      <c r="J41" s="93">
        <f t="shared" si="0"/>
        <v>0</v>
      </c>
      <c r="K41" s="93">
        <f t="shared" si="1"/>
        <v>0</v>
      </c>
      <c r="L41" s="93">
        <f t="shared" si="2"/>
        <v>0</v>
      </c>
      <c r="M41" s="10"/>
      <c r="N41" s="10"/>
    </row>
    <row r="42" spans="2:14" x14ac:dyDescent="0.25">
      <c r="B42" s="10">
        <f>'DATI STRUTTURA'!B58</f>
        <v>37</v>
      </c>
      <c r="C42" s="85">
        <f>'DATI STRUTTURA'!D58</f>
        <v>0</v>
      </c>
      <c r="D42" s="85">
        <f>'DATI STRUTTURA'!E58</f>
        <v>0</v>
      </c>
      <c r="E42" s="93">
        <f>1.3*('CARICHI VERTICALI'!C42)+1.5*('CARICHI VERTICALI'!D42+'Foglio deposito'!AJ205)</f>
        <v>0</v>
      </c>
      <c r="F42" s="93">
        <f>1.3*('CARICHI VERTICALI'!C42)+1.5*('CARICHI VERTICALI'!D42+'Foglio deposito'!AJ205)+1.3*'DATI STRUTTURA'!$C$4*'DATI STRUTTURA'!$F$11/2*C42*D42</f>
        <v>0</v>
      </c>
      <c r="G42" s="93">
        <f>1.3*('CARICHI VERTICALI'!C42)+1.5*('CARICHI VERTICALI'!D42+'Foglio deposito'!AJ205)+1.3*'DATI STRUTTURA'!$C$4*'DATI STRUTTURA'!$F$11*C42*D42</f>
        <v>0</v>
      </c>
      <c r="H42" s="93">
        <f>1.3*('DATI STRUTTURA'!H58)+1.5*('DATI STRUTTURA'!I58+'DATI STRUTTURA'!J58)</f>
        <v>0</v>
      </c>
      <c r="I42" s="93">
        <f>1.3*('Foglio deposito'!G208)+1.5*('Foglio deposito'!H208+'Foglio deposito'!I208)</f>
        <v>0</v>
      </c>
      <c r="J42" s="93">
        <f t="shared" si="0"/>
        <v>0</v>
      </c>
      <c r="K42" s="93">
        <f t="shared" si="1"/>
        <v>0</v>
      </c>
      <c r="L42" s="93">
        <f t="shared" si="2"/>
        <v>0</v>
      </c>
      <c r="M42" s="10"/>
      <c r="N42" s="10"/>
    </row>
    <row r="43" spans="2:14" x14ac:dyDescent="0.25">
      <c r="B43" s="10">
        <f>'DATI STRUTTURA'!B59</f>
        <v>38</v>
      </c>
      <c r="C43" s="85">
        <f>'DATI STRUTTURA'!D59</f>
        <v>0</v>
      </c>
      <c r="D43" s="85">
        <f>'DATI STRUTTURA'!E59</f>
        <v>0</v>
      </c>
      <c r="E43" s="93">
        <f>1.3*('CARICHI VERTICALI'!C43)+1.5*('CARICHI VERTICALI'!D43+'Foglio deposito'!AJ206)</f>
        <v>0</v>
      </c>
      <c r="F43" s="93">
        <f>1.3*('CARICHI VERTICALI'!C43)+1.5*('CARICHI VERTICALI'!D43+'Foglio deposito'!AJ206)+1.3*'DATI STRUTTURA'!$C$4*'DATI STRUTTURA'!$F$11/2*C43*D43</f>
        <v>0</v>
      </c>
      <c r="G43" s="93">
        <f>1.3*('CARICHI VERTICALI'!C43)+1.5*('CARICHI VERTICALI'!D43+'Foglio deposito'!AJ206)+1.3*'DATI STRUTTURA'!$C$4*'DATI STRUTTURA'!$F$11*C43*D43</f>
        <v>0</v>
      </c>
      <c r="H43" s="93">
        <f>1.3*('DATI STRUTTURA'!H59)+1.5*('DATI STRUTTURA'!I59+'DATI STRUTTURA'!J59)</f>
        <v>0</v>
      </c>
      <c r="I43" s="93">
        <f>1.3*('Foglio deposito'!G209)+1.5*('Foglio deposito'!H209+'Foglio deposito'!I209)</f>
        <v>0</v>
      </c>
      <c r="J43" s="93">
        <f t="shared" si="0"/>
        <v>0</v>
      </c>
      <c r="K43" s="93">
        <f t="shared" si="1"/>
        <v>0</v>
      </c>
      <c r="L43" s="93">
        <f t="shared" si="2"/>
        <v>0</v>
      </c>
      <c r="M43" s="10"/>
      <c r="N43" s="10"/>
    </row>
    <row r="44" spans="2:14" x14ac:dyDescent="0.25">
      <c r="B44" s="10">
        <f>'DATI STRUTTURA'!B60</f>
        <v>39</v>
      </c>
      <c r="C44" s="85">
        <f>'DATI STRUTTURA'!D60</f>
        <v>0</v>
      </c>
      <c r="D44" s="85">
        <f>'DATI STRUTTURA'!E60</f>
        <v>0</v>
      </c>
      <c r="E44" s="93">
        <f>1.3*('CARICHI VERTICALI'!C44)+1.5*('CARICHI VERTICALI'!D44+'Foglio deposito'!AJ207)</f>
        <v>0</v>
      </c>
      <c r="F44" s="93">
        <f>1.3*('CARICHI VERTICALI'!C44)+1.5*('CARICHI VERTICALI'!D44+'Foglio deposito'!AJ207)+1.3*'DATI STRUTTURA'!$C$4*'DATI STRUTTURA'!$F$11/2*C44*D44</f>
        <v>0</v>
      </c>
      <c r="G44" s="93">
        <f>1.3*('CARICHI VERTICALI'!C44)+1.5*('CARICHI VERTICALI'!D44+'Foglio deposito'!AJ207)+1.3*'DATI STRUTTURA'!$C$4*'DATI STRUTTURA'!$F$11*C44*D44</f>
        <v>0</v>
      </c>
      <c r="H44" s="93">
        <f>1.3*('DATI STRUTTURA'!H60)+1.5*('DATI STRUTTURA'!I60+'DATI STRUTTURA'!J60)</f>
        <v>0</v>
      </c>
      <c r="I44" s="93">
        <f>1.3*('Foglio deposito'!G210)+1.5*('Foglio deposito'!H210+'Foglio deposito'!I210)</f>
        <v>0</v>
      </c>
      <c r="J44" s="93">
        <f t="shared" si="0"/>
        <v>0</v>
      </c>
      <c r="K44" s="93">
        <f t="shared" si="1"/>
        <v>0</v>
      </c>
      <c r="L44" s="93">
        <f t="shared" si="2"/>
        <v>0</v>
      </c>
      <c r="M44" s="10"/>
      <c r="N44" s="10"/>
    </row>
    <row r="45" spans="2:14" x14ac:dyDescent="0.25">
      <c r="B45" s="10">
        <f>'DATI STRUTTURA'!B61</f>
        <v>40</v>
      </c>
      <c r="C45" s="85">
        <f>'DATI STRUTTURA'!D61</f>
        <v>0</v>
      </c>
      <c r="D45" s="85">
        <f>'DATI STRUTTURA'!E61</f>
        <v>0</v>
      </c>
      <c r="E45" s="93">
        <f>1.3*('CARICHI VERTICALI'!C45)+1.5*('CARICHI VERTICALI'!D45+'Foglio deposito'!AJ208)</f>
        <v>0</v>
      </c>
      <c r="F45" s="93">
        <f>1.3*('CARICHI VERTICALI'!C45)+1.5*('CARICHI VERTICALI'!D45+'Foglio deposito'!AJ208)+1.3*'DATI STRUTTURA'!$C$4*'DATI STRUTTURA'!$F$11/2*C45*D45</f>
        <v>0</v>
      </c>
      <c r="G45" s="93">
        <f>1.3*('CARICHI VERTICALI'!C45)+1.5*('CARICHI VERTICALI'!D45+'Foglio deposito'!AJ208)+1.3*'DATI STRUTTURA'!$C$4*'DATI STRUTTURA'!$F$11*C45*D45</f>
        <v>0</v>
      </c>
      <c r="H45" s="93">
        <f>1.3*('DATI STRUTTURA'!H61)+1.5*('DATI STRUTTURA'!I61+'DATI STRUTTURA'!J61)</f>
        <v>0</v>
      </c>
      <c r="I45" s="93">
        <f>1.3*('Foglio deposito'!G211)+1.5*('Foglio deposito'!H211+'Foglio deposito'!I211)</f>
        <v>0</v>
      </c>
      <c r="J45" s="93">
        <f t="shared" si="0"/>
        <v>0</v>
      </c>
      <c r="K45" s="93">
        <f t="shared" si="1"/>
        <v>0</v>
      </c>
      <c r="L45" s="93">
        <f t="shared" si="2"/>
        <v>0</v>
      </c>
      <c r="M45" s="10"/>
      <c r="N45" s="10"/>
    </row>
    <row r="48" spans="2:14" x14ac:dyDescent="0.25">
      <c r="E48" s="800" t="s">
        <v>138</v>
      </c>
      <c r="F48" s="801"/>
      <c r="G48" s="801"/>
      <c r="H48" s="801"/>
      <c r="I48" s="801"/>
      <c r="J48" s="801"/>
      <c r="K48" s="801"/>
      <c r="L48" s="802"/>
    </row>
    <row r="49" spans="2:12" ht="20.25" customHeight="1" x14ac:dyDescent="0.35">
      <c r="B49" s="74" t="s">
        <v>103</v>
      </c>
      <c r="C49" s="52" t="s">
        <v>53</v>
      </c>
      <c r="D49" s="52" t="s">
        <v>54</v>
      </c>
      <c r="E49" s="803" t="s">
        <v>107</v>
      </c>
      <c r="F49" s="804"/>
      <c r="G49" s="805"/>
      <c r="H49" s="86" t="s">
        <v>113</v>
      </c>
      <c r="I49" s="86" t="s">
        <v>114</v>
      </c>
      <c r="J49" s="803" t="s">
        <v>111</v>
      </c>
      <c r="K49" s="804"/>
      <c r="L49" s="805"/>
    </row>
    <row r="50" spans="2:12" x14ac:dyDescent="0.25">
      <c r="B50" s="84" t="s">
        <v>115</v>
      </c>
      <c r="C50" s="49" t="s">
        <v>39</v>
      </c>
      <c r="D50" s="49" t="s">
        <v>39</v>
      </c>
      <c r="E50" s="80" t="s">
        <v>108</v>
      </c>
      <c r="F50" s="80" t="s">
        <v>109</v>
      </c>
      <c r="G50" s="80" t="s">
        <v>110</v>
      </c>
      <c r="H50" s="87" t="s">
        <v>37</v>
      </c>
      <c r="I50" s="87" t="s">
        <v>37</v>
      </c>
      <c r="J50" s="80" t="s">
        <v>108</v>
      </c>
      <c r="K50" s="80" t="s">
        <v>109</v>
      </c>
      <c r="L50" s="80" t="s">
        <v>110</v>
      </c>
    </row>
    <row r="51" spans="2:12" x14ac:dyDescent="0.25">
      <c r="B51" s="10">
        <f>B6</f>
        <v>1</v>
      </c>
      <c r="C51" s="85">
        <f t="shared" ref="C51:D51" si="3">C6</f>
        <v>3.3</v>
      </c>
      <c r="D51" s="85">
        <f t="shared" si="3"/>
        <v>0.4</v>
      </c>
      <c r="E51" s="93">
        <f>1.3*('CARICHI VERTICALI'!C6)+1.5*'CARICHI VERTICALI'!D6+1.05*'Foglio deposito'!AJ169</f>
        <v>233.57290341434782</v>
      </c>
      <c r="F51" s="93">
        <f>1.3*('CARICHI VERTICALI'!C6)+1.5*'CARICHI VERTICALI'!D6+1.05*'Foglio deposito'!AJ169+1.3*'DATI STRUTTURA'!$C$4*'DATI STRUTTURA'!$F$11/2*C6*D6</f>
        <v>255.96670341434782</v>
      </c>
      <c r="G51" s="93">
        <f>1.3*('CARICHI VERTICALI'!C6)+1.5*'CARICHI VERTICALI'!D6+1.05*'Foglio deposito'!AJ169+1.3*'DATI STRUTTURA'!$C$4*'DATI STRUTTURA'!$F$11*C6*D6</f>
        <v>278.36050341434782</v>
      </c>
      <c r="H51" s="93">
        <f>1.3*('DATI STRUTTURA'!H22)+1.5*'DATI STRUTTURA'!I22+1.05*'DATI STRUTTURA'!J22</f>
        <v>61.865000000000009</v>
      </c>
      <c r="I51" s="93">
        <f>1.3*('Foglio deposito'!G172)+1.5*'Foglio deposito'!H172+1.05*'Foglio deposito'!I172</f>
        <v>0</v>
      </c>
      <c r="J51" s="93">
        <f>E51+H51+I51</f>
        <v>295.43790341434783</v>
      </c>
      <c r="K51" s="93">
        <f>F51+H51+I51</f>
        <v>317.83170341434783</v>
      </c>
      <c r="L51" s="93">
        <f>G51+H51+I51</f>
        <v>340.22550341434783</v>
      </c>
    </row>
    <row r="52" spans="2:12" x14ac:dyDescent="0.25">
      <c r="B52" s="10">
        <f t="shared" ref="B52:D52" si="4">B7</f>
        <v>2</v>
      </c>
      <c r="C52" s="85">
        <f t="shared" si="4"/>
        <v>0.99</v>
      </c>
      <c r="D52" s="85">
        <f t="shared" si="4"/>
        <v>0.4</v>
      </c>
      <c r="E52" s="93">
        <f>1.3*('CARICHI VERTICALI'!C7)+1.5*'CARICHI VERTICALI'!D7+1.05*'Foglio deposito'!AJ170</f>
        <v>59.652810278870867</v>
      </c>
      <c r="F52" s="93">
        <f>1.3*('CARICHI VERTICALI'!C7)+1.5*'CARICHI VERTICALI'!D7+1.05*'Foglio deposito'!AJ170+1.3*'DATI STRUTTURA'!$C$4*'DATI STRUTTURA'!$F$11/2*C7*D7</f>
        <v>66.370950278870865</v>
      </c>
      <c r="G52" s="93">
        <f>1.3*('CARICHI VERTICALI'!C7)+1.5*'CARICHI VERTICALI'!D7+1.05*'Foglio deposito'!AJ170+1.3*'DATI STRUTTURA'!$C$4*'DATI STRUTTURA'!$F$11*C7*D7</f>
        <v>73.08909027887087</v>
      </c>
      <c r="H52" s="93">
        <f>1.3*('DATI STRUTTURA'!H23)+1.5*'DATI STRUTTURA'!I23+1.05*'DATI STRUTTURA'!J23</f>
        <v>6.3817349999999999</v>
      </c>
      <c r="I52" s="93">
        <f>1.3*('Foglio deposito'!G173)+1.5*'Foglio deposito'!H173+1.05*'Foglio deposito'!I173</f>
        <v>0</v>
      </c>
      <c r="J52" s="93">
        <f t="shared" ref="J52:J90" si="5">E52+H52+I52</f>
        <v>66.034545278870866</v>
      </c>
      <c r="K52" s="93">
        <f t="shared" ref="K52:K90" si="6">F52+H52+I52</f>
        <v>72.752685278870871</v>
      </c>
      <c r="L52" s="93">
        <f t="shared" ref="L52:L90" si="7">G52+H52+I52</f>
        <v>79.470825278870876</v>
      </c>
    </row>
    <row r="53" spans="2:12" x14ac:dyDescent="0.25">
      <c r="B53" s="10">
        <f t="shared" ref="B53:D53" si="8">B8</f>
        <v>3</v>
      </c>
      <c r="C53" s="85">
        <f t="shared" si="8"/>
        <v>1.89</v>
      </c>
      <c r="D53" s="85">
        <f t="shared" si="8"/>
        <v>0.4</v>
      </c>
      <c r="E53" s="93">
        <f>1.3*('CARICHI VERTICALI'!C8)+1.5*'CARICHI VERTICALI'!D8+1.05*'Foglio deposito'!AJ171</f>
        <v>140.70213130525406</v>
      </c>
      <c r="F53" s="93">
        <f>1.3*('CARICHI VERTICALI'!C8)+1.5*'CARICHI VERTICALI'!D8+1.05*'Foglio deposito'!AJ171+1.3*'DATI STRUTTURA'!$C$4*'DATI STRUTTURA'!$F$11/2*C8*D8</f>
        <v>153.52767130525405</v>
      </c>
      <c r="G53" s="93">
        <f>1.3*('CARICHI VERTICALI'!C8)+1.5*'CARICHI VERTICALI'!D8+1.05*'Foglio deposito'!AJ171+1.3*'DATI STRUTTURA'!$C$4*'DATI STRUTTURA'!$F$11*C8*D8</f>
        <v>166.35321130525406</v>
      </c>
      <c r="H53" s="93">
        <f>1.3*('DATI STRUTTURA'!H24)+1.5*'DATI STRUTTURA'!I24+1.05*'DATI STRUTTURA'!J24</f>
        <v>27.47391</v>
      </c>
      <c r="I53" s="93">
        <f>1.3*('Foglio deposito'!G174)+1.5*'Foglio deposito'!H174+1.05*'Foglio deposito'!I174</f>
        <v>0</v>
      </c>
      <c r="J53" s="93">
        <f t="shared" si="5"/>
        <v>168.17604130525405</v>
      </c>
      <c r="K53" s="93">
        <f t="shared" si="6"/>
        <v>181.00158130525404</v>
      </c>
      <c r="L53" s="93">
        <f t="shared" si="7"/>
        <v>193.82712130525405</v>
      </c>
    </row>
    <row r="54" spans="2:12" x14ac:dyDescent="0.25">
      <c r="B54" s="10">
        <f t="shared" ref="B54:D54" si="9">B9</f>
        <v>4</v>
      </c>
      <c r="C54" s="85">
        <f t="shared" si="9"/>
        <v>1.68</v>
      </c>
      <c r="D54" s="85">
        <f t="shared" si="9"/>
        <v>0.4</v>
      </c>
      <c r="E54" s="93">
        <f>1.3*('CARICHI VERTICALI'!C9)+1.5*'CARICHI VERTICALI'!D9+1.05*'Foglio deposito'!AJ172</f>
        <v>143.84991695852096</v>
      </c>
      <c r="F54" s="93">
        <f>1.3*('CARICHI VERTICALI'!C9)+1.5*'CARICHI VERTICALI'!D9+1.05*'Foglio deposito'!AJ172+1.3*'DATI STRUTTURA'!$C$4*'DATI STRUTTURA'!$F$11/2*C9*D9</f>
        <v>155.25039695852095</v>
      </c>
      <c r="G54" s="93">
        <f>1.3*('CARICHI VERTICALI'!C9)+1.5*'CARICHI VERTICALI'!D9+1.05*'Foglio deposito'!AJ172+1.3*'DATI STRUTTURA'!$C$4*'DATI STRUTTURA'!$F$11*C9*D9</f>
        <v>166.65087695852097</v>
      </c>
      <c r="H54" s="93">
        <f>1.3*('DATI STRUTTURA'!H25)+1.5*'DATI STRUTTURA'!I25+1.05*'DATI STRUTTURA'!J25</f>
        <v>38.074080000000002</v>
      </c>
      <c r="I54" s="93">
        <f>1.3*('Foglio deposito'!G175)+1.5*'Foglio deposito'!H175+1.05*'Foglio deposito'!I175</f>
        <v>0</v>
      </c>
      <c r="J54" s="93">
        <f t="shared" si="5"/>
        <v>181.92399695852097</v>
      </c>
      <c r="K54" s="93">
        <f t="shared" si="6"/>
        <v>193.32447695852096</v>
      </c>
      <c r="L54" s="93">
        <f t="shared" si="7"/>
        <v>204.72495695852098</v>
      </c>
    </row>
    <row r="55" spans="2:12" x14ac:dyDescent="0.25">
      <c r="B55" s="10">
        <f t="shared" ref="B55:D55" si="10">B10</f>
        <v>5</v>
      </c>
      <c r="C55" s="85">
        <f t="shared" si="10"/>
        <v>1.44</v>
      </c>
      <c r="D55" s="85">
        <f t="shared" si="10"/>
        <v>0.4</v>
      </c>
      <c r="E55" s="93">
        <f>1.3*('CARICHI VERTICALI'!C10)+1.5*'CARICHI VERTICALI'!D10+1.05*'Foglio deposito'!AJ173</f>
        <v>220.82092190207479</v>
      </c>
      <c r="F55" s="93">
        <f>1.3*('CARICHI VERTICALI'!C10)+1.5*'CARICHI VERTICALI'!D10+1.05*'Foglio deposito'!AJ173+1.3*'DATI STRUTTURA'!$C$4*'DATI STRUTTURA'!$F$11/2*C10*D10</f>
        <v>230.59276190207478</v>
      </c>
      <c r="G55" s="93">
        <f>1.3*('CARICHI VERTICALI'!C10)+1.5*'CARICHI VERTICALI'!D10+1.05*'Foglio deposito'!AJ173+1.3*'DATI STRUTTURA'!$C$4*'DATI STRUTTURA'!$F$11*C10*D10</f>
        <v>240.36460190207478</v>
      </c>
      <c r="H55" s="93">
        <f>1.3*('DATI STRUTTURA'!H26)+1.5*'DATI STRUTTURA'!I26+1.05*'DATI STRUTTURA'!J26</f>
        <v>80.963700000000003</v>
      </c>
      <c r="I55" s="93">
        <f>1.3*('Foglio deposito'!G176)+1.5*'Foglio deposito'!H176+1.05*'Foglio deposito'!I176</f>
        <v>0</v>
      </c>
      <c r="J55" s="93">
        <f t="shared" si="5"/>
        <v>301.78462190207478</v>
      </c>
      <c r="K55" s="93">
        <f t="shared" si="6"/>
        <v>311.55646190207477</v>
      </c>
      <c r="L55" s="93">
        <f t="shared" si="7"/>
        <v>321.32830190207477</v>
      </c>
    </row>
    <row r="56" spans="2:12" x14ac:dyDescent="0.25">
      <c r="B56" s="10">
        <f t="shared" ref="B56:D56" si="11">B11</f>
        <v>6</v>
      </c>
      <c r="C56" s="85">
        <f t="shared" si="11"/>
        <v>1.1399999999999999</v>
      </c>
      <c r="D56" s="85">
        <f t="shared" si="11"/>
        <v>0.4</v>
      </c>
      <c r="E56" s="93">
        <f>1.3*('CARICHI VERTICALI'!C11)+1.5*'CARICHI VERTICALI'!D11+1.05*'Foglio deposito'!AJ174</f>
        <v>184.11198024447776</v>
      </c>
      <c r="F56" s="93">
        <f>1.3*('CARICHI VERTICALI'!C11)+1.5*'CARICHI VERTICALI'!D11+1.05*'Foglio deposito'!AJ174+1.3*'DATI STRUTTURA'!$C$4*'DATI STRUTTURA'!$F$11/2*C11*D11</f>
        <v>191.84802024447777</v>
      </c>
      <c r="G56" s="93">
        <f>1.3*('CARICHI VERTICALI'!C11)+1.5*'CARICHI VERTICALI'!D11+1.05*'Foglio deposito'!AJ174+1.3*'DATI STRUTTURA'!$C$4*'DATI STRUTTURA'!$F$11*C11*D11</f>
        <v>199.58406024447777</v>
      </c>
      <c r="H56" s="93">
        <f>1.3*('DATI STRUTTURA'!H27)+1.5*'DATI STRUTTURA'!I27+1.05*'DATI STRUTTURA'!J27</f>
        <v>63.955700000000007</v>
      </c>
      <c r="I56" s="93">
        <f>1.3*('Foglio deposito'!G177)+1.5*'Foglio deposito'!H177+1.05*'Foglio deposito'!I177</f>
        <v>0</v>
      </c>
      <c r="J56" s="93">
        <f t="shared" si="5"/>
        <v>248.06768024447777</v>
      </c>
      <c r="K56" s="93">
        <f t="shared" si="6"/>
        <v>255.80372024447777</v>
      </c>
      <c r="L56" s="93">
        <f t="shared" si="7"/>
        <v>263.53976024447775</v>
      </c>
    </row>
    <row r="57" spans="2:12" x14ac:dyDescent="0.25">
      <c r="B57" s="10">
        <f t="shared" ref="B57:D57" si="12">B12</f>
        <v>7</v>
      </c>
      <c r="C57" s="85">
        <f t="shared" si="12"/>
        <v>1.0900000000000001</v>
      </c>
      <c r="D57" s="85">
        <f t="shared" si="12"/>
        <v>0.4</v>
      </c>
      <c r="E57" s="93">
        <f>1.3*('CARICHI VERTICALI'!C12)+1.5*'CARICHI VERTICALI'!D12+1.05*'Foglio deposito'!AJ175</f>
        <v>109.78385201571297</v>
      </c>
      <c r="F57" s="93">
        <f>1.3*('CARICHI VERTICALI'!C12)+1.5*'CARICHI VERTICALI'!D12+1.05*'Foglio deposito'!AJ175+1.3*'DATI STRUTTURA'!$C$4*'DATI STRUTTURA'!$F$11/2*C12*D12</f>
        <v>117.18059201571296</v>
      </c>
      <c r="G57" s="93">
        <f>1.3*('CARICHI VERTICALI'!C12)+1.5*'CARICHI VERTICALI'!D12+1.05*'Foglio deposito'!AJ175+1.3*'DATI STRUTTURA'!$C$4*'DATI STRUTTURA'!$F$11*C12*D12</f>
        <v>124.57733201571297</v>
      </c>
      <c r="H57" s="93">
        <f>1.3*('DATI STRUTTURA'!H28)+1.5*'DATI STRUTTURA'!I28+1.05*'DATI STRUTTURA'!J28</f>
        <v>29.669597368421059</v>
      </c>
      <c r="I57" s="93">
        <f>1.3*('Foglio deposito'!G178)+1.5*'Foglio deposito'!H178+1.05*'Foglio deposito'!I178</f>
        <v>0</v>
      </c>
      <c r="J57" s="93">
        <f t="shared" si="5"/>
        <v>139.45344938413402</v>
      </c>
      <c r="K57" s="93">
        <f t="shared" si="6"/>
        <v>146.85018938413401</v>
      </c>
      <c r="L57" s="93">
        <f t="shared" si="7"/>
        <v>154.24692938413403</v>
      </c>
    </row>
    <row r="58" spans="2:12" x14ac:dyDescent="0.25">
      <c r="B58" s="10">
        <f t="shared" ref="B58:D58" si="13">B13</f>
        <v>8</v>
      </c>
      <c r="C58" s="85">
        <f t="shared" si="13"/>
        <v>1.0900000000000001</v>
      </c>
      <c r="D58" s="85">
        <f t="shared" si="13"/>
        <v>0.4</v>
      </c>
      <c r="E58" s="93">
        <f>1.3*('CARICHI VERTICALI'!C13)+1.5*'CARICHI VERTICALI'!D13+1.05*'Foglio deposito'!AJ176</f>
        <v>108.94293501571298</v>
      </c>
      <c r="F58" s="93">
        <f>1.3*('CARICHI VERTICALI'!C13)+1.5*'CARICHI VERTICALI'!D13+1.05*'Foglio deposito'!AJ176+1.3*'DATI STRUTTURA'!$C$4*'DATI STRUTTURA'!$F$11/2*C13*D13</f>
        <v>116.33967501571297</v>
      </c>
      <c r="G58" s="93">
        <f>1.3*('CARICHI VERTICALI'!C13)+1.5*'CARICHI VERTICALI'!D13+1.05*'Foglio deposito'!AJ176+1.3*'DATI STRUTTURA'!$C$4*'DATI STRUTTURA'!$F$11*C13*D13</f>
        <v>123.73641501571298</v>
      </c>
      <c r="H58" s="93">
        <f>1.3*('DATI STRUTTURA'!H29)+1.5*'DATI STRUTTURA'!I29+1.05*'DATI STRUTTURA'!J29</f>
        <v>29.669597368421059</v>
      </c>
      <c r="I58" s="93">
        <f>1.3*('Foglio deposito'!G179)+1.5*'Foglio deposito'!H179+1.05*'Foglio deposito'!I179</f>
        <v>0</v>
      </c>
      <c r="J58" s="93">
        <f t="shared" si="5"/>
        <v>138.61253238413403</v>
      </c>
      <c r="K58" s="93">
        <f t="shared" si="6"/>
        <v>146.00927238413402</v>
      </c>
      <c r="L58" s="93">
        <f t="shared" si="7"/>
        <v>153.40601238413404</v>
      </c>
    </row>
    <row r="59" spans="2:12" x14ac:dyDescent="0.25">
      <c r="B59" s="10">
        <f t="shared" ref="B59:D59" si="14">B14</f>
        <v>9</v>
      </c>
      <c r="C59" s="85">
        <f t="shared" si="14"/>
        <v>0.79</v>
      </c>
      <c r="D59" s="85">
        <f t="shared" si="14"/>
        <v>0.4</v>
      </c>
      <c r="E59" s="93">
        <f>1.3*('CARICHI VERTICALI'!C14)+1.5*'CARICHI VERTICALI'!D14+1.05*'Foglio deposito'!AJ177</f>
        <v>97.675169746273838</v>
      </c>
      <c r="F59" s="93">
        <f>1.3*('CARICHI VERTICALI'!C14)+1.5*'CARICHI VERTICALI'!D14+1.05*'Foglio deposito'!AJ177+1.3*'DATI STRUTTURA'!$C$4*'DATI STRUTTURA'!$F$11/2*C14*D14</f>
        <v>103.03610974627384</v>
      </c>
      <c r="G59" s="93">
        <f>1.3*('CARICHI VERTICALI'!C14)+1.5*'CARICHI VERTICALI'!D14+1.05*'Foglio deposito'!AJ177+1.3*'DATI STRUTTURA'!$C$4*'DATI STRUTTURA'!$F$11*C14*D14</f>
        <v>108.39704974627384</v>
      </c>
      <c r="H59" s="93">
        <f>1.3*('DATI STRUTTURA'!H30)+1.5*'DATI STRUTTURA'!I30+1.05*'DATI STRUTTURA'!J30</f>
        <v>29.972050000000003</v>
      </c>
      <c r="I59" s="93">
        <f>1.3*('Foglio deposito'!G180)+1.5*'Foglio deposito'!H180+1.05*'Foglio deposito'!I180</f>
        <v>0</v>
      </c>
      <c r="J59" s="93">
        <f t="shared" si="5"/>
        <v>127.64721974627383</v>
      </c>
      <c r="K59" s="93">
        <f t="shared" si="6"/>
        <v>133.00815974627383</v>
      </c>
      <c r="L59" s="93">
        <f t="shared" si="7"/>
        <v>138.36909974627383</v>
      </c>
    </row>
    <row r="60" spans="2:12" x14ac:dyDescent="0.25">
      <c r="B60" s="10">
        <f t="shared" ref="B60:D60" si="15">B15</f>
        <v>10</v>
      </c>
      <c r="C60" s="85">
        <f t="shared" si="15"/>
        <v>0.99</v>
      </c>
      <c r="D60" s="85">
        <f t="shared" si="15"/>
        <v>0.4</v>
      </c>
      <c r="E60" s="93">
        <f>1.3*('CARICHI VERTICALI'!C15)+1.5*'CARICHI VERTICALI'!D15+1.05*'Foglio deposito'!AJ178</f>
        <v>130.01214598842392</v>
      </c>
      <c r="F60" s="93">
        <f>1.3*('CARICHI VERTICALI'!C15)+1.5*'CARICHI VERTICALI'!D15+1.05*'Foglio deposito'!AJ178+1.3*'DATI STRUTTURA'!$C$4*'DATI STRUTTURA'!$F$11/2*C15*D15</f>
        <v>136.73028598842393</v>
      </c>
      <c r="G60" s="93">
        <f>1.3*('CARICHI VERTICALI'!C15)+1.5*'CARICHI VERTICALI'!D15+1.05*'Foglio deposito'!AJ178+1.3*'DATI STRUTTURA'!$C$4*'DATI STRUTTURA'!$F$11*C15*D15</f>
        <v>143.44842598842393</v>
      </c>
      <c r="H60" s="93">
        <f>1.3*('DATI STRUTTURA'!H31)+1.5*'DATI STRUTTURA'!I31+1.05*'DATI STRUTTURA'!J31</f>
        <v>39.534250000000007</v>
      </c>
      <c r="I60" s="93">
        <f>1.3*('Foglio deposito'!G181)+1.5*'Foglio deposito'!H181+1.05*'Foglio deposito'!I181</f>
        <v>0</v>
      </c>
      <c r="J60" s="93">
        <f t="shared" si="5"/>
        <v>169.54639598842394</v>
      </c>
      <c r="K60" s="93">
        <f t="shared" si="6"/>
        <v>176.26453598842394</v>
      </c>
      <c r="L60" s="93">
        <f t="shared" si="7"/>
        <v>182.98267598842395</v>
      </c>
    </row>
    <row r="61" spans="2:12" x14ac:dyDescent="0.25">
      <c r="B61" s="10">
        <f t="shared" ref="B61:D61" si="16">B16</f>
        <v>11</v>
      </c>
      <c r="C61" s="85">
        <f t="shared" si="16"/>
        <v>0.4</v>
      </c>
      <c r="D61" s="85">
        <f t="shared" si="16"/>
        <v>6.3</v>
      </c>
      <c r="E61" s="93">
        <f>1.3*('CARICHI VERTICALI'!C16)+1.5*'CARICHI VERTICALI'!D16+1.05*'Foglio deposito'!AJ179</f>
        <v>375.00279344797696</v>
      </c>
      <c r="F61" s="93">
        <f>1.3*('CARICHI VERTICALI'!C16)+1.5*'CARICHI VERTICALI'!D16+1.05*'Foglio deposito'!AJ179+1.3*'DATI STRUTTURA'!$C$4*'DATI STRUTTURA'!$F$11/2*C16*D16</f>
        <v>417.75459344797696</v>
      </c>
      <c r="G61" s="93">
        <f>1.3*('CARICHI VERTICALI'!C16)+1.5*'CARICHI VERTICALI'!D16+1.05*'Foglio deposito'!AJ179+1.3*'DATI STRUTTURA'!$C$4*'DATI STRUTTURA'!$F$11*C16*D16</f>
        <v>460.50639344797696</v>
      </c>
      <c r="H61" s="93">
        <f>1.3*('DATI STRUTTURA'!H32)+1.5*'DATI STRUTTURA'!I32+1.05*'DATI STRUTTURA'!J32</f>
        <v>86.439824999999999</v>
      </c>
      <c r="I61" s="93">
        <f>1.3*('Foglio deposito'!G182)+1.5*'Foglio deposito'!H182+1.05*'Foglio deposito'!I182</f>
        <v>0</v>
      </c>
      <c r="J61" s="93">
        <f t="shared" si="5"/>
        <v>461.44261844797694</v>
      </c>
      <c r="K61" s="93">
        <f t="shared" si="6"/>
        <v>504.19441844797694</v>
      </c>
      <c r="L61" s="93">
        <f t="shared" si="7"/>
        <v>546.946218447977</v>
      </c>
    </row>
    <row r="62" spans="2:12" x14ac:dyDescent="0.25">
      <c r="B62" s="10">
        <f t="shared" ref="B62:D62" si="17">B17</f>
        <v>12</v>
      </c>
      <c r="C62" s="85">
        <f t="shared" si="17"/>
        <v>0.4</v>
      </c>
      <c r="D62" s="85">
        <f t="shared" si="17"/>
        <v>2.9</v>
      </c>
      <c r="E62" s="93">
        <f>1.3*('CARICHI VERTICALI'!C17)+1.5*'CARICHI VERTICALI'!D17+1.05*'Foglio deposito'!AJ180</f>
        <v>290.02535807597042</v>
      </c>
      <c r="F62" s="93">
        <f>1.3*('CARICHI VERTICALI'!C17)+1.5*'CARICHI VERTICALI'!D17+1.05*'Foglio deposito'!AJ180+1.3*'DATI STRUTTURA'!$C$4*'DATI STRUTTURA'!$F$11/2*C17*D17</f>
        <v>309.7047580759704</v>
      </c>
      <c r="G62" s="93">
        <f>1.3*('CARICHI VERTICALI'!C17)+1.5*'CARICHI VERTICALI'!D17+1.05*'Foglio deposito'!AJ180+1.3*'DATI STRUTTURA'!$C$4*'DATI STRUTTURA'!$F$11*C17*D17</f>
        <v>329.38415807597039</v>
      </c>
      <c r="H62" s="93">
        <f>1.3*('DATI STRUTTURA'!H33)+1.5*'DATI STRUTTURA'!I33+1.05*'DATI STRUTTURA'!J33</f>
        <v>96.021585000000002</v>
      </c>
      <c r="I62" s="93">
        <f>1.3*('Foglio deposito'!G183)+1.5*'Foglio deposito'!H183+1.05*'Foglio deposito'!I183</f>
        <v>0</v>
      </c>
      <c r="J62" s="93">
        <f t="shared" si="5"/>
        <v>386.04694307597043</v>
      </c>
      <c r="K62" s="93">
        <f t="shared" si="6"/>
        <v>405.72634307597042</v>
      </c>
      <c r="L62" s="93">
        <f t="shared" si="7"/>
        <v>425.40574307597041</v>
      </c>
    </row>
    <row r="63" spans="2:12" x14ac:dyDescent="0.25">
      <c r="B63" s="10">
        <f t="shared" ref="B63:D63" si="18">B18</f>
        <v>13</v>
      </c>
      <c r="C63" s="85">
        <f t="shared" si="18"/>
        <v>0.4</v>
      </c>
      <c r="D63" s="85">
        <f t="shared" si="18"/>
        <v>4.0999999999999996</v>
      </c>
      <c r="E63" s="93">
        <f>1.3*('CARICHI VERTICALI'!C18)+1.5*'CARICHI VERTICALI'!D18+1.05*'Foglio deposito'!AJ181</f>
        <v>272.94801397661547</v>
      </c>
      <c r="F63" s="93">
        <f>1.3*('CARICHI VERTICALI'!C18)+1.5*'CARICHI VERTICALI'!D18+1.05*'Foglio deposito'!AJ181+1.3*'DATI STRUTTURA'!$C$4*'DATI STRUTTURA'!$F$11/2*C18*D18</f>
        <v>300.77061397661549</v>
      </c>
      <c r="G63" s="93">
        <f>1.3*('CARICHI VERTICALI'!C18)+1.5*'CARICHI VERTICALI'!D18+1.05*'Foglio deposito'!AJ181+1.3*'DATI STRUTTURA'!$C$4*'DATI STRUTTURA'!$F$11*C18*D18</f>
        <v>328.59321397661546</v>
      </c>
      <c r="H63" s="93">
        <f>1.3*('DATI STRUTTURA'!H34)+1.5*'DATI STRUTTURA'!I34+1.05*'DATI STRUTTURA'!J34</f>
        <v>65.930220000000006</v>
      </c>
      <c r="I63" s="93">
        <f>1.3*('Foglio deposito'!G184)+1.5*'Foglio deposito'!H184+1.05*'Foglio deposito'!I184</f>
        <v>0</v>
      </c>
      <c r="J63" s="93">
        <f t="shared" si="5"/>
        <v>338.87823397661549</v>
      </c>
      <c r="K63" s="93">
        <f t="shared" si="6"/>
        <v>366.70083397661551</v>
      </c>
      <c r="L63" s="93">
        <f t="shared" si="7"/>
        <v>394.52343397661548</v>
      </c>
    </row>
    <row r="64" spans="2:12" x14ac:dyDescent="0.25">
      <c r="B64" s="10">
        <f t="shared" ref="B64:D64" si="19">B19</f>
        <v>14</v>
      </c>
      <c r="C64" s="85">
        <f t="shared" si="19"/>
        <v>0.4</v>
      </c>
      <c r="D64" s="85">
        <f t="shared" si="19"/>
        <v>2.9</v>
      </c>
      <c r="E64" s="93">
        <f>1.3*('CARICHI VERTICALI'!C19)+1.5*'CARICHI VERTICALI'!D19+1.05*'Foglio deposito'!AJ182</f>
        <v>212.16215988697365</v>
      </c>
      <c r="F64" s="93">
        <f>1.3*('CARICHI VERTICALI'!C19)+1.5*'CARICHI VERTICALI'!D19+1.05*'Foglio deposito'!AJ182+1.3*'DATI STRUTTURA'!$C$4*'DATI STRUTTURA'!$F$11/2*C19*D19</f>
        <v>231.84155988697364</v>
      </c>
      <c r="G64" s="93">
        <f>1.3*('CARICHI VERTICALI'!C19)+1.5*'CARICHI VERTICALI'!D19+1.05*'Foglio deposito'!AJ182+1.3*'DATI STRUTTURA'!$C$4*'DATI STRUTTURA'!$F$11*C19*D19</f>
        <v>251.52095988697366</v>
      </c>
      <c r="H64" s="93">
        <f>1.3*('DATI STRUTTURA'!H35)+1.5*'DATI STRUTTURA'!I35+1.05*'DATI STRUTTURA'!J35</f>
        <v>56.757795000000002</v>
      </c>
      <c r="I64" s="93">
        <f>1.3*('Foglio deposito'!G185)+1.5*'Foglio deposito'!H185+1.05*'Foglio deposito'!I185</f>
        <v>0</v>
      </c>
      <c r="J64" s="93">
        <f t="shared" si="5"/>
        <v>268.91995488697364</v>
      </c>
      <c r="K64" s="93">
        <f t="shared" si="6"/>
        <v>288.59935488697363</v>
      </c>
      <c r="L64" s="93">
        <f t="shared" si="7"/>
        <v>308.27875488697367</v>
      </c>
    </row>
    <row r="65" spans="2:12" x14ac:dyDescent="0.25">
      <c r="B65" s="10">
        <f t="shared" ref="B65:D65" si="20">B20</f>
        <v>15</v>
      </c>
      <c r="C65" s="85">
        <f t="shared" si="20"/>
        <v>0.4</v>
      </c>
      <c r="D65" s="85">
        <f t="shared" si="20"/>
        <v>5.3</v>
      </c>
      <c r="E65" s="93">
        <f>1.3*('CARICHI VERTICALI'!C20)+1.5*'CARICHI VERTICALI'!D20+1.05*'Foglio deposito'!AJ183</f>
        <v>236.64725456542632</v>
      </c>
      <c r="F65" s="93">
        <f>1.3*('CARICHI VERTICALI'!C20)+1.5*'CARICHI VERTICALI'!D20+1.05*'Foglio deposito'!AJ183+1.3*'DATI STRUTTURA'!$C$4*'DATI STRUTTURA'!$F$11/2*C20*D20</f>
        <v>272.6130545654263</v>
      </c>
      <c r="G65" s="93">
        <f>1.3*('CARICHI VERTICALI'!C20)+1.5*'CARICHI VERTICALI'!D20+1.05*'Foglio deposito'!AJ183+1.3*'DATI STRUTTURA'!$C$4*'DATI STRUTTURA'!$F$11*C20*D20</f>
        <v>308.57885456542635</v>
      </c>
      <c r="H65" s="93">
        <f>1.3*('DATI STRUTTURA'!H36)+1.5*'DATI STRUTTURA'!I36+1.05*'DATI STRUTTURA'!J36</f>
        <v>25.959599999999998</v>
      </c>
      <c r="I65" s="93">
        <f>1.3*('Foglio deposito'!G186)+1.5*'Foglio deposito'!H186+1.05*'Foglio deposito'!I186</f>
        <v>0</v>
      </c>
      <c r="J65" s="93">
        <f t="shared" si="5"/>
        <v>262.60685456542632</v>
      </c>
      <c r="K65" s="93">
        <f t="shared" si="6"/>
        <v>298.57265456542632</v>
      </c>
      <c r="L65" s="93">
        <f t="shared" si="7"/>
        <v>334.53845456542638</v>
      </c>
    </row>
    <row r="66" spans="2:12" x14ac:dyDescent="0.25">
      <c r="B66" s="10">
        <f t="shared" ref="B66:D66" si="21">B21</f>
        <v>16</v>
      </c>
      <c r="C66" s="85">
        <f t="shared" si="21"/>
        <v>0.4</v>
      </c>
      <c r="D66" s="85">
        <f t="shared" si="21"/>
        <v>4</v>
      </c>
      <c r="E66" s="93">
        <f>1.3*('CARICHI VERTICALI'!C21)+1.5*'CARICHI VERTICALI'!D21+1.05*'Foglio deposito'!AJ184</f>
        <v>401.07852956826275</v>
      </c>
      <c r="F66" s="93">
        <f>1.3*('CARICHI VERTICALI'!C21)+1.5*'CARICHI VERTICALI'!D21+1.05*'Foglio deposito'!AJ184+1.3*'DATI STRUTTURA'!$C$4*'DATI STRUTTURA'!$F$11/2*C21*D21</f>
        <v>428.22252956826276</v>
      </c>
      <c r="G66" s="93">
        <f>1.3*('CARICHI VERTICALI'!C21)+1.5*'CARICHI VERTICALI'!D21+1.05*'Foglio deposito'!AJ184+1.3*'DATI STRUTTURA'!$C$4*'DATI STRUTTURA'!$F$11*C21*D21</f>
        <v>455.36652956826276</v>
      </c>
      <c r="H66" s="93">
        <f>1.3*('DATI STRUTTURA'!H37)+1.5*'DATI STRUTTURA'!I37+1.05*'DATI STRUTTURA'!J37</f>
        <v>135.60356710526315</v>
      </c>
      <c r="I66" s="93">
        <f>1.3*('Foglio deposito'!G187)+1.5*'Foglio deposito'!H187+1.05*'Foglio deposito'!I187</f>
        <v>0</v>
      </c>
      <c r="J66" s="93">
        <f t="shared" si="5"/>
        <v>536.68209667352585</v>
      </c>
      <c r="K66" s="93">
        <f t="shared" si="6"/>
        <v>563.82609667352585</v>
      </c>
      <c r="L66" s="93">
        <f t="shared" si="7"/>
        <v>590.97009667352586</v>
      </c>
    </row>
    <row r="67" spans="2:12" x14ac:dyDescent="0.25">
      <c r="B67" s="10">
        <f t="shared" ref="B67:D67" si="22">B22</f>
        <v>17</v>
      </c>
      <c r="C67" s="85">
        <f t="shared" si="22"/>
        <v>0</v>
      </c>
      <c r="D67" s="85">
        <f t="shared" si="22"/>
        <v>0</v>
      </c>
      <c r="E67" s="93">
        <f>1.3*('CARICHI VERTICALI'!C22)+1.5*'CARICHI VERTICALI'!D22+1.05*'Foglio deposito'!AJ185</f>
        <v>0</v>
      </c>
      <c r="F67" s="93">
        <f>1.3*('CARICHI VERTICALI'!C22)+1.5*'CARICHI VERTICALI'!D22+1.05*'Foglio deposito'!AJ185+1.3*'DATI STRUTTURA'!$C$4*'DATI STRUTTURA'!$F$11/2*C22*D22</f>
        <v>0</v>
      </c>
      <c r="G67" s="93">
        <f>1.3*('CARICHI VERTICALI'!C22)+1.5*'CARICHI VERTICALI'!D22+1.05*'Foglio deposito'!AJ185+1.3*'DATI STRUTTURA'!$C$4*'DATI STRUTTURA'!$F$11*C22*D22</f>
        <v>0</v>
      </c>
      <c r="H67" s="93">
        <f>1.3*('DATI STRUTTURA'!H38)+1.5*'DATI STRUTTURA'!I38+1.05*'DATI STRUTTURA'!J38</f>
        <v>0</v>
      </c>
      <c r="I67" s="93">
        <f>1.3*('Foglio deposito'!G188)+1.5*'Foglio deposito'!H188+1.05*'Foglio deposito'!I188</f>
        <v>0</v>
      </c>
      <c r="J67" s="93">
        <f t="shared" si="5"/>
        <v>0</v>
      </c>
      <c r="K67" s="93">
        <f t="shared" si="6"/>
        <v>0</v>
      </c>
      <c r="L67" s="93">
        <f t="shared" si="7"/>
        <v>0</v>
      </c>
    </row>
    <row r="68" spans="2:12" x14ac:dyDescent="0.25">
      <c r="B68" s="10">
        <f t="shared" ref="B68:D68" si="23">B23</f>
        <v>18</v>
      </c>
      <c r="C68" s="85">
        <f t="shared" si="23"/>
        <v>0</v>
      </c>
      <c r="D68" s="85">
        <f t="shared" si="23"/>
        <v>0</v>
      </c>
      <c r="E68" s="93">
        <f>1.3*('CARICHI VERTICALI'!C23)+1.5*'CARICHI VERTICALI'!D23+1.05*'Foglio deposito'!AJ186</f>
        <v>0</v>
      </c>
      <c r="F68" s="93">
        <f>1.3*('CARICHI VERTICALI'!C23)+1.5*'CARICHI VERTICALI'!D23+1.05*'Foglio deposito'!AJ186+1.3*'DATI STRUTTURA'!$C$4*'DATI STRUTTURA'!$F$11/2*C23*D23</f>
        <v>0</v>
      </c>
      <c r="G68" s="93">
        <f>1.3*('CARICHI VERTICALI'!C23)+1.5*'CARICHI VERTICALI'!D23+1.05*'Foglio deposito'!AJ186+1.3*'DATI STRUTTURA'!$C$4*'DATI STRUTTURA'!$F$11*C23*D23</f>
        <v>0</v>
      </c>
      <c r="H68" s="93">
        <f>1.3*('DATI STRUTTURA'!H39)+1.5*'DATI STRUTTURA'!I39+1.05*'DATI STRUTTURA'!J39</f>
        <v>0</v>
      </c>
      <c r="I68" s="93">
        <f>1.3*('Foglio deposito'!G189)+1.5*'Foglio deposito'!H189+1.05*'Foglio deposito'!I189</f>
        <v>0</v>
      </c>
      <c r="J68" s="93">
        <f t="shared" si="5"/>
        <v>0</v>
      </c>
      <c r="K68" s="93">
        <f t="shared" si="6"/>
        <v>0</v>
      </c>
      <c r="L68" s="93">
        <f t="shared" si="7"/>
        <v>0</v>
      </c>
    </row>
    <row r="69" spans="2:12" x14ac:dyDescent="0.25">
      <c r="B69" s="10">
        <f t="shared" ref="B69:D69" si="24">B24</f>
        <v>19</v>
      </c>
      <c r="C69" s="85">
        <f t="shared" si="24"/>
        <v>0</v>
      </c>
      <c r="D69" s="85">
        <f t="shared" si="24"/>
        <v>0</v>
      </c>
      <c r="E69" s="93">
        <f>1.3*('CARICHI VERTICALI'!C24)+1.5*'CARICHI VERTICALI'!D24+1.05*'Foglio deposito'!AJ187</f>
        <v>0</v>
      </c>
      <c r="F69" s="93">
        <f>1.3*('CARICHI VERTICALI'!C24)+1.5*'CARICHI VERTICALI'!D24+1.05*'Foglio deposito'!AJ187+1.3*'DATI STRUTTURA'!$C$4*'DATI STRUTTURA'!$F$11/2*C24*D24</f>
        <v>0</v>
      </c>
      <c r="G69" s="93">
        <f>1.3*('CARICHI VERTICALI'!C24)+1.5*'CARICHI VERTICALI'!D24+1.05*'Foglio deposito'!AJ187+1.3*'DATI STRUTTURA'!$C$4*'DATI STRUTTURA'!$F$11*C24*D24</f>
        <v>0</v>
      </c>
      <c r="H69" s="93">
        <f>1.3*('DATI STRUTTURA'!H40)+1.5*'DATI STRUTTURA'!I40+1.05*'DATI STRUTTURA'!J40</f>
        <v>0</v>
      </c>
      <c r="I69" s="93">
        <f>1.3*('Foglio deposito'!G190)+1.5*'Foglio deposito'!H190+1.05*'Foglio deposito'!I190</f>
        <v>0</v>
      </c>
      <c r="J69" s="93">
        <f t="shared" si="5"/>
        <v>0</v>
      </c>
      <c r="K69" s="93">
        <f t="shared" si="6"/>
        <v>0</v>
      </c>
      <c r="L69" s="93">
        <f t="shared" si="7"/>
        <v>0</v>
      </c>
    </row>
    <row r="70" spans="2:12" x14ac:dyDescent="0.25">
      <c r="B70" s="10">
        <f t="shared" ref="B70:D70" si="25">B25</f>
        <v>20</v>
      </c>
      <c r="C70" s="85">
        <f t="shared" si="25"/>
        <v>0</v>
      </c>
      <c r="D70" s="85">
        <f t="shared" si="25"/>
        <v>0</v>
      </c>
      <c r="E70" s="93">
        <f>1.3*('CARICHI VERTICALI'!C25)+1.5*'CARICHI VERTICALI'!D25+1.05*'Foglio deposito'!AJ188</f>
        <v>0</v>
      </c>
      <c r="F70" s="93">
        <f>1.3*('CARICHI VERTICALI'!C25)+1.5*'CARICHI VERTICALI'!D25+1.05*'Foglio deposito'!AJ188+1.3*'DATI STRUTTURA'!$C$4*'DATI STRUTTURA'!$F$11/2*C25*D25</f>
        <v>0</v>
      </c>
      <c r="G70" s="93">
        <f>1.3*('CARICHI VERTICALI'!C25)+1.5*'CARICHI VERTICALI'!D25+1.05*'Foglio deposito'!AJ188+1.3*'DATI STRUTTURA'!$C$4*'DATI STRUTTURA'!$F$11*C25*D25</f>
        <v>0</v>
      </c>
      <c r="H70" s="93">
        <f>1.3*('DATI STRUTTURA'!H41)+1.5*'DATI STRUTTURA'!I41+1.05*'DATI STRUTTURA'!J41</f>
        <v>0</v>
      </c>
      <c r="I70" s="93">
        <f>1.3*('Foglio deposito'!G191)+1.5*'Foglio deposito'!H191+1.05*'Foglio deposito'!I191</f>
        <v>0</v>
      </c>
      <c r="J70" s="93">
        <f t="shared" si="5"/>
        <v>0</v>
      </c>
      <c r="K70" s="93">
        <f t="shared" si="6"/>
        <v>0</v>
      </c>
      <c r="L70" s="93">
        <f t="shared" si="7"/>
        <v>0</v>
      </c>
    </row>
    <row r="71" spans="2:12" x14ac:dyDescent="0.25">
      <c r="B71" s="10">
        <f t="shared" ref="B71:D71" si="26">B26</f>
        <v>21</v>
      </c>
      <c r="C71" s="85">
        <f t="shared" si="26"/>
        <v>0</v>
      </c>
      <c r="D71" s="85">
        <f t="shared" si="26"/>
        <v>0</v>
      </c>
      <c r="E71" s="93">
        <f>1.3*('CARICHI VERTICALI'!C26)+1.5*'CARICHI VERTICALI'!D26+1.05*'Foglio deposito'!AJ189</f>
        <v>0</v>
      </c>
      <c r="F71" s="93">
        <f>1.3*('CARICHI VERTICALI'!C26)+1.5*'CARICHI VERTICALI'!D26+1.05*'Foglio deposito'!AJ189+1.3*'DATI STRUTTURA'!$C$4*'DATI STRUTTURA'!$F$11/2*C26*D26</f>
        <v>0</v>
      </c>
      <c r="G71" s="93">
        <f>1.3*('CARICHI VERTICALI'!C26)+1.5*'CARICHI VERTICALI'!D26+1.05*'Foglio deposito'!AJ189+1.3*'DATI STRUTTURA'!$C$4*'DATI STRUTTURA'!$F$11*C26*D26</f>
        <v>0</v>
      </c>
      <c r="H71" s="93">
        <f>1.3*('DATI STRUTTURA'!H42)+1.5*'DATI STRUTTURA'!I42+1.05*'DATI STRUTTURA'!J42</f>
        <v>0</v>
      </c>
      <c r="I71" s="93">
        <f>1.3*('Foglio deposito'!G192)+1.5*'Foglio deposito'!H192+1.05*'Foglio deposito'!I192</f>
        <v>0</v>
      </c>
      <c r="J71" s="93">
        <f t="shared" si="5"/>
        <v>0</v>
      </c>
      <c r="K71" s="93">
        <f t="shared" si="6"/>
        <v>0</v>
      </c>
      <c r="L71" s="93">
        <f t="shared" si="7"/>
        <v>0</v>
      </c>
    </row>
    <row r="72" spans="2:12" x14ac:dyDescent="0.25">
      <c r="B72" s="10">
        <f t="shared" ref="B72:D72" si="27">B27</f>
        <v>22</v>
      </c>
      <c r="C72" s="85">
        <f t="shared" si="27"/>
        <v>0</v>
      </c>
      <c r="D72" s="85">
        <f t="shared" si="27"/>
        <v>0</v>
      </c>
      <c r="E72" s="93">
        <f>1.3*('CARICHI VERTICALI'!C27)+1.5*'CARICHI VERTICALI'!D27+1.05*'Foglio deposito'!AJ190</f>
        <v>0</v>
      </c>
      <c r="F72" s="93">
        <f>1.3*('CARICHI VERTICALI'!C27)+1.5*'CARICHI VERTICALI'!D27+1.05*'Foglio deposito'!AJ190+1.3*'DATI STRUTTURA'!$C$4*'DATI STRUTTURA'!$F$11/2*C27*D27</f>
        <v>0</v>
      </c>
      <c r="G72" s="93">
        <f>1.3*('CARICHI VERTICALI'!C27)+1.5*'CARICHI VERTICALI'!D27+1.05*'Foglio deposito'!AJ190+1.3*'DATI STRUTTURA'!$C$4*'DATI STRUTTURA'!$F$11*C27*D27</f>
        <v>0</v>
      </c>
      <c r="H72" s="93">
        <f>1.3*('DATI STRUTTURA'!H43)+1.5*'DATI STRUTTURA'!I43+1.05*'DATI STRUTTURA'!J43</f>
        <v>0</v>
      </c>
      <c r="I72" s="93">
        <f>1.3*('Foglio deposito'!G193)+1.5*'Foglio deposito'!H193+1.05*'Foglio deposito'!I193</f>
        <v>0</v>
      </c>
      <c r="J72" s="93">
        <f t="shared" si="5"/>
        <v>0</v>
      </c>
      <c r="K72" s="93">
        <f t="shared" si="6"/>
        <v>0</v>
      </c>
      <c r="L72" s="93">
        <f t="shared" si="7"/>
        <v>0</v>
      </c>
    </row>
    <row r="73" spans="2:12" x14ac:dyDescent="0.25">
      <c r="B73" s="10">
        <f t="shared" ref="B73:D73" si="28">B28</f>
        <v>23</v>
      </c>
      <c r="C73" s="85">
        <f t="shared" si="28"/>
        <v>0</v>
      </c>
      <c r="D73" s="85">
        <f t="shared" si="28"/>
        <v>0</v>
      </c>
      <c r="E73" s="93">
        <f>1.3*('CARICHI VERTICALI'!C28)+1.5*'CARICHI VERTICALI'!D28+1.05*'Foglio deposito'!AJ191</f>
        <v>0</v>
      </c>
      <c r="F73" s="93">
        <f>1.3*('CARICHI VERTICALI'!C28)+1.5*'CARICHI VERTICALI'!D28+1.05*'Foglio deposito'!AJ191+1.3*'DATI STRUTTURA'!$C$4*'DATI STRUTTURA'!$F$11/2*C28*D28</f>
        <v>0</v>
      </c>
      <c r="G73" s="93">
        <f>1.3*('CARICHI VERTICALI'!C28)+1.5*'CARICHI VERTICALI'!D28+1.05*'Foglio deposito'!AJ191+1.3*'DATI STRUTTURA'!$C$4*'DATI STRUTTURA'!$F$11*C28*D28</f>
        <v>0</v>
      </c>
      <c r="H73" s="93">
        <f>1.3*('DATI STRUTTURA'!H44)+1.5*'DATI STRUTTURA'!I44+1.05*'DATI STRUTTURA'!J44</f>
        <v>0</v>
      </c>
      <c r="I73" s="93">
        <f>1.3*('Foglio deposito'!G194)+1.5*'Foglio deposito'!H194+1.05*'Foglio deposito'!I194</f>
        <v>0</v>
      </c>
      <c r="J73" s="93">
        <f t="shared" si="5"/>
        <v>0</v>
      </c>
      <c r="K73" s="93">
        <f t="shared" si="6"/>
        <v>0</v>
      </c>
      <c r="L73" s="93">
        <f t="shared" si="7"/>
        <v>0</v>
      </c>
    </row>
    <row r="74" spans="2:12" x14ac:dyDescent="0.25">
      <c r="B74" s="10">
        <f t="shared" ref="B74:D74" si="29">B29</f>
        <v>24</v>
      </c>
      <c r="C74" s="85">
        <f t="shared" si="29"/>
        <v>0</v>
      </c>
      <c r="D74" s="85">
        <f t="shared" si="29"/>
        <v>0</v>
      </c>
      <c r="E74" s="93">
        <f>1.3*('CARICHI VERTICALI'!C29)+1.5*'CARICHI VERTICALI'!D29+1.05*'Foglio deposito'!AJ192</f>
        <v>0</v>
      </c>
      <c r="F74" s="93">
        <f>1.3*('CARICHI VERTICALI'!C29)+1.5*'CARICHI VERTICALI'!D29+1.05*'Foglio deposito'!AJ192+1.3*'DATI STRUTTURA'!$C$4*'DATI STRUTTURA'!$F$11/2*C29*D29</f>
        <v>0</v>
      </c>
      <c r="G74" s="93">
        <f>1.3*('CARICHI VERTICALI'!C29)+1.5*'CARICHI VERTICALI'!D29+1.05*'Foglio deposito'!AJ192+1.3*'DATI STRUTTURA'!$C$4*'DATI STRUTTURA'!$F$11*C29*D29</f>
        <v>0</v>
      </c>
      <c r="H74" s="93">
        <f>1.3*('DATI STRUTTURA'!H45)+1.5*'DATI STRUTTURA'!I45+1.05*'DATI STRUTTURA'!J45</f>
        <v>0</v>
      </c>
      <c r="I74" s="93">
        <f>1.3*('Foglio deposito'!G195)+1.5*'Foglio deposito'!H195+1.05*'Foglio deposito'!I195</f>
        <v>0</v>
      </c>
      <c r="J74" s="93">
        <f t="shared" si="5"/>
        <v>0</v>
      </c>
      <c r="K74" s="93">
        <f t="shared" si="6"/>
        <v>0</v>
      </c>
      <c r="L74" s="93">
        <f t="shared" si="7"/>
        <v>0</v>
      </c>
    </row>
    <row r="75" spans="2:12" x14ac:dyDescent="0.25">
      <c r="B75" s="10">
        <f t="shared" ref="B75:D75" si="30">B30</f>
        <v>25</v>
      </c>
      <c r="C75" s="85">
        <f t="shared" si="30"/>
        <v>0</v>
      </c>
      <c r="D75" s="85">
        <f t="shared" si="30"/>
        <v>0</v>
      </c>
      <c r="E75" s="93">
        <f>1.3*('CARICHI VERTICALI'!C30)+1.5*'CARICHI VERTICALI'!D30+1.05*'Foglio deposito'!AJ193</f>
        <v>0</v>
      </c>
      <c r="F75" s="93">
        <f>1.3*('CARICHI VERTICALI'!C30)+1.5*'CARICHI VERTICALI'!D30+1.05*'Foglio deposito'!AJ193+1.3*'DATI STRUTTURA'!$C$4*'DATI STRUTTURA'!$F$11/2*C30*D30</f>
        <v>0</v>
      </c>
      <c r="G75" s="93">
        <f>1.3*('CARICHI VERTICALI'!C30)+1.5*'CARICHI VERTICALI'!D30+1.05*'Foglio deposito'!AJ193+1.3*'DATI STRUTTURA'!$C$4*'DATI STRUTTURA'!$F$11*C30*D30</f>
        <v>0</v>
      </c>
      <c r="H75" s="93">
        <f>1.3*('DATI STRUTTURA'!H46)+1.5*'DATI STRUTTURA'!I46+1.05*'DATI STRUTTURA'!J46</f>
        <v>0</v>
      </c>
      <c r="I75" s="93">
        <f>1.3*('Foglio deposito'!G196)+1.5*'Foglio deposito'!H196+1.05*'Foglio deposito'!I196</f>
        <v>0</v>
      </c>
      <c r="J75" s="93">
        <f t="shared" si="5"/>
        <v>0</v>
      </c>
      <c r="K75" s="93">
        <f t="shared" si="6"/>
        <v>0</v>
      </c>
      <c r="L75" s="93">
        <f t="shared" si="7"/>
        <v>0</v>
      </c>
    </row>
    <row r="76" spans="2:12" x14ac:dyDescent="0.25">
      <c r="B76" s="10">
        <f t="shared" ref="B76:D76" si="31">B31</f>
        <v>26</v>
      </c>
      <c r="C76" s="85">
        <f t="shared" si="31"/>
        <v>0</v>
      </c>
      <c r="D76" s="85">
        <f t="shared" si="31"/>
        <v>0</v>
      </c>
      <c r="E76" s="93">
        <f>1.3*('CARICHI VERTICALI'!C31)+1.5*'CARICHI VERTICALI'!D31+1.05*'Foglio deposito'!AJ194</f>
        <v>0</v>
      </c>
      <c r="F76" s="93">
        <f>1.3*('CARICHI VERTICALI'!C31)+1.5*'CARICHI VERTICALI'!D31+1.05*'Foglio deposito'!AJ194+1.3*'DATI STRUTTURA'!$C$4*'DATI STRUTTURA'!$F$11/2*C31*D31</f>
        <v>0</v>
      </c>
      <c r="G76" s="93">
        <f>1.3*('CARICHI VERTICALI'!C31)+1.5*'CARICHI VERTICALI'!D31+1.05*'Foglio deposito'!AJ194+1.3*'DATI STRUTTURA'!$C$4*'DATI STRUTTURA'!$F$11*C31*D31</f>
        <v>0</v>
      </c>
      <c r="H76" s="93">
        <f>1.3*('DATI STRUTTURA'!H47)+1.5*'DATI STRUTTURA'!I47+1.05*'DATI STRUTTURA'!J47</f>
        <v>0</v>
      </c>
      <c r="I76" s="93">
        <f>1.3*('Foglio deposito'!G197)+1.5*'Foglio deposito'!H197+1.05*'Foglio deposito'!I197</f>
        <v>0</v>
      </c>
      <c r="J76" s="93">
        <f t="shared" si="5"/>
        <v>0</v>
      </c>
      <c r="K76" s="93">
        <f t="shared" si="6"/>
        <v>0</v>
      </c>
      <c r="L76" s="93">
        <f t="shared" si="7"/>
        <v>0</v>
      </c>
    </row>
    <row r="77" spans="2:12" x14ac:dyDescent="0.25">
      <c r="B77" s="10">
        <f t="shared" ref="B77:D77" si="32">B32</f>
        <v>27</v>
      </c>
      <c r="C77" s="85">
        <f t="shared" si="32"/>
        <v>0</v>
      </c>
      <c r="D77" s="85">
        <f t="shared" si="32"/>
        <v>0</v>
      </c>
      <c r="E77" s="93">
        <f>1.3*('CARICHI VERTICALI'!C32)+1.5*'CARICHI VERTICALI'!D32+1.05*'Foglio deposito'!AJ195</f>
        <v>0</v>
      </c>
      <c r="F77" s="93">
        <f>1.3*('CARICHI VERTICALI'!C32)+1.5*'CARICHI VERTICALI'!D32+1.05*'Foglio deposito'!AJ195+1.3*'DATI STRUTTURA'!$C$4*'DATI STRUTTURA'!$F$11/2*C32*D32</f>
        <v>0</v>
      </c>
      <c r="G77" s="93">
        <f>1.3*('CARICHI VERTICALI'!C32)+1.5*'CARICHI VERTICALI'!D32+1.05*'Foglio deposito'!AJ195+1.3*'DATI STRUTTURA'!$C$4*'DATI STRUTTURA'!$F$11*C32*D32</f>
        <v>0</v>
      </c>
      <c r="H77" s="93">
        <f>1.3*('DATI STRUTTURA'!H48)+1.5*'DATI STRUTTURA'!I48+1.05*'DATI STRUTTURA'!J48</f>
        <v>0</v>
      </c>
      <c r="I77" s="93">
        <f>1.3*('Foglio deposito'!G198)+1.5*'Foglio deposito'!H198+1.05*'Foglio deposito'!I198</f>
        <v>0</v>
      </c>
      <c r="J77" s="93">
        <f t="shared" si="5"/>
        <v>0</v>
      </c>
      <c r="K77" s="93">
        <f t="shared" si="6"/>
        <v>0</v>
      </c>
      <c r="L77" s="93">
        <f t="shared" si="7"/>
        <v>0</v>
      </c>
    </row>
    <row r="78" spans="2:12" x14ac:dyDescent="0.25">
      <c r="B78" s="10">
        <f t="shared" ref="B78:D78" si="33">B33</f>
        <v>28</v>
      </c>
      <c r="C78" s="85">
        <f t="shared" si="33"/>
        <v>0</v>
      </c>
      <c r="D78" s="85">
        <f t="shared" si="33"/>
        <v>0</v>
      </c>
      <c r="E78" s="93">
        <f>1.3*('CARICHI VERTICALI'!C33)+1.5*'CARICHI VERTICALI'!D33+1.05*'Foglio deposito'!AJ196</f>
        <v>0</v>
      </c>
      <c r="F78" s="93">
        <f>1.3*('CARICHI VERTICALI'!C33)+1.5*'CARICHI VERTICALI'!D33+1.05*'Foglio deposito'!AJ196+1.3*'DATI STRUTTURA'!$C$4*'DATI STRUTTURA'!$F$11/2*C33*D33</f>
        <v>0</v>
      </c>
      <c r="G78" s="93">
        <f>1.3*('CARICHI VERTICALI'!C33)+1.5*'CARICHI VERTICALI'!D33+1.05*'Foglio deposito'!AJ196+1.3*'DATI STRUTTURA'!$C$4*'DATI STRUTTURA'!$F$11*C33*D33</f>
        <v>0</v>
      </c>
      <c r="H78" s="93">
        <f>1.3*('DATI STRUTTURA'!H49)+1.5*'DATI STRUTTURA'!I49+1.05*'DATI STRUTTURA'!J49</f>
        <v>0</v>
      </c>
      <c r="I78" s="93">
        <f>1.3*('Foglio deposito'!G199)+1.5*'Foglio deposito'!H199+1.05*'Foglio deposito'!I199</f>
        <v>0</v>
      </c>
      <c r="J78" s="93">
        <f t="shared" si="5"/>
        <v>0</v>
      </c>
      <c r="K78" s="93">
        <f t="shared" si="6"/>
        <v>0</v>
      </c>
      <c r="L78" s="93">
        <f t="shared" si="7"/>
        <v>0</v>
      </c>
    </row>
    <row r="79" spans="2:12" x14ac:dyDescent="0.25">
      <c r="B79" s="10">
        <f t="shared" ref="B79:D79" si="34">B34</f>
        <v>29</v>
      </c>
      <c r="C79" s="85">
        <f t="shared" si="34"/>
        <v>0</v>
      </c>
      <c r="D79" s="85">
        <f t="shared" si="34"/>
        <v>0</v>
      </c>
      <c r="E79" s="93">
        <f>1.3*('CARICHI VERTICALI'!C34)+1.5*'CARICHI VERTICALI'!D34+1.05*'Foglio deposito'!AJ197</f>
        <v>0</v>
      </c>
      <c r="F79" s="93">
        <f>1.3*('CARICHI VERTICALI'!C34)+1.5*'CARICHI VERTICALI'!D34+1.05*'Foglio deposito'!AJ197+1.3*'DATI STRUTTURA'!$C$4*'DATI STRUTTURA'!$F$11/2*C34*D34</f>
        <v>0</v>
      </c>
      <c r="G79" s="93">
        <f>1.3*('CARICHI VERTICALI'!C34)+1.5*'CARICHI VERTICALI'!D34+1.05*'Foglio deposito'!AJ197+1.3*'DATI STRUTTURA'!$C$4*'DATI STRUTTURA'!$F$11*C34*D34</f>
        <v>0</v>
      </c>
      <c r="H79" s="93">
        <f>1.3*('DATI STRUTTURA'!H50)+1.5*'DATI STRUTTURA'!I50+1.05*'DATI STRUTTURA'!J50</f>
        <v>0</v>
      </c>
      <c r="I79" s="93">
        <f>1.3*('Foglio deposito'!G200)+1.5*'Foglio deposito'!H200+1.05*'Foglio deposito'!I200</f>
        <v>0</v>
      </c>
      <c r="J79" s="93">
        <f t="shared" si="5"/>
        <v>0</v>
      </c>
      <c r="K79" s="93">
        <f t="shared" si="6"/>
        <v>0</v>
      </c>
      <c r="L79" s="93">
        <f t="shared" si="7"/>
        <v>0</v>
      </c>
    </row>
    <row r="80" spans="2:12" x14ac:dyDescent="0.25">
      <c r="B80" s="10">
        <f t="shared" ref="B80:D80" si="35">B35</f>
        <v>30</v>
      </c>
      <c r="C80" s="85">
        <f t="shared" si="35"/>
        <v>0</v>
      </c>
      <c r="D80" s="85">
        <f t="shared" si="35"/>
        <v>0</v>
      </c>
      <c r="E80" s="93">
        <f>1.3*('CARICHI VERTICALI'!C35)+1.5*'CARICHI VERTICALI'!D35+1.05*'Foglio deposito'!AJ198</f>
        <v>0</v>
      </c>
      <c r="F80" s="93">
        <f>1.3*('CARICHI VERTICALI'!C35)+1.5*'CARICHI VERTICALI'!D35+1.05*'Foglio deposito'!AJ198+1.3*'DATI STRUTTURA'!$C$4*'DATI STRUTTURA'!$F$11/2*C35*D35</f>
        <v>0</v>
      </c>
      <c r="G80" s="93">
        <f>1.3*('CARICHI VERTICALI'!C35)+1.5*'CARICHI VERTICALI'!D35+1.05*'Foglio deposito'!AJ198+1.3*'DATI STRUTTURA'!$C$4*'DATI STRUTTURA'!$F$11*C35*D35</f>
        <v>0</v>
      </c>
      <c r="H80" s="93">
        <f>1.3*('DATI STRUTTURA'!H51)+1.5*'DATI STRUTTURA'!I51+1.05*'DATI STRUTTURA'!J51</f>
        <v>0</v>
      </c>
      <c r="I80" s="93">
        <f>1.3*('Foglio deposito'!G201)+1.5*'Foglio deposito'!H201+1.05*'Foglio deposito'!I201</f>
        <v>0</v>
      </c>
      <c r="J80" s="93">
        <f t="shared" si="5"/>
        <v>0</v>
      </c>
      <c r="K80" s="93">
        <f t="shared" si="6"/>
        <v>0</v>
      </c>
      <c r="L80" s="93">
        <f t="shared" si="7"/>
        <v>0</v>
      </c>
    </row>
    <row r="81" spans="2:12" x14ac:dyDescent="0.25">
      <c r="B81" s="10">
        <f t="shared" ref="B81:D81" si="36">B36</f>
        <v>31</v>
      </c>
      <c r="C81" s="85">
        <f t="shared" si="36"/>
        <v>0</v>
      </c>
      <c r="D81" s="85">
        <f t="shared" si="36"/>
        <v>0</v>
      </c>
      <c r="E81" s="93">
        <f>1.3*('CARICHI VERTICALI'!C36)+1.5*'CARICHI VERTICALI'!D36+1.05*'Foglio deposito'!AJ199</f>
        <v>0</v>
      </c>
      <c r="F81" s="93">
        <f>1.3*('CARICHI VERTICALI'!C36)+1.5*'CARICHI VERTICALI'!D36+1.05*'Foglio deposito'!AJ199+1.3*'DATI STRUTTURA'!$C$4*'DATI STRUTTURA'!$F$11/2*C36*D36</f>
        <v>0</v>
      </c>
      <c r="G81" s="93">
        <f>1.3*('CARICHI VERTICALI'!C36)+1.5*'CARICHI VERTICALI'!D36+1.05*'Foglio deposito'!AJ199+1.3*'DATI STRUTTURA'!$C$4*'DATI STRUTTURA'!$F$11*C36*D36</f>
        <v>0</v>
      </c>
      <c r="H81" s="93">
        <f>1.3*('DATI STRUTTURA'!H52)+1.5*'DATI STRUTTURA'!I52+1.05*'DATI STRUTTURA'!J52</f>
        <v>0</v>
      </c>
      <c r="I81" s="93">
        <f>1.3*('Foglio deposito'!G202)+1.5*'Foglio deposito'!H202+1.05*'Foglio deposito'!I202</f>
        <v>0</v>
      </c>
      <c r="J81" s="93">
        <f t="shared" si="5"/>
        <v>0</v>
      </c>
      <c r="K81" s="93">
        <f t="shared" si="6"/>
        <v>0</v>
      </c>
      <c r="L81" s="93">
        <f t="shared" si="7"/>
        <v>0</v>
      </c>
    </row>
    <row r="82" spans="2:12" x14ac:dyDescent="0.25">
      <c r="B82" s="10">
        <f t="shared" ref="B82:D82" si="37">B37</f>
        <v>32</v>
      </c>
      <c r="C82" s="85">
        <f t="shared" si="37"/>
        <v>0</v>
      </c>
      <c r="D82" s="85">
        <f t="shared" si="37"/>
        <v>0</v>
      </c>
      <c r="E82" s="93">
        <f>1.3*('CARICHI VERTICALI'!C37)+1.5*'CARICHI VERTICALI'!D37+1.05*'Foglio deposito'!AJ200</f>
        <v>0</v>
      </c>
      <c r="F82" s="93">
        <f>1.3*('CARICHI VERTICALI'!C37)+1.5*'CARICHI VERTICALI'!D37+1.05*'Foglio deposito'!AJ200+1.3*'DATI STRUTTURA'!$C$4*'DATI STRUTTURA'!$F$11/2*C37*D37</f>
        <v>0</v>
      </c>
      <c r="G82" s="93">
        <f>1.3*('CARICHI VERTICALI'!C37)+1.5*'CARICHI VERTICALI'!D37+1.05*'Foglio deposito'!AJ200+1.3*'DATI STRUTTURA'!$C$4*'DATI STRUTTURA'!$F$11*C37*D37</f>
        <v>0</v>
      </c>
      <c r="H82" s="93">
        <f>1.3*('DATI STRUTTURA'!H53)+1.5*'DATI STRUTTURA'!I53+1.05*'DATI STRUTTURA'!J53</f>
        <v>0</v>
      </c>
      <c r="I82" s="93">
        <f>1.3*('Foglio deposito'!G203)+1.5*'Foglio deposito'!H203+1.05*'Foglio deposito'!I203</f>
        <v>0</v>
      </c>
      <c r="J82" s="93">
        <f t="shared" si="5"/>
        <v>0</v>
      </c>
      <c r="K82" s="93">
        <f t="shared" si="6"/>
        <v>0</v>
      </c>
      <c r="L82" s="93">
        <f t="shared" si="7"/>
        <v>0</v>
      </c>
    </row>
    <row r="83" spans="2:12" x14ac:dyDescent="0.25">
      <c r="B83" s="10">
        <f t="shared" ref="B83:D83" si="38">B38</f>
        <v>33</v>
      </c>
      <c r="C83" s="85">
        <f t="shared" si="38"/>
        <v>0</v>
      </c>
      <c r="D83" s="85">
        <f t="shared" si="38"/>
        <v>0</v>
      </c>
      <c r="E83" s="93">
        <f>1.3*('CARICHI VERTICALI'!C38)+1.5*'CARICHI VERTICALI'!D38+1.05*'Foglio deposito'!AJ201</f>
        <v>0</v>
      </c>
      <c r="F83" s="93">
        <f>1.3*('CARICHI VERTICALI'!C38)+1.5*'CARICHI VERTICALI'!D38+1.05*'Foglio deposito'!AJ201+1.3*'DATI STRUTTURA'!$C$4*'DATI STRUTTURA'!$F$11/2*C38*D38</f>
        <v>0</v>
      </c>
      <c r="G83" s="93">
        <f>1.3*('CARICHI VERTICALI'!C38)+1.5*'CARICHI VERTICALI'!D38+1.05*'Foglio deposito'!AJ201+1.3*'DATI STRUTTURA'!$C$4*'DATI STRUTTURA'!$F$11*C38*D38</f>
        <v>0</v>
      </c>
      <c r="H83" s="93">
        <f>1.3*('DATI STRUTTURA'!H54)+1.5*'DATI STRUTTURA'!I54+1.05*'DATI STRUTTURA'!J54</f>
        <v>0</v>
      </c>
      <c r="I83" s="93">
        <f>1.3*('Foglio deposito'!G204)+1.5*'Foglio deposito'!H204+1.05*'Foglio deposito'!I204</f>
        <v>0</v>
      </c>
      <c r="J83" s="93">
        <f t="shared" si="5"/>
        <v>0</v>
      </c>
      <c r="K83" s="93">
        <f t="shared" si="6"/>
        <v>0</v>
      </c>
      <c r="L83" s="93">
        <f t="shared" si="7"/>
        <v>0</v>
      </c>
    </row>
    <row r="84" spans="2:12" x14ac:dyDescent="0.25">
      <c r="B84" s="10">
        <f t="shared" ref="B84:D84" si="39">B39</f>
        <v>34</v>
      </c>
      <c r="C84" s="85">
        <f t="shared" si="39"/>
        <v>0</v>
      </c>
      <c r="D84" s="85">
        <f t="shared" si="39"/>
        <v>0</v>
      </c>
      <c r="E84" s="93">
        <f>1.3*('CARICHI VERTICALI'!C39)+1.5*'CARICHI VERTICALI'!D39+1.05*'Foglio deposito'!AJ202</f>
        <v>0</v>
      </c>
      <c r="F84" s="93">
        <f>1.3*('CARICHI VERTICALI'!C39)+1.5*'CARICHI VERTICALI'!D39+1.05*'Foglio deposito'!AJ202+1.3*'DATI STRUTTURA'!$C$4*'DATI STRUTTURA'!$F$11/2*C39*D39</f>
        <v>0</v>
      </c>
      <c r="G84" s="93">
        <f>1.3*('CARICHI VERTICALI'!C39)+1.5*'CARICHI VERTICALI'!D39+1.05*'Foglio deposito'!AJ202+1.3*'DATI STRUTTURA'!$C$4*'DATI STRUTTURA'!$F$11*C39*D39</f>
        <v>0</v>
      </c>
      <c r="H84" s="93">
        <f>1.3*('DATI STRUTTURA'!H55)+1.5*'DATI STRUTTURA'!I55+1.05*'DATI STRUTTURA'!J55</f>
        <v>0</v>
      </c>
      <c r="I84" s="93">
        <f>1.3*('Foglio deposito'!G205)+1.5*'Foglio deposito'!H205+1.05*'Foglio deposito'!I205</f>
        <v>0</v>
      </c>
      <c r="J84" s="93">
        <f t="shared" si="5"/>
        <v>0</v>
      </c>
      <c r="K84" s="93">
        <f t="shared" si="6"/>
        <v>0</v>
      </c>
      <c r="L84" s="93">
        <f t="shared" si="7"/>
        <v>0</v>
      </c>
    </row>
    <row r="85" spans="2:12" x14ac:dyDescent="0.25">
      <c r="B85" s="10">
        <f t="shared" ref="B85:D85" si="40">B40</f>
        <v>35</v>
      </c>
      <c r="C85" s="85">
        <f t="shared" si="40"/>
        <v>0</v>
      </c>
      <c r="D85" s="85">
        <f t="shared" si="40"/>
        <v>0</v>
      </c>
      <c r="E85" s="93">
        <f>1.3*('CARICHI VERTICALI'!C40)+1.5*'CARICHI VERTICALI'!D40+1.05*'Foglio deposito'!AJ203</f>
        <v>0</v>
      </c>
      <c r="F85" s="93">
        <f>1.3*('CARICHI VERTICALI'!C40)+1.5*'CARICHI VERTICALI'!D40+1.05*'Foglio deposito'!AJ203+1.3*'DATI STRUTTURA'!$C$4*'DATI STRUTTURA'!$F$11/2*C40*D40</f>
        <v>0</v>
      </c>
      <c r="G85" s="93">
        <f>1.3*('CARICHI VERTICALI'!C40)+1.5*'CARICHI VERTICALI'!D40+1.05*'Foglio deposito'!AJ203+1.3*'DATI STRUTTURA'!$C$4*'DATI STRUTTURA'!$F$11*C40*D40</f>
        <v>0</v>
      </c>
      <c r="H85" s="93">
        <f>1.3*('DATI STRUTTURA'!H56)+1.5*'DATI STRUTTURA'!I56+1.05*'DATI STRUTTURA'!J56</f>
        <v>0</v>
      </c>
      <c r="I85" s="93">
        <f>1.3*('Foglio deposito'!G206)+1.5*'Foglio deposito'!H206+1.05*'Foglio deposito'!I206</f>
        <v>0</v>
      </c>
      <c r="J85" s="93">
        <f t="shared" si="5"/>
        <v>0</v>
      </c>
      <c r="K85" s="93">
        <f t="shared" si="6"/>
        <v>0</v>
      </c>
      <c r="L85" s="93">
        <f t="shared" si="7"/>
        <v>0</v>
      </c>
    </row>
    <row r="86" spans="2:12" x14ac:dyDescent="0.25">
      <c r="B86" s="10">
        <f t="shared" ref="B86:D86" si="41">B41</f>
        <v>36</v>
      </c>
      <c r="C86" s="85">
        <f t="shared" si="41"/>
        <v>0</v>
      </c>
      <c r="D86" s="85">
        <f t="shared" si="41"/>
        <v>0</v>
      </c>
      <c r="E86" s="93">
        <f>1.3*('CARICHI VERTICALI'!C41)+1.5*'CARICHI VERTICALI'!D41+1.05*'Foglio deposito'!AJ204</f>
        <v>0</v>
      </c>
      <c r="F86" s="93">
        <f>1.3*('CARICHI VERTICALI'!C41)+1.5*'CARICHI VERTICALI'!D41+1.05*'Foglio deposito'!AJ204+1.3*'DATI STRUTTURA'!$C$4*'DATI STRUTTURA'!$F$11/2*C41*D41</f>
        <v>0</v>
      </c>
      <c r="G86" s="93">
        <f>1.3*('CARICHI VERTICALI'!C41)+1.5*'CARICHI VERTICALI'!D41+1.05*'Foglio deposito'!AJ204+1.3*'DATI STRUTTURA'!$C$4*'DATI STRUTTURA'!$F$11*C41*D41</f>
        <v>0</v>
      </c>
      <c r="H86" s="93">
        <f>1.3*('DATI STRUTTURA'!H57)+1.5*'DATI STRUTTURA'!I57+1.05*'DATI STRUTTURA'!J57</f>
        <v>0</v>
      </c>
      <c r="I86" s="93">
        <f>1.3*('Foglio deposito'!G207)+1.5*'Foglio deposito'!H207+1.05*'Foglio deposito'!I207</f>
        <v>0</v>
      </c>
      <c r="J86" s="93">
        <f t="shared" si="5"/>
        <v>0</v>
      </c>
      <c r="K86" s="93">
        <f t="shared" si="6"/>
        <v>0</v>
      </c>
      <c r="L86" s="93">
        <f t="shared" si="7"/>
        <v>0</v>
      </c>
    </row>
    <row r="87" spans="2:12" x14ac:dyDescent="0.25">
      <c r="B87" s="10">
        <f t="shared" ref="B87:D87" si="42">B42</f>
        <v>37</v>
      </c>
      <c r="C87" s="85">
        <f t="shared" si="42"/>
        <v>0</v>
      </c>
      <c r="D87" s="85">
        <f t="shared" si="42"/>
        <v>0</v>
      </c>
      <c r="E87" s="93">
        <f>1.3*('CARICHI VERTICALI'!C42)+1.5*'CARICHI VERTICALI'!D42+1.05*'Foglio deposito'!AJ205</f>
        <v>0</v>
      </c>
      <c r="F87" s="93">
        <f>1.3*('CARICHI VERTICALI'!C42)+1.5*'CARICHI VERTICALI'!D42+1.05*'Foglio deposito'!AJ205+1.3*'DATI STRUTTURA'!$C$4*'DATI STRUTTURA'!$F$11/2*C42*D42</f>
        <v>0</v>
      </c>
      <c r="G87" s="93">
        <f>1.3*('CARICHI VERTICALI'!C42)+1.5*'CARICHI VERTICALI'!D42+1.05*'Foglio deposito'!AJ205+1.3*'DATI STRUTTURA'!$C$4*'DATI STRUTTURA'!$F$11*C42*D42</f>
        <v>0</v>
      </c>
      <c r="H87" s="93">
        <f>1.3*('DATI STRUTTURA'!H58)+1.5*'DATI STRUTTURA'!I58+1.05*'DATI STRUTTURA'!J58</f>
        <v>0</v>
      </c>
      <c r="I87" s="93">
        <f>1.3*('Foglio deposito'!G208)+1.5*'Foglio deposito'!H208+1.05*'Foglio deposito'!I208</f>
        <v>0</v>
      </c>
      <c r="J87" s="93">
        <f t="shared" si="5"/>
        <v>0</v>
      </c>
      <c r="K87" s="93">
        <f t="shared" si="6"/>
        <v>0</v>
      </c>
      <c r="L87" s="93">
        <f t="shared" si="7"/>
        <v>0</v>
      </c>
    </row>
    <row r="88" spans="2:12" x14ac:dyDescent="0.25">
      <c r="B88" s="10">
        <f t="shared" ref="B88:D88" si="43">B43</f>
        <v>38</v>
      </c>
      <c r="C88" s="85">
        <f t="shared" si="43"/>
        <v>0</v>
      </c>
      <c r="D88" s="85">
        <f t="shared" si="43"/>
        <v>0</v>
      </c>
      <c r="E88" s="93">
        <f>1.3*('CARICHI VERTICALI'!C43)+1.5*'CARICHI VERTICALI'!D43+1.05*'Foglio deposito'!AJ206</f>
        <v>0</v>
      </c>
      <c r="F88" s="93">
        <f>1.3*('CARICHI VERTICALI'!C43)+1.5*'CARICHI VERTICALI'!D43+1.05*'Foglio deposito'!AJ206+1.3*'DATI STRUTTURA'!$C$4*'DATI STRUTTURA'!$F$11/2*C43*D43</f>
        <v>0</v>
      </c>
      <c r="G88" s="93">
        <f>1.3*('CARICHI VERTICALI'!C43)+1.5*'CARICHI VERTICALI'!D43+1.05*'Foglio deposito'!AJ206+1.3*'DATI STRUTTURA'!$C$4*'DATI STRUTTURA'!$F$11*C43*D43</f>
        <v>0</v>
      </c>
      <c r="H88" s="93">
        <f>1.3*('DATI STRUTTURA'!H59)+1.5*'DATI STRUTTURA'!I59+1.05*'DATI STRUTTURA'!J59</f>
        <v>0</v>
      </c>
      <c r="I88" s="93">
        <f>1.3*('Foglio deposito'!G209)+1.5*'Foglio deposito'!H209+1.05*'Foglio deposito'!I209</f>
        <v>0</v>
      </c>
      <c r="J88" s="93">
        <f t="shared" si="5"/>
        <v>0</v>
      </c>
      <c r="K88" s="93">
        <f t="shared" si="6"/>
        <v>0</v>
      </c>
      <c r="L88" s="93">
        <f t="shared" si="7"/>
        <v>0</v>
      </c>
    </row>
    <row r="89" spans="2:12" x14ac:dyDescent="0.25">
      <c r="B89" s="10">
        <f t="shared" ref="B89:D89" si="44">B44</f>
        <v>39</v>
      </c>
      <c r="C89" s="85">
        <f t="shared" si="44"/>
        <v>0</v>
      </c>
      <c r="D89" s="85">
        <f t="shared" si="44"/>
        <v>0</v>
      </c>
      <c r="E89" s="93">
        <f>1.3*('CARICHI VERTICALI'!C44)+1.5*'CARICHI VERTICALI'!D44+1.05*'Foglio deposito'!AJ207</f>
        <v>0</v>
      </c>
      <c r="F89" s="93">
        <f>1.3*('CARICHI VERTICALI'!C44)+1.5*'CARICHI VERTICALI'!D44+1.05*'Foglio deposito'!AJ207+1.3*'DATI STRUTTURA'!$C$4*'DATI STRUTTURA'!$F$11/2*C44*D44</f>
        <v>0</v>
      </c>
      <c r="G89" s="93">
        <f>1.3*('CARICHI VERTICALI'!C44)+1.5*'CARICHI VERTICALI'!D44+1.05*'Foglio deposito'!AJ207+1.3*'DATI STRUTTURA'!$C$4*'DATI STRUTTURA'!$F$11*C44*D44</f>
        <v>0</v>
      </c>
      <c r="H89" s="93">
        <f>1.3*('DATI STRUTTURA'!H60)+1.5*'DATI STRUTTURA'!I60+1.05*'DATI STRUTTURA'!J60</f>
        <v>0</v>
      </c>
      <c r="I89" s="93">
        <f>1.3*('Foglio deposito'!G210)+1.5*'Foglio deposito'!H210+1.05*'Foglio deposito'!I210</f>
        <v>0</v>
      </c>
      <c r="J89" s="93">
        <f t="shared" si="5"/>
        <v>0</v>
      </c>
      <c r="K89" s="93">
        <f t="shared" si="6"/>
        <v>0</v>
      </c>
      <c r="L89" s="93">
        <f t="shared" si="7"/>
        <v>0</v>
      </c>
    </row>
    <row r="90" spans="2:12" x14ac:dyDescent="0.25">
      <c r="B90" s="10">
        <f t="shared" ref="B90:D90" si="45">B45</f>
        <v>40</v>
      </c>
      <c r="C90" s="85">
        <f t="shared" si="45"/>
        <v>0</v>
      </c>
      <c r="D90" s="85">
        <f t="shared" si="45"/>
        <v>0</v>
      </c>
      <c r="E90" s="93">
        <f>1.3*('CARICHI VERTICALI'!C45)+1.5*'CARICHI VERTICALI'!D45+1.05*'Foglio deposito'!AJ208</f>
        <v>0</v>
      </c>
      <c r="F90" s="93">
        <f>1.3*('CARICHI VERTICALI'!C45)+1.5*'CARICHI VERTICALI'!D45+1.05*'Foglio deposito'!AJ208+1.3*'DATI STRUTTURA'!$C$4*'DATI STRUTTURA'!$F$11/2*C45*D45</f>
        <v>0</v>
      </c>
      <c r="G90" s="93">
        <f>1.3*('CARICHI VERTICALI'!C45)+1.5*'CARICHI VERTICALI'!D45+1.05*'Foglio deposito'!AJ208+1.3*'DATI STRUTTURA'!$C$4*'DATI STRUTTURA'!$F$11*C45*D45</f>
        <v>0</v>
      </c>
      <c r="H90" s="93">
        <f>1.3*('DATI STRUTTURA'!H61)+1.5*'DATI STRUTTURA'!I61+1.05*'DATI STRUTTURA'!J61</f>
        <v>0</v>
      </c>
      <c r="I90" s="93">
        <f>1.3*('Foglio deposito'!G211)+1.5*'Foglio deposito'!H211+1.05*'Foglio deposito'!I211</f>
        <v>0</v>
      </c>
      <c r="J90" s="93">
        <f t="shared" si="5"/>
        <v>0</v>
      </c>
      <c r="K90" s="93">
        <f t="shared" si="6"/>
        <v>0</v>
      </c>
      <c r="L90" s="93">
        <f t="shared" si="7"/>
        <v>0</v>
      </c>
    </row>
    <row r="91" spans="2:12" x14ac:dyDescent="0.25">
      <c r="E91" s="10"/>
      <c r="F91" s="10"/>
      <c r="G91" s="10"/>
      <c r="H91" s="10"/>
      <c r="I91" s="10"/>
      <c r="J91" s="10"/>
      <c r="K91" s="10"/>
      <c r="L91" s="10"/>
    </row>
    <row r="92" spans="2:12" x14ac:dyDescent="0.25">
      <c r="E92" s="10"/>
      <c r="F92" s="10"/>
      <c r="G92" s="10"/>
      <c r="H92" s="10"/>
      <c r="I92" s="10"/>
      <c r="J92" s="10"/>
      <c r="K92" s="10"/>
      <c r="L92" s="10"/>
    </row>
    <row r="93" spans="2:12" x14ac:dyDescent="0.25">
      <c r="E93" s="800" t="s">
        <v>139</v>
      </c>
      <c r="F93" s="801"/>
      <c r="G93" s="801"/>
      <c r="H93" s="801"/>
      <c r="I93" s="801"/>
      <c r="J93" s="801"/>
      <c r="K93" s="801"/>
      <c r="L93" s="802"/>
    </row>
    <row r="94" spans="2:12" ht="20.25" customHeight="1" x14ac:dyDescent="0.35">
      <c r="B94" s="74" t="s">
        <v>103</v>
      </c>
      <c r="C94" s="52" t="s">
        <v>53</v>
      </c>
      <c r="D94" s="52" t="s">
        <v>54</v>
      </c>
      <c r="E94" s="803" t="s">
        <v>107</v>
      </c>
      <c r="F94" s="804"/>
      <c r="G94" s="805"/>
      <c r="H94" s="86" t="s">
        <v>113</v>
      </c>
      <c r="I94" s="86" t="s">
        <v>114</v>
      </c>
      <c r="J94" s="803" t="s">
        <v>111</v>
      </c>
      <c r="K94" s="804"/>
      <c r="L94" s="805"/>
    </row>
    <row r="95" spans="2:12" x14ac:dyDescent="0.25">
      <c r="B95" s="84" t="s">
        <v>115</v>
      </c>
      <c r="C95" s="49" t="s">
        <v>39</v>
      </c>
      <c r="D95" s="49" t="s">
        <v>39</v>
      </c>
      <c r="E95" s="80" t="s">
        <v>108</v>
      </c>
      <c r="F95" s="80" t="s">
        <v>109</v>
      </c>
      <c r="G95" s="80" t="s">
        <v>110</v>
      </c>
      <c r="H95" s="87" t="s">
        <v>37</v>
      </c>
      <c r="I95" s="87" t="s">
        <v>37</v>
      </c>
      <c r="J95" s="80" t="s">
        <v>108</v>
      </c>
      <c r="K95" s="80" t="s">
        <v>109</v>
      </c>
      <c r="L95" s="80" t="s">
        <v>110</v>
      </c>
    </row>
    <row r="96" spans="2:12" x14ac:dyDescent="0.25">
      <c r="B96" s="10">
        <f>B51</f>
        <v>1</v>
      </c>
      <c r="C96" s="85">
        <f t="shared" ref="C96:D96" si="46">C51</f>
        <v>3.3</v>
      </c>
      <c r="D96" s="85">
        <f t="shared" si="46"/>
        <v>0.4</v>
      </c>
      <c r="E96" s="93">
        <f>1*('CARICHI VERTICALI'!C6)+1*'CARICHI VERTICALI'!D6+0*'Foglio deposito'!AJ169</f>
        <v>144.16586374205059</v>
      </c>
      <c r="F96" s="93">
        <f>1*('CARICHI VERTICALI'!C6)+1*'CARICHI VERTICALI'!D6+0*'Foglio deposito'!AJ169+1*'DATI STRUTTURA'!$C$4*'DATI STRUTTURA'!$F$11/2*C6*D6</f>
        <v>161.39186374205059</v>
      </c>
      <c r="G96" s="93">
        <f>1*('CARICHI VERTICALI'!C6)+1*'CARICHI VERTICALI'!D6+0*'Foglio deposito'!AJ169+1*'DATI STRUTTURA'!$C$4*'DATI STRUTTURA'!$F$11*C6*D6</f>
        <v>178.61786374205059</v>
      </c>
      <c r="H96" s="93">
        <f>1*('DATI STRUTTURA'!H22)+1*'DATI STRUTTURA'!I22+0*'DATI STRUTTURA'!J22</f>
        <v>32</v>
      </c>
      <c r="I96" s="93">
        <f>1*('Foglio deposito'!G172)+1*'Foglio deposito'!H172+0*'Foglio deposito'!I172</f>
        <v>0</v>
      </c>
      <c r="J96" s="93">
        <f>E96+H96+I96</f>
        <v>176.16586374205059</v>
      </c>
      <c r="K96" s="93">
        <f>F96+H96+I96</f>
        <v>193.39186374205059</v>
      </c>
      <c r="L96" s="93">
        <f>G96+H96+I96</f>
        <v>210.61786374205059</v>
      </c>
    </row>
    <row r="97" spans="2:12" x14ac:dyDescent="0.25">
      <c r="B97" s="10">
        <f t="shared" ref="B97:D97" si="47">B52</f>
        <v>2</v>
      </c>
      <c r="C97" s="85">
        <f t="shared" si="47"/>
        <v>0.99</v>
      </c>
      <c r="D97" s="85">
        <f t="shared" si="47"/>
        <v>0.4</v>
      </c>
      <c r="E97" s="93">
        <f>1*('CARICHI VERTICALI'!C7)+1*'CARICHI VERTICALI'!D7+0*'Foglio deposito'!AJ170</f>
        <v>41.508219611097658</v>
      </c>
      <c r="F97" s="93">
        <f>1*('CARICHI VERTICALI'!C7)+1*'CARICHI VERTICALI'!D7+0*'Foglio deposito'!AJ170+1*'DATI STRUTTURA'!$C$4*'DATI STRUTTURA'!$F$11/2*C7*D7</f>
        <v>46.676019611097658</v>
      </c>
      <c r="G97" s="93">
        <f>1*('CARICHI VERTICALI'!C7)+1*'CARICHI VERTICALI'!D7+0*'Foglio deposito'!AJ170+1*'DATI STRUTTURA'!$C$4*'DATI STRUTTURA'!$F$11*C7*D7</f>
        <v>51.843819611097658</v>
      </c>
      <c r="H97" s="93">
        <f>1*('DATI STRUTTURA'!H23)+1*'DATI STRUTTURA'!I23+0*'DATI STRUTTURA'!J23</f>
        <v>3.9559499999999996</v>
      </c>
      <c r="I97" s="93">
        <f>1*('Foglio deposito'!G173)+1*'Foglio deposito'!H173+0*'Foglio deposito'!I173</f>
        <v>0</v>
      </c>
      <c r="J97" s="93">
        <f t="shared" ref="J97:J135" si="48">E97+H97+I97</f>
        <v>45.46416961109766</v>
      </c>
      <c r="K97" s="93">
        <f t="shared" ref="K97:K135" si="49">F97+H97+I97</f>
        <v>50.631969611097659</v>
      </c>
      <c r="L97" s="93">
        <f t="shared" ref="L97:L135" si="50">G97+H97+I97</f>
        <v>55.799769611097659</v>
      </c>
    </row>
    <row r="98" spans="2:12" x14ac:dyDescent="0.25">
      <c r="B98" s="10">
        <f t="shared" ref="B98:D98" si="51">B53</f>
        <v>3</v>
      </c>
      <c r="C98" s="85">
        <f t="shared" si="51"/>
        <v>1.89</v>
      </c>
      <c r="D98" s="85">
        <f t="shared" si="51"/>
        <v>0.4</v>
      </c>
      <c r="E98" s="93">
        <f>1*('CARICHI VERTICALI'!C8)+1*'CARICHI VERTICALI'!D8+0*'Foglio deposito'!AJ171</f>
        <v>96.08704127257765</v>
      </c>
      <c r="F98" s="93">
        <f>1*('CARICHI VERTICALI'!C8)+1*'CARICHI VERTICALI'!D8+0*'Foglio deposito'!AJ171+1*'DATI STRUTTURA'!$C$4*'DATI STRUTTURA'!$F$11/2*C8*D8</f>
        <v>105.95284127257764</v>
      </c>
      <c r="G98" s="93">
        <f>1*('CARICHI VERTICALI'!C8)+1*'CARICHI VERTICALI'!D8+0*'Foglio deposito'!AJ171+1*'DATI STRUTTURA'!$C$4*'DATI STRUTTURA'!$F$11*C8*D8</f>
        <v>115.81864127257765</v>
      </c>
      <c r="H98" s="93">
        <f>1*('DATI STRUTTURA'!H24)+1*'DATI STRUTTURA'!I24+0*'DATI STRUTTURA'!J24</f>
        <v>17.0307</v>
      </c>
      <c r="I98" s="93">
        <f>1*('Foglio deposito'!G174)+1*'Foglio deposito'!H174+0*'Foglio deposito'!I174</f>
        <v>0</v>
      </c>
      <c r="J98" s="93">
        <f t="shared" si="48"/>
        <v>113.11774127257765</v>
      </c>
      <c r="K98" s="93">
        <f t="shared" si="49"/>
        <v>122.98354127257764</v>
      </c>
      <c r="L98" s="93">
        <f t="shared" si="50"/>
        <v>132.84934127257765</v>
      </c>
    </row>
    <row r="99" spans="2:12" x14ac:dyDescent="0.25">
      <c r="B99" s="10">
        <f t="shared" ref="B99:D99" si="52">B54</f>
        <v>4</v>
      </c>
      <c r="C99" s="85">
        <f t="shared" si="52"/>
        <v>1.68</v>
      </c>
      <c r="D99" s="85">
        <f t="shared" si="52"/>
        <v>0.4</v>
      </c>
      <c r="E99" s="93">
        <f>1*('CARICHI VERTICALI'!C9)+1*'CARICHI VERTICALI'!D9+0*'Foglio deposito'!AJ172</f>
        <v>96.798045491433541</v>
      </c>
      <c r="F99" s="93">
        <f>1*('CARICHI VERTICALI'!C9)+1*'CARICHI VERTICALI'!D9+0*'Foglio deposito'!AJ172+1*'DATI STRUTTURA'!$C$4*'DATI STRUTTURA'!$F$11/2*C9*D9</f>
        <v>105.56764549143354</v>
      </c>
      <c r="G99" s="93">
        <f>1*('CARICHI VERTICALI'!C9)+1*'CARICHI VERTICALI'!D9+0*'Foglio deposito'!AJ172+1*'DATI STRUTTURA'!$C$4*'DATI STRUTTURA'!$F$11*C9*D9</f>
        <v>114.33724549143353</v>
      </c>
      <c r="H99" s="93">
        <f>1*('DATI STRUTTURA'!H25)+1*'DATI STRUTTURA'!I25+0*'DATI STRUTTURA'!J25</f>
        <v>23.601600000000001</v>
      </c>
      <c r="I99" s="93">
        <f>1*('Foglio deposito'!G175)+1*'Foglio deposito'!H175+0*'Foglio deposito'!I175</f>
        <v>0</v>
      </c>
      <c r="J99" s="93">
        <f t="shared" si="48"/>
        <v>120.39964549143355</v>
      </c>
      <c r="K99" s="93">
        <f t="shared" si="49"/>
        <v>129.16924549143354</v>
      </c>
      <c r="L99" s="93">
        <f t="shared" si="50"/>
        <v>137.93884549143354</v>
      </c>
    </row>
    <row r="100" spans="2:12" x14ac:dyDescent="0.25">
      <c r="B100" s="10">
        <f t="shared" ref="B100:D100" si="53">B55</f>
        <v>5</v>
      </c>
      <c r="C100" s="85">
        <f t="shared" si="53"/>
        <v>1.44</v>
      </c>
      <c r="D100" s="85">
        <f t="shared" si="53"/>
        <v>0.4</v>
      </c>
      <c r="E100" s="93">
        <f>1*('CARICHI VERTICALI'!C10)+1*'CARICHI VERTICALI'!D10+0*'Foglio deposito'!AJ173</f>
        <v>131.35151186721998</v>
      </c>
      <c r="F100" s="93">
        <f>1*('CARICHI VERTICALI'!C10)+1*'CARICHI VERTICALI'!D10+0*'Foglio deposito'!AJ173+1*'DATI STRUTTURA'!$C$4*'DATI STRUTTURA'!$F$11/2*C10*D10</f>
        <v>138.86831186721997</v>
      </c>
      <c r="G100" s="93">
        <f>1*('CARICHI VERTICALI'!C10)+1*'CARICHI VERTICALI'!D10+0*'Foglio deposito'!AJ173+1*'DATI STRUTTURA'!$C$4*'DATI STRUTTURA'!$F$11*C10*D10</f>
        <v>146.38511186721999</v>
      </c>
      <c r="H100" s="93">
        <f>1*('DATI STRUTTURA'!H26)+1*'DATI STRUTTURA'!I26+0*'DATI STRUTTURA'!J26</f>
        <v>44.107200000000006</v>
      </c>
      <c r="I100" s="93">
        <f>1*('Foglio deposito'!G176)+1*'Foglio deposito'!H176+0*'Foglio deposito'!I176</f>
        <v>0</v>
      </c>
      <c r="J100" s="93">
        <f t="shared" si="48"/>
        <v>175.45871186721999</v>
      </c>
      <c r="K100" s="93">
        <f t="shared" si="49"/>
        <v>182.97551186721998</v>
      </c>
      <c r="L100" s="93">
        <f t="shared" si="50"/>
        <v>190.49231186722</v>
      </c>
    </row>
    <row r="101" spans="2:12" x14ac:dyDescent="0.25">
      <c r="B101" s="10">
        <f t="shared" ref="B101:D101" si="54">B56</f>
        <v>6</v>
      </c>
      <c r="C101" s="85">
        <f t="shared" si="54"/>
        <v>1.1399999999999999</v>
      </c>
      <c r="D101" s="85">
        <f t="shared" si="54"/>
        <v>0.4</v>
      </c>
      <c r="E101" s="93">
        <f>1*('CARICHI VERTICALI'!C11)+1*'CARICHI VERTICALI'!D11+0*'Foglio deposito'!AJ174</f>
        <v>110.52427480931178</v>
      </c>
      <c r="F101" s="93">
        <f>1*('CARICHI VERTICALI'!C11)+1*'CARICHI VERTICALI'!D11+0*'Foglio deposito'!AJ174+1*'DATI STRUTTURA'!$C$4*'DATI STRUTTURA'!$F$11/2*C11*D11</f>
        <v>116.47507480931178</v>
      </c>
      <c r="G101" s="93">
        <f>1*('CARICHI VERTICALI'!C11)+1*'CARICHI VERTICALI'!D11+0*'Foglio deposito'!AJ174+1*'DATI STRUTTURA'!$C$4*'DATI STRUTTURA'!$F$11*C11*D11</f>
        <v>122.42587480931178</v>
      </c>
      <c r="H101" s="93">
        <f>1*('DATI STRUTTURA'!H27)+1*'DATI STRUTTURA'!I27+0*'DATI STRUTTURA'!J27</f>
        <v>34.595300000000002</v>
      </c>
      <c r="I101" s="93">
        <f>1*('Foglio deposito'!G177)+1*'Foglio deposito'!H177+0*'Foglio deposito'!I177</f>
        <v>0</v>
      </c>
      <c r="J101" s="93">
        <f t="shared" si="48"/>
        <v>145.11957480931179</v>
      </c>
      <c r="K101" s="93">
        <f t="shared" si="49"/>
        <v>151.07037480931177</v>
      </c>
      <c r="L101" s="93">
        <f t="shared" si="50"/>
        <v>157.02117480931179</v>
      </c>
    </row>
    <row r="102" spans="2:12" x14ac:dyDescent="0.25">
      <c r="B102" s="10">
        <f t="shared" ref="B102:D102" si="55">B57</f>
        <v>7</v>
      </c>
      <c r="C102" s="85">
        <f t="shared" si="55"/>
        <v>1.0900000000000001</v>
      </c>
      <c r="D102" s="85">
        <f t="shared" si="55"/>
        <v>0.4</v>
      </c>
      <c r="E102" s="93">
        <f>1*('CARICHI VERTICALI'!C12)+1*'CARICHI VERTICALI'!D12+0*'Foglio deposito'!AJ175</f>
        <v>69.431332768992405</v>
      </c>
      <c r="F102" s="93">
        <f>1*('CARICHI VERTICALI'!C12)+1*'CARICHI VERTICALI'!D12+0*'Foglio deposito'!AJ175+1*'DATI STRUTTURA'!$C$4*'DATI STRUTTURA'!$F$11/2*C12*D12</f>
        <v>75.12113276899241</v>
      </c>
      <c r="G102" s="93">
        <f>1*('CARICHI VERTICALI'!C12)+1*'CARICHI VERTICALI'!D12+0*'Foglio deposito'!AJ175+1*'DATI STRUTTURA'!$C$4*'DATI STRUTTURA'!$F$11*C12*D12</f>
        <v>80.810932768992402</v>
      </c>
      <c r="H102" s="93">
        <f>1*('DATI STRUTTURA'!H28)+1*'DATI STRUTTURA'!I28+0*'DATI STRUTTURA'!J28</f>
        <v>16.559731578947371</v>
      </c>
      <c r="I102" s="93">
        <f>1*('Foglio deposito'!G178)+1*'Foglio deposito'!H178+0*'Foglio deposito'!I178</f>
        <v>0</v>
      </c>
      <c r="J102" s="93">
        <f t="shared" si="48"/>
        <v>85.991064347939783</v>
      </c>
      <c r="K102" s="93">
        <f t="shared" si="49"/>
        <v>91.680864347939774</v>
      </c>
      <c r="L102" s="93">
        <f t="shared" si="50"/>
        <v>97.370664347939766</v>
      </c>
    </row>
    <row r="103" spans="2:12" x14ac:dyDescent="0.25">
      <c r="B103" s="10">
        <f t="shared" ref="B103:D103" si="56">B58</f>
        <v>8</v>
      </c>
      <c r="C103" s="85">
        <f t="shared" si="56"/>
        <v>1.0900000000000001</v>
      </c>
      <c r="D103" s="85">
        <f t="shared" si="56"/>
        <v>0.4</v>
      </c>
      <c r="E103" s="93">
        <f>1*('CARICHI VERTICALI'!C13)+1*'CARICHI VERTICALI'!D13+0*'Foglio deposito'!AJ176</f>
        <v>68.803782768992392</v>
      </c>
      <c r="F103" s="93">
        <f>1*('CARICHI VERTICALI'!C13)+1*'CARICHI VERTICALI'!D13+0*'Foglio deposito'!AJ176+1*'DATI STRUTTURA'!$C$4*'DATI STRUTTURA'!$F$11/2*C13*D13</f>
        <v>74.493582768992397</v>
      </c>
      <c r="G103" s="93">
        <f>1*('CARICHI VERTICALI'!C13)+1*'CARICHI VERTICALI'!D13+0*'Foglio deposito'!AJ176+1*'DATI STRUTTURA'!$C$4*'DATI STRUTTURA'!$F$11*C13*D13</f>
        <v>80.183382768992388</v>
      </c>
      <c r="H103" s="93">
        <f>1*('DATI STRUTTURA'!H29)+1*'DATI STRUTTURA'!I29+0*'DATI STRUTTURA'!J29</f>
        <v>16.559731578947371</v>
      </c>
      <c r="I103" s="93">
        <f>1*('Foglio deposito'!G179)+1*'Foglio deposito'!H179+0*'Foglio deposito'!I179</f>
        <v>0</v>
      </c>
      <c r="J103" s="93">
        <f t="shared" si="48"/>
        <v>85.36351434793977</v>
      </c>
      <c r="K103" s="93">
        <f t="shared" si="49"/>
        <v>91.053314347939761</v>
      </c>
      <c r="L103" s="93">
        <f t="shared" si="50"/>
        <v>96.743114347939752</v>
      </c>
    </row>
    <row r="104" spans="2:12" x14ac:dyDescent="0.25">
      <c r="B104" s="10">
        <f t="shared" ref="B104:D104" si="57">B59</f>
        <v>9</v>
      </c>
      <c r="C104" s="85">
        <f t="shared" si="57"/>
        <v>0.79</v>
      </c>
      <c r="D104" s="85">
        <f t="shared" si="57"/>
        <v>0.4</v>
      </c>
      <c r="E104" s="93">
        <f>1*('CARICHI VERTICALI'!C14)+1*'CARICHI VERTICALI'!D14+0*'Foglio deposito'!AJ177</f>
        <v>59.484601303189422</v>
      </c>
      <c r="F104" s="93">
        <f>1*('CARICHI VERTICALI'!C14)+1*'CARICHI VERTICALI'!D14+0*'Foglio deposito'!AJ177+1*'DATI STRUTTURA'!$C$4*'DATI STRUTTURA'!$F$11/2*C14*D14</f>
        <v>63.608401303189424</v>
      </c>
      <c r="G104" s="93">
        <f>1*('CARICHI VERTICALI'!C14)+1*'CARICHI VERTICALI'!D14+0*'Foglio deposito'!AJ177+1*'DATI STRUTTURA'!$C$4*'DATI STRUTTURA'!$F$11*C14*D14</f>
        <v>67.732201303189427</v>
      </c>
      <c r="H104" s="93">
        <f>1*('DATI STRUTTURA'!H30)+1*'DATI STRUTTURA'!I30+0*'DATI STRUTTURA'!J30</f>
        <v>16.306600000000003</v>
      </c>
      <c r="I104" s="93">
        <f>1*('Foglio deposito'!G180)+1*'Foglio deposito'!H180+0*'Foglio deposito'!I180</f>
        <v>0</v>
      </c>
      <c r="J104" s="93">
        <f t="shared" si="48"/>
        <v>75.791201303189425</v>
      </c>
      <c r="K104" s="93">
        <f t="shared" si="49"/>
        <v>79.915001303189428</v>
      </c>
      <c r="L104" s="93">
        <f t="shared" si="50"/>
        <v>84.03880130318943</v>
      </c>
    </row>
    <row r="105" spans="2:12" x14ac:dyDescent="0.25">
      <c r="B105" s="10">
        <f t="shared" ref="B105:D105" si="58">B60</f>
        <v>10</v>
      </c>
      <c r="C105" s="85">
        <f t="shared" si="58"/>
        <v>0.99</v>
      </c>
      <c r="D105" s="85">
        <f t="shared" si="58"/>
        <v>0.4</v>
      </c>
      <c r="E105" s="93">
        <f>1*('CARICHI VERTICALI'!C15)+1*'CARICHI VERTICALI'!D15+0*'Foglio deposito'!AJ178</f>
        <v>80.892386558525303</v>
      </c>
      <c r="F105" s="93">
        <f>1*('CARICHI VERTICALI'!C15)+1*'CARICHI VERTICALI'!D15+0*'Foglio deposito'!AJ178+1*'DATI STRUTTURA'!$C$4*'DATI STRUTTURA'!$F$11/2*C15*D15</f>
        <v>86.060186558525302</v>
      </c>
      <c r="G105" s="93">
        <f>1*('CARICHI VERTICALI'!C15)+1*'CARICHI VERTICALI'!D15+0*'Foglio deposito'!AJ178+1*'DATI STRUTTURA'!$C$4*'DATI STRUTTURA'!$F$11*C15*D15</f>
        <v>91.227986558525302</v>
      </c>
      <c r="H105" s="93">
        <f>1*('DATI STRUTTURA'!H31)+1*'DATI STRUTTURA'!I31+0*'DATI STRUTTURA'!J31</f>
        <v>21.943600000000004</v>
      </c>
      <c r="I105" s="93">
        <f>1*('Foglio deposito'!G181)+1*'Foglio deposito'!H181+0*'Foglio deposito'!I181</f>
        <v>0</v>
      </c>
      <c r="J105" s="93">
        <f t="shared" si="48"/>
        <v>102.83598655852531</v>
      </c>
      <c r="K105" s="93">
        <f t="shared" si="49"/>
        <v>108.00378655852531</v>
      </c>
      <c r="L105" s="93">
        <f t="shared" si="50"/>
        <v>113.17158655852531</v>
      </c>
    </row>
    <row r="106" spans="2:12" x14ac:dyDescent="0.25">
      <c r="B106" s="10">
        <f t="shared" ref="B106:D106" si="59">B61</f>
        <v>11</v>
      </c>
      <c r="C106" s="85">
        <f t="shared" si="59"/>
        <v>0.4</v>
      </c>
      <c r="D106" s="85">
        <f t="shared" si="59"/>
        <v>6.3</v>
      </c>
      <c r="E106" s="93">
        <f>1*('CARICHI VERTICALI'!C16)+1*'CARICHI VERTICALI'!D16+0*'Foglio deposito'!AJ179</f>
        <v>248.56141600595294</v>
      </c>
      <c r="F106" s="93">
        <f>1*('CARICHI VERTICALI'!C16)+1*'CARICHI VERTICALI'!D16+0*'Foglio deposito'!AJ179+1*'DATI STRUTTURA'!$C$4*'DATI STRUTTURA'!$F$11/2*C16*D16</f>
        <v>281.44741600595296</v>
      </c>
      <c r="G106" s="93">
        <f>1*('CARICHI VERTICALI'!C16)+1*'CARICHI VERTICALI'!D16+0*'Foglio deposito'!AJ179+1*'DATI STRUTTURA'!$C$4*'DATI STRUTTURA'!$F$11*C16*D16</f>
        <v>314.33341600595293</v>
      </c>
      <c r="H106" s="93">
        <f>1*('DATI STRUTTURA'!H32)+1*'DATI STRUTTURA'!I32+0*'DATI STRUTTURA'!J32</f>
        <v>47.672550000000001</v>
      </c>
      <c r="I106" s="93">
        <f>1*('Foglio deposito'!G182)+1*'Foglio deposito'!H182+0*'Foglio deposito'!I182</f>
        <v>0</v>
      </c>
      <c r="J106" s="93">
        <f t="shared" si="48"/>
        <v>296.23396600595294</v>
      </c>
      <c r="K106" s="93">
        <f t="shared" si="49"/>
        <v>329.11996600595296</v>
      </c>
      <c r="L106" s="93">
        <f t="shared" si="50"/>
        <v>362.00596600595293</v>
      </c>
    </row>
    <row r="107" spans="2:12" x14ac:dyDescent="0.25">
      <c r="B107" s="10">
        <f t="shared" ref="B107:D107" si="60">B62</f>
        <v>12</v>
      </c>
      <c r="C107" s="85">
        <f t="shared" si="60"/>
        <v>0.4</v>
      </c>
      <c r="D107" s="85">
        <f t="shared" si="60"/>
        <v>2.9</v>
      </c>
      <c r="E107" s="93">
        <f>1*('CARICHI VERTICALI'!C17)+1*'CARICHI VERTICALI'!D17+0*'Foglio deposito'!AJ180</f>
        <v>184.61839557908235</v>
      </c>
      <c r="F107" s="93">
        <f>1*('CARICHI VERTICALI'!C17)+1*'CARICHI VERTICALI'!D17+0*'Foglio deposito'!AJ180+1*'DATI STRUTTURA'!$C$4*'DATI STRUTTURA'!$F$11/2*C17*D17</f>
        <v>199.75639557908235</v>
      </c>
      <c r="G107" s="93">
        <f>1*('CARICHI VERTICALI'!C17)+1*'CARICHI VERTICALI'!D17+0*'Foglio deposito'!AJ180+1*'DATI STRUTTURA'!$C$4*'DATI STRUTTURA'!$F$11*C17*D17</f>
        <v>214.89439557908236</v>
      </c>
      <c r="H107" s="93">
        <f>1*('DATI STRUTTURA'!H33)+1*'DATI STRUTTURA'!I33+0*'DATI STRUTTURA'!J33</f>
        <v>55.852649999999997</v>
      </c>
      <c r="I107" s="93">
        <f>1*('Foglio deposito'!G183)+1*'Foglio deposito'!H183+0*'Foglio deposito'!I183</f>
        <v>0</v>
      </c>
      <c r="J107" s="93">
        <f t="shared" si="48"/>
        <v>240.47104557908233</v>
      </c>
      <c r="K107" s="93">
        <f t="shared" si="49"/>
        <v>255.60904557908236</v>
      </c>
      <c r="L107" s="93">
        <f t="shared" si="50"/>
        <v>270.74704557908234</v>
      </c>
    </row>
    <row r="108" spans="2:12" x14ac:dyDescent="0.25">
      <c r="B108" s="10">
        <f t="shared" ref="B108:D108" si="61">B63</f>
        <v>13</v>
      </c>
      <c r="C108" s="85">
        <f t="shared" si="61"/>
        <v>0.4</v>
      </c>
      <c r="D108" s="85">
        <f t="shared" si="61"/>
        <v>4.0999999999999996</v>
      </c>
      <c r="E108" s="93">
        <f>1*('CARICHI VERTICALI'!C18)+1*'CARICHI VERTICALI'!D18+0*'Foglio deposito'!AJ181</f>
        <v>179.25136863926531</v>
      </c>
      <c r="F108" s="93">
        <f>1*('CARICHI VERTICALI'!C18)+1*'CARICHI VERTICALI'!D18+0*'Foglio deposito'!AJ181+1*'DATI STRUTTURA'!$C$4*'DATI STRUTTURA'!$F$11/2*C18*D18</f>
        <v>200.6533686392653</v>
      </c>
      <c r="G108" s="93">
        <f>1*('CARICHI VERTICALI'!C18)+1*'CARICHI VERTICALI'!D18+0*'Foglio deposito'!AJ181+1*'DATI STRUTTURA'!$C$4*'DATI STRUTTURA'!$F$11*C18*D18</f>
        <v>222.05536863926531</v>
      </c>
      <c r="H108" s="93">
        <f>1*('DATI STRUTTURA'!H34)+1*'DATI STRUTTURA'!I34+0*'DATI STRUTTURA'!J34</f>
        <v>36.877499999999998</v>
      </c>
      <c r="I108" s="93">
        <f>1*('Foglio deposito'!G184)+1*'Foglio deposito'!H184+0*'Foglio deposito'!I184</f>
        <v>0</v>
      </c>
      <c r="J108" s="93">
        <f t="shared" si="48"/>
        <v>216.12886863926531</v>
      </c>
      <c r="K108" s="93">
        <f t="shared" si="49"/>
        <v>237.53086863926529</v>
      </c>
      <c r="L108" s="93">
        <f t="shared" si="50"/>
        <v>258.93286863926528</v>
      </c>
    </row>
    <row r="109" spans="2:12" x14ac:dyDescent="0.25">
      <c r="B109" s="10">
        <f t="shared" ref="B109:D109" si="62">B64</f>
        <v>14</v>
      </c>
      <c r="C109" s="85">
        <f t="shared" si="62"/>
        <v>0.4</v>
      </c>
      <c r="D109" s="85">
        <f t="shared" si="62"/>
        <v>2.9</v>
      </c>
      <c r="E109" s="93">
        <f>1*('CARICHI VERTICALI'!C19)+1*'CARICHI VERTICALI'!D19+0*'Foglio deposito'!AJ182</f>
        <v>141.62327454251766</v>
      </c>
      <c r="F109" s="93">
        <f>1*('CARICHI VERTICALI'!C19)+1*'CARICHI VERTICALI'!D19+0*'Foglio deposito'!AJ182+1*'DATI STRUTTURA'!$C$4*'DATI STRUTTURA'!$F$11/2*C19*D19</f>
        <v>156.76127454251767</v>
      </c>
      <c r="G109" s="93">
        <f>1*('CARICHI VERTICALI'!C19)+1*'CARICHI VERTICALI'!D19+0*'Foglio deposito'!AJ182+1*'DATI STRUTTURA'!$C$4*'DATI STRUTTURA'!$F$11*C19*D19</f>
        <v>171.89927454251767</v>
      </c>
      <c r="H109" s="93">
        <f>1*('DATI STRUTTURA'!H35)+1*'DATI STRUTTURA'!I35+0*'DATI STRUTTURA'!J35</f>
        <v>33.994349999999997</v>
      </c>
      <c r="I109" s="93">
        <f>1*('Foglio deposito'!G185)+1*'Foglio deposito'!H185+0*'Foglio deposito'!I185</f>
        <v>0</v>
      </c>
      <c r="J109" s="93">
        <f t="shared" si="48"/>
        <v>175.61762454251766</v>
      </c>
      <c r="K109" s="93">
        <f t="shared" si="49"/>
        <v>190.75562454251767</v>
      </c>
      <c r="L109" s="93">
        <f t="shared" si="50"/>
        <v>205.89362454251767</v>
      </c>
    </row>
    <row r="110" spans="2:12" x14ac:dyDescent="0.25">
      <c r="B110" s="10">
        <f t="shared" ref="B110:D110" si="63">B65</f>
        <v>15</v>
      </c>
      <c r="C110" s="85">
        <f t="shared" si="63"/>
        <v>0.4</v>
      </c>
      <c r="D110" s="85">
        <f t="shared" si="63"/>
        <v>5.3</v>
      </c>
      <c r="E110" s="93">
        <f>1*('CARICHI VERTICALI'!C20)+1*'CARICHI VERTICALI'!D20+0*'Foglio deposito'!AJ183</f>
        <v>171.72496609360172</v>
      </c>
      <c r="F110" s="93">
        <f>1*('CARICHI VERTICALI'!C20)+1*'CARICHI VERTICALI'!D20+0*'Foglio deposito'!AJ183+1*'DATI STRUTTURA'!$C$4*'DATI STRUTTURA'!$F$11/2*C20*D20</f>
        <v>199.39096609360172</v>
      </c>
      <c r="G110" s="93">
        <f>1*('CARICHI VERTICALI'!C20)+1*'CARICHI VERTICALI'!D20+0*'Foglio deposito'!AJ183+1*'DATI STRUTTURA'!$C$4*'DATI STRUTTURA'!$F$11*C20*D20</f>
        <v>227.05696609360172</v>
      </c>
      <c r="H110" s="93">
        <f>1*('DATI STRUTTURA'!H36)+1*'DATI STRUTTURA'!I36+0*'DATI STRUTTURA'!J36</f>
        <v>16.091999999999999</v>
      </c>
      <c r="I110" s="93">
        <f>1*('Foglio deposito'!G186)+1*'Foglio deposito'!H186+0*'Foglio deposito'!I186</f>
        <v>0</v>
      </c>
      <c r="J110" s="93">
        <f t="shared" si="48"/>
        <v>187.81696609360171</v>
      </c>
      <c r="K110" s="93">
        <f t="shared" si="49"/>
        <v>215.4829660936017</v>
      </c>
      <c r="L110" s="93">
        <f t="shared" si="50"/>
        <v>243.1489660936017</v>
      </c>
    </row>
    <row r="111" spans="2:12" x14ac:dyDescent="0.25">
      <c r="B111" s="10">
        <f t="shared" ref="B111:D111" si="64">B66</f>
        <v>16</v>
      </c>
      <c r="C111" s="85">
        <f t="shared" si="64"/>
        <v>0.4</v>
      </c>
      <c r="D111" s="85">
        <f t="shared" si="64"/>
        <v>4</v>
      </c>
      <c r="E111" s="93">
        <f>1*('CARICHI VERTICALI'!C21)+1*'CARICHI VERTICALI'!D21+0*'Foglio deposito'!AJ184</f>
        <v>254.55704421826363</v>
      </c>
      <c r="F111" s="93">
        <f>1*('CARICHI VERTICALI'!C21)+1*'CARICHI VERTICALI'!D21+0*'Foglio deposito'!AJ184+1*'DATI STRUTTURA'!$C$4*'DATI STRUTTURA'!$F$11/2*C21*D21</f>
        <v>275.43704421826362</v>
      </c>
      <c r="G111" s="93">
        <f>1*('CARICHI VERTICALI'!C21)+1*'CARICHI VERTICALI'!D21+0*'Foglio deposito'!AJ184+1*'DATI STRUTTURA'!$C$4*'DATI STRUTTURA'!$F$11*C21*D21</f>
        <v>296.31704421826362</v>
      </c>
      <c r="H111" s="93">
        <f>1*('DATI STRUTTURA'!H37)+1*'DATI STRUTTURA'!I37+0*'DATI STRUTTURA'!J37</f>
        <v>78.022344736842115</v>
      </c>
      <c r="I111" s="93">
        <f>1*('Foglio deposito'!G187)+1*'Foglio deposito'!H187+0*'Foglio deposito'!I187</f>
        <v>0</v>
      </c>
      <c r="J111" s="93">
        <f t="shared" si="48"/>
        <v>332.57938895510574</v>
      </c>
      <c r="K111" s="93">
        <f t="shared" si="49"/>
        <v>353.45938895510574</v>
      </c>
      <c r="L111" s="93">
        <f t="shared" si="50"/>
        <v>374.33938895510573</v>
      </c>
    </row>
    <row r="112" spans="2:12" x14ac:dyDescent="0.25">
      <c r="B112" s="10">
        <f t="shared" ref="B112:D112" si="65">B67</f>
        <v>17</v>
      </c>
      <c r="C112" s="85">
        <f t="shared" si="65"/>
        <v>0</v>
      </c>
      <c r="D112" s="85">
        <f t="shared" si="65"/>
        <v>0</v>
      </c>
      <c r="E112" s="93">
        <f>1*('CARICHI VERTICALI'!C22)+1*'CARICHI VERTICALI'!D22+0*'Foglio deposito'!AJ185</f>
        <v>0</v>
      </c>
      <c r="F112" s="93">
        <f>1*('CARICHI VERTICALI'!C22)+1*'CARICHI VERTICALI'!D22+0*'Foglio deposito'!AJ185+1*'DATI STRUTTURA'!$C$4*'DATI STRUTTURA'!$F$11/2*C22*D22</f>
        <v>0</v>
      </c>
      <c r="G112" s="93">
        <f>1*('CARICHI VERTICALI'!C22)+1*'CARICHI VERTICALI'!D22+0*'Foglio deposito'!AJ185+1*'DATI STRUTTURA'!$C$4*'DATI STRUTTURA'!$F$11*C22*D22</f>
        <v>0</v>
      </c>
      <c r="H112" s="93">
        <f>1*('DATI STRUTTURA'!H38)+1*'DATI STRUTTURA'!I38+0*'DATI STRUTTURA'!J38</f>
        <v>0</v>
      </c>
      <c r="I112" s="93">
        <f>1*('Foglio deposito'!G188)+1*'Foglio deposito'!H188+0*'Foglio deposito'!I188</f>
        <v>0</v>
      </c>
      <c r="J112" s="93">
        <f t="shared" si="48"/>
        <v>0</v>
      </c>
      <c r="K112" s="93">
        <f t="shared" si="49"/>
        <v>0</v>
      </c>
      <c r="L112" s="93">
        <f t="shared" si="50"/>
        <v>0</v>
      </c>
    </row>
    <row r="113" spans="2:12" x14ac:dyDescent="0.25">
      <c r="B113" s="10">
        <f t="shared" ref="B113:D113" si="66">B68</f>
        <v>18</v>
      </c>
      <c r="C113" s="85">
        <f t="shared" si="66"/>
        <v>0</v>
      </c>
      <c r="D113" s="85">
        <f t="shared" si="66"/>
        <v>0</v>
      </c>
      <c r="E113" s="93">
        <f>1*('CARICHI VERTICALI'!C23)+1*'CARICHI VERTICALI'!D23+0*'Foglio deposito'!AJ186</f>
        <v>0</v>
      </c>
      <c r="F113" s="93">
        <f>1*('CARICHI VERTICALI'!C23)+1*'CARICHI VERTICALI'!D23+0*'Foglio deposito'!AJ186+1*'DATI STRUTTURA'!$C$4*'DATI STRUTTURA'!$F$11/2*C23*D23</f>
        <v>0</v>
      </c>
      <c r="G113" s="93">
        <f>1*('CARICHI VERTICALI'!C23)+1*'CARICHI VERTICALI'!D23+0*'Foglio deposito'!AJ186+1*'DATI STRUTTURA'!$C$4*'DATI STRUTTURA'!$F$11*C23*D23</f>
        <v>0</v>
      </c>
      <c r="H113" s="93">
        <f>1*('DATI STRUTTURA'!H39)+1*'DATI STRUTTURA'!I39+0*'DATI STRUTTURA'!J39</f>
        <v>0</v>
      </c>
      <c r="I113" s="93">
        <f>1*('Foglio deposito'!G189)+1*'Foglio deposito'!H189+0*'Foglio deposito'!I189</f>
        <v>0</v>
      </c>
      <c r="J113" s="93">
        <f t="shared" si="48"/>
        <v>0</v>
      </c>
      <c r="K113" s="93">
        <f t="shared" si="49"/>
        <v>0</v>
      </c>
      <c r="L113" s="93">
        <f t="shared" si="50"/>
        <v>0</v>
      </c>
    </row>
    <row r="114" spans="2:12" x14ac:dyDescent="0.25">
      <c r="B114" s="10">
        <f t="shared" ref="B114:D114" si="67">B69</f>
        <v>19</v>
      </c>
      <c r="C114" s="85">
        <f t="shared" si="67"/>
        <v>0</v>
      </c>
      <c r="D114" s="85">
        <f t="shared" si="67"/>
        <v>0</v>
      </c>
      <c r="E114" s="93">
        <f>1*('CARICHI VERTICALI'!C24)+1*'CARICHI VERTICALI'!D24+0*'Foglio deposito'!AJ187</f>
        <v>0</v>
      </c>
      <c r="F114" s="93">
        <f>1*('CARICHI VERTICALI'!C24)+1*'CARICHI VERTICALI'!D24+0*'Foglio deposito'!AJ187+1*'DATI STRUTTURA'!$C$4*'DATI STRUTTURA'!$F$11/2*C24*D24</f>
        <v>0</v>
      </c>
      <c r="G114" s="93">
        <f>1*('CARICHI VERTICALI'!C24)+1*'CARICHI VERTICALI'!D24+0*'Foglio deposito'!AJ187+1*'DATI STRUTTURA'!$C$4*'DATI STRUTTURA'!$F$11*C24*D24</f>
        <v>0</v>
      </c>
      <c r="H114" s="93">
        <f>1*('DATI STRUTTURA'!H40)+1*'DATI STRUTTURA'!I40+0*'DATI STRUTTURA'!J40</f>
        <v>0</v>
      </c>
      <c r="I114" s="93">
        <f>1*('Foglio deposito'!G190)+1*'Foglio deposito'!H190+0*'Foglio deposito'!I190</f>
        <v>0</v>
      </c>
      <c r="J114" s="93">
        <f t="shared" si="48"/>
        <v>0</v>
      </c>
      <c r="K114" s="93">
        <f t="shared" si="49"/>
        <v>0</v>
      </c>
      <c r="L114" s="93">
        <f t="shared" si="50"/>
        <v>0</v>
      </c>
    </row>
    <row r="115" spans="2:12" x14ac:dyDescent="0.25">
      <c r="B115" s="10">
        <f t="shared" ref="B115:D115" si="68">B70</f>
        <v>20</v>
      </c>
      <c r="C115" s="85">
        <f t="shared" si="68"/>
        <v>0</v>
      </c>
      <c r="D115" s="85">
        <f t="shared" si="68"/>
        <v>0</v>
      </c>
      <c r="E115" s="93">
        <f>1*('CARICHI VERTICALI'!C25)+1*'CARICHI VERTICALI'!D25+0*'Foglio deposito'!AJ188</f>
        <v>0</v>
      </c>
      <c r="F115" s="93">
        <f>1*('CARICHI VERTICALI'!C25)+1*'CARICHI VERTICALI'!D25+0*'Foglio deposito'!AJ188+1*'DATI STRUTTURA'!$C$4*'DATI STRUTTURA'!$F$11/2*C25*D25</f>
        <v>0</v>
      </c>
      <c r="G115" s="93">
        <f>1*('CARICHI VERTICALI'!C25)+1*'CARICHI VERTICALI'!D25+0*'Foglio deposito'!AJ188+1*'DATI STRUTTURA'!$C$4*'DATI STRUTTURA'!$F$11*C25*D25</f>
        <v>0</v>
      </c>
      <c r="H115" s="93">
        <f>1*('DATI STRUTTURA'!H41)+1*'DATI STRUTTURA'!I41+0*'DATI STRUTTURA'!J41</f>
        <v>0</v>
      </c>
      <c r="I115" s="93">
        <f>1*('Foglio deposito'!G191)+1*'Foglio deposito'!H191+0*'Foglio deposito'!I191</f>
        <v>0</v>
      </c>
      <c r="J115" s="93">
        <f t="shared" si="48"/>
        <v>0</v>
      </c>
      <c r="K115" s="93">
        <f t="shared" si="49"/>
        <v>0</v>
      </c>
      <c r="L115" s="93">
        <f t="shared" si="50"/>
        <v>0</v>
      </c>
    </row>
    <row r="116" spans="2:12" x14ac:dyDescent="0.25">
      <c r="B116" s="10">
        <f t="shared" ref="B116:D116" si="69">B71</f>
        <v>21</v>
      </c>
      <c r="C116" s="85">
        <f t="shared" si="69"/>
        <v>0</v>
      </c>
      <c r="D116" s="85">
        <f t="shared" si="69"/>
        <v>0</v>
      </c>
      <c r="E116" s="93">
        <f>1*('CARICHI VERTICALI'!C26)+1*'CARICHI VERTICALI'!D26+0*'Foglio deposito'!AJ189</f>
        <v>0</v>
      </c>
      <c r="F116" s="93">
        <f>1*('CARICHI VERTICALI'!C26)+1*'CARICHI VERTICALI'!D26+0*'Foglio deposito'!AJ189+1*'DATI STRUTTURA'!$C$4*'DATI STRUTTURA'!$F$11/2*C26*D26</f>
        <v>0</v>
      </c>
      <c r="G116" s="93">
        <f>1*('CARICHI VERTICALI'!C26)+1*'CARICHI VERTICALI'!D26+0*'Foglio deposito'!AJ189+1*'DATI STRUTTURA'!$C$4*'DATI STRUTTURA'!$F$11*C26*D26</f>
        <v>0</v>
      </c>
      <c r="H116" s="93">
        <f>1*('DATI STRUTTURA'!H42)+1*'DATI STRUTTURA'!I42+0*'DATI STRUTTURA'!J42</f>
        <v>0</v>
      </c>
      <c r="I116" s="93">
        <f>1*('Foglio deposito'!G192)+1*'Foglio deposito'!H192+0*'Foglio deposito'!I192</f>
        <v>0</v>
      </c>
      <c r="J116" s="93">
        <f t="shared" si="48"/>
        <v>0</v>
      </c>
      <c r="K116" s="93">
        <f t="shared" si="49"/>
        <v>0</v>
      </c>
      <c r="L116" s="93">
        <f t="shared" si="50"/>
        <v>0</v>
      </c>
    </row>
    <row r="117" spans="2:12" x14ac:dyDescent="0.25">
      <c r="B117" s="10">
        <f t="shared" ref="B117:D117" si="70">B72</f>
        <v>22</v>
      </c>
      <c r="C117" s="85">
        <f t="shared" si="70"/>
        <v>0</v>
      </c>
      <c r="D117" s="85">
        <f t="shared" si="70"/>
        <v>0</v>
      </c>
      <c r="E117" s="93">
        <f>1*('CARICHI VERTICALI'!C27)+1*'CARICHI VERTICALI'!D27+0*'Foglio deposito'!AJ190</f>
        <v>0</v>
      </c>
      <c r="F117" s="93">
        <f>1*('CARICHI VERTICALI'!C27)+1*'CARICHI VERTICALI'!D27+0*'Foglio deposito'!AJ190+1*'DATI STRUTTURA'!$C$4*'DATI STRUTTURA'!$F$11/2*C27*D27</f>
        <v>0</v>
      </c>
      <c r="G117" s="93">
        <f>1*('CARICHI VERTICALI'!C27)+1*'CARICHI VERTICALI'!D27+0*'Foglio deposito'!AJ190+1*'DATI STRUTTURA'!$C$4*'DATI STRUTTURA'!$F$11*C27*D27</f>
        <v>0</v>
      </c>
      <c r="H117" s="93">
        <f>1*('DATI STRUTTURA'!H43)+1*'DATI STRUTTURA'!I43+0*'DATI STRUTTURA'!J43</f>
        <v>0</v>
      </c>
      <c r="I117" s="93">
        <f>1*('Foglio deposito'!G193)+1*'Foglio deposito'!H193+0*'Foglio deposito'!I193</f>
        <v>0</v>
      </c>
      <c r="J117" s="93">
        <f t="shared" si="48"/>
        <v>0</v>
      </c>
      <c r="K117" s="93">
        <f t="shared" si="49"/>
        <v>0</v>
      </c>
      <c r="L117" s="93">
        <f t="shared" si="50"/>
        <v>0</v>
      </c>
    </row>
    <row r="118" spans="2:12" x14ac:dyDescent="0.25">
      <c r="B118" s="10">
        <f t="shared" ref="B118:D118" si="71">B73</f>
        <v>23</v>
      </c>
      <c r="C118" s="85">
        <f t="shared" si="71"/>
        <v>0</v>
      </c>
      <c r="D118" s="85">
        <f t="shared" si="71"/>
        <v>0</v>
      </c>
      <c r="E118" s="93">
        <f>1*('CARICHI VERTICALI'!C28)+1*'CARICHI VERTICALI'!D28+0*'Foglio deposito'!AJ191</f>
        <v>0</v>
      </c>
      <c r="F118" s="93">
        <f>1*('CARICHI VERTICALI'!C28)+1*'CARICHI VERTICALI'!D28+0*'Foglio deposito'!AJ191+1*'DATI STRUTTURA'!$C$4*'DATI STRUTTURA'!$F$11/2*C28*D28</f>
        <v>0</v>
      </c>
      <c r="G118" s="93">
        <f>1*('CARICHI VERTICALI'!C28)+1*'CARICHI VERTICALI'!D28+0*'Foglio deposito'!AJ191+1*'DATI STRUTTURA'!$C$4*'DATI STRUTTURA'!$F$11*C28*D28</f>
        <v>0</v>
      </c>
      <c r="H118" s="93">
        <f>1*('DATI STRUTTURA'!H44)+1*'DATI STRUTTURA'!I44+0*'DATI STRUTTURA'!J44</f>
        <v>0</v>
      </c>
      <c r="I118" s="93">
        <f>1*('Foglio deposito'!G194)+1*'Foglio deposito'!H194+0*'Foglio deposito'!I194</f>
        <v>0</v>
      </c>
      <c r="J118" s="93">
        <f t="shared" si="48"/>
        <v>0</v>
      </c>
      <c r="K118" s="93">
        <f t="shared" si="49"/>
        <v>0</v>
      </c>
      <c r="L118" s="93">
        <f t="shared" si="50"/>
        <v>0</v>
      </c>
    </row>
    <row r="119" spans="2:12" x14ac:dyDescent="0.25">
      <c r="B119" s="10">
        <f t="shared" ref="B119:D119" si="72">B74</f>
        <v>24</v>
      </c>
      <c r="C119" s="85">
        <f t="shared" si="72"/>
        <v>0</v>
      </c>
      <c r="D119" s="85">
        <f t="shared" si="72"/>
        <v>0</v>
      </c>
      <c r="E119" s="93">
        <f>1*('CARICHI VERTICALI'!C29)+1*'CARICHI VERTICALI'!D29+0*'Foglio deposito'!AJ192</f>
        <v>0</v>
      </c>
      <c r="F119" s="93">
        <f>1*('CARICHI VERTICALI'!C29)+1*'CARICHI VERTICALI'!D29+0*'Foglio deposito'!AJ192+1*'DATI STRUTTURA'!$C$4*'DATI STRUTTURA'!$F$11/2*C29*D29</f>
        <v>0</v>
      </c>
      <c r="G119" s="93">
        <f>1*('CARICHI VERTICALI'!C29)+1*'CARICHI VERTICALI'!D29+0*'Foglio deposito'!AJ192+1*'DATI STRUTTURA'!$C$4*'DATI STRUTTURA'!$F$11*C29*D29</f>
        <v>0</v>
      </c>
      <c r="H119" s="93">
        <f>1*('DATI STRUTTURA'!H45)+1*'DATI STRUTTURA'!I45+0*'DATI STRUTTURA'!J45</f>
        <v>0</v>
      </c>
      <c r="I119" s="93">
        <f>1*('Foglio deposito'!G195)+1*'Foglio deposito'!H195+0*'Foglio deposito'!I195</f>
        <v>0</v>
      </c>
      <c r="J119" s="93">
        <f t="shared" si="48"/>
        <v>0</v>
      </c>
      <c r="K119" s="93">
        <f t="shared" si="49"/>
        <v>0</v>
      </c>
      <c r="L119" s="93">
        <f t="shared" si="50"/>
        <v>0</v>
      </c>
    </row>
    <row r="120" spans="2:12" x14ac:dyDescent="0.25">
      <c r="B120" s="10">
        <f t="shared" ref="B120:D120" si="73">B75</f>
        <v>25</v>
      </c>
      <c r="C120" s="85">
        <f t="shared" si="73"/>
        <v>0</v>
      </c>
      <c r="D120" s="85">
        <f t="shared" si="73"/>
        <v>0</v>
      </c>
      <c r="E120" s="93">
        <f>1*('CARICHI VERTICALI'!C30)+1*'CARICHI VERTICALI'!D30+0*'Foglio deposito'!AJ193</f>
        <v>0</v>
      </c>
      <c r="F120" s="93">
        <f>1*('CARICHI VERTICALI'!C30)+1*'CARICHI VERTICALI'!D30+0*'Foglio deposito'!AJ193+1*'DATI STRUTTURA'!$C$4*'DATI STRUTTURA'!$F$11/2*C30*D30</f>
        <v>0</v>
      </c>
      <c r="G120" s="93">
        <f>1*('CARICHI VERTICALI'!C30)+1*'CARICHI VERTICALI'!D30+0*'Foglio deposito'!AJ193+1*'DATI STRUTTURA'!$C$4*'DATI STRUTTURA'!$F$11*C30*D30</f>
        <v>0</v>
      </c>
      <c r="H120" s="93">
        <f>1*('DATI STRUTTURA'!H46)+1*'DATI STRUTTURA'!I46+0*'DATI STRUTTURA'!J46</f>
        <v>0</v>
      </c>
      <c r="I120" s="93">
        <f>1*('Foglio deposito'!G196)+1*'Foglio deposito'!H196+0*'Foglio deposito'!I196</f>
        <v>0</v>
      </c>
      <c r="J120" s="93">
        <f t="shared" si="48"/>
        <v>0</v>
      </c>
      <c r="K120" s="93">
        <f t="shared" si="49"/>
        <v>0</v>
      </c>
      <c r="L120" s="93">
        <f t="shared" si="50"/>
        <v>0</v>
      </c>
    </row>
    <row r="121" spans="2:12" x14ac:dyDescent="0.25">
      <c r="B121" s="10">
        <f t="shared" ref="B121:D121" si="74">B76</f>
        <v>26</v>
      </c>
      <c r="C121" s="85">
        <f t="shared" si="74"/>
        <v>0</v>
      </c>
      <c r="D121" s="85">
        <f t="shared" si="74"/>
        <v>0</v>
      </c>
      <c r="E121" s="93">
        <f>1*('CARICHI VERTICALI'!C31)+1*'CARICHI VERTICALI'!D31+0*'Foglio deposito'!AJ194</f>
        <v>0</v>
      </c>
      <c r="F121" s="93">
        <f>1*('CARICHI VERTICALI'!C31)+1*'CARICHI VERTICALI'!D31+0*'Foglio deposito'!AJ194+1*'DATI STRUTTURA'!$C$4*'DATI STRUTTURA'!$F$11/2*C31*D31</f>
        <v>0</v>
      </c>
      <c r="G121" s="93">
        <f>1*('CARICHI VERTICALI'!C31)+1*'CARICHI VERTICALI'!D31+0*'Foglio deposito'!AJ194+1*'DATI STRUTTURA'!$C$4*'DATI STRUTTURA'!$F$11*C31*D31</f>
        <v>0</v>
      </c>
      <c r="H121" s="93">
        <f>1*('DATI STRUTTURA'!H47)+1*'DATI STRUTTURA'!I47+0*'DATI STRUTTURA'!J47</f>
        <v>0</v>
      </c>
      <c r="I121" s="93">
        <f>1*('Foglio deposito'!G197)+1*'Foglio deposito'!H197+0*'Foglio deposito'!I197</f>
        <v>0</v>
      </c>
      <c r="J121" s="93">
        <f t="shared" si="48"/>
        <v>0</v>
      </c>
      <c r="K121" s="93">
        <f t="shared" si="49"/>
        <v>0</v>
      </c>
      <c r="L121" s="93">
        <f t="shared" si="50"/>
        <v>0</v>
      </c>
    </row>
    <row r="122" spans="2:12" x14ac:dyDescent="0.25">
      <c r="B122" s="10">
        <f t="shared" ref="B122:D122" si="75">B77</f>
        <v>27</v>
      </c>
      <c r="C122" s="85">
        <f t="shared" si="75"/>
        <v>0</v>
      </c>
      <c r="D122" s="85">
        <f t="shared" si="75"/>
        <v>0</v>
      </c>
      <c r="E122" s="93">
        <f>1*('CARICHI VERTICALI'!C32)+1*'CARICHI VERTICALI'!D32+0*'Foglio deposito'!AJ195</f>
        <v>0</v>
      </c>
      <c r="F122" s="93">
        <f>1*('CARICHI VERTICALI'!C32)+1*'CARICHI VERTICALI'!D32+0*'Foglio deposito'!AJ195+1*'DATI STRUTTURA'!$C$4*'DATI STRUTTURA'!$F$11/2*C32*D32</f>
        <v>0</v>
      </c>
      <c r="G122" s="93">
        <f>1*('CARICHI VERTICALI'!C32)+1*'CARICHI VERTICALI'!D32+0*'Foglio deposito'!AJ195+1*'DATI STRUTTURA'!$C$4*'DATI STRUTTURA'!$F$11*C32*D32</f>
        <v>0</v>
      </c>
      <c r="H122" s="93">
        <f>1*('DATI STRUTTURA'!H48)+1*'DATI STRUTTURA'!I48+0*'DATI STRUTTURA'!J48</f>
        <v>0</v>
      </c>
      <c r="I122" s="93">
        <f>1*('Foglio deposito'!G198)+1*'Foglio deposito'!H198+0*'Foglio deposito'!I198</f>
        <v>0</v>
      </c>
      <c r="J122" s="93">
        <f t="shared" si="48"/>
        <v>0</v>
      </c>
      <c r="K122" s="93">
        <f t="shared" si="49"/>
        <v>0</v>
      </c>
      <c r="L122" s="93">
        <f t="shared" si="50"/>
        <v>0</v>
      </c>
    </row>
    <row r="123" spans="2:12" x14ac:dyDescent="0.25">
      <c r="B123" s="10">
        <f t="shared" ref="B123:D123" si="76">B78</f>
        <v>28</v>
      </c>
      <c r="C123" s="85">
        <f t="shared" si="76"/>
        <v>0</v>
      </c>
      <c r="D123" s="85">
        <f t="shared" si="76"/>
        <v>0</v>
      </c>
      <c r="E123" s="93">
        <f>1*('CARICHI VERTICALI'!C33)+1*'CARICHI VERTICALI'!D33+0*'Foglio deposito'!AJ196</f>
        <v>0</v>
      </c>
      <c r="F123" s="93">
        <f>1*('CARICHI VERTICALI'!C33)+1*'CARICHI VERTICALI'!D33+0*'Foglio deposito'!AJ196+1*'DATI STRUTTURA'!$C$4*'DATI STRUTTURA'!$F$11/2*C33*D33</f>
        <v>0</v>
      </c>
      <c r="G123" s="93">
        <f>1*('CARICHI VERTICALI'!C33)+1*'CARICHI VERTICALI'!D33+0*'Foglio deposito'!AJ196+1*'DATI STRUTTURA'!$C$4*'DATI STRUTTURA'!$F$11*C33*D33</f>
        <v>0</v>
      </c>
      <c r="H123" s="93">
        <f>1*('DATI STRUTTURA'!H49)+1*'DATI STRUTTURA'!I49+0*'DATI STRUTTURA'!J49</f>
        <v>0</v>
      </c>
      <c r="I123" s="93">
        <f>1*('Foglio deposito'!G199)+1*'Foglio deposito'!H199+0*'Foglio deposito'!I199</f>
        <v>0</v>
      </c>
      <c r="J123" s="93">
        <f t="shared" si="48"/>
        <v>0</v>
      </c>
      <c r="K123" s="93">
        <f t="shared" si="49"/>
        <v>0</v>
      </c>
      <c r="L123" s="93">
        <f t="shared" si="50"/>
        <v>0</v>
      </c>
    </row>
    <row r="124" spans="2:12" x14ac:dyDescent="0.25">
      <c r="B124" s="10">
        <f t="shared" ref="B124:D124" si="77">B79</f>
        <v>29</v>
      </c>
      <c r="C124" s="85">
        <f t="shared" si="77"/>
        <v>0</v>
      </c>
      <c r="D124" s="85">
        <f t="shared" si="77"/>
        <v>0</v>
      </c>
      <c r="E124" s="93">
        <f>1*('CARICHI VERTICALI'!C34)+1*'CARICHI VERTICALI'!D34+0*'Foglio deposito'!AJ197</f>
        <v>0</v>
      </c>
      <c r="F124" s="93">
        <f>1*('CARICHI VERTICALI'!C34)+1*'CARICHI VERTICALI'!D34+0*'Foglio deposito'!AJ197+1*'DATI STRUTTURA'!$C$4*'DATI STRUTTURA'!$F$11/2*C34*D34</f>
        <v>0</v>
      </c>
      <c r="G124" s="93">
        <f>1*('CARICHI VERTICALI'!C34)+1*'CARICHI VERTICALI'!D34+0*'Foglio deposito'!AJ197+1*'DATI STRUTTURA'!$C$4*'DATI STRUTTURA'!$F$11*C34*D34</f>
        <v>0</v>
      </c>
      <c r="H124" s="93">
        <f>1*('DATI STRUTTURA'!H50)+1*'DATI STRUTTURA'!I50+0*'DATI STRUTTURA'!J50</f>
        <v>0</v>
      </c>
      <c r="I124" s="93">
        <f>1*('Foglio deposito'!G200)+1*'Foglio deposito'!H200+0*'Foglio deposito'!I200</f>
        <v>0</v>
      </c>
      <c r="J124" s="93">
        <f t="shared" si="48"/>
        <v>0</v>
      </c>
      <c r="K124" s="93">
        <f t="shared" si="49"/>
        <v>0</v>
      </c>
      <c r="L124" s="93">
        <f t="shared" si="50"/>
        <v>0</v>
      </c>
    </row>
    <row r="125" spans="2:12" x14ac:dyDescent="0.25">
      <c r="B125" s="10">
        <f t="shared" ref="B125:D125" si="78">B80</f>
        <v>30</v>
      </c>
      <c r="C125" s="85">
        <f t="shared" si="78"/>
        <v>0</v>
      </c>
      <c r="D125" s="85">
        <f t="shared" si="78"/>
        <v>0</v>
      </c>
      <c r="E125" s="93">
        <f>1*('CARICHI VERTICALI'!C35)+1*'CARICHI VERTICALI'!D35+0*'Foglio deposito'!AJ198</f>
        <v>0</v>
      </c>
      <c r="F125" s="93">
        <f>1*('CARICHI VERTICALI'!C35)+1*'CARICHI VERTICALI'!D35+0*'Foglio deposito'!AJ198+1*'DATI STRUTTURA'!$C$4*'DATI STRUTTURA'!$F$11/2*C35*D35</f>
        <v>0</v>
      </c>
      <c r="G125" s="93">
        <f>1*('CARICHI VERTICALI'!C35)+1*'CARICHI VERTICALI'!D35+0*'Foglio deposito'!AJ198+1*'DATI STRUTTURA'!$C$4*'DATI STRUTTURA'!$F$11*C35*D35</f>
        <v>0</v>
      </c>
      <c r="H125" s="93">
        <f>1*('DATI STRUTTURA'!H51)+1*'DATI STRUTTURA'!I51+0*'DATI STRUTTURA'!J51</f>
        <v>0</v>
      </c>
      <c r="I125" s="93">
        <f>1*('Foglio deposito'!G201)+1*'Foglio deposito'!H201+0*'Foglio deposito'!I201</f>
        <v>0</v>
      </c>
      <c r="J125" s="93">
        <f t="shared" si="48"/>
        <v>0</v>
      </c>
      <c r="K125" s="93">
        <f t="shared" si="49"/>
        <v>0</v>
      </c>
      <c r="L125" s="93">
        <f t="shared" si="50"/>
        <v>0</v>
      </c>
    </row>
    <row r="126" spans="2:12" x14ac:dyDescent="0.25">
      <c r="B126" s="10">
        <f t="shared" ref="B126:D126" si="79">B81</f>
        <v>31</v>
      </c>
      <c r="C126" s="85">
        <f t="shared" si="79"/>
        <v>0</v>
      </c>
      <c r="D126" s="85">
        <f t="shared" si="79"/>
        <v>0</v>
      </c>
      <c r="E126" s="93">
        <f>1*('CARICHI VERTICALI'!C36)+1*'CARICHI VERTICALI'!D36+0*'Foglio deposito'!AJ199</f>
        <v>0</v>
      </c>
      <c r="F126" s="93">
        <f>1*('CARICHI VERTICALI'!C36)+1*'CARICHI VERTICALI'!D36+0*'Foglio deposito'!AJ199+1*'DATI STRUTTURA'!$C$4*'DATI STRUTTURA'!$F$11/2*C36*D36</f>
        <v>0</v>
      </c>
      <c r="G126" s="93">
        <f>1*('CARICHI VERTICALI'!C36)+1*'CARICHI VERTICALI'!D36+0*'Foglio deposito'!AJ199+1*'DATI STRUTTURA'!$C$4*'DATI STRUTTURA'!$F$11*C36*D36</f>
        <v>0</v>
      </c>
      <c r="H126" s="93">
        <f>1*('DATI STRUTTURA'!H52)+1*'DATI STRUTTURA'!I52+0*'DATI STRUTTURA'!J52</f>
        <v>0</v>
      </c>
      <c r="I126" s="93">
        <f>1*('Foglio deposito'!G202)+1*'Foglio deposito'!H202+0*'Foglio deposito'!I202</f>
        <v>0</v>
      </c>
      <c r="J126" s="93">
        <f t="shared" si="48"/>
        <v>0</v>
      </c>
      <c r="K126" s="93">
        <f t="shared" si="49"/>
        <v>0</v>
      </c>
      <c r="L126" s="93">
        <f t="shared" si="50"/>
        <v>0</v>
      </c>
    </row>
    <row r="127" spans="2:12" x14ac:dyDescent="0.25">
      <c r="B127" s="10">
        <f t="shared" ref="B127:D127" si="80">B82</f>
        <v>32</v>
      </c>
      <c r="C127" s="85">
        <f t="shared" si="80"/>
        <v>0</v>
      </c>
      <c r="D127" s="85">
        <f t="shared" si="80"/>
        <v>0</v>
      </c>
      <c r="E127" s="93">
        <f>1*('CARICHI VERTICALI'!C37)+1*'CARICHI VERTICALI'!D37+0*'Foglio deposito'!AJ200</f>
        <v>0</v>
      </c>
      <c r="F127" s="93">
        <f>1*('CARICHI VERTICALI'!C37)+1*'CARICHI VERTICALI'!D37+0*'Foglio deposito'!AJ200+1*'DATI STRUTTURA'!$C$4*'DATI STRUTTURA'!$F$11/2*C37*D37</f>
        <v>0</v>
      </c>
      <c r="G127" s="93">
        <f>1*('CARICHI VERTICALI'!C37)+1*'CARICHI VERTICALI'!D37+0*'Foglio deposito'!AJ200+1*'DATI STRUTTURA'!$C$4*'DATI STRUTTURA'!$F$11*C37*D37</f>
        <v>0</v>
      </c>
      <c r="H127" s="93">
        <f>1*('DATI STRUTTURA'!H53)+1*'DATI STRUTTURA'!I53+0*'DATI STRUTTURA'!J53</f>
        <v>0</v>
      </c>
      <c r="I127" s="93">
        <f>1*('Foglio deposito'!G203)+1*'Foglio deposito'!H203+0*'Foglio deposito'!I203</f>
        <v>0</v>
      </c>
      <c r="J127" s="93">
        <f t="shared" si="48"/>
        <v>0</v>
      </c>
      <c r="K127" s="93">
        <f t="shared" si="49"/>
        <v>0</v>
      </c>
      <c r="L127" s="93">
        <f t="shared" si="50"/>
        <v>0</v>
      </c>
    </row>
    <row r="128" spans="2:12" x14ac:dyDescent="0.25">
      <c r="B128" s="10">
        <f t="shared" ref="B128:D128" si="81">B83</f>
        <v>33</v>
      </c>
      <c r="C128" s="85">
        <f t="shared" si="81"/>
        <v>0</v>
      </c>
      <c r="D128" s="85">
        <f t="shared" si="81"/>
        <v>0</v>
      </c>
      <c r="E128" s="93">
        <f>1*('CARICHI VERTICALI'!C38)+1*'CARICHI VERTICALI'!D38+0*'Foglio deposito'!AJ201</f>
        <v>0</v>
      </c>
      <c r="F128" s="93">
        <f>1*('CARICHI VERTICALI'!C38)+1*'CARICHI VERTICALI'!D38+0*'Foglio deposito'!AJ201+1*'DATI STRUTTURA'!$C$4*'DATI STRUTTURA'!$F$11/2*C38*D38</f>
        <v>0</v>
      </c>
      <c r="G128" s="93">
        <f>1*('CARICHI VERTICALI'!C38)+1*'CARICHI VERTICALI'!D38+0*'Foglio deposito'!AJ201+1*'DATI STRUTTURA'!$C$4*'DATI STRUTTURA'!$F$11*C38*D38</f>
        <v>0</v>
      </c>
      <c r="H128" s="93">
        <f>1*('DATI STRUTTURA'!H54)+1*'DATI STRUTTURA'!I54+0*'DATI STRUTTURA'!J54</f>
        <v>0</v>
      </c>
      <c r="I128" s="93">
        <f>1*('Foglio deposito'!G204)+1*'Foglio deposito'!H204+0*'Foglio deposito'!I204</f>
        <v>0</v>
      </c>
      <c r="J128" s="93">
        <f t="shared" si="48"/>
        <v>0</v>
      </c>
      <c r="K128" s="93">
        <f t="shared" si="49"/>
        <v>0</v>
      </c>
      <c r="L128" s="93">
        <f t="shared" si="50"/>
        <v>0</v>
      </c>
    </row>
    <row r="129" spans="2:12" x14ac:dyDescent="0.25">
      <c r="B129" s="10">
        <f t="shared" ref="B129:D129" si="82">B84</f>
        <v>34</v>
      </c>
      <c r="C129" s="85">
        <f t="shared" si="82"/>
        <v>0</v>
      </c>
      <c r="D129" s="85">
        <f t="shared" si="82"/>
        <v>0</v>
      </c>
      <c r="E129" s="93">
        <f>1*('CARICHI VERTICALI'!C39)+1*'CARICHI VERTICALI'!D39+0*'Foglio deposito'!AJ202</f>
        <v>0</v>
      </c>
      <c r="F129" s="93">
        <f>1*('CARICHI VERTICALI'!C39)+1*'CARICHI VERTICALI'!D39+0*'Foglio deposito'!AJ202+1*'DATI STRUTTURA'!$C$4*'DATI STRUTTURA'!$F$11/2*C39*D39</f>
        <v>0</v>
      </c>
      <c r="G129" s="93">
        <f>1*('CARICHI VERTICALI'!C39)+1*'CARICHI VERTICALI'!D39+0*'Foglio deposito'!AJ202+1*'DATI STRUTTURA'!$C$4*'DATI STRUTTURA'!$F$11*C39*D39</f>
        <v>0</v>
      </c>
      <c r="H129" s="93">
        <f>1*('DATI STRUTTURA'!H55)+1*'DATI STRUTTURA'!I55+0*'DATI STRUTTURA'!J55</f>
        <v>0</v>
      </c>
      <c r="I129" s="93">
        <f>1*('Foglio deposito'!G205)+1*'Foglio deposito'!H205+0*'Foglio deposito'!I205</f>
        <v>0</v>
      </c>
      <c r="J129" s="93">
        <f t="shared" si="48"/>
        <v>0</v>
      </c>
      <c r="K129" s="93">
        <f t="shared" si="49"/>
        <v>0</v>
      </c>
      <c r="L129" s="93">
        <f t="shared" si="50"/>
        <v>0</v>
      </c>
    </row>
    <row r="130" spans="2:12" x14ac:dyDescent="0.25">
      <c r="B130" s="10">
        <f t="shared" ref="B130:D130" si="83">B85</f>
        <v>35</v>
      </c>
      <c r="C130" s="85">
        <f t="shared" si="83"/>
        <v>0</v>
      </c>
      <c r="D130" s="85">
        <f t="shared" si="83"/>
        <v>0</v>
      </c>
      <c r="E130" s="93">
        <f>1*('CARICHI VERTICALI'!C40)+1*'CARICHI VERTICALI'!D40+0*'Foglio deposito'!AJ203</f>
        <v>0</v>
      </c>
      <c r="F130" s="93">
        <f>1*('CARICHI VERTICALI'!C40)+1*'CARICHI VERTICALI'!D40+0*'Foglio deposito'!AJ203+1*'DATI STRUTTURA'!$C$4*'DATI STRUTTURA'!$F$11/2*C40*D40</f>
        <v>0</v>
      </c>
      <c r="G130" s="93">
        <f>1*('CARICHI VERTICALI'!C40)+1*'CARICHI VERTICALI'!D40+0*'Foglio deposito'!AJ203+1*'DATI STRUTTURA'!$C$4*'DATI STRUTTURA'!$F$11*C40*D40</f>
        <v>0</v>
      </c>
      <c r="H130" s="93">
        <f>1*('DATI STRUTTURA'!H56)+1*'DATI STRUTTURA'!I56+0*'DATI STRUTTURA'!J56</f>
        <v>0</v>
      </c>
      <c r="I130" s="93">
        <f>1*('Foglio deposito'!G206)+1*'Foglio deposito'!H206+0*'Foglio deposito'!I206</f>
        <v>0</v>
      </c>
      <c r="J130" s="93">
        <f t="shared" si="48"/>
        <v>0</v>
      </c>
      <c r="K130" s="93">
        <f t="shared" si="49"/>
        <v>0</v>
      </c>
      <c r="L130" s="93">
        <f t="shared" si="50"/>
        <v>0</v>
      </c>
    </row>
    <row r="131" spans="2:12" x14ac:dyDescent="0.25">
      <c r="B131" s="10">
        <f t="shared" ref="B131:D131" si="84">B86</f>
        <v>36</v>
      </c>
      <c r="C131" s="85">
        <f t="shared" si="84"/>
        <v>0</v>
      </c>
      <c r="D131" s="85">
        <f t="shared" si="84"/>
        <v>0</v>
      </c>
      <c r="E131" s="93">
        <f>1*('CARICHI VERTICALI'!C41)+1*'CARICHI VERTICALI'!D41+0*'Foglio deposito'!AJ204</f>
        <v>0</v>
      </c>
      <c r="F131" s="93">
        <f>1*('CARICHI VERTICALI'!C41)+1*'CARICHI VERTICALI'!D41+0*'Foglio deposito'!AJ204+1*'DATI STRUTTURA'!$C$4*'DATI STRUTTURA'!$F$11/2*C41*D41</f>
        <v>0</v>
      </c>
      <c r="G131" s="93">
        <f>1*('CARICHI VERTICALI'!C41)+1*'CARICHI VERTICALI'!D41+0*'Foglio deposito'!AJ204+1*'DATI STRUTTURA'!$C$4*'DATI STRUTTURA'!$F$11*C41*D41</f>
        <v>0</v>
      </c>
      <c r="H131" s="93">
        <f>1*('DATI STRUTTURA'!H57)+1*'DATI STRUTTURA'!I57+0*'DATI STRUTTURA'!J57</f>
        <v>0</v>
      </c>
      <c r="I131" s="93">
        <f>1*('Foglio deposito'!G207)+1*'Foglio deposito'!H207+0*'Foglio deposito'!I207</f>
        <v>0</v>
      </c>
      <c r="J131" s="93">
        <f t="shared" si="48"/>
        <v>0</v>
      </c>
      <c r="K131" s="93">
        <f t="shared" si="49"/>
        <v>0</v>
      </c>
      <c r="L131" s="93">
        <f t="shared" si="50"/>
        <v>0</v>
      </c>
    </row>
    <row r="132" spans="2:12" x14ac:dyDescent="0.25">
      <c r="B132" s="10">
        <f t="shared" ref="B132:D132" si="85">B87</f>
        <v>37</v>
      </c>
      <c r="C132" s="85">
        <f t="shared" si="85"/>
        <v>0</v>
      </c>
      <c r="D132" s="85">
        <f t="shared" si="85"/>
        <v>0</v>
      </c>
      <c r="E132" s="93">
        <f>1*('CARICHI VERTICALI'!C42)+1*'CARICHI VERTICALI'!D42+0*'Foglio deposito'!AJ205</f>
        <v>0</v>
      </c>
      <c r="F132" s="93">
        <f>1*('CARICHI VERTICALI'!C42)+1*'CARICHI VERTICALI'!D42+0*'Foglio deposito'!AJ205+1*'DATI STRUTTURA'!$C$4*'DATI STRUTTURA'!$F$11/2*C42*D42</f>
        <v>0</v>
      </c>
      <c r="G132" s="93">
        <f>1*('CARICHI VERTICALI'!C42)+1*'CARICHI VERTICALI'!D42+0*'Foglio deposito'!AJ205+1*'DATI STRUTTURA'!$C$4*'DATI STRUTTURA'!$F$11*C42*D42</f>
        <v>0</v>
      </c>
      <c r="H132" s="93">
        <f>1*('DATI STRUTTURA'!H58)+1*'DATI STRUTTURA'!I58+0*'DATI STRUTTURA'!J58</f>
        <v>0</v>
      </c>
      <c r="I132" s="93">
        <f>1*('Foglio deposito'!G208)+1*'Foglio deposito'!H208+0*'Foglio deposito'!I208</f>
        <v>0</v>
      </c>
      <c r="J132" s="93">
        <f t="shared" si="48"/>
        <v>0</v>
      </c>
      <c r="K132" s="93">
        <f t="shared" si="49"/>
        <v>0</v>
      </c>
      <c r="L132" s="93">
        <f t="shared" si="50"/>
        <v>0</v>
      </c>
    </row>
    <row r="133" spans="2:12" x14ac:dyDescent="0.25">
      <c r="B133" s="10">
        <f t="shared" ref="B133:D133" si="86">B88</f>
        <v>38</v>
      </c>
      <c r="C133" s="85">
        <f t="shared" si="86"/>
        <v>0</v>
      </c>
      <c r="D133" s="85">
        <f t="shared" si="86"/>
        <v>0</v>
      </c>
      <c r="E133" s="93">
        <f>1*('CARICHI VERTICALI'!C43)+1*'CARICHI VERTICALI'!D43+0*'Foglio deposito'!AJ206</f>
        <v>0</v>
      </c>
      <c r="F133" s="93">
        <f>1*('CARICHI VERTICALI'!C43)+1*'CARICHI VERTICALI'!D43+0*'Foglio deposito'!AJ206+1*'DATI STRUTTURA'!$C$4*'DATI STRUTTURA'!$F$11/2*C43*D43</f>
        <v>0</v>
      </c>
      <c r="G133" s="93">
        <f>1*('CARICHI VERTICALI'!C43)+1*'CARICHI VERTICALI'!D43+0*'Foglio deposito'!AJ206+1*'DATI STRUTTURA'!$C$4*'DATI STRUTTURA'!$F$11*C43*D43</f>
        <v>0</v>
      </c>
      <c r="H133" s="93">
        <f>1*('DATI STRUTTURA'!H59)+1*'DATI STRUTTURA'!I59+0*'DATI STRUTTURA'!J59</f>
        <v>0</v>
      </c>
      <c r="I133" s="93">
        <f>1*('Foglio deposito'!G209)+1*'Foglio deposito'!H209+0*'Foglio deposito'!I209</f>
        <v>0</v>
      </c>
      <c r="J133" s="93">
        <f t="shared" si="48"/>
        <v>0</v>
      </c>
      <c r="K133" s="93">
        <f t="shared" si="49"/>
        <v>0</v>
      </c>
      <c r="L133" s="93">
        <f t="shared" si="50"/>
        <v>0</v>
      </c>
    </row>
    <row r="134" spans="2:12" x14ac:dyDescent="0.25">
      <c r="B134" s="10">
        <f t="shared" ref="B134:D134" si="87">B89</f>
        <v>39</v>
      </c>
      <c r="C134" s="85">
        <f t="shared" si="87"/>
        <v>0</v>
      </c>
      <c r="D134" s="85">
        <f t="shared" si="87"/>
        <v>0</v>
      </c>
      <c r="E134" s="93">
        <f>1*('CARICHI VERTICALI'!C44)+1*'CARICHI VERTICALI'!D44+0*'Foglio deposito'!AJ207</f>
        <v>0</v>
      </c>
      <c r="F134" s="93">
        <f>1*('CARICHI VERTICALI'!C44)+1*'CARICHI VERTICALI'!D44+0*'Foglio deposito'!AJ207+1*'DATI STRUTTURA'!$C$4*'DATI STRUTTURA'!$F$11/2*C44*D44</f>
        <v>0</v>
      </c>
      <c r="G134" s="93">
        <f>1*('CARICHI VERTICALI'!C44)+1*'CARICHI VERTICALI'!D44+0*'Foglio deposito'!AJ207+1*'DATI STRUTTURA'!$C$4*'DATI STRUTTURA'!$F$11*C44*D44</f>
        <v>0</v>
      </c>
      <c r="H134" s="93">
        <f>1*('DATI STRUTTURA'!H60)+1*'DATI STRUTTURA'!I60+0*'DATI STRUTTURA'!J60</f>
        <v>0</v>
      </c>
      <c r="I134" s="93">
        <f>1*('Foglio deposito'!G210)+1*'Foglio deposito'!H210+0*'Foglio deposito'!I210</f>
        <v>0</v>
      </c>
      <c r="J134" s="93">
        <f t="shared" si="48"/>
        <v>0</v>
      </c>
      <c r="K134" s="93">
        <f t="shared" si="49"/>
        <v>0</v>
      </c>
      <c r="L134" s="93">
        <f t="shared" si="50"/>
        <v>0</v>
      </c>
    </row>
    <row r="135" spans="2:12" x14ac:dyDescent="0.25">
      <c r="B135" s="10">
        <f t="shared" ref="B135:D135" si="88">B90</f>
        <v>40</v>
      </c>
      <c r="C135" s="85">
        <f t="shared" si="88"/>
        <v>0</v>
      </c>
      <c r="D135" s="85">
        <f t="shared" si="88"/>
        <v>0</v>
      </c>
      <c r="E135" s="93">
        <f>1*('CARICHI VERTICALI'!C45)+1*'CARICHI VERTICALI'!D45+0*'Foglio deposito'!AJ208</f>
        <v>0</v>
      </c>
      <c r="F135" s="93">
        <f>1*('CARICHI VERTICALI'!C45)+1*'CARICHI VERTICALI'!D45+0*'Foglio deposito'!AJ208+1*'DATI STRUTTURA'!$C$4*'DATI STRUTTURA'!$F$11/2*C45*D45</f>
        <v>0</v>
      </c>
      <c r="G135" s="93">
        <f>1*('CARICHI VERTICALI'!C45)+1*'CARICHI VERTICALI'!D45+0*'Foglio deposito'!AJ208+1*'DATI STRUTTURA'!$C$4*'DATI STRUTTURA'!$F$11*C45*D45</f>
        <v>0</v>
      </c>
      <c r="H135" s="93">
        <f>1*('DATI STRUTTURA'!H61)+1*'DATI STRUTTURA'!I61+0*'DATI STRUTTURA'!J61</f>
        <v>0</v>
      </c>
      <c r="I135" s="93">
        <f>1*('Foglio deposito'!G211)+1*'Foglio deposito'!H211+0*'Foglio deposito'!I211</f>
        <v>0</v>
      </c>
      <c r="J135" s="93">
        <f t="shared" si="48"/>
        <v>0</v>
      </c>
      <c r="K135" s="93">
        <f t="shared" si="49"/>
        <v>0</v>
      </c>
      <c r="L135" s="93">
        <f t="shared" si="50"/>
        <v>0</v>
      </c>
    </row>
  </sheetData>
  <customSheetViews>
    <customSheetView guid="{9F10FD11-6100-49E1-A6D9-5E69E81A5748}" scale="80" showGridLines="0" state="hidden">
      <selection activeCell="D6" sqref="D6"/>
      <pageMargins left="0.7" right="0.7" top="0.75" bottom="0.75" header="0.3" footer="0.3"/>
    </customSheetView>
  </customSheetViews>
  <mergeCells count="9">
    <mergeCell ref="E93:L93"/>
    <mergeCell ref="E94:G94"/>
    <mergeCell ref="J94:L94"/>
    <mergeCell ref="E3:L3"/>
    <mergeCell ref="E4:G4"/>
    <mergeCell ref="J4:L4"/>
    <mergeCell ref="E48:L48"/>
    <mergeCell ref="E49:G49"/>
    <mergeCell ref="J49:L49"/>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M118"/>
  <sheetViews>
    <sheetView showGridLines="0" zoomScale="80" zoomScaleNormal="80" workbookViewId="0">
      <pane xSplit="2" ySplit="3" topLeftCell="C4" activePane="bottomRight" state="frozen"/>
      <selection pane="topRight" activeCell="C1" sqref="C1"/>
      <selection pane="bottomLeft" activeCell="A4" sqref="A4"/>
      <selection pane="bottomRight" activeCell="AG36" sqref="AG36"/>
    </sheetView>
  </sheetViews>
  <sheetFormatPr defaultRowHeight="15" x14ac:dyDescent="0.25"/>
  <cols>
    <col min="1" max="1" width="2.5703125" customWidth="1"/>
    <col min="2" max="2" width="14.140625" customWidth="1"/>
    <col min="3" max="30" width="12.7109375" customWidth="1"/>
    <col min="31" max="31" width="16.85546875" customWidth="1"/>
    <col min="32" max="32" width="17" bestFit="1" customWidth="1"/>
    <col min="33" max="33" width="33" customWidth="1"/>
    <col min="34" max="34" width="25.7109375" customWidth="1"/>
    <col min="35" max="35" width="18.7109375" customWidth="1"/>
    <col min="36" max="36" width="17.28515625" customWidth="1"/>
    <col min="37" max="37" width="6.42578125" customWidth="1"/>
    <col min="38" max="39" width="11.7109375" customWidth="1"/>
  </cols>
  <sheetData>
    <row r="2" spans="2:39" ht="15.75" x14ac:dyDescent="0.25">
      <c r="B2" s="813" t="s">
        <v>189</v>
      </c>
      <c r="C2" s="813"/>
      <c r="D2" s="813"/>
      <c r="E2" s="813"/>
      <c r="F2" s="813"/>
      <c r="K2" s="816"/>
      <c r="L2" s="816"/>
    </row>
    <row r="3" spans="2:39" ht="49.5" x14ac:dyDescent="0.25">
      <c r="B3" s="18" t="s">
        <v>140</v>
      </c>
      <c r="C3" s="18" t="s">
        <v>9</v>
      </c>
      <c r="D3" s="18" t="s">
        <v>10</v>
      </c>
      <c r="E3" s="18" t="s">
        <v>1</v>
      </c>
      <c r="F3" s="18" t="s">
        <v>77</v>
      </c>
      <c r="G3" s="58" t="s">
        <v>56</v>
      </c>
      <c r="H3" s="58" t="s">
        <v>57</v>
      </c>
      <c r="I3" s="19" t="s">
        <v>2</v>
      </c>
      <c r="J3" s="19" t="s">
        <v>3</v>
      </c>
      <c r="K3" s="58" t="s">
        <v>58</v>
      </c>
      <c r="L3" s="58" t="s">
        <v>59</v>
      </c>
      <c r="M3" s="58" t="s">
        <v>60</v>
      </c>
      <c r="N3" s="58" t="s">
        <v>61</v>
      </c>
      <c r="O3" s="58" t="s">
        <v>62</v>
      </c>
      <c r="P3" s="58" t="s">
        <v>63</v>
      </c>
      <c r="Q3" s="58" t="s">
        <v>64</v>
      </c>
      <c r="R3" s="58" t="s">
        <v>65</v>
      </c>
      <c r="S3" s="58" t="s">
        <v>66</v>
      </c>
      <c r="T3" s="58" t="s">
        <v>67</v>
      </c>
      <c r="U3" s="58" t="s">
        <v>68</v>
      </c>
      <c r="V3" s="58" t="s">
        <v>69</v>
      </c>
      <c r="W3" s="58" t="s">
        <v>70</v>
      </c>
      <c r="X3" s="58" t="s">
        <v>71</v>
      </c>
      <c r="Y3" s="58" t="s">
        <v>72</v>
      </c>
      <c r="Z3" s="58" t="s">
        <v>73</v>
      </c>
      <c r="AA3" s="340" t="s">
        <v>415</v>
      </c>
      <c r="AB3" s="341" t="s">
        <v>416</v>
      </c>
      <c r="AC3" s="58" t="s">
        <v>13</v>
      </c>
      <c r="AD3" s="58" t="s">
        <v>12</v>
      </c>
      <c r="AE3" s="809" t="s">
        <v>413</v>
      </c>
      <c r="AF3" s="810"/>
      <c r="AG3" s="334" t="s">
        <v>410</v>
      </c>
      <c r="AH3" s="334" t="s">
        <v>414</v>
      </c>
      <c r="AI3" s="336" t="s">
        <v>411</v>
      </c>
      <c r="AJ3" s="336" t="s">
        <v>412</v>
      </c>
      <c r="AL3" s="340" t="s">
        <v>417</v>
      </c>
      <c r="AM3" s="340" t="s">
        <v>418</v>
      </c>
    </row>
    <row r="4" spans="2:39" ht="18" customHeight="1" x14ac:dyDescent="0.25">
      <c r="B4" s="21">
        <v>1</v>
      </c>
      <c r="C4" s="22">
        <f>'DATI STRUTTURA'!D22</f>
        <v>3.3</v>
      </c>
      <c r="D4" s="22">
        <f>'DATI STRUTTURA'!E22</f>
        <v>0.4</v>
      </c>
      <c r="E4" s="23">
        <f t="shared" ref="E4:E35" si="0">C4*D4</f>
        <v>1.32</v>
      </c>
      <c r="F4" s="22">
        <f>E4/1.2</f>
        <v>1.1000000000000001</v>
      </c>
      <c r="G4" s="24">
        <f>(C4*D4^3)/12</f>
        <v>1.7600000000000001E-2</v>
      </c>
      <c r="H4" s="24">
        <f>(D4*C4^3)/12</f>
        <v>1.1979</v>
      </c>
      <c r="I4" s="25">
        <f>IF(H4=0,0,IF('DATI STRUTTURA'!D22&lt;='DATI STRUTTURA'!E22,0,1/(('DATI STRUTTURA'!$F$11^3)/('MASSE 1'!$O$12*'Foglio deposito'!$J$161*H4)+'DATI STRUTTURA'!$F$11/('Foglio deposito'!$J$162*$F4))))</f>
        <v>687777.9270053386</v>
      </c>
      <c r="J4" s="25">
        <f>IF(G4=0,0,IF('DATI STRUTTURA'!D22&lt;='DATI STRUTTURA'!E22,1/(('DATI STRUTTURA'!$F$11^3)/('MASSE 1'!$O$12*'Foglio deposito'!$J$161*G4)+'DATI STRUTTURA'!$F$11/('Foglio deposito'!$J$162*$F4)),0))</f>
        <v>0</v>
      </c>
      <c r="K4" s="22">
        <f>'DATI STRUTTURA'!F22</f>
        <v>1.65</v>
      </c>
      <c r="L4" s="22">
        <f>'DATI STRUTTURA'!G22</f>
        <v>6.35</v>
      </c>
      <c r="M4" s="21">
        <f>J4*K4</f>
        <v>0</v>
      </c>
      <c r="N4" s="21">
        <f>I4*L4</f>
        <v>4367389.8364838995</v>
      </c>
      <c r="O4" s="22">
        <f>K4-CENTRI!$F$11</f>
        <v>-2.7350356329943541</v>
      </c>
      <c r="P4" s="22">
        <f>L4-CENTRI!$F$12</f>
        <v>1.3295236505069106</v>
      </c>
      <c r="Q4" s="22">
        <f>O4^2</f>
        <v>7.4804199137488272</v>
      </c>
      <c r="R4" s="22">
        <f>P4^2</f>
        <v>1.7676331372572216</v>
      </c>
      <c r="S4" s="25">
        <f>J4*Q4</f>
        <v>0</v>
      </c>
      <c r="T4" s="25">
        <f t="shared" ref="T4:T35" si="1">I4*R4</f>
        <v>1215739.054848715</v>
      </c>
      <c r="U4" s="26">
        <f t="shared" ref="U4:U43" si="2">I4/I$46</f>
        <v>0.38564582643768563</v>
      </c>
      <c r="V4" s="26">
        <f>I4*'Foglio deposito'!$C$265*P4/CENTRI!$F$19</f>
        <v>-1.6850263140850138E-2</v>
      </c>
      <c r="W4" s="26">
        <f>I4*'Foglio deposito'!$C$264*P4/CENTRI!$F$19</f>
        <v>1.3190898586873303E-3</v>
      </c>
      <c r="X4" s="26">
        <f t="shared" ref="X4:X43" si="3">J4/J$46</f>
        <v>0</v>
      </c>
      <c r="Y4" s="26">
        <f>J4*'Foglio deposito'!$C$264*O4/CENTRI!$F$19</f>
        <v>0</v>
      </c>
      <c r="Z4" s="26">
        <f>J4*'Foglio deposito'!$C$265*O4/CENTRI!$F$19</f>
        <v>0</v>
      </c>
      <c r="AA4" s="342">
        <f>(U4+V4)*'Foglio deposito'!$C$51-W4*'Foglio deposito'!$C$52+AI4</f>
        <v>18.364305963959502</v>
      </c>
      <c r="AB4" s="342">
        <f>(X4+Y4)*'Foglio deposito'!$C$52-Z4*'Foglio deposito'!$C$51+AJ4</f>
        <v>0</v>
      </c>
      <c r="AC4" s="22">
        <f>AA4*100/'Foglio deposito'!$C$51</f>
        <v>38.848971005770998</v>
      </c>
      <c r="AD4" s="22">
        <f>AB4*100/'Foglio deposito'!$C$52</f>
        <v>0</v>
      </c>
      <c r="AE4" s="109">
        <f>AL4*P4</f>
        <v>22.901702213406249</v>
      </c>
      <c r="AF4" s="10">
        <f t="shared" ref="AF4:AF43" si="4">AM4*O4</f>
        <v>0</v>
      </c>
      <c r="AG4" s="14">
        <f>(S4+T4)/$S$50</f>
        <v>1.4794320758752328E-2</v>
      </c>
      <c r="AH4" s="14">
        <f>IF(AG4=0,0,'Foglio deposito'!$S$222)*AG4</f>
        <v>1.5140768908230191</v>
      </c>
      <c r="AI4" s="337">
        <f>IF(S4=0,AH4/P4,0)</f>
        <v>1.1388115512241874</v>
      </c>
      <c r="AJ4" s="338">
        <f>IF(T4=0,AH4/O4,0)</f>
        <v>0</v>
      </c>
      <c r="AL4" s="338">
        <f>(U4+V4)*'Foglio deposito'!$C$51-W4*'Foglio deposito'!$C$52</f>
        <v>17.225494412735316</v>
      </c>
      <c r="AM4" s="338">
        <f>(X4+Y4)*'Foglio deposito'!$C$52-Z4*'Foglio deposito'!$C$51</f>
        <v>0</v>
      </c>
    </row>
    <row r="5" spans="2:39" ht="18" customHeight="1" x14ac:dyDescent="0.25">
      <c r="B5" s="21">
        <f t="shared" ref="B5:B36" si="5">B4+1</f>
        <v>2</v>
      </c>
      <c r="C5" s="22">
        <f>'DATI STRUTTURA'!D23</f>
        <v>0.99</v>
      </c>
      <c r="D5" s="22">
        <f>'DATI STRUTTURA'!E23</f>
        <v>0.4</v>
      </c>
      <c r="E5" s="23">
        <f t="shared" si="0"/>
        <v>0.39600000000000002</v>
      </c>
      <c r="F5" s="22">
        <f t="shared" ref="F5:F35" si="6">E5/1.2</f>
        <v>0.33</v>
      </c>
      <c r="G5" s="24">
        <f t="shared" ref="G5:G35" si="7">(C5*D5^3)/12</f>
        <v>5.2800000000000008E-3</v>
      </c>
      <c r="H5" s="24">
        <f t="shared" ref="H5:H35" si="8">(D5*C5^3)/12</f>
        <v>3.2343299999999998E-2</v>
      </c>
      <c r="I5" s="25">
        <f>IF(H5=0,0,IF('DATI STRUTTURA'!D23&lt;='DATI STRUTTURA'!E23,0,1/(('DATI STRUTTURA'!$F$11^3)/('MASSE 1'!$O$12*'Foglio deposito'!$J$161*H5)+'DATI STRUTTURA'!$F$11/('Foglio deposito'!$J$162*$F5))))</f>
        <v>67210.185238913633</v>
      </c>
      <c r="J5" s="25">
        <f>IF(G5=0,0,IF('DATI STRUTTURA'!D23&lt;='DATI STRUTTURA'!E23,1/(('DATI STRUTTURA'!$F$11^3)/('MASSE 1'!$O$12*'Foglio deposito'!$J$161*G5)+'DATI STRUTTURA'!$F$11/('Foglio deposito'!$J$162*$F5)),0))</f>
        <v>0</v>
      </c>
      <c r="K5" s="22">
        <f>'DATI STRUTTURA'!F23</f>
        <v>3.7450000000000001</v>
      </c>
      <c r="L5" s="22">
        <f>'DATI STRUTTURA'!G23</f>
        <v>7.25</v>
      </c>
      <c r="M5" s="21">
        <f t="shared" ref="M5:M35" si="9">J5*K5</f>
        <v>0</v>
      </c>
      <c r="N5" s="21">
        <f t="shared" ref="N5:N35" si="10">I5*L5</f>
        <v>487273.84298212384</v>
      </c>
      <c r="O5" s="22">
        <f>K5-CENTRI!$F$11</f>
        <v>-0.64003563299435395</v>
      </c>
      <c r="P5" s="22">
        <f>L5-CENTRI!$F$12</f>
        <v>2.2295236505069109</v>
      </c>
      <c r="Q5" s="22">
        <f t="shared" ref="Q5:R8" si="11">O5^2</f>
        <v>0.40964561150248335</v>
      </c>
      <c r="R5" s="22">
        <f t="shared" si="11"/>
        <v>4.9707757081696622</v>
      </c>
      <c r="S5" s="25">
        <f t="shared" ref="S5:S35" si="12">J5*Q5</f>
        <v>0</v>
      </c>
      <c r="T5" s="25">
        <f t="shared" si="1"/>
        <v>334086.75612717512</v>
      </c>
      <c r="U5" s="26">
        <f t="shared" si="2"/>
        <v>3.7685605213221098E-2</v>
      </c>
      <c r="V5" s="26">
        <f>I5*'Foglio deposito'!$C$265*P5/CENTRI!$F$19</f>
        <v>-2.7612743731864832E-3</v>
      </c>
      <c r="W5" s="26">
        <f>I5*'Foglio deposito'!$C$264*P5/CENTRI!$F$19</f>
        <v>2.1616095797894689E-4</v>
      </c>
      <c r="X5" s="26">
        <f t="shared" si="3"/>
        <v>0</v>
      </c>
      <c r="Y5" s="26">
        <f>J5*'Foglio deposito'!$C$264*O5/CENTRI!$F$19</f>
        <v>0</v>
      </c>
      <c r="Z5" s="26">
        <f>J5*'Foglio deposito'!$C$265*O5/CENTRI!$F$19</f>
        <v>0</v>
      </c>
      <c r="AA5" s="342">
        <f>(U5+V5)*'Foglio deposito'!$C$51-W5*'Foglio deposito'!$C$52+AI5</f>
        <v>1.8034668618071226</v>
      </c>
      <c r="AB5" s="342">
        <f>(X5+Y5)*'Foglio deposito'!$C$52-Z5*'Foglio deposito'!$C$51+AJ5</f>
        <v>0</v>
      </c>
      <c r="AC5" s="22">
        <f>AA5*100/'Foglio deposito'!$C$51</f>
        <v>3.8151636093252912</v>
      </c>
      <c r="AD5" s="22">
        <f>AB5*100/'Foglio deposito'!$C$52</f>
        <v>0</v>
      </c>
      <c r="AE5" s="109">
        <f>AL5*P5</f>
        <v>3.6048016195477866</v>
      </c>
      <c r="AF5" s="10">
        <f t="shared" si="4"/>
        <v>0</v>
      </c>
      <c r="AG5" s="14">
        <f t="shared" ref="AG5:AG43" si="13">(S5+T5)/$S$50</f>
        <v>4.0654995919428968E-3</v>
      </c>
      <c r="AH5" s="14">
        <f>IF(AG5=0,0,'Foglio deposito'!$S$222)*AG5</f>
        <v>0.41607040175667204</v>
      </c>
      <c r="AI5" s="337">
        <f t="shared" ref="AI5:AI43" si="14">IF(S5=0,AH5/P5,0)</f>
        <v>0.18661851901058465</v>
      </c>
      <c r="AJ5" s="338">
        <f t="shared" ref="AJ5:AJ43" si="15">IF(T5=0,AH5/O5,0)</f>
        <v>0</v>
      </c>
      <c r="AL5" s="338">
        <f>(U5+V5)*'Foglio deposito'!$C$51-W5*'Foglio deposito'!$C$52</f>
        <v>1.6168483427965379</v>
      </c>
      <c r="AM5" s="338">
        <f>(X5+Y5)*'Foglio deposito'!$C$52-Z5*'Foglio deposito'!$C$51</f>
        <v>0</v>
      </c>
    </row>
    <row r="6" spans="2:39" ht="18" customHeight="1" x14ac:dyDescent="0.25">
      <c r="B6" s="21">
        <f t="shared" si="5"/>
        <v>3</v>
      </c>
      <c r="C6" s="22">
        <f>'DATI STRUTTURA'!D24</f>
        <v>1.89</v>
      </c>
      <c r="D6" s="22">
        <f>'DATI STRUTTURA'!E24</f>
        <v>0.4</v>
      </c>
      <c r="E6" s="23">
        <f t="shared" si="0"/>
        <v>0.75600000000000001</v>
      </c>
      <c r="F6" s="22">
        <f t="shared" si="6"/>
        <v>0.63</v>
      </c>
      <c r="G6" s="24">
        <f t="shared" si="7"/>
        <v>1.0080000000000002E-2</v>
      </c>
      <c r="H6" s="24">
        <f t="shared" si="8"/>
        <v>0.2250423</v>
      </c>
      <c r="I6" s="25">
        <f>IF(H6=0,0,IF('DATI STRUTTURA'!D24&lt;='DATI STRUTTURA'!E24,0,1/(('DATI STRUTTURA'!$F$11^3)/('MASSE 1'!$O$12*'Foglio deposito'!$J$161*H6)+'DATI STRUTTURA'!$F$11/('Foglio deposito'!$J$162*$F6))))</f>
        <v>277518.09018345748</v>
      </c>
      <c r="J6" s="25">
        <f>IF(G6=0,0,IF('DATI STRUTTURA'!D24&lt;='DATI STRUTTURA'!E24,1/(('DATI STRUTTURA'!$F$11^3)/('MASSE 1'!$O$12*'Foglio deposito'!$J$161*G6)+'DATI STRUTTURA'!$F$11/('Foglio deposito'!$J$162*$F6)),0))</f>
        <v>0</v>
      </c>
      <c r="K6" s="22">
        <f>'DATI STRUTTURA'!F24</f>
        <v>6.1050000000000004</v>
      </c>
      <c r="L6" s="22">
        <f>'DATI STRUTTURA'!G24</f>
        <v>7.25</v>
      </c>
      <c r="M6" s="21">
        <f t="shared" si="9"/>
        <v>0</v>
      </c>
      <c r="N6" s="21">
        <f t="shared" si="10"/>
        <v>2012006.1538300668</v>
      </c>
      <c r="O6" s="22">
        <f>K6-CENTRI!$F$11</f>
        <v>1.7199643670056464</v>
      </c>
      <c r="P6" s="22">
        <f>L6-CENTRI!$F$12</f>
        <v>2.2295236505069109</v>
      </c>
      <c r="Q6" s="22">
        <f t="shared" si="11"/>
        <v>2.9582774237691338</v>
      </c>
      <c r="R6" s="22">
        <f t="shared" si="11"/>
        <v>4.9707757081696622</v>
      </c>
      <c r="S6" s="25">
        <f t="shared" si="12"/>
        <v>0</v>
      </c>
      <c r="T6" s="25">
        <f t="shared" si="1"/>
        <v>1379480.1812615681</v>
      </c>
      <c r="U6" s="26">
        <f t="shared" si="2"/>
        <v>0.15560792086800557</v>
      </c>
      <c r="V6" s="26">
        <f>I6*'Foglio deposito'!$C$265*P6/CENTRI!$F$19</f>
        <v>-1.1401599144463582E-2</v>
      </c>
      <c r="W6" s="26">
        <f>I6*'Foglio deposito'!$C$264*P6/CENTRI!$F$19</f>
        <v>8.9255186572245173E-4</v>
      </c>
      <c r="X6" s="26">
        <f t="shared" si="3"/>
        <v>0</v>
      </c>
      <c r="Y6" s="26">
        <f>J6*'Foglio deposito'!$C$264*O6/CENTRI!$F$19</f>
        <v>0</v>
      </c>
      <c r="Z6" s="26">
        <f>J6*'Foglio deposito'!$C$265*O6/CENTRI!$F$19</f>
        <v>0</v>
      </c>
      <c r="AA6" s="342">
        <f>(U6+V6)*'Foglio deposito'!$C$51-W6*'Foglio deposito'!$C$52+AI6</f>
        <v>7.4467088197829803</v>
      </c>
      <c r="AB6" s="342">
        <f>(X6+Y6)*'Foglio deposito'!$C$52-Z6*'Foglio deposito'!$C$51+AJ6</f>
        <v>0</v>
      </c>
      <c r="AC6" s="22">
        <f>AA6*100/'Foglio deposito'!$C$51</f>
        <v>15.753221254095966</v>
      </c>
      <c r="AD6" s="22">
        <f>AB6*100/'Foglio deposito'!$C$52</f>
        <v>0</v>
      </c>
      <c r="AE6" s="109">
        <f t="shared" ref="AE6:AE43" si="16">AL6*P6</f>
        <v>14.884613952349616</v>
      </c>
      <c r="AF6" s="10">
        <f t="shared" si="4"/>
        <v>0</v>
      </c>
      <c r="AG6" s="14">
        <f t="shared" si="13"/>
        <v>1.678688547557193E-2</v>
      </c>
      <c r="AH6" s="14">
        <f>IF(AG6=0,0,'Foglio deposito'!$S$222)*AG6</f>
        <v>1.7179994797949445</v>
      </c>
      <c r="AI6" s="337">
        <f t="shared" si="14"/>
        <v>0.77056795491015995</v>
      </c>
      <c r="AJ6" s="338">
        <f t="shared" si="15"/>
        <v>0</v>
      </c>
      <c r="AL6" s="338">
        <f>(U6+V6)*'Foglio deposito'!$C$51-W6*'Foglio deposito'!$C$52</f>
        <v>6.6761408648728207</v>
      </c>
      <c r="AM6" s="338">
        <f>(X6+Y6)*'Foglio deposito'!$C$52-Z6*'Foglio deposito'!$C$51</f>
        <v>0</v>
      </c>
    </row>
    <row r="7" spans="2:39" ht="18" customHeight="1" x14ac:dyDescent="0.25">
      <c r="B7" s="21">
        <f t="shared" si="5"/>
        <v>4</v>
      </c>
      <c r="C7" s="22">
        <f>'DATI STRUTTURA'!D25</f>
        <v>1.68</v>
      </c>
      <c r="D7" s="22">
        <f>'DATI STRUTTURA'!E25</f>
        <v>0.4</v>
      </c>
      <c r="E7" s="23">
        <f t="shared" si="0"/>
        <v>0.67200000000000004</v>
      </c>
      <c r="F7" s="22">
        <f t="shared" si="6"/>
        <v>0.56000000000000005</v>
      </c>
      <c r="G7" s="24">
        <f t="shared" si="7"/>
        <v>8.9600000000000009E-3</v>
      </c>
      <c r="H7" s="24">
        <f t="shared" si="8"/>
        <v>0.15805439999999998</v>
      </c>
      <c r="I7" s="25">
        <f>IF(H7=0,0,IF('DATI STRUTTURA'!D25&lt;='DATI STRUTTURA'!E25,0,1/(('DATI STRUTTURA'!$F$11^3)/('MASSE 1'!$O$12*'Foglio deposito'!$J$161*H7)+'DATI STRUTTURA'!$F$11/('Foglio deposito'!$J$162*$F7))))</f>
        <v>220884.0198202513</v>
      </c>
      <c r="J7" s="25">
        <f>IF(G7=0,0,IF('DATI STRUTTURA'!D25&lt;='DATI STRUTTURA'!E25,1/(('DATI STRUTTURA'!$F$11^3)/('MASSE 1'!$O$12*'Foglio deposito'!$J$161*G7)+'DATI STRUTTURA'!$F$11/('Foglio deposito'!$J$162*$F7)),0))</f>
        <v>0</v>
      </c>
      <c r="K7" s="22">
        <f>'DATI STRUTTURA'!F25</f>
        <v>9.31</v>
      </c>
      <c r="L7" s="22">
        <f>'DATI STRUTTURA'!G25</f>
        <v>7.25</v>
      </c>
      <c r="M7" s="21">
        <f t="shared" si="9"/>
        <v>0</v>
      </c>
      <c r="N7" s="21">
        <f t="shared" si="10"/>
        <v>1601409.143696822</v>
      </c>
      <c r="O7" s="22">
        <f>K7-CENTRI!$F$11</f>
        <v>4.9249643670056464</v>
      </c>
      <c r="P7" s="22">
        <f>L7-CENTRI!$F$12</f>
        <v>2.2295236505069109</v>
      </c>
      <c r="Q7" s="22">
        <f t="shared" si="11"/>
        <v>24.255274016275326</v>
      </c>
      <c r="R7" s="22">
        <f t="shared" si="11"/>
        <v>4.9707757081696622</v>
      </c>
      <c r="S7" s="25">
        <f t="shared" si="12"/>
        <v>0</v>
      </c>
      <c r="T7" s="25">
        <f t="shared" si="1"/>
        <v>1097964.9200453714</v>
      </c>
      <c r="U7" s="26">
        <f t="shared" si="2"/>
        <v>0.12385247770505689</v>
      </c>
      <c r="V7" s="26">
        <f>I7*'Foglio deposito'!$C$265*P7/CENTRI!$F$19</f>
        <v>-9.074835625106123E-3</v>
      </c>
      <c r="W7" s="26">
        <f>I7*'Foglio deposito'!$C$264*P7/CENTRI!$F$19</f>
        <v>7.1040573920248254E-4</v>
      </c>
      <c r="X7" s="26">
        <f t="shared" si="3"/>
        <v>0</v>
      </c>
      <c r="Y7" s="26">
        <f>J7*'Foglio deposito'!$C$264*O7/CENTRI!$F$19</f>
        <v>0</v>
      </c>
      <c r="Z7" s="26">
        <f>J7*'Foglio deposito'!$C$265*O7/CENTRI!$F$19</f>
        <v>0</v>
      </c>
      <c r="AA7" s="342">
        <f>(U7+V7)*'Foglio deposito'!$C$51-W7*'Foglio deposito'!$C$52+AI7</f>
        <v>5.9270333600855558</v>
      </c>
      <c r="AB7" s="342">
        <f>(X7+Y7)*'Foglio deposito'!$C$52-Z7*'Foglio deposito'!$C$51+AJ7</f>
        <v>0</v>
      </c>
      <c r="AC7" s="22">
        <f>AA7*100/'Foglio deposito'!$C$51</f>
        <v>12.538407256342364</v>
      </c>
      <c r="AD7" s="22">
        <f>AB7*100/'Foglio deposito'!$C$52</f>
        <v>0</v>
      </c>
      <c r="AE7" s="109">
        <f t="shared" si="16"/>
        <v>11.847059631659148</v>
      </c>
      <c r="AF7" s="10">
        <f t="shared" si="4"/>
        <v>0</v>
      </c>
      <c r="AG7" s="14">
        <f t="shared" si="13"/>
        <v>1.336112806792278E-2</v>
      </c>
      <c r="AH7" s="14">
        <f>IF(AG7=0,0,'Foglio deposito'!$S$222)*AG7</f>
        <v>1.3674014219950417</v>
      </c>
      <c r="AI7" s="337">
        <f t="shared" si="14"/>
        <v>0.61331550427112325</v>
      </c>
      <c r="AJ7" s="338">
        <f t="shared" si="15"/>
        <v>0</v>
      </c>
      <c r="AL7" s="338">
        <f>(U7+V7)*'Foglio deposito'!$C$51-W7*'Foglio deposito'!$C$52</f>
        <v>5.3137178558144322</v>
      </c>
      <c r="AM7" s="338">
        <f>(X7+Y7)*'Foglio deposito'!$C$52-Z7*'Foglio deposito'!$C$51</f>
        <v>0</v>
      </c>
    </row>
    <row r="8" spans="2:39" ht="18" customHeight="1" x14ac:dyDescent="0.25">
      <c r="B8" s="21">
        <f t="shared" si="5"/>
        <v>5</v>
      </c>
      <c r="C8" s="22">
        <f>'DATI STRUTTURA'!D26</f>
        <v>1.44</v>
      </c>
      <c r="D8" s="22">
        <f>'DATI STRUTTURA'!E26</f>
        <v>0.4</v>
      </c>
      <c r="E8" s="23">
        <f t="shared" si="0"/>
        <v>0.57599999999999996</v>
      </c>
      <c r="F8" s="22">
        <f t="shared" si="6"/>
        <v>0.48</v>
      </c>
      <c r="G8" s="24">
        <f t="shared" si="7"/>
        <v>7.6800000000000019E-3</v>
      </c>
      <c r="H8" s="24">
        <f t="shared" si="8"/>
        <v>9.9532799999999991E-2</v>
      </c>
      <c r="I8" s="25">
        <f>IF(H8=0,0,IF('DATI STRUTTURA'!D26&lt;='DATI STRUTTURA'!E26,0,1/(('DATI STRUTTURA'!$F$11^3)/('MASSE 1'!$O$12*'Foglio deposito'!$J$161*H8)+'DATI STRUTTURA'!$F$11/('Foglio deposito'!$J$162*$F8))))</f>
        <v>160456.10723905073</v>
      </c>
      <c r="J8" s="25">
        <f>IF(G8=0,0,IF('DATI STRUTTURA'!D26&lt;='DATI STRUTTURA'!E26,1/(('DATI STRUTTURA'!$F$11^3)/('MASSE 1'!$O$12*'Foglio deposito'!$J$161*G8)+'DATI STRUTTURA'!$F$11/('Foglio deposito'!$J$162*$F8)),0))</f>
        <v>0</v>
      </c>
      <c r="K8" s="22">
        <f>'DATI STRUTTURA'!F26</f>
        <v>9.43</v>
      </c>
      <c r="L8" s="22">
        <f>'DATI STRUTTURA'!G26</f>
        <v>3.25</v>
      </c>
      <c r="M8" s="21">
        <f t="shared" si="9"/>
        <v>0</v>
      </c>
      <c r="N8" s="21">
        <f t="shared" si="10"/>
        <v>521482.3485269149</v>
      </c>
      <c r="O8" s="22">
        <f>K8-CENTRI!$F$11</f>
        <v>5.0449643670056457</v>
      </c>
      <c r="P8" s="22">
        <f>L8-CENTRI!$F$12</f>
        <v>-1.7704763494930891</v>
      </c>
      <c r="Q8" s="22">
        <f t="shared" si="11"/>
        <v>25.451665464356676</v>
      </c>
      <c r="R8" s="22">
        <f t="shared" si="11"/>
        <v>3.1345865041143748</v>
      </c>
      <c r="S8" s="25">
        <f t="shared" si="12"/>
        <v>0</v>
      </c>
      <c r="T8" s="25">
        <f t="shared" si="1"/>
        <v>502963.54825425724</v>
      </c>
      <c r="U8" s="26">
        <f t="shared" si="2"/>
        <v>8.9969778984630489E-2</v>
      </c>
      <c r="V8" s="26">
        <f>I8*'Foglio deposito'!$C$265*P8/CENTRI!$F$19</f>
        <v>5.2349045539987387E-3</v>
      </c>
      <c r="W8" s="26">
        <f>I8*'Foglio deposito'!$C$264*P8/CENTRI!$F$19</f>
        <v>-4.0980425353923989E-4</v>
      </c>
      <c r="X8" s="26">
        <f t="shared" si="3"/>
        <v>0</v>
      </c>
      <c r="Y8" s="26">
        <f>J8*'Foglio deposito'!$C$264*O8/CENTRI!$F$19</f>
        <v>0</v>
      </c>
      <c r="Z8" s="26">
        <f>J8*'Foglio deposito'!$C$265*O8/CENTRI!$F$19</f>
        <v>0</v>
      </c>
      <c r="AA8" s="342">
        <f>(U8+V8)*'Foglio deposito'!$C$51-W8*'Foglio deposito'!$C$52+AI8</f>
        <v>4.2111988236839544</v>
      </c>
      <c r="AB8" s="342">
        <f>(X8+Y8)*'Foglio deposito'!$C$52-Z8*'Foglio deposito'!$C$51+AJ8</f>
        <v>0</v>
      </c>
      <c r="AC8" s="22">
        <f>AA8*100/'Foglio deposito'!$C$51</f>
        <v>8.9086264039548357</v>
      </c>
      <c r="AD8" s="22">
        <f>AB8*100/'Foglio deposito'!$C$52</f>
        <v>0</v>
      </c>
      <c r="AE8" s="109">
        <f t="shared" si="16"/>
        <v>-8.0822168500265938</v>
      </c>
      <c r="AF8" s="10">
        <f t="shared" si="4"/>
        <v>0</v>
      </c>
      <c r="AG8" s="14">
        <f t="shared" si="13"/>
        <v>6.12056019189055E-3</v>
      </c>
      <c r="AH8" s="14">
        <f>IF(AG8=0,0,'Foglio deposito'!$S$222)*AG8</f>
        <v>0.62638892968103488</v>
      </c>
      <c r="AI8" s="337">
        <f t="shared" si="14"/>
        <v>-0.35379683544509272</v>
      </c>
      <c r="AJ8" s="338">
        <f t="shared" si="15"/>
        <v>0</v>
      </c>
      <c r="AL8" s="338">
        <f>(U8+V8)*'Foglio deposito'!$C$51-W8*'Foglio deposito'!$C$52</f>
        <v>4.564995659129047</v>
      </c>
      <c r="AM8" s="338">
        <f>(X8+Y8)*'Foglio deposito'!$C$52-Z8*'Foglio deposito'!$C$51</f>
        <v>0</v>
      </c>
    </row>
    <row r="9" spans="2:39" ht="18" customHeight="1" x14ac:dyDescent="0.25">
      <c r="B9" s="21">
        <f t="shared" si="5"/>
        <v>6</v>
      </c>
      <c r="C9" s="22">
        <f>'DATI STRUTTURA'!D27</f>
        <v>1.1399999999999999</v>
      </c>
      <c r="D9" s="22">
        <f>'DATI STRUTTURA'!E27</f>
        <v>0.4</v>
      </c>
      <c r="E9" s="23">
        <f t="shared" si="0"/>
        <v>0.45599999999999996</v>
      </c>
      <c r="F9" s="22">
        <f t="shared" si="6"/>
        <v>0.38</v>
      </c>
      <c r="G9" s="24">
        <f t="shared" si="7"/>
        <v>6.0800000000000012E-3</v>
      </c>
      <c r="H9" s="24">
        <f t="shared" si="8"/>
        <v>4.93848E-2</v>
      </c>
      <c r="I9" s="25">
        <f>IF(H9=0,0,IF('DATI STRUTTURA'!D27&lt;='DATI STRUTTURA'!E27,0,1/(('DATI STRUTTURA'!$F$11^3)/('MASSE 1'!$O$12*'Foglio deposito'!$J$161*H9)+'DATI STRUTTURA'!$F$11/('Foglio deposito'!$J$162*$F9))))</f>
        <v>94631.49213122543</v>
      </c>
      <c r="J9" s="25">
        <f>IF(G9=0,0,IF('DATI STRUTTURA'!D27&lt;='DATI STRUTTURA'!E27,1/(('DATI STRUTTURA'!$F$11^3)/('MASSE 1'!$O$12*'Foglio deposito'!$J$161*G9)+'DATI STRUTTURA'!$F$11/('Foglio deposito'!$J$162*$F9)),0))</f>
        <v>0</v>
      </c>
      <c r="K9" s="22">
        <f>'DATI STRUTTURA'!F27</f>
        <v>6.72</v>
      </c>
      <c r="L9" s="22">
        <f>'DATI STRUTTURA'!G27</f>
        <v>3.25</v>
      </c>
      <c r="M9" s="21">
        <f t="shared" si="9"/>
        <v>0</v>
      </c>
      <c r="N9" s="21">
        <f t="shared" si="10"/>
        <v>307552.34942648263</v>
      </c>
      <c r="O9" s="22">
        <f>K9-CENTRI!$F$11</f>
        <v>2.3349643670056457</v>
      </c>
      <c r="P9" s="22">
        <f>L9-CENTRI!$F$12</f>
        <v>-1.7704763494930891</v>
      </c>
      <c r="Q9" s="22">
        <f t="shared" ref="Q9:Q43" si="17">O9^2</f>
        <v>5.4520585951860756</v>
      </c>
      <c r="R9" s="22">
        <f t="shared" ref="R9:R43" si="18">P9^2</f>
        <v>3.1345865041143748</v>
      </c>
      <c r="S9" s="25">
        <f t="shared" si="12"/>
        <v>0</v>
      </c>
      <c r="T9" s="25">
        <f t="shared" si="1"/>
        <v>296630.59809874487</v>
      </c>
      <c r="U9" s="26">
        <f t="shared" si="2"/>
        <v>5.3061080556739797E-2</v>
      </c>
      <c r="V9" s="26">
        <f>I9*'Foglio deposito'!$C$265*P9/CENTRI!$F$19</f>
        <v>3.0873666177842051E-3</v>
      </c>
      <c r="W9" s="26">
        <f>I9*'Foglio deposito'!$C$264*P9/CENTRI!$F$19</f>
        <v>-2.4168845088810167E-4</v>
      </c>
      <c r="X9" s="26">
        <f t="shared" si="3"/>
        <v>0</v>
      </c>
      <c r="Y9" s="26">
        <f>J9*'Foglio deposito'!$C$264*O9/CENTRI!$F$19</f>
        <v>0</v>
      </c>
      <c r="Z9" s="26">
        <f>J9*'Foglio deposito'!$C$265*O9/CENTRI!$F$19</f>
        <v>0</v>
      </c>
      <c r="AA9" s="342">
        <f>(U9+V9)*'Foglio deposito'!$C$51-W9*'Foglio deposito'!$C$52+AI9</f>
        <v>2.4836201949780738</v>
      </c>
      <c r="AB9" s="342">
        <f>(X9+Y9)*'Foglio deposito'!$C$52-Z9*'Foglio deposito'!$C$51+AJ9</f>
        <v>0</v>
      </c>
      <c r="AC9" s="22">
        <f>AA9*100/'Foglio deposito'!$C$51</f>
        <v>5.2540013836301425</v>
      </c>
      <c r="AD9" s="22">
        <f>AB9*100/'Foglio deposito'!$C$52</f>
        <v>0</v>
      </c>
      <c r="AE9" s="109">
        <f t="shared" si="16"/>
        <v>-4.7666134583876358</v>
      </c>
      <c r="AF9" s="10">
        <f t="shared" si="4"/>
        <v>0</v>
      </c>
      <c r="AG9" s="14">
        <f t="shared" si="13"/>
        <v>3.6096958451988475E-3</v>
      </c>
      <c r="AH9" s="14">
        <f>IF(AG9=0,0,'Foglio deposito'!$S$222)*AG9</f>
        <v>0.36942264205554237</v>
      </c>
      <c r="AI9" s="337">
        <f t="shared" si="14"/>
        <v>-0.20865720243103669</v>
      </c>
      <c r="AJ9" s="338">
        <f t="shared" si="15"/>
        <v>0</v>
      </c>
      <c r="AL9" s="338">
        <f>(U9+V9)*'Foglio deposito'!$C$51-W9*'Foglio deposito'!$C$52</f>
        <v>2.6922773974091103</v>
      </c>
      <c r="AM9" s="338">
        <f>(X9+Y9)*'Foglio deposito'!$C$52-Z9*'Foglio deposito'!$C$51</f>
        <v>0</v>
      </c>
    </row>
    <row r="10" spans="2:39" ht="18" customHeight="1" x14ac:dyDescent="0.25">
      <c r="B10" s="21">
        <f t="shared" si="5"/>
        <v>7</v>
      </c>
      <c r="C10" s="22">
        <f>'DATI STRUTTURA'!D28</f>
        <v>1.0900000000000001</v>
      </c>
      <c r="D10" s="22">
        <f>'DATI STRUTTURA'!E28</f>
        <v>0.4</v>
      </c>
      <c r="E10" s="23">
        <f t="shared" si="0"/>
        <v>0.43600000000000005</v>
      </c>
      <c r="F10" s="22">
        <f t="shared" si="6"/>
        <v>0.3633333333333334</v>
      </c>
      <c r="G10" s="24">
        <f t="shared" si="7"/>
        <v>5.8133333333333344E-3</v>
      </c>
      <c r="H10" s="24">
        <f t="shared" si="8"/>
        <v>4.3167633333333344E-2</v>
      </c>
      <c r="I10" s="25">
        <f>IF(H10=0,0,IF('DATI STRUTTURA'!D28&lt;='DATI STRUTTURA'!E28,0,1/(('DATI STRUTTURA'!$F$11^3)/('MASSE 1'!$O$12*'Foglio deposito'!$J$161*H10)+'DATI STRUTTURA'!$F$11/('Foglio deposito'!$J$162*$F10))))</f>
        <v>85028.830999263679</v>
      </c>
      <c r="J10" s="25">
        <f>IF(G10=0,0,IF('DATI STRUTTURA'!D28&lt;='DATI STRUTTURA'!E28,1/(('DATI STRUTTURA'!$F$11^3)/('MASSE 1'!$O$12*'Foglio deposito'!$J$161*G10)+'DATI STRUTTURA'!$F$11/('Foglio deposito'!$J$162*$F10)),0))</f>
        <v>0</v>
      </c>
      <c r="K10" s="22">
        <f>'DATI STRUTTURA'!F28</f>
        <v>5.6050000000000004</v>
      </c>
      <c r="L10" s="22">
        <f>'DATI STRUTTURA'!G28</f>
        <v>-2.0499999999999998</v>
      </c>
      <c r="M10" s="21">
        <f t="shared" si="9"/>
        <v>0</v>
      </c>
      <c r="N10" s="21">
        <f t="shared" si="10"/>
        <v>-174309.10354849053</v>
      </c>
      <c r="O10" s="22">
        <f>K10-CENTRI!$F$11</f>
        <v>1.2199643670056464</v>
      </c>
      <c r="P10" s="22">
        <f>L10-CENTRI!$F$12</f>
        <v>-7.0704763494930889</v>
      </c>
      <c r="Q10" s="22">
        <f t="shared" si="17"/>
        <v>1.4883130567634875</v>
      </c>
      <c r="R10" s="22">
        <f t="shared" si="18"/>
        <v>49.991635808741115</v>
      </c>
      <c r="S10" s="25">
        <f t="shared" si="12"/>
        <v>0</v>
      </c>
      <c r="T10" s="25">
        <f t="shared" si="1"/>
        <v>4250730.3525581863</v>
      </c>
      <c r="U10" s="26">
        <f t="shared" si="2"/>
        <v>4.7676746394751363E-2</v>
      </c>
      <c r="V10" s="26">
        <f>I10*'Foglio deposito'!$C$265*P10/CENTRI!$F$19</f>
        <v>1.1078405781989219E-2</v>
      </c>
      <c r="W10" s="26">
        <f>I10*'Foglio deposito'!$C$264*P10/CENTRI!$F$19</f>
        <v>-8.6725130612457478E-4</v>
      </c>
      <c r="X10" s="26">
        <f t="shared" si="3"/>
        <v>0</v>
      </c>
      <c r="Y10" s="26">
        <f>J10*'Foglio deposito'!$C$264*O10/CENTRI!$F$19</f>
        <v>0</v>
      </c>
      <c r="Z10" s="26">
        <f>J10*'Foglio deposito'!$C$265*O10/CENTRI!$F$19</f>
        <v>0</v>
      </c>
      <c r="AA10" s="342">
        <f>(U10+V10)*'Foglio deposito'!$C$51-W10*'Foglio deposito'!$C$52+AI10</f>
        <v>2.1653438057945431</v>
      </c>
      <c r="AB10" s="342">
        <f>(X10+Y10)*'Foglio deposito'!$C$52-Z10*'Foglio deposito'!$C$51+AJ10</f>
        <v>0</v>
      </c>
      <c r="AC10" s="22">
        <f>AA10*100/'Foglio deposito'!$C$51</f>
        <v>4.5807001306735327</v>
      </c>
      <c r="AD10" s="22">
        <f>AB10*100/'Foglio deposito'!$C$52</f>
        <v>0</v>
      </c>
      <c r="AE10" s="109">
        <f t="shared" si="16"/>
        <v>-20.603855916393563</v>
      </c>
      <c r="AF10" s="10">
        <f t="shared" si="4"/>
        <v>0</v>
      </c>
      <c r="AG10" s="14">
        <f t="shared" si="13"/>
        <v>5.1727110389273231E-2</v>
      </c>
      <c r="AH10" s="14">
        <f>IF(AG10=0,0,'Foglio deposito'!$S$222)*AG10</f>
        <v>5.2938437490018897</v>
      </c>
      <c r="AI10" s="337">
        <f t="shared" si="14"/>
        <v>-0.74872519011840366</v>
      </c>
      <c r="AJ10" s="338">
        <f t="shared" si="15"/>
        <v>0</v>
      </c>
      <c r="AL10" s="338">
        <f>(U10+V10)*'Foglio deposito'!$C$51-W10*'Foglio deposito'!$C$52</f>
        <v>2.9140689959129467</v>
      </c>
      <c r="AM10" s="338">
        <f>(X10+Y10)*'Foglio deposito'!$C$52-Z10*'Foglio deposito'!$C$51</f>
        <v>0</v>
      </c>
    </row>
    <row r="11" spans="2:39" ht="18" customHeight="1" x14ac:dyDescent="0.25">
      <c r="B11" s="21">
        <f t="shared" si="5"/>
        <v>8</v>
      </c>
      <c r="C11" s="22">
        <f>'DATI STRUTTURA'!D29</f>
        <v>1.0900000000000001</v>
      </c>
      <c r="D11" s="22">
        <f>'DATI STRUTTURA'!E29</f>
        <v>0.4</v>
      </c>
      <c r="E11" s="23">
        <f t="shared" si="0"/>
        <v>0.43600000000000005</v>
      </c>
      <c r="F11" s="22">
        <f t="shared" si="6"/>
        <v>0.3633333333333334</v>
      </c>
      <c r="G11" s="24">
        <f t="shared" si="7"/>
        <v>5.8133333333333344E-3</v>
      </c>
      <c r="H11" s="24">
        <f t="shared" si="8"/>
        <v>4.3167633333333344E-2</v>
      </c>
      <c r="I11" s="25">
        <f>IF(H11=0,0,IF('DATI STRUTTURA'!D29&lt;='DATI STRUTTURA'!E29,0,1/(('DATI STRUTTURA'!$F$11^3)/('MASSE 1'!$O$12*'Foglio deposito'!$J$161*H11)+'DATI STRUTTURA'!$F$11/('Foglio deposito'!$J$162*$F11))))</f>
        <v>85028.830999263679</v>
      </c>
      <c r="J11" s="25">
        <f>IF(G11=0,0,IF('DATI STRUTTURA'!D29&lt;='DATI STRUTTURA'!E29,1/(('DATI STRUTTURA'!$F$11^3)/('MASSE 1'!$O$12*'Foglio deposito'!$J$161*G11)+'DATI STRUTTURA'!$F$11/('Foglio deposito'!$J$162*$F11)),0))</f>
        <v>0</v>
      </c>
      <c r="K11" s="22">
        <f>'DATI STRUTTURA'!F29</f>
        <v>3.7949999999999999</v>
      </c>
      <c r="L11" s="22">
        <f>'DATI STRUTTURA'!G29</f>
        <v>-2.0499999999999998</v>
      </c>
      <c r="M11" s="21">
        <f t="shared" si="9"/>
        <v>0</v>
      </c>
      <c r="N11" s="21">
        <f t="shared" si="10"/>
        <v>-174309.10354849053</v>
      </c>
      <c r="O11" s="22">
        <f>K11-CENTRI!$F$11</f>
        <v>-0.59003563299435413</v>
      </c>
      <c r="P11" s="22">
        <f>L11-CENTRI!$F$12</f>
        <v>-7.0704763494930889</v>
      </c>
      <c r="Q11" s="22">
        <f t="shared" si="17"/>
        <v>0.34814204820304817</v>
      </c>
      <c r="R11" s="22">
        <f t="shared" si="18"/>
        <v>49.991635808741115</v>
      </c>
      <c r="S11" s="25">
        <f t="shared" si="12"/>
        <v>0</v>
      </c>
      <c r="T11" s="25">
        <f t="shared" si="1"/>
        <v>4250730.3525581863</v>
      </c>
      <c r="U11" s="26">
        <f t="shared" si="2"/>
        <v>4.7676746394751363E-2</v>
      </c>
      <c r="V11" s="26">
        <f>I11*'Foglio deposito'!$C$265*P11/CENTRI!$F$19</f>
        <v>1.1078405781989219E-2</v>
      </c>
      <c r="W11" s="26">
        <f>I11*'Foglio deposito'!$C$264*P11/CENTRI!$F$19</f>
        <v>-8.6725130612457478E-4</v>
      </c>
      <c r="X11" s="26">
        <f t="shared" si="3"/>
        <v>0</v>
      </c>
      <c r="Y11" s="26">
        <f>J11*'Foglio deposito'!$C$264*O11/CENTRI!$F$19</f>
        <v>0</v>
      </c>
      <c r="Z11" s="26">
        <f>J11*'Foglio deposito'!$C$265*O11/CENTRI!$F$19</f>
        <v>0</v>
      </c>
      <c r="AA11" s="342">
        <f>(U11+V11)*'Foglio deposito'!$C$51-W11*'Foglio deposito'!$C$52+AI11</f>
        <v>2.1653438057945431</v>
      </c>
      <c r="AB11" s="342">
        <f>(X11+Y11)*'Foglio deposito'!$C$52-Z11*'Foglio deposito'!$C$51+AJ11</f>
        <v>0</v>
      </c>
      <c r="AC11" s="22">
        <f>AA11*100/'Foglio deposito'!$C$51</f>
        <v>4.5807001306735327</v>
      </c>
      <c r="AD11" s="22">
        <f>AB11*100/'Foglio deposito'!$C$52</f>
        <v>0</v>
      </c>
      <c r="AE11" s="109">
        <f t="shared" si="16"/>
        <v>-20.603855916393563</v>
      </c>
      <c r="AF11" s="10">
        <f t="shared" si="4"/>
        <v>0</v>
      </c>
      <c r="AG11" s="14">
        <f t="shared" si="13"/>
        <v>5.1727110389273231E-2</v>
      </c>
      <c r="AH11" s="14">
        <f>IF(AG11=0,0,'Foglio deposito'!$S$222)*AG11</f>
        <v>5.2938437490018897</v>
      </c>
      <c r="AI11" s="337">
        <f t="shared" si="14"/>
        <v>-0.74872519011840366</v>
      </c>
      <c r="AJ11" s="338">
        <f t="shared" si="15"/>
        <v>0</v>
      </c>
      <c r="AL11" s="338">
        <f>(U11+V11)*'Foglio deposito'!$C$51-W11*'Foglio deposito'!$C$52</f>
        <v>2.9140689959129467</v>
      </c>
      <c r="AM11" s="338">
        <f>(X11+Y11)*'Foglio deposito'!$C$52-Z11*'Foglio deposito'!$C$51</f>
        <v>0</v>
      </c>
    </row>
    <row r="12" spans="2:39" ht="18" customHeight="1" x14ac:dyDescent="0.25">
      <c r="B12" s="21">
        <f t="shared" si="5"/>
        <v>9</v>
      </c>
      <c r="C12" s="22">
        <f>'DATI STRUTTURA'!D30</f>
        <v>0.79</v>
      </c>
      <c r="D12" s="22">
        <f>'DATI STRUTTURA'!E30</f>
        <v>0.4</v>
      </c>
      <c r="E12" s="23">
        <f t="shared" si="0"/>
        <v>0.31600000000000006</v>
      </c>
      <c r="F12" s="22">
        <f t="shared" si="6"/>
        <v>0.26333333333333342</v>
      </c>
      <c r="G12" s="24">
        <f t="shared" si="7"/>
        <v>4.2133333333333346E-3</v>
      </c>
      <c r="H12" s="24">
        <f t="shared" si="8"/>
        <v>1.6434633333333337E-2</v>
      </c>
      <c r="I12" s="25">
        <f>IF(H12=0,0,IF('DATI STRUTTURA'!D30&lt;='DATI STRUTTURA'!E30,0,1/(('DATI STRUTTURA'!$F$11^3)/('MASSE 1'!$O$12*'Foglio deposito'!$J$161*H12)+'DATI STRUTTURA'!$F$11/('Foglio deposito'!$J$162*$F12))))</f>
        <v>37698.828284427174</v>
      </c>
      <c r="J12" s="25">
        <f>IF(G12=0,0,IF('DATI STRUTTURA'!D30&lt;='DATI STRUTTURA'!E30,1/(('DATI STRUTTURA'!$F$11^3)/('MASSE 1'!$O$12*'Foglio deposito'!$J$161*G12)+'DATI STRUTTURA'!$F$11/('Foglio deposito'!$J$162*$F12)),0))</f>
        <v>0</v>
      </c>
      <c r="K12" s="22">
        <f>'DATI STRUTTURA'!F30</f>
        <v>2.855</v>
      </c>
      <c r="L12" s="22">
        <f>'DATI STRUTTURA'!G30</f>
        <v>0.05</v>
      </c>
      <c r="M12" s="21">
        <f t="shared" si="9"/>
        <v>0</v>
      </c>
      <c r="N12" s="21">
        <f t="shared" si="10"/>
        <v>1884.9414142213589</v>
      </c>
      <c r="O12" s="22">
        <f>K12-CENTRI!$F$11</f>
        <v>-1.5300356329943541</v>
      </c>
      <c r="P12" s="22">
        <f>L12-CENTRI!$F$12</f>
        <v>-4.9704763494930893</v>
      </c>
      <c r="Q12" s="22">
        <f t="shared" si="17"/>
        <v>2.3410090382324338</v>
      </c>
      <c r="R12" s="22">
        <f t="shared" si="18"/>
        <v>24.705635140870147</v>
      </c>
      <c r="S12" s="25">
        <f t="shared" si="12"/>
        <v>0</v>
      </c>
      <c r="T12" s="25">
        <f t="shared" si="1"/>
        <v>931373.49683337344</v>
      </c>
      <c r="U12" s="26">
        <f t="shared" si="2"/>
        <v>2.1138212231936702E-2</v>
      </c>
      <c r="V12" s="26">
        <f>I12*'Foglio deposito'!$C$265*P12/CENTRI!$F$19</f>
        <v>3.4529337842609501E-3</v>
      </c>
      <c r="W12" s="26">
        <f>I12*'Foglio deposito'!$C$264*P12/CENTRI!$F$19</f>
        <v>-2.7030616076822208E-4</v>
      </c>
      <c r="X12" s="26">
        <f t="shared" si="3"/>
        <v>0</v>
      </c>
      <c r="Y12" s="26">
        <f>J12*'Foglio deposito'!$C$264*O12/CENTRI!$F$19</f>
        <v>0</v>
      </c>
      <c r="Z12" s="26">
        <f>J12*'Foglio deposito'!$C$265*O12/CENTRI!$F$19</f>
        <v>0</v>
      </c>
      <c r="AA12" s="342">
        <f>(U12+V12)*'Foglio deposito'!$C$51-W12*'Foglio deposito'!$C$52+AI12</f>
        <v>0.97167702090588237</v>
      </c>
      <c r="AB12" s="342">
        <f>(X12+Y12)*'Foglio deposito'!$C$52-Z12*'Foglio deposito'!$C$51+AJ12</f>
        <v>0</v>
      </c>
      <c r="AC12" s="22">
        <f>AA12*100/'Foglio deposito'!$C$51</f>
        <v>2.0555447336931447</v>
      </c>
      <c r="AD12" s="22">
        <f>AB12*100/'Foglio deposito'!$C$52</f>
        <v>0</v>
      </c>
      <c r="AE12" s="109">
        <f t="shared" si="16"/>
        <v>-5.9896267357641353</v>
      </c>
      <c r="AF12" s="10">
        <f t="shared" si="4"/>
        <v>0</v>
      </c>
      <c r="AG12" s="14">
        <f t="shared" si="13"/>
        <v>1.1333878107640763E-2</v>
      </c>
      <c r="AH12" s="14">
        <f>IF(AG12=0,0,'Foglio deposito'!$S$222)*AG12</f>
        <v>1.1599290840055452</v>
      </c>
      <c r="AI12" s="337">
        <f t="shared" si="14"/>
        <v>-0.23336376685985838</v>
      </c>
      <c r="AJ12" s="338">
        <f t="shared" si="15"/>
        <v>0</v>
      </c>
      <c r="AL12" s="338">
        <f>(U12+V12)*'Foglio deposito'!$C$51-W12*'Foglio deposito'!$C$52</f>
        <v>1.2050407877657408</v>
      </c>
      <c r="AM12" s="338">
        <f>(X12+Y12)*'Foglio deposito'!$C$52-Z12*'Foglio deposito'!$C$51</f>
        <v>0</v>
      </c>
    </row>
    <row r="13" spans="2:39" ht="18" customHeight="1" x14ac:dyDescent="0.25">
      <c r="B13" s="21">
        <f t="shared" si="5"/>
        <v>10</v>
      </c>
      <c r="C13" s="22">
        <f>'DATI STRUTTURA'!D31</f>
        <v>0.99</v>
      </c>
      <c r="D13" s="22">
        <f>'DATI STRUTTURA'!E31</f>
        <v>0.4</v>
      </c>
      <c r="E13" s="23">
        <f t="shared" si="0"/>
        <v>0.39600000000000002</v>
      </c>
      <c r="F13" s="22">
        <f t="shared" si="6"/>
        <v>0.33</v>
      </c>
      <c r="G13" s="24">
        <f t="shared" si="7"/>
        <v>5.2800000000000008E-3</v>
      </c>
      <c r="H13" s="24">
        <f t="shared" si="8"/>
        <v>3.2343299999999998E-2</v>
      </c>
      <c r="I13" s="25">
        <f>IF(H13=0,0,IF('DATI STRUTTURA'!D31&lt;='DATI STRUTTURA'!E31,0,1/(('DATI STRUTTURA'!$F$11^3)/('MASSE 1'!$O$12*'Foglio deposito'!$J$161*H13)+'DATI STRUTTURA'!$F$11/('Foglio deposito'!$J$162*$F13))))</f>
        <v>67210.185238913633</v>
      </c>
      <c r="J13" s="25">
        <f>IF(G13=0,0,IF('DATI STRUTTURA'!D31&lt;='DATI STRUTTURA'!E31,1/(('DATI STRUTTURA'!$F$11^3)/('MASSE 1'!$O$12*'Foglio deposito'!$J$161*G13)+'DATI STRUTTURA'!$F$11/('Foglio deposito'!$J$162*$F13)),0))</f>
        <v>0</v>
      </c>
      <c r="K13" s="22">
        <f>'DATI STRUTTURA'!F31</f>
        <v>0.54500000000000004</v>
      </c>
      <c r="L13" s="22">
        <f>'DATI STRUTTURA'!G31</f>
        <v>0.05</v>
      </c>
      <c r="M13" s="21">
        <f t="shared" si="9"/>
        <v>0</v>
      </c>
      <c r="N13" s="21">
        <f t="shared" si="10"/>
        <v>3360.5092619456818</v>
      </c>
      <c r="O13" s="22">
        <f>K13-CENTRI!$F$11</f>
        <v>-3.8400356329943541</v>
      </c>
      <c r="P13" s="22">
        <f>L13-CENTRI!$F$12</f>
        <v>-4.9704763494930893</v>
      </c>
      <c r="Q13" s="22">
        <f t="shared" si="17"/>
        <v>14.74587366266635</v>
      </c>
      <c r="R13" s="22">
        <f t="shared" si="18"/>
        <v>24.705635140870147</v>
      </c>
      <c r="S13" s="25">
        <f t="shared" si="12"/>
        <v>0</v>
      </c>
      <c r="T13" s="25">
        <f t="shared" si="1"/>
        <v>1660470.3142628968</v>
      </c>
      <c r="U13" s="26">
        <f t="shared" si="2"/>
        <v>3.7685605213221098E-2</v>
      </c>
      <c r="V13" s="26">
        <f>I13*'Foglio deposito'!$C$265*P13/CENTRI!$F$19</f>
        <v>6.1559557635839602E-3</v>
      </c>
      <c r="W13" s="26">
        <f>I13*'Foglio deposito'!$C$264*P13/CENTRI!$F$19</f>
        <v>-4.8190694414649573E-4</v>
      </c>
      <c r="X13" s="26">
        <f t="shared" si="3"/>
        <v>0</v>
      </c>
      <c r="Y13" s="26">
        <f>J13*'Foglio deposito'!$C$264*O13/CENTRI!$F$19</f>
        <v>0</v>
      </c>
      <c r="Z13" s="26">
        <f>J13*'Foglio deposito'!$C$265*O13/CENTRI!$F$19</f>
        <v>0</v>
      </c>
      <c r="AA13" s="342">
        <f>(U13+V13)*'Foglio deposito'!$C$51-W13*'Foglio deposito'!$C$52+AI13</f>
        <v>1.7323242004966315</v>
      </c>
      <c r="AB13" s="342">
        <f>(X13+Y13)*'Foglio deposito'!$C$52-Z13*'Foglio deposito'!$C$51+AJ13</f>
        <v>0</v>
      </c>
      <c r="AC13" s="22">
        <f>AA13*100/'Foglio deposito'!$C$51</f>
        <v>3.6646640918401912</v>
      </c>
      <c r="AD13" s="22">
        <f>AB13*100/'Foglio deposito'!$C$52</f>
        <v>0</v>
      </c>
      <c r="AE13" s="109">
        <f t="shared" si="16"/>
        <v>-10.67842001309495</v>
      </c>
      <c r="AF13" s="10">
        <f t="shared" si="4"/>
        <v>0</v>
      </c>
      <c r="AG13" s="14">
        <f t="shared" si="13"/>
        <v>2.0206252601343368E-2</v>
      </c>
      <c r="AH13" s="14">
        <f>IF(AG13=0,0,'Foglio deposito'!$S$222)*AG13</f>
        <v>2.0679435448719192</v>
      </c>
      <c r="AI13" s="337">
        <f t="shared" si="14"/>
        <v>-0.41604534444325786</v>
      </c>
      <c r="AJ13" s="338">
        <f t="shared" si="15"/>
        <v>0</v>
      </c>
      <c r="AL13" s="338">
        <f>(U13+V13)*'Foglio deposito'!$C$51-W13*'Foglio deposito'!$C$52</f>
        <v>2.1483695449398894</v>
      </c>
      <c r="AM13" s="338">
        <f>(X13+Y13)*'Foglio deposito'!$C$52-Z13*'Foglio deposito'!$C$51</f>
        <v>0</v>
      </c>
    </row>
    <row r="14" spans="2:39" ht="18" customHeight="1" x14ac:dyDescent="0.25">
      <c r="B14" s="21">
        <f t="shared" si="5"/>
        <v>11</v>
      </c>
      <c r="C14" s="22">
        <f>'DATI STRUTTURA'!D32</f>
        <v>0.4</v>
      </c>
      <c r="D14" s="22">
        <f>'DATI STRUTTURA'!E32</f>
        <v>6.3</v>
      </c>
      <c r="E14" s="23">
        <f t="shared" si="0"/>
        <v>2.52</v>
      </c>
      <c r="F14" s="22">
        <f t="shared" si="6"/>
        <v>2.1</v>
      </c>
      <c r="G14" s="24">
        <f t="shared" si="7"/>
        <v>8.3348999999999993</v>
      </c>
      <c r="H14" s="24">
        <f t="shared" si="8"/>
        <v>3.3600000000000005E-2</v>
      </c>
      <c r="I14" s="25">
        <f>IF(H14=0,0,IF('DATI STRUTTURA'!D32&lt;='DATI STRUTTURA'!E32,0,1/(('DATI STRUTTURA'!$F$11^3)/('MASSE 1'!$O$12*'Foglio deposito'!$J$161*H14)+'DATI STRUTTURA'!$F$11/('Foglio deposito'!$J$162*$F14))))</f>
        <v>0</v>
      </c>
      <c r="J14" s="25">
        <f>IF(G14=0,0,IF('DATI STRUTTURA'!D32&lt;='DATI STRUTTURA'!E32,1/(('DATI STRUTTURA'!$F$11^3)/('MASSE 1'!$O$12*'Foglio deposito'!$J$161*G14)+'DATI STRUTTURA'!$F$11/('Foglio deposito'!$J$162*$F14)),0))</f>
        <v>1542113.8677601893</v>
      </c>
      <c r="K14" s="22">
        <f>'DATI STRUTTURA'!F32</f>
        <v>0.05</v>
      </c>
      <c r="L14" s="22">
        <f>'DATI STRUTTURA'!G32</f>
        <v>3.2</v>
      </c>
      <c r="M14" s="21">
        <f t="shared" si="9"/>
        <v>77105.693388009473</v>
      </c>
      <c r="N14" s="21">
        <f t="shared" si="10"/>
        <v>0</v>
      </c>
      <c r="O14" s="22">
        <f>K14-CENTRI!$F$11</f>
        <v>-4.3350356329943542</v>
      </c>
      <c r="P14" s="22">
        <f>L14-CENTRI!$F$12</f>
        <v>-1.8204763494930889</v>
      </c>
      <c r="Q14" s="22">
        <f t="shared" si="17"/>
        <v>18.792533939330763</v>
      </c>
      <c r="R14" s="22">
        <f t="shared" si="18"/>
        <v>3.3141341390636834</v>
      </c>
      <c r="S14" s="25">
        <f t="shared" si="12"/>
        <v>28980227.19819599</v>
      </c>
      <c r="T14" s="25">
        <f t="shared" si="1"/>
        <v>0</v>
      </c>
      <c r="U14" s="26">
        <f t="shared" si="2"/>
        <v>0</v>
      </c>
      <c r="V14" s="26">
        <f>I14*'Foglio deposito'!$C$265*P14/CENTRI!$F$19</f>
        <v>0</v>
      </c>
      <c r="W14" s="26">
        <f>I14*'Foglio deposito'!$C$264*P14/CENTRI!$F$19</f>
        <v>0</v>
      </c>
      <c r="X14" s="26">
        <f t="shared" si="3"/>
        <v>0.26782389185948491</v>
      </c>
      <c r="Y14" s="26">
        <f>J14*'Foglio deposito'!$C$264*O14/CENTRI!$F$19</f>
        <v>-9.6436001412948894E-3</v>
      </c>
      <c r="Z14" s="26">
        <f>J14*'Foglio deposito'!$C$265*O14/CENTRI!$F$19</f>
        <v>0.12318887825251325</v>
      </c>
      <c r="AA14" s="342">
        <f>(U14+V14)*'Foglio deposito'!$C$51-W14*'Foglio deposito'!$C$52+AI14</f>
        <v>0</v>
      </c>
      <c r="AB14" s="342">
        <f>(X14+Y14)*'Foglio deposito'!$C$52-Z14*'Foglio deposito'!$C$51+AJ14</f>
        <v>26.532602193299574</v>
      </c>
      <c r="AC14" s="22">
        <f>AA14*100/'Foglio deposito'!$C$51</f>
        <v>0</v>
      </c>
      <c r="AD14" s="22">
        <f>AB14*100/'Foglio deposito'!$C$52</f>
        <v>16.838604660661666</v>
      </c>
      <c r="AE14" s="109">
        <f t="shared" si="16"/>
        <v>0</v>
      </c>
      <c r="AF14" s="10">
        <f t="shared" si="4"/>
        <v>-151.11164295823448</v>
      </c>
      <c r="AG14" s="14">
        <f t="shared" si="13"/>
        <v>0.35266019884915351</v>
      </c>
      <c r="AH14" s="14">
        <f>IF(AG14=0,0,'Foglio deposito'!$S$222)*AG14</f>
        <v>36.091867014216668</v>
      </c>
      <c r="AI14" s="337">
        <f t="shared" si="14"/>
        <v>0</v>
      </c>
      <c r="AJ14" s="338">
        <f t="shared" si="15"/>
        <v>-8.3256217641022729</v>
      </c>
      <c r="AL14" s="338">
        <f>(U14+V14)*'Foglio deposito'!$C$51-W14*'Foglio deposito'!$C$52</f>
        <v>0</v>
      </c>
      <c r="AM14" s="338">
        <f>(X14+Y14)*'Foglio deposito'!$C$52-Z14*'Foglio deposito'!$C$51</f>
        <v>34.858223957401847</v>
      </c>
    </row>
    <row r="15" spans="2:39" ht="18" customHeight="1" x14ac:dyDescent="0.25">
      <c r="B15" s="21">
        <f t="shared" si="5"/>
        <v>12</v>
      </c>
      <c r="C15" s="22">
        <f>'DATI STRUTTURA'!D33</f>
        <v>0.4</v>
      </c>
      <c r="D15" s="22">
        <f>'DATI STRUTTURA'!E33</f>
        <v>2.9</v>
      </c>
      <c r="E15" s="23">
        <f t="shared" si="0"/>
        <v>1.1599999999999999</v>
      </c>
      <c r="F15" s="22">
        <f t="shared" si="6"/>
        <v>0.96666666666666667</v>
      </c>
      <c r="G15" s="24">
        <f t="shared" si="7"/>
        <v>0.81296666666666673</v>
      </c>
      <c r="H15" s="24">
        <f t="shared" si="8"/>
        <v>1.546666666666667E-2</v>
      </c>
      <c r="I15" s="25">
        <f>IF(H15=0,0,IF('DATI STRUTTURA'!D33&lt;='DATI STRUTTURA'!E33,0,1/(('DATI STRUTTURA'!$F$11^3)/('MASSE 1'!$O$12*'Foglio deposito'!$J$161*H15)+'DATI STRUTTURA'!$F$11/('Foglio deposito'!$J$162*$F15))))</f>
        <v>0</v>
      </c>
      <c r="J15" s="25">
        <f>IF(G15=0,0,IF('DATI STRUTTURA'!D33&lt;='DATI STRUTTURA'!E33,1/(('DATI STRUTTURA'!$F$11^3)/('MASSE 1'!$O$12*'Foglio deposito'!$J$161*G15)+'DATI STRUTTURA'!$F$11/('Foglio deposito'!$J$162*$F15)),0))</f>
        <v>570000</v>
      </c>
      <c r="K15" s="22">
        <f>'DATI STRUTTURA'!F33</f>
        <v>3.25</v>
      </c>
      <c r="L15" s="22">
        <f>'DATI STRUTTURA'!G33</f>
        <v>5.8</v>
      </c>
      <c r="M15" s="21">
        <f t="shared" si="9"/>
        <v>1852500</v>
      </c>
      <c r="N15" s="21">
        <f t="shared" si="10"/>
        <v>0</v>
      </c>
      <c r="O15" s="22">
        <f>K15-CENTRI!$F$11</f>
        <v>-1.1350356329943541</v>
      </c>
      <c r="P15" s="22">
        <f>L15-CENTRI!$F$12</f>
        <v>0.77952365050691075</v>
      </c>
      <c r="Q15" s="22">
        <f t="shared" si="17"/>
        <v>1.2883058881668941</v>
      </c>
      <c r="R15" s="22">
        <f t="shared" si="18"/>
        <v>0.60765712169962038</v>
      </c>
      <c r="S15" s="25">
        <f t="shared" si="12"/>
        <v>734334.35625512956</v>
      </c>
      <c r="T15" s="25">
        <f t="shared" si="1"/>
        <v>0</v>
      </c>
      <c r="U15" s="26">
        <f t="shared" si="2"/>
        <v>0</v>
      </c>
      <c r="V15" s="26">
        <f>I15*'Foglio deposito'!$C$265*P15/CENTRI!$F$19</f>
        <v>0</v>
      </c>
      <c r="W15" s="26">
        <f>I15*'Foglio deposito'!$C$264*P15/CENTRI!$F$19</f>
        <v>0</v>
      </c>
      <c r="X15" s="26">
        <f t="shared" si="3"/>
        <v>9.8993739406308318E-2</v>
      </c>
      <c r="Y15" s="26">
        <f>J15*'Foglio deposito'!$C$264*O15/CENTRI!$F$19</f>
        <v>-9.3328531398452713E-4</v>
      </c>
      <c r="Z15" s="26">
        <f>J15*'Foglio deposito'!$C$265*O15/CENTRI!$F$19</f>
        <v>1.192193467530695E-2</v>
      </c>
      <c r="AA15" s="342">
        <f>(U15+V15)*'Foglio deposito'!$C$51-W15*'Foglio deposito'!$C$52+AI15</f>
        <v>0</v>
      </c>
      <c r="AB15" s="342">
        <f>(X15+Y15)*'Foglio deposito'!$C$52-Z15*'Foglio deposito'!$C$51+AJ15</f>
        <v>14.082096760705308</v>
      </c>
      <c r="AC15" s="22">
        <f>AA15*100/'Foglio deposito'!$C$51</f>
        <v>0</v>
      </c>
      <c r="AD15" s="22">
        <f>AB15*100/'Foglio deposito'!$C$52</f>
        <v>8.937037476353634</v>
      </c>
      <c r="AE15" s="109">
        <f t="shared" si="16"/>
        <v>0</v>
      </c>
      <c r="AF15" s="10">
        <f t="shared" si="4"/>
        <v>-16.898218882887182</v>
      </c>
      <c r="AG15" s="14">
        <f t="shared" si="13"/>
        <v>8.9361100700694283E-3</v>
      </c>
      <c r="AH15" s="14">
        <f>IF(AG15=0,0,'Foglio deposito'!$S$222)*AG15</f>
        <v>0.91453727221228875</v>
      </c>
      <c r="AI15" s="337">
        <f t="shared" si="14"/>
        <v>0</v>
      </c>
      <c r="AJ15" s="338">
        <f t="shared" si="15"/>
        <v>-0.80573441540300783</v>
      </c>
      <c r="AL15" s="338">
        <f>(U15+V15)*'Foglio deposito'!$C$51-W15*'Foglio deposito'!$C$52</f>
        <v>0</v>
      </c>
      <c r="AM15" s="338">
        <f>(X15+Y15)*'Foglio deposito'!$C$52-Z15*'Foglio deposito'!$C$51</f>
        <v>14.887831176108316</v>
      </c>
    </row>
    <row r="16" spans="2:39" ht="18" customHeight="1" x14ac:dyDescent="0.25">
      <c r="B16" s="21">
        <f t="shared" si="5"/>
        <v>13</v>
      </c>
      <c r="C16" s="22">
        <f>'DATI STRUTTURA'!D34</f>
        <v>0.4</v>
      </c>
      <c r="D16" s="22">
        <f>'DATI STRUTTURA'!E34</f>
        <v>4.0999999999999996</v>
      </c>
      <c r="E16" s="23">
        <f t="shared" si="0"/>
        <v>1.64</v>
      </c>
      <c r="F16" s="22">
        <f t="shared" si="6"/>
        <v>1.3666666666666667</v>
      </c>
      <c r="G16" s="24">
        <f t="shared" si="7"/>
        <v>2.2973666666666666</v>
      </c>
      <c r="H16" s="24">
        <f t="shared" si="8"/>
        <v>2.186666666666667E-2</v>
      </c>
      <c r="I16" s="25">
        <f>IF(H16=0,0,IF('DATI STRUTTURA'!D34&lt;='DATI STRUTTURA'!E34,0,1/(('DATI STRUTTURA'!$F$11^3)/('MASSE 1'!$O$12*'Foglio deposito'!$J$161*H16)+'DATI STRUTTURA'!$F$11/('Foglio deposito'!$J$162*$F16))))</f>
        <v>0</v>
      </c>
      <c r="J16" s="25">
        <f>IF(G16=0,0,IF('DATI STRUTTURA'!D34&lt;='DATI STRUTTURA'!E34,1/(('DATI STRUTTURA'!$F$11^3)/('MASSE 1'!$O$12*'Foglio deposito'!$J$161*G16)+'DATI STRUTTURA'!$F$11/('Foglio deposito'!$J$162*$F16)),0))</f>
        <v>920906.95984434697</v>
      </c>
      <c r="K16" s="22">
        <f>'DATI STRUTTURA'!F34</f>
        <v>3.25</v>
      </c>
      <c r="L16" s="22">
        <f>'DATI STRUTTURA'!G34</f>
        <v>0</v>
      </c>
      <c r="M16" s="21">
        <f t="shared" si="9"/>
        <v>2992947.6194941276</v>
      </c>
      <c r="N16" s="21">
        <f t="shared" si="10"/>
        <v>0</v>
      </c>
      <c r="O16" s="22">
        <f>K16-CENTRI!$F$11</f>
        <v>-1.1350356329943541</v>
      </c>
      <c r="P16" s="22">
        <f>L16-CENTRI!$F$12</f>
        <v>-5.0204763494930891</v>
      </c>
      <c r="Q16" s="22">
        <f t="shared" si="17"/>
        <v>1.2883058881668941</v>
      </c>
      <c r="R16" s="22">
        <f t="shared" si="18"/>
        <v>25.205182775819456</v>
      </c>
      <c r="S16" s="25">
        <f t="shared" si="12"/>
        <v>1186409.8588213457</v>
      </c>
      <c r="T16" s="25">
        <f t="shared" si="1"/>
        <v>0</v>
      </c>
      <c r="U16" s="26">
        <f t="shared" si="2"/>
        <v>0</v>
      </c>
      <c r="V16" s="26">
        <f>I16*'Foglio deposito'!$C$265*P16/CENTRI!$F$19</f>
        <v>0</v>
      </c>
      <c r="W16" s="26">
        <f>I16*'Foglio deposito'!$C$264*P16/CENTRI!$F$19</f>
        <v>0</v>
      </c>
      <c r="X16" s="26">
        <f t="shared" si="3"/>
        <v>0.15993688350927532</v>
      </c>
      <c r="Y16" s="26">
        <f>J16*'Foglio deposito'!$C$264*O16/CENTRI!$F$19</f>
        <v>-1.5078402476646801E-3</v>
      </c>
      <c r="Z16" s="26">
        <f>J16*'Foglio deposito'!$C$265*O16/CENTRI!$F$19</f>
        <v>1.9261390556666359E-2</v>
      </c>
      <c r="AA16" s="342">
        <f>(U16+V16)*'Foglio deposito'!$C$51-W16*'Foglio deposito'!$C$52+AI16</f>
        <v>0</v>
      </c>
      <c r="AB16" s="342">
        <f>(X16+Y16)*'Foglio deposito'!$C$52-Z16*'Foglio deposito'!$C$51+AJ16</f>
        <v>22.751405116026408</v>
      </c>
      <c r="AC16" s="22">
        <f>AA16*100/'Foglio deposito'!$C$51</f>
        <v>0</v>
      </c>
      <c r="AD16" s="22">
        <f>AB16*100/'Foglio deposito'!$C$52</f>
        <v>14.438912302392669</v>
      </c>
      <c r="AE16" s="109">
        <f t="shared" si="16"/>
        <v>0</v>
      </c>
      <c r="AF16" s="10">
        <f t="shared" si="4"/>
        <v>-27.301205926708725</v>
      </c>
      <c r="AG16" s="14">
        <f t="shared" si="13"/>
        <v>1.4437413960459812E-2</v>
      </c>
      <c r="AH16" s="14">
        <f>IF(AG16=0,0,'Foglio deposito'!$S$222)*AG16</f>
        <v>1.4775504193287035</v>
      </c>
      <c r="AI16" s="337">
        <f t="shared" si="14"/>
        <v>0</v>
      </c>
      <c r="AJ16" s="338">
        <f t="shared" si="15"/>
        <v>-1.3017656682995546</v>
      </c>
      <c r="AL16" s="338">
        <f>(U16+V16)*'Foglio deposito'!$C$51-W16*'Foglio deposito'!$C$52</f>
        <v>0</v>
      </c>
      <c r="AM16" s="338">
        <f>(X16+Y16)*'Foglio deposito'!$C$52-Z16*'Foglio deposito'!$C$51</f>
        <v>24.053170784325964</v>
      </c>
    </row>
    <row r="17" spans="2:39" ht="18" customHeight="1" x14ac:dyDescent="0.25">
      <c r="B17" s="21">
        <f t="shared" si="5"/>
        <v>14</v>
      </c>
      <c r="C17" s="22">
        <f>'DATI STRUTTURA'!D35</f>
        <v>0.4</v>
      </c>
      <c r="D17" s="22">
        <f>'DATI STRUTTURA'!E35</f>
        <v>2.9</v>
      </c>
      <c r="E17" s="23">
        <f t="shared" si="0"/>
        <v>1.1599999999999999</v>
      </c>
      <c r="F17" s="22">
        <f t="shared" si="6"/>
        <v>0.96666666666666667</v>
      </c>
      <c r="G17" s="24">
        <f t="shared" si="7"/>
        <v>0.81296666666666673</v>
      </c>
      <c r="H17" s="24">
        <f t="shared" si="8"/>
        <v>1.546666666666667E-2</v>
      </c>
      <c r="I17" s="25">
        <f>IF(H17=0,0,IF('DATI STRUTTURA'!D35&lt;='DATI STRUTTURA'!E35,0,1/(('DATI STRUTTURA'!$F$11^3)/('MASSE 1'!$O$12*'Foglio deposito'!$J$161*H17)+'DATI STRUTTURA'!$F$11/('Foglio deposito'!$J$162*$F17))))</f>
        <v>0</v>
      </c>
      <c r="J17" s="25">
        <f>IF(G17=0,0,IF('DATI STRUTTURA'!D35&lt;='DATI STRUTTURA'!E35,1/(('DATI STRUTTURA'!$F$11^3)/('MASSE 1'!$O$12*'Foglio deposito'!$J$161*G17)+'DATI STRUTTURA'!$F$11/('Foglio deposito'!$J$162*$F17)),0))</f>
        <v>570000</v>
      </c>
      <c r="K17" s="22">
        <f>'DATI STRUTTURA'!F35</f>
        <v>6.15</v>
      </c>
      <c r="L17" s="22">
        <f>'DATI STRUTTURA'!G35</f>
        <v>5.8</v>
      </c>
      <c r="M17" s="21">
        <f t="shared" si="9"/>
        <v>3505500</v>
      </c>
      <c r="N17" s="21">
        <f t="shared" si="10"/>
        <v>0</v>
      </c>
      <c r="O17" s="22">
        <f>K17-CENTRI!$F$11</f>
        <v>1.7649643670056463</v>
      </c>
      <c r="P17" s="22">
        <f>L17-CENTRI!$F$12</f>
        <v>0.77952365050691075</v>
      </c>
      <c r="Q17" s="22">
        <f t="shared" si="17"/>
        <v>3.1150992167996416</v>
      </c>
      <c r="R17" s="22">
        <f t="shared" si="18"/>
        <v>0.60765712169962038</v>
      </c>
      <c r="S17" s="25">
        <f t="shared" si="12"/>
        <v>1775606.5535757958</v>
      </c>
      <c r="T17" s="25">
        <f t="shared" si="1"/>
        <v>0</v>
      </c>
      <c r="U17" s="26">
        <f t="shared" si="2"/>
        <v>0</v>
      </c>
      <c r="V17" s="26">
        <f>I17*'Foglio deposito'!$C$265*P17/CENTRI!$F$19</f>
        <v>0</v>
      </c>
      <c r="W17" s="26">
        <f>I17*'Foglio deposito'!$C$264*P17/CENTRI!$F$19</f>
        <v>0</v>
      </c>
      <c r="X17" s="26">
        <f t="shared" si="3"/>
        <v>9.8993739406308318E-2</v>
      </c>
      <c r="Y17" s="26">
        <f>J17*'Foglio deposito'!$C$264*O17/CENTRI!$F$19</f>
        <v>1.4512454724322831E-3</v>
      </c>
      <c r="Z17" s="26">
        <f>J17*'Foglio deposito'!$C$265*O17/CENTRI!$F$19</f>
        <v>-1.8538439918555808E-2</v>
      </c>
      <c r="AA17" s="342">
        <f>(U17+V17)*'Foglio deposito'!$C$51-W17*'Foglio deposito'!$C$52+AI17</f>
        <v>0</v>
      </c>
      <c r="AB17" s="342">
        <f>(X17+Y17)*'Foglio deposito'!$C$52-Z17*'Foglio deposito'!$C$51+AJ17</f>
        <v>17.956360565381264</v>
      </c>
      <c r="AC17" s="22">
        <f>AA17*100/'Foglio deposito'!$C$51</f>
        <v>0</v>
      </c>
      <c r="AD17" s="22">
        <f>AB17*100/'Foglio deposito'!$C$52</f>
        <v>11.395793541166761</v>
      </c>
      <c r="AE17" s="109">
        <f t="shared" si="16"/>
        <v>0</v>
      </c>
      <c r="AF17" s="10">
        <f t="shared" si="4"/>
        <v>29.48100277052221</v>
      </c>
      <c r="AG17" s="14">
        <f t="shared" si="13"/>
        <v>2.1607344758873395E-2</v>
      </c>
      <c r="AH17" s="14">
        <f>IF(AG17=0,0,'Foglio deposito'!$S$222)*AG17</f>
        <v>2.2113337884810811</v>
      </c>
      <c r="AI17" s="337">
        <f t="shared" si="14"/>
        <v>0</v>
      </c>
      <c r="AJ17" s="338">
        <f t="shared" si="15"/>
        <v>1.2529056279094879</v>
      </c>
      <c r="AL17" s="338">
        <f>(U17+V17)*'Foglio deposito'!$C$51-W17*'Foglio deposito'!$C$52</f>
        <v>0</v>
      </c>
      <c r="AM17" s="338">
        <f>(X17+Y17)*'Foglio deposito'!$C$52-Z17*'Foglio deposito'!$C$51</f>
        <v>16.703454937471776</v>
      </c>
    </row>
    <row r="18" spans="2:39" ht="18" customHeight="1" x14ac:dyDescent="0.25">
      <c r="B18" s="21">
        <f t="shared" si="5"/>
        <v>15</v>
      </c>
      <c r="C18" s="22">
        <f>'DATI STRUTTURA'!D36</f>
        <v>0.4</v>
      </c>
      <c r="D18" s="22">
        <f>'DATI STRUTTURA'!E36</f>
        <v>5.3</v>
      </c>
      <c r="E18" s="23">
        <f t="shared" si="0"/>
        <v>2.12</v>
      </c>
      <c r="F18" s="22">
        <f t="shared" si="6"/>
        <v>1.7666666666666668</v>
      </c>
      <c r="G18" s="24">
        <f t="shared" si="7"/>
        <v>4.9625666666666666</v>
      </c>
      <c r="H18" s="24">
        <f t="shared" si="8"/>
        <v>2.8266666666666673E-2</v>
      </c>
      <c r="I18" s="25">
        <f>IF(H18=0,0,IF('DATI STRUTTURA'!D36&lt;='DATI STRUTTURA'!E36,0,1/(('DATI STRUTTURA'!$F$11^3)/('MASSE 1'!$O$12*'Foglio deposito'!$J$161*H18)+'DATI STRUTTURA'!$F$11/('Foglio deposito'!$J$162*$F18))))</f>
        <v>0</v>
      </c>
      <c r="J18" s="25">
        <f>IF(G18=0,0,IF('DATI STRUTTURA'!D36&lt;='DATI STRUTTURA'!E36,1/(('DATI STRUTTURA'!$F$11^3)/('MASSE 1'!$O$12*'Foglio deposito'!$J$161*G18)+'DATI STRUTTURA'!$F$11/('Foglio deposito'!$J$162*$F18)),0))</f>
        <v>1262927.5370946382</v>
      </c>
      <c r="K18" s="22">
        <f>'DATI STRUTTURA'!F36</f>
        <v>6.15</v>
      </c>
      <c r="L18" s="22">
        <f>'DATI STRUTTURA'!G36</f>
        <v>0.6</v>
      </c>
      <c r="M18" s="21">
        <f t="shared" si="9"/>
        <v>7767004.3531320253</v>
      </c>
      <c r="N18" s="21">
        <f t="shared" si="10"/>
        <v>0</v>
      </c>
      <c r="O18" s="22">
        <f>K18-CENTRI!$F$11</f>
        <v>1.7649643670056463</v>
      </c>
      <c r="P18" s="22">
        <f>L18-CENTRI!$F$12</f>
        <v>-4.4204763494930894</v>
      </c>
      <c r="Q18" s="22">
        <f t="shared" si="17"/>
        <v>3.1150992167996416</v>
      </c>
      <c r="R18" s="22">
        <f t="shared" si="18"/>
        <v>19.540611156427751</v>
      </c>
      <c r="S18" s="25">
        <f t="shared" si="12"/>
        <v>3934144.581678208</v>
      </c>
      <c r="T18" s="25">
        <f t="shared" si="1"/>
        <v>0</v>
      </c>
      <c r="U18" s="26">
        <f t="shared" si="2"/>
        <v>0</v>
      </c>
      <c r="V18" s="26">
        <f>I18*'Foglio deposito'!$C$265*P18/CENTRI!$F$19</f>
        <v>0</v>
      </c>
      <c r="W18" s="26">
        <f>I18*'Foglio deposito'!$C$264*P18/CENTRI!$F$19</f>
        <v>0</v>
      </c>
      <c r="X18" s="26">
        <f t="shared" si="3"/>
        <v>0.21933670087052176</v>
      </c>
      <c r="Y18" s="26">
        <f>J18*'Foglio deposito'!$C$264*O18/CENTRI!$F$19</f>
        <v>3.2154699477520135E-3</v>
      </c>
      <c r="Z18" s="26">
        <f>J18*'Foglio deposito'!$C$265*O18/CENTRI!$F$19</f>
        <v>-4.1074923277050195E-2</v>
      </c>
      <c r="AA18" s="342">
        <f>(U18+V18)*'Foglio deposito'!$C$51-W18*'Foglio deposito'!$C$52+AI18</f>
        <v>0</v>
      </c>
      <c r="AB18" s="342">
        <f>(X18+Y18)*'Foglio deposito'!$C$52-Z18*'Foglio deposito'!$C$51+AJ18</f>
        <v>39.785231971965338</v>
      </c>
      <c r="AC18" s="22">
        <f>AA18*100/'Foglio deposito'!$C$51</f>
        <v>0</v>
      </c>
      <c r="AD18" s="22">
        <f>AB18*100/'Foglio deposito'!$C$52</f>
        <v>25.249230649446876</v>
      </c>
      <c r="AE18" s="109">
        <f t="shared" si="16"/>
        <v>0</v>
      </c>
      <c r="AF18" s="10">
        <f t="shared" si="4"/>
        <v>65.319947754483891</v>
      </c>
      <c r="AG18" s="14">
        <f t="shared" si="13"/>
        <v>4.7874580174524062E-2</v>
      </c>
      <c r="AH18" s="14">
        <f>IF(AG18=0,0,'Foglio deposito'!$S$222)*AG18</f>
        <v>4.8995690090887152</v>
      </c>
      <c r="AI18" s="337">
        <f t="shared" si="14"/>
        <v>0</v>
      </c>
      <c r="AJ18" s="338">
        <f t="shared" si="15"/>
        <v>2.7760158225749838</v>
      </c>
      <c r="AL18" s="338">
        <f>(U18+V18)*'Foglio deposito'!$C$51-W18*'Foglio deposito'!$C$52</f>
        <v>0</v>
      </c>
      <c r="AM18" s="338">
        <f>(X18+Y18)*'Foglio deposito'!$C$52-Z18*'Foglio deposito'!$C$51</f>
        <v>37.009216149390355</v>
      </c>
    </row>
    <row r="19" spans="2:39" ht="18" customHeight="1" x14ac:dyDescent="0.25">
      <c r="B19" s="21">
        <f t="shared" si="5"/>
        <v>16</v>
      </c>
      <c r="C19" s="22">
        <f>'DATI STRUTTURA'!D37</f>
        <v>0.4</v>
      </c>
      <c r="D19" s="22">
        <f>'DATI STRUTTURA'!E37</f>
        <v>4</v>
      </c>
      <c r="E19" s="23">
        <f t="shared" si="0"/>
        <v>1.6</v>
      </c>
      <c r="F19" s="22">
        <f t="shared" si="6"/>
        <v>1.3333333333333335</v>
      </c>
      <c r="G19" s="24">
        <f t="shared" si="7"/>
        <v>2.1333333333333333</v>
      </c>
      <c r="H19" s="24">
        <f t="shared" si="8"/>
        <v>2.133333333333334E-2</v>
      </c>
      <c r="I19" s="25">
        <f>IF(H19=0,0,IF('DATI STRUTTURA'!D37&lt;='DATI STRUTTURA'!E37,0,1/(('DATI STRUTTURA'!$F$11^3)/('MASSE 1'!$O$12*'Foglio deposito'!$J$161*H19)+'DATI STRUTTURA'!$F$11/('Foglio deposito'!$J$162*$F19))))</f>
        <v>0</v>
      </c>
      <c r="J19" s="25">
        <f>IF(G19=0,0,IF('DATI STRUTTURA'!D37&lt;='DATI STRUTTURA'!E37,1/(('DATI STRUTTURA'!$F$11^3)/('MASSE 1'!$O$12*'Foglio deposito'!$J$161*G19)+'DATI STRUTTURA'!$F$11/('Foglio deposito'!$J$162*$F19)),0))</f>
        <v>891991.51532193506</v>
      </c>
      <c r="K19" s="22">
        <f>'DATI STRUTTURA'!F37</f>
        <v>10.15</v>
      </c>
      <c r="L19" s="22">
        <f>'DATI STRUTTURA'!G37</f>
        <v>5.25</v>
      </c>
      <c r="M19" s="21">
        <f t="shared" si="9"/>
        <v>9053713.8805176411</v>
      </c>
      <c r="N19" s="21">
        <f t="shared" si="10"/>
        <v>0</v>
      </c>
      <c r="O19" s="22">
        <f>K19-CENTRI!$F$11</f>
        <v>5.7649643670056463</v>
      </c>
      <c r="P19" s="22">
        <f>L19-CENTRI!$F$12</f>
        <v>0.22952365050691093</v>
      </c>
      <c r="Q19" s="22">
        <f t="shared" si="17"/>
        <v>33.234814152844812</v>
      </c>
      <c r="R19" s="22">
        <f t="shared" si="18"/>
        <v>5.268110614201859E-2</v>
      </c>
      <c r="S19" s="25">
        <f t="shared" si="12"/>
        <v>29645172.237638939</v>
      </c>
      <c r="T19" s="25">
        <f t="shared" si="1"/>
        <v>0</v>
      </c>
      <c r="U19" s="26">
        <f t="shared" si="2"/>
        <v>0</v>
      </c>
      <c r="V19" s="26">
        <f>I19*'Foglio deposito'!$C$265*P19/CENTRI!$F$19</f>
        <v>0</v>
      </c>
      <c r="W19" s="26">
        <f>I19*'Foglio deposito'!$C$264*P19/CENTRI!$F$19</f>
        <v>0</v>
      </c>
      <c r="X19" s="26">
        <f t="shared" si="3"/>
        <v>0.15491504494810127</v>
      </c>
      <c r="Y19" s="26">
        <f>J19*'Foglio deposito'!$C$264*O19/CENTRI!$F$19</f>
        <v>7.4180102827598035E-3</v>
      </c>
      <c r="Z19" s="26">
        <f>J19*'Foglio deposito'!$C$265*O19/CENTRI!$F$19</f>
        <v>-9.4758840288880611E-2</v>
      </c>
      <c r="AA19" s="342">
        <f>(U19+V19)*'Foglio deposito'!$C$51-W19*'Foglio deposito'!$C$52+AI19</f>
        <v>0</v>
      </c>
      <c r="AB19" s="342">
        <f>(X19+Y19)*'Foglio deposito'!$C$52-Z19*'Foglio deposito'!$C$51+AJ19</f>
        <v>36.462379583584749</v>
      </c>
      <c r="AC19" s="22">
        <f>AA19*100/'Foglio deposito'!$C$51</f>
        <v>0</v>
      </c>
      <c r="AD19" s="22">
        <f>AB19*100/'Foglio deposito'!$C$52</f>
        <v>23.140421369978387</v>
      </c>
      <c r="AE19" s="109">
        <f t="shared" si="16"/>
        <v>0</v>
      </c>
      <c r="AF19" s="10">
        <f t="shared" si="4"/>
        <v>173.28433194588493</v>
      </c>
      <c r="AG19" s="14">
        <f t="shared" si="13"/>
        <v>0.36075191076810997</v>
      </c>
      <c r="AH19" s="14">
        <f>IF(AG19=0,0,'Foglio deposito'!$S$222)*AG19</f>
        <v>36.919987089715313</v>
      </c>
      <c r="AI19" s="337">
        <f t="shared" si="14"/>
        <v>0</v>
      </c>
      <c r="AJ19" s="338">
        <f t="shared" si="15"/>
        <v>6.4042003973203663</v>
      </c>
      <c r="AL19" s="338">
        <f>(U19+V19)*'Foglio deposito'!$C$51-W19*'Foglio deposito'!$C$52</f>
        <v>0</v>
      </c>
      <c r="AM19" s="338">
        <f>(X19+Y19)*'Foglio deposito'!$C$52-Z19*'Foglio deposito'!$C$51</f>
        <v>30.058179186264379</v>
      </c>
    </row>
    <row r="20" spans="2:39" ht="18" customHeight="1" x14ac:dyDescent="0.25">
      <c r="B20" s="21">
        <f t="shared" si="5"/>
        <v>17</v>
      </c>
      <c r="C20" s="22">
        <f>'DATI STRUTTURA'!D38</f>
        <v>0</v>
      </c>
      <c r="D20" s="22">
        <f>'DATI STRUTTURA'!E38</f>
        <v>0</v>
      </c>
      <c r="E20" s="23">
        <f t="shared" si="0"/>
        <v>0</v>
      </c>
      <c r="F20" s="22">
        <f t="shared" si="6"/>
        <v>0</v>
      </c>
      <c r="G20" s="24">
        <f t="shared" si="7"/>
        <v>0</v>
      </c>
      <c r="H20" s="24">
        <f t="shared" si="8"/>
        <v>0</v>
      </c>
      <c r="I20" s="25">
        <f>IF(H20=0,0,IF('DATI STRUTTURA'!D38&lt;='DATI STRUTTURA'!E38,0,1/(('DATI STRUTTURA'!$F$11^3)/('MASSE 1'!$O$12*'Foglio deposito'!$J$161*H20)+'DATI STRUTTURA'!$F$11/('Foglio deposito'!$J$162*$F20))))</f>
        <v>0</v>
      </c>
      <c r="J20" s="25">
        <f>IF(G20=0,0,IF('DATI STRUTTURA'!D38&lt;='DATI STRUTTURA'!E38,1/(('DATI STRUTTURA'!$F$11^3)/('MASSE 1'!$O$12*'Foglio deposito'!$J$161*G20)+'DATI STRUTTURA'!$F$11/('Foglio deposito'!$J$162*$F20)),0))</f>
        <v>0</v>
      </c>
      <c r="K20" s="22">
        <f>'DATI STRUTTURA'!F38</f>
        <v>0</v>
      </c>
      <c r="L20" s="22">
        <f>'DATI STRUTTURA'!G38</f>
        <v>0</v>
      </c>
      <c r="M20" s="21">
        <f t="shared" si="9"/>
        <v>0</v>
      </c>
      <c r="N20" s="21">
        <f t="shared" si="10"/>
        <v>0</v>
      </c>
      <c r="O20" s="22">
        <f>K20-CENTRI!$F$11</f>
        <v>-4.3850356329943541</v>
      </c>
      <c r="P20" s="22">
        <f>L20-CENTRI!$F$12</f>
        <v>-5.0204763494930891</v>
      </c>
      <c r="Q20" s="22">
        <f t="shared" si="17"/>
        <v>19.228537502630196</v>
      </c>
      <c r="R20" s="22">
        <f t="shared" si="18"/>
        <v>25.205182775819456</v>
      </c>
      <c r="S20" s="25">
        <f t="shared" si="12"/>
        <v>0</v>
      </c>
      <c r="T20" s="25">
        <f t="shared" si="1"/>
        <v>0</v>
      </c>
      <c r="U20" s="26">
        <f t="shared" si="2"/>
        <v>0</v>
      </c>
      <c r="V20" s="26">
        <f>I20*'Foglio deposito'!$C$265*P20/CENTRI!$F$19</f>
        <v>0</v>
      </c>
      <c r="W20" s="26">
        <f>I20*'Foglio deposito'!$C$264*P20/CENTRI!$F$19</f>
        <v>0</v>
      </c>
      <c r="X20" s="26">
        <f t="shared" si="3"/>
        <v>0</v>
      </c>
      <c r="Y20" s="26">
        <f>J20*'Foglio deposito'!$C$264*O20/CENTRI!$F$19</f>
        <v>0</v>
      </c>
      <c r="Z20" s="26">
        <f>J20*'Foglio deposito'!$C$265*O20/CENTRI!$F$19</f>
        <v>0</v>
      </c>
      <c r="AA20" s="342">
        <f>(U20+V20)*'Foglio deposito'!$C$51-W20*'Foglio deposito'!$C$52+AI20</f>
        <v>0</v>
      </c>
      <c r="AB20" s="342">
        <f>(X20+Y20)*'Foglio deposito'!$C$52-Z20*'Foglio deposito'!$C$51+AJ20</f>
        <v>0</v>
      </c>
      <c r="AC20" s="22">
        <f>AA20*100/'Foglio deposito'!$C$51</f>
        <v>0</v>
      </c>
      <c r="AD20" s="22">
        <f>AB20*100/'Foglio deposito'!$C$52</f>
        <v>0</v>
      </c>
      <c r="AE20" s="109">
        <f t="shared" si="16"/>
        <v>0</v>
      </c>
      <c r="AF20" s="10">
        <f t="shared" si="4"/>
        <v>0</v>
      </c>
      <c r="AG20" s="14">
        <f t="shared" si="13"/>
        <v>0</v>
      </c>
      <c r="AH20" s="14">
        <f>IF(AG20=0,0,'Foglio deposito'!$S$222)*AG20</f>
        <v>0</v>
      </c>
      <c r="AI20" s="337">
        <f t="shared" si="14"/>
        <v>0</v>
      </c>
      <c r="AJ20" s="338">
        <f t="shared" si="15"/>
        <v>0</v>
      </c>
      <c r="AL20" s="338">
        <f>(U20+V20)*'Foglio deposito'!$C$51-W20*'Foglio deposito'!$C$52</f>
        <v>0</v>
      </c>
      <c r="AM20" s="338">
        <f>(X20+Y20)*'Foglio deposito'!$C$52-Z20*'Foglio deposito'!$C$51</f>
        <v>0</v>
      </c>
    </row>
    <row r="21" spans="2:39" ht="18" customHeight="1" x14ac:dyDescent="0.25">
      <c r="B21" s="21">
        <f t="shared" si="5"/>
        <v>18</v>
      </c>
      <c r="C21" s="22">
        <f>'DATI STRUTTURA'!D39</f>
        <v>0</v>
      </c>
      <c r="D21" s="22">
        <f>'DATI STRUTTURA'!E39</f>
        <v>0</v>
      </c>
      <c r="E21" s="23">
        <f t="shared" si="0"/>
        <v>0</v>
      </c>
      <c r="F21" s="22">
        <f t="shared" si="6"/>
        <v>0</v>
      </c>
      <c r="G21" s="24">
        <f t="shared" si="7"/>
        <v>0</v>
      </c>
      <c r="H21" s="24">
        <f t="shared" si="8"/>
        <v>0</v>
      </c>
      <c r="I21" s="25">
        <f>IF(H21=0,0,IF('DATI STRUTTURA'!D39&lt;='DATI STRUTTURA'!E39,0,1/(('DATI STRUTTURA'!$F$11^3)/('MASSE 1'!$O$12*'Foglio deposito'!$J$161*H21)+'DATI STRUTTURA'!$F$11/('Foglio deposito'!$J$162*$F21))))</f>
        <v>0</v>
      </c>
      <c r="J21" s="25">
        <f>IF(G21=0,0,IF('DATI STRUTTURA'!D39&lt;='DATI STRUTTURA'!E39,1/(('DATI STRUTTURA'!$F$11^3)/('MASSE 1'!$O$12*'Foglio deposito'!$J$161*G21)+'DATI STRUTTURA'!$F$11/('Foglio deposito'!$J$162*$F21)),0))</f>
        <v>0</v>
      </c>
      <c r="K21" s="22">
        <f>'DATI STRUTTURA'!F39</f>
        <v>0</v>
      </c>
      <c r="L21" s="22">
        <f>'DATI STRUTTURA'!G39</f>
        <v>0</v>
      </c>
      <c r="M21" s="21">
        <f t="shared" si="9"/>
        <v>0</v>
      </c>
      <c r="N21" s="21">
        <f t="shared" si="10"/>
        <v>0</v>
      </c>
      <c r="O21" s="22">
        <f>K21-CENTRI!$F$11</f>
        <v>-4.3850356329943541</v>
      </c>
      <c r="P21" s="22">
        <f>L21-CENTRI!$F$12</f>
        <v>-5.0204763494930891</v>
      </c>
      <c r="Q21" s="22">
        <f t="shared" si="17"/>
        <v>19.228537502630196</v>
      </c>
      <c r="R21" s="22">
        <f t="shared" si="18"/>
        <v>25.205182775819456</v>
      </c>
      <c r="S21" s="25">
        <f t="shared" si="12"/>
        <v>0</v>
      </c>
      <c r="T21" s="25">
        <f t="shared" si="1"/>
        <v>0</v>
      </c>
      <c r="U21" s="26">
        <f t="shared" si="2"/>
        <v>0</v>
      </c>
      <c r="V21" s="26">
        <f>I21*'Foglio deposito'!$C$265*P21/CENTRI!$F$19</f>
        <v>0</v>
      </c>
      <c r="W21" s="26">
        <f>I21*'Foglio deposito'!$C$264*P21/CENTRI!$F$19</f>
        <v>0</v>
      </c>
      <c r="X21" s="26">
        <f t="shared" si="3"/>
        <v>0</v>
      </c>
      <c r="Y21" s="26">
        <f>J21*'Foglio deposito'!$C$264*O21/CENTRI!$F$19</f>
        <v>0</v>
      </c>
      <c r="Z21" s="26">
        <f>J21*'Foglio deposito'!$C$265*O21/CENTRI!$F$19</f>
        <v>0</v>
      </c>
      <c r="AA21" s="342">
        <f>(U21+V21)*'Foglio deposito'!$C$51-W21*'Foglio deposito'!$C$52+AI21</f>
        <v>0</v>
      </c>
      <c r="AB21" s="342">
        <f>(X21+Y21)*'Foglio deposito'!$C$52-Z21*'Foglio deposito'!$C$51+AJ21</f>
        <v>0</v>
      </c>
      <c r="AC21" s="22">
        <f>AA21*100/'Foglio deposito'!$C$51</f>
        <v>0</v>
      </c>
      <c r="AD21" s="22">
        <f>AB21*100/'Foglio deposito'!$C$52</f>
        <v>0</v>
      </c>
      <c r="AE21" s="109">
        <f t="shared" si="16"/>
        <v>0</v>
      </c>
      <c r="AF21" s="10">
        <f t="shared" si="4"/>
        <v>0</v>
      </c>
      <c r="AG21" s="14">
        <f t="shared" si="13"/>
        <v>0</v>
      </c>
      <c r="AH21" s="14">
        <f>IF(AG21=0,0,'Foglio deposito'!$S$222)*AG21</f>
        <v>0</v>
      </c>
      <c r="AI21" s="337">
        <f t="shared" si="14"/>
        <v>0</v>
      </c>
      <c r="AJ21" s="338">
        <f t="shared" si="15"/>
        <v>0</v>
      </c>
      <c r="AL21" s="338">
        <f>(U21+V21)*'Foglio deposito'!$C$51-W21*'Foglio deposito'!$C$52</f>
        <v>0</v>
      </c>
      <c r="AM21" s="338">
        <f>(X21+Y21)*'Foglio deposito'!$C$52-Z21*'Foglio deposito'!$C$51</f>
        <v>0</v>
      </c>
    </row>
    <row r="22" spans="2:39" ht="18" customHeight="1" x14ac:dyDescent="0.25">
      <c r="B22" s="21">
        <f t="shared" si="5"/>
        <v>19</v>
      </c>
      <c r="C22" s="22">
        <f>'DATI STRUTTURA'!D40</f>
        <v>0</v>
      </c>
      <c r="D22" s="22">
        <f>'DATI STRUTTURA'!E40</f>
        <v>0</v>
      </c>
      <c r="E22" s="23">
        <f t="shared" si="0"/>
        <v>0</v>
      </c>
      <c r="F22" s="22">
        <f t="shared" si="6"/>
        <v>0</v>
      </c>
      <c r="G22" s="24">
        <f t="shared" si="7"/>
        <v>0</v>
      </c>
      <c r="H22" s="24">
        <f t="shared" si="8"/>
        <v>0</v>
      </c>
      <c r="I22" s="25">
        <f>IF(H22=0,0,IF('DATI STRUTTURA'!D40&lt;='DATI STRUTTURA'!E40,0,1/(('DATI STRUTTURA'!$F$11^3)/('MASSE 1'!$O$12*'Foglio deposito'!$J$161*H22)+'DATI STRUTTURA'!$F$11/('Foglio deposito'!$J$162*$F22))))</f>
        <v>0</v>
      </c>
      <c r="J22" s="25">
        <f>IF(G22=0,0,IF('DATI STRUTTURA'!D40&lt;='DATI STRUTTURA'!E40,1/(('DATI STRUTTURA'!$F$11^3)/('MASSE 1'!$O$12*'Foglio deposito'!$J$161*G22)+'DATI STRUTTURA'!$F$11/('Foglio deposito'!$J$162*$F22)),0))</f>
        <v>0</v>
      </c>
      <c r="K22" s="22">
        <f>'DATI STRUTTURA'!F40</f>
        <v>0</v>
      </c>
      <c r="L22" s="22">
        <f>'DATI STRUTTURA'!G40</f>
        <v>0</v>
      </c>
      <c r="M22" s="21">
        <f t="shared" si="9"/>
        <v>0</v>
      </c>
      <c r="N22" s="21">
        <f t="shared" si="10"/>
        <v>0</v>
      </c>
      <c r="O22" s="22">
        <f>K22-CENTRI!$F$11</f>
        <v>-4.3850356329943541</v>
      </c>
      <c r="P22" s="22">
        <f>L22-CENTRI!$F$12</f>
        <v>-5.0204763494930891</v>
      </c>
      <c r="Q22" s="22">
        <f t="shared" si="17"/>
        <v>19.228537502630196</v>
      </c>
      <c r="R22" s="22">
        <f t="shared" si="18"/>
        <v>25.205182775819456</v>
      </c>
      <c r="S22" s="25">
        <f t="shared" si="12"/>
        <v>0</v>
      </c>
      <c r="T22" s="25">
        <f t="shared" si="1"/>
        <v>0</v>
      </c>
      <c r="U22" s="26">
        <f t="shared" si="2"/>
        <v>0</v>
      </c>
      <c r="V22" s="26">
        <f>I22*'Foglio deposito'!$C$265*P22/CENTRI!$F$19</f>
        <v>0</v>
      </c>
      <c r="W22" s="26">
        <f>I22*'Foglio deposito'!$C$264*P22/CENTRI!$F$19</f>
        <v>0</v>
      </c>
      <c r="X22" s="26">
        <f t="shared" si="3"/>
        <v>0</v>
      </c>
      <c r="Y22" s="26">
        <f>J22*'Foglio deposito'!$C$264*O22/CENTRI!$F$19</f>
        <v>0</v>
      </c>
      <c r="Z22" s="26">
        <f>J22*'Foglio deposito'!$C$265*O22/CENTRI!$F$19</f>
        <v>0</v>
      </c>
      <c r="AA22" s="342">
        <f>(U22+V22)*'Foglio deposito'!$C$51-W22*'Foglio deposito'!$C$52+AI22</f>
        <v>0</v>
      </c>
      <c r="AB22" s="342">
        <f>(X22+Y22)*'Foglio deposito'!$C$52-Z22*'Foglio deposito'!$C$51+AJ22</f>
        <v>0</v>
      </c>
      <c r="AC22" s="22">
        <f>AA22*100/'Foglio deposito'!$C$51</f>
        <v>0</v>
      </c>
      <c r="AD22" s="22">
        <f>AB22*100/'Foglio deposito'!$C$52</f>
        <v>0</v>
      </c>
      <c r="AE22" s="109">
        <f t="shared" si="16"/>
        <v>0</v>
      </c>
      <c r="AF22" s="10">
        <f t="shared" si="4"/>
        <v>0</v>
      </c>
      <c r="AG22" s="14">
        <f t="shared" si="13"/>
        <v>0</v>
      </c>
      <c r="AH22" s="14">
        <f>IF(AG22=0,0,'Foglio deposito'!$S$222)*AG22</f>
        <v>0</v>
      </c>
      <c r="AI22" s="337">
        <f t="shared" si="14"/>
        <v>0</v>
      </c>
      <c r="AJ22" s="338">
        <f t="shared" si="15"/>
        <v>0</v>
      </c>
      <c r="AL22" s="338">
        <f>(U22+V22)*'Foglio deposito'!$C$51-W22*'Foglio deposito'!$C$52</f>
        <v>0</v>
      </c>
      <c r="AM22" s="338">
        <f>(X22+Y22)*'Foglio deposito'!$C$52-Z22*'Foglio deposito'!$C$51</f>
        <v>0</v>
      </c>
    </row>
    <row r="23" spans="2:39" ht="18" customHeight="1" x14ac:dyDescent="0.25">
      <c r="B23" s="21">
        <f t="shared" si="5"/>
        <v>20</v>
      </c>
      <c r="C23" s="22">
        <f>'DATI STRUTTURA'!D41</f>
        <v>0</v>
      </c>
      <c r="D23" s="22">
        <f>'DATI STRUTTURA'!E41</f>
        <v>0</v>
      </c>
      <c r="E23" s="23">
        <f t="shared" si="0"/>
        <v>0</v>
      </c>
      <c r="F23" s="22">
        <f t="shared" si="6"/>
        <v>0</v>
      </c>
      <c r="G23" s="24">
        <f t="shared" si="7"/>
        <v>0</v>
      </c>
      <c r="H23" s="24">
        <f t="shared" si="8"/>
        <v>0</v>
      </c>
      <c r="I23" s="25">
        <f>IF(H23=0,0,IF('DATI STRUTTURA'!D41&lt;='DATI STRUTTURA'!E41,0,1/(('DATI STRUTTURA'!$F$11^3)/('MASSE 1'!$O$12*'Foglio deposito'!$J$161*H23)+'DATI STRUTTURA'!$F$11/('Foglio deposito'!$J$162*$F23))))</f>
        <v>0</v>
      </c>
      <c r="J23" s="25">
        <f>IF(G23=0,0,IF('DATI STRUTTURA'!D41&lt;='DATI STRUTTURA'!E41,1/(('DATI STRUTTURA'!$F$11^3)/('MASSE 1'!$O$12*'Foglio deposito'!$J$161*G23)+'DATI STRUTTURA'!$F$11/('Foglio deposito'!$J$162*$F23)),0))</f>
        <v>0</v>
      </c>
      <c r="K23" s="22">
        <f>'DATI STRUTTURA'!F41</f>
        <v>0</v>
      </c>
      <c r="L23" s="22">
        <f>'DATI STRUTTURA'!G41</f>
        <v>0</v>
      </c>
      <c r="M23" s="21">
        <f t="shared" si="9"/>
        <v>0</v>
      </c>
      <c r="N23" s="21">
        <f t="shared" si="10"/>
        <v>0</v>
      </c>
      <c r="O23" s="22">
        <f>K23-CENTRI!$F$11</f>
        <v>-4.3850356329943541</v>
      </c>
      <c r="P23" s="22">
        <f>L23-CENTRI!$F$12</f>
        <v>-5.0204763494930891</v>
      </c>
      <c r="Q23" s="22">
        <f t="shared" si="17"/>
        <v>19.228537502630196</v>
      </c>
      <c r="R23" s="22">
        <f t="shared" si="18"/>
        <v>25.205182775819456</v>
      </c>
      <c r="S23" s="25">
        <f t="shared" si="12"/>
        <v>0</v>
      </c>
      <c r="T23" s="25">
        <f t="shared" si="1"/>
        <v>0</v>
      </c>
      <c r="U23" s="26">
        <f t="shared" si="2"/>
        <v>0</v>
      </c>
      <c r="V23" s="26">
        <f>I23*'Foglio deposito'!$C$265*P23/CENTRI!$F$19</f>
        <v>0</v>
      </c>
      <c r="W23" s="26">
        <f>I23*'Foglio deposito'!$C$264*P23/CENTRI!$F$19</f>
        <v>0</v>
      </c>
      <c r="X23" s="26">
        <f t="shared" si="3"/>
        <v>0</v>
      </c>
      <c r="Y23" s="26">
        <f>J23*'Foglio deposito'!$C$264*O23/CENTRI!$F$19</f>
        <v>0</v>
      </c>
      <c r="Z23" s="26">
        <f>J23*'Foglio deposito'!$C$265*O23/CENTRI!$F$19</f>
        <v>0</v>
      </c>
      <c r="AA23" s="342">
        <f>(U23+V23)*'Foglio deposito'!$C$51-W23*'Foglio deposito'!$C$52+AI23</f>
        <v>0</v>
      </c>
      <c r="AB23" s="342">
        <f>(X23+Y23)*'Foglio deposito'!$C$52-Z23*'Foglio deposito'!$C$51+AJ23</f>
        <v>0</v>
      </c>
      <c r="AC23" s="22">
        <f>AA23*100/'Foglio deposito'!$C$51</f>
        <v>0</v>
      </c>
      <c r="AD23" s="22">
        <f>AB23*100/'Foglio deposito'!$C$52</f>
        <v>0</v>
      </c>
      <c r="AE23" s="109">
        <f t="shared" si="16"/>
        <v>0</v>
      </c>
      <c r="AF23" s="10">
        <f t="shared" si="4"/>
        <v>0</v>
      </c>
      <c r="AG23" s="14">
        <f t="shared" si="13"/>
        <v>0</v>
      </c>
      <c r="AH23" s="14">
        <f>IF(AG23=0,0,'Foglio deposito'!$S$222)*AG23</f>
        <v>0</v>
      </c>
      <c r="AI23" s="337">
        <f t="shared" si="14"/>
        <v>0</v>
      </c>
      <c r="AJ23" s="338">
        <f t="shared" si="15"/>
        <v>0</v>
      </c>
      <c r="AL23" s="338">
        <f>(U23+V23)*'Foglio deposito'!$C$51-W23*'Foglio deposito'!$C$52</f>
        <v>0</v>
      </c>
      <c r="AM23" s="338">
        <f>(X23+Y23)*'Foglio deposito'!$C$52-Z23*'Foglio deposito'!$C$51</f>
        <v>0</v>
      </c>
    </row>
    <row r="24" spans="2:39" ht="18" customHeight="1" x14ac:dyDescent="0.25">
      <c r="B24" s="21">
        <f t="shared" si="5"/>
        <v>21</v>
      </c>
      <c r="C24" s="22">
        <f>'DATI STRUTTURA'!D42</f>
        <v>0</v>
      </c>
      <c r="D24" s="22">
        <f>'DATI STRUTTURA'!E42</f>
        <v>0</v>
      </c>
      <c r="E24" s="23">
        <f t="shared" si="0"/>
        <v>0</v>
      </c>
      <c r="F24" s="22">
        <f t="shared" si="6"/>
        <v>0</v>
      </c>
      <c r="G24" s="24">
        <f t="shared" si="7"/>
        <v>0</v>
      </c>
      <c r="H24" s="24">
        <f t="shared" si="8"/>
        <v>0</v>
      </c>
      <c r="I24" s="25">
        <f>IF(H24=0,0,IF('DATI STRUTTURA'!D42&lt;='DATI STRUTTURA'!E42,0,1/(('DATI STRUTTURA'!$F$11^3)/('MASSE 1'!$O$12*'Foglio deposito'!$J$161*H24)+'DATI STRUTTURA'!$F$11/('Foglio deposito'!$J$162*$F24))))</f>
        <v>0</v>
      </c>
      <c r="J24" s="25">
        <f>IF(G24=0,0,IF('DATI STRUTTURA'!D42&lt;='DATI STRUTTURA'!E42,1/(('DATI STRUTTURA'!$F$11^3)/('MASSE 1'!$O$12*'Foglio deposito'!$J$161*G24)+'DATI STRUTTURA'!$F$11/('Foglio deposito'!$J$162*$F24)),0))</f>
        <v>0</v>
      </c>
      <c r="K24" s="22">
        <f>'DATI STRUTTURA'!F42</f>
        <v>0</v>
      </c>
      <c r="L24" s="22">
        <f>'DATI STRUTTURA'!G42</f>
        <v>0</v>
      </c>
      <c r="M24" s="21">
        <f t="shared" si="9"/>
        <v>0</v>
      </c>
      <c r="N24" s="21">
        <f t="shared" si="10"/>
        <v>0</v>
      </c>
      <c r="O24" s="22">
        <f>K24-CENTRI!$F$11</f>
        <v>-4.3850356329943541</v>
      </c>
      <c r="P24" s="22">
        <f>L24-CENTRI!$F$12</f>
        <v>-5.0204763494930891</v>
      </c>
      <c r="Q24" s="22">
        <f t="shared" si="17"/>
        <v>19.228537502630196</v>
      </c>
      <c r="R24" s="22">
        <f t="shared" si="18"/>
        <v>25.205182775819456</v>
      </c>
      <c r="S24" s="25">
        <f t="shared" si="12"/>
        <v>0</v>
      </c>
      <c r="T24" s="25">
        <f t="shared" si="1"/>
        <v>0</v>
      </c>
      <c r="U24" s="26">
        <f t="shared" si="2"/>
        <v>0</v>
      </c>
      <c r="V24" s="26">
        <f>I24*'Foglio deposito'!$C$265*P24/CENTRI!$F$19</f>
        <v>0</v>
      </c>
      <c r="W24" s="26">
        <f>I24*'Foglio deposito'!$C$264*P24/CENTRI!$F$19</f>
        <v>0</v>
      </c>
      <c r="X24" s="26">
        <f t="shared" si="3"/>
        <v>0</v>
      </c>
      <c r="Y24" s="26">
        <f>J24*'Foglio deposito'!$C$264*O24/CENTRI!$F$19</f>
        <v>0</v>
      </c>
      <c r="Z24" s="26">
        <f>J24*'Foglio deposito'!$C$265*O24/CENTRI!$F$19</f>
        <v>0</v>
      </c>
      <c r="AA24" s="342">
        <f>(U24+V24)*'Foglio deposito'!$C$51-W24*'Foglio deposito'!$C$52+AI24</f>
        <v>0</v>
      </c>
      <c r="AB24" s="342">
        <f>(X24+Y24)*'Foglio deposito'!$C$52-Z24*'Foglio deposito'!$C$51+AJ24</f>
        <v>0</v>
      </c>
      <c r="AC24" s="22">
        <f>AA24*100/'Foglio deposito'!$C$51</f>
        <v>0</v>
      </c>
      <c r="AD24" s="22">
        <f>AB24*100/'Foglio deposito'!$C$52</f>
        <v>0</v>
      </c>
      <c r="AE24" s="109">
        <f t="shared" si="16"/>
        <v>0</v>
      </c>
      <c r="AF24" s="10">
        <f t="shared" si="4"/>
        <v>0</v>
      </c>
      <c r="AG24" s="14">
        <f t="shared" si="13"/>
        <v>0</v>
      </c>
      <c r="AH24" s="14">
        <f>IF(AG24=0,0,'Foglio deposito'!$S$222)*AG24</f>
        <v>0</v>
      </c>
      <c r="AI24" s="337">
        <f t="shared" si="14"/>
        <v>0</v>
      </c>
      <c r="AJ24" s="338">
        <f t="shared" si="15"/>
        <v>0</v>
      </c>
      <c r="AL24" s="338">
        <f>(U24+V24)*'Foglio deposito'!$C$51-W24*'Foglio deposito'!$C$52</f>
        <v>0</v>
      </c>
      <c r="AM24" s="338">
        <f>(X24+Y24)*'Foglio deposito'!$C$52-Z24*'Foglio deposito'!$C$51</f>
        <v>0</v>
      </c>
    </row>
    <row r="25" spans="2:39" ht="18" customHeight="1" x14ac:dyDescent="0.25">
      <c r="B25" s="21">
        <f t="shared" si="5"/>
        <v>22</v>
      </c>
      <c r="C25" s="22">
        <f>'DATI STRUTTURA'!D43</f>
        <v>0</v>
      </c>
      <c r="D25" s="22">
        <f>'DATI STRUTTURA'!E43</f>
        <v>0</v>
      </c>
      <c r="E25" s="23">
        <f t="shared" si="0"/>
        <v>0</v>
      </c>
      <c r="F25" s="22">
        <f t="shared" si="6"/>
        <v>0</v>
      </c>
      <c r="G25" s="24">
        <f t="shared" si="7"/>
        <v>0</v>
      </c>
      <c r="H25" s="24">
        <f t="shared" si="8"/>
        <v>0</v>
      </c>
      <c r="I25" s="25">
        <f>IF(H25=0,0,IF('DATI STRUTTURA'!D43&lt;='DATI STRUTTURA'!E43,0,1/(('DATI STRUTTURA'!$F$11^3)/('MASSE 1'!$O$12*'Foglio deposito'!$J$161*H25)+'DATI STRUTTURA'!$F$11/('Foglio deposito'!$J$162*$F25))))</f>
        <v>0</v>
      </c>
      <c r="J25" s="25">
        <f>IF(G25=0,0,IF('DATI STRUTTURA'!D43&lt;='DATI STRUTTURA'!E43,1/(('DATI STRUTTURA'!$F$11^3)/('MASSE 1'!$O$12*'Foglio deposito'!$J$161*G25)+'DATI STRUTTURA'!$F$11/('Foglio deposito'!$J$162*$F25)),0))</f>
        <v>0</v>
      </c>
      <c r="K25" s="22">
        <f>'DATI STRUTTURA'!F43</f>
        <v>0</v>
      </c>
      <c r="L25" s="22">
        <f>'DATI STRUTTURA'!G43</f>
        <v>0</v>
      </c>
      <c r="M25" s="21">
        <f t="shared" si="9"/>
        <v>0</v>
      </c>
      <c r="N25" s="21">
        <f t="shared" si="10"/>
        <v>0</v>
      </c>
      <c r="O25" s="22">
        <f>K25-CENTRI!$F$11</f>
        <v>-4.3850356329943541</v>
      </c>
      <c r="P25" s="22">
        <f>L25-CENTRI!$F$12</f>
        <v>-5.0204763494930891</v>
      </c>
      <c r="Q25" s="22">
        <f t="shared" si="17"/>
        <v>19.228537502630196</v>
      </c>
      <c r="R25" s="22">
        <f t="shared" si="18"/>
        <v>25.205182775819456</v>
      </c>
      <c r="S25" s="25">
        <f t="shared" si="12"/>
        <v>0</v>
      </c>
      <c r="T25" s="25">
        <f t="shared" si="1"/>
        <v>0</v>
      </c>
      <c r="U25" s="26">
        <f t="shared" si="2"/>
        <v>0</v>
      </c>
      <c r="V25" s="26">
        <f>I25*'Foglio deposito'!$C$265*P25/CENTRI!$F$19</f>
        <v>0</v>
      </c>
      <c r="W25" s="26">
        <f>I25*'Foglio deposito'!$C$264*P25/CENTRI!$F$19</f>
        <v>0</v>
      </c>
      <c r="X25" s="26">
        <f t="shared" si="3"/>
        <v>0</v>
      </c>
      <c r="Y25" s="26">
        <f>J25*'Foglio deposito'!$C$264*O25/CENTRI!$F$19</f>
        <v>0</v>
      </c>
      <c r="Z25" s="26">
        <f>J25*'Foglio deposito'!$C$265*O25/CENTRI!$F$19</f>
        <v>0</v>
      </c>
      <c r="AA25" s="342">
        <f>(U25+V25)*'Foglio deposito'!$C$51-W25*'Foglio deposito'!$C$52+AI25</f>
        <v>0</v>
      </c>
      <c r="AB25" s="342">
        <f>(X25+Y25)*'Foglio deposito'!$C$52-Z25*'Foglio deposito'!$C$51+AJ25</f>
        <v>0</v>
      </c>
      <c r="AC25" s="22">
        <f>AA25*100/'Foglio deposito'!$C$51</f>
        <v>0</v>
      </c>
      <c r="AD25" s="22">
        <f>AB25*100/'Foglio deposito'!$C$52</f>
        <v>0</v>
      </c>
      <c r="AE25" s="109">
        <f t="shared" si="16"/>
        <v>0</v>
      </c>
      <c r="AF25" s="10">
        <f t="shared" si="4"/>
        <v>0</v>
      </c>
      <c r="AG25" s="14">
        <f t="shared" si="13"/>
        <v>0</v>
      </c>
      <c r="AH25" s="14">
        <f>IF(AG25=0,0,'Foglio deposito'!$S$222)*AG25</f>
        <v>0</v>
      </c>
      <c r="AI25" s="337">
        <f t="shared" si="14"/>
        <v>0</v>
      </c>
      <c r="AJ25" s="338">
        <f t="shared" si="15"/>
        <v>0</v>
      </c>
      <c r="AL25" s="338">
        <f>(U25+V25)*'Foglio deposito'!$C$51-W25*'Foglio deposito'!$C$52</f>
        <v>0</v>
      </c>
      <c r="AM25" s="338">
        <f>(X25+Y25)*'Foglio deposito'!$C$52-Z25*'Foglio deposito'!$C$51</f>
        <v>0</v>
      </c>
    </row>
    <row r="26" spans="2:39" ht="18" customHeight="1" x14ac:dyDescent="0.25">
      <c r="B26" s="21">
        <f t="shared" si="5"/>
        <v>23</v>
      </c>
      <c r="C26" s="22">
        <f>'DATI STRUTTURA'!D44</f>
        <v>0</v>
      </c>
      <c r="D26" s="22">
        <f>'DATI STRUTTURA'!E44</f>
        <v>0</v>
      </c>
      <c r="E26" s="23">
        <f t="shared" si="0"/>
        <v>0</v>
      </c>
      <c r="F26" s="22">
        <f t="shared" si="6"/>
        <v>0</v>
      </c>
      <c r="G26" s="24">
        <f t="shared" si="7"/>
        <v>0</v>
      </c>
      <c r="H26" s="24">
        <f t="shared" si="8"/>
        <v>0</v>
      </c>
      <c r="I26" s="25">
        <f>IF(H26=0,0,IF('DATI STRUTTURA'!D44&lt;='DATI STRUTTURA'!E44,0,1/(('DATI STRUTTURA'!$F$11^3)/('MASSE 1'!$O$12*'Foglio deposito'!$J$161*H26)+'DATI STRUTTURA'!$F$11/('Foglio deposito'!$J$162*$F26))))</f>
        <v>0</v>
      </c>
      <c r="J26" s="25">
        <f>IF(G26=0,0,IF('DATI STRUTTURA'!D44&lt;='DATI STRUTTURA'!E44,1/(('DATI STRUTTURA'!$F$11^3)/('MASSE 1'!$O$12*'Foglio deposito'!$J$161*G26)+'DATI STRUTTURA'!$F$11/('Foglio deposito'!$J$162*$F26)),0))</f>
        <v>0</v>
      </c>
      <c r="K26" s="22">
        <f>'DATI STRUTTURA'!F44</f>
        <v>0</v>
      </c>
      <c r="L26" s="22">
        <f>'DATI STRUTTURA'!G44</f>
        <v>0</v>
      </c>
      <c r="M26" s="21">
        <f t="shared" si="9"/>
        <v>0</v>
      </c>
      <c r="N26" s="21">
        <f t="shared" si="10"/>
        <v>0</v>
      </c>
      <c r="O26" s="22">
        <f>K26-CENTRI!$F$11</f>
        <v>-4.3850356329943541</v>
      </c>
      <c r="P26" s="22">
        <f>L26-CENTRI!$F$12</f>
        <v>-5.0204763494930891</v>
      </c>
      <c r="Q26" s="22">
        <f t="shared" si="17"/>
        <v>19.228537502630196</v>
      </c>
      <c r="R26" s="22">
        <f t="shared" si="18"/>
        <v>25.205182775819456</v>
      </c>
      <c r="S26" s="25">
        <f t="shared" si="12"/>
        <v>0</v>
      </c>
      <c r="T26" s="25">
        <f t="shared" si="1"/>
        <v>0</v>
      </c>
      <c r="U26" s="26">
        <f t="shared" si="2"/>
        <v>0</v>
      </c>
      <c r="V26" s="26">
        <f>I26*'Foglio deposito'!$C$265*P26/CENTRI!$F$19</f>
        <v>0</v>
      </c>
      <c r="W26" s="26">
        <f>I26*'Foglio deposito'!$C$264*P26/CENTRI!$F$19</f>
        <v>0</v>
      </c>
      <c r="X26" s="26">
        <f t="shared" si="3"/>
        <v>0</v>
      </c>
      <c r="Y26" s="26">
        <f>J26*'Foglio deposito'!$C$264*O26/CENTRI!$F$19</f>
        <v>0</v>
      </c>
      <c r="Z26" s="26">
        <f>J26*'Foglio deposito'!$C$265*O26/CENTRI!$F$19</f>
        <v>0</v>
      </c>
      <c r="AA26" s="342">
        <f>(U26+V26)*'Foglio deposito'!$C$51-W26*'Foglio deposito'!$C$52+AI26</f>
        <v>0</v>
      </c>
      <c r="AB26" s="342">
        <f>(X26+Y26)*'Foglio deposito'!$C$52-Z26*'Foglio deposito'!$C$51+AJ26</f>
        <v>0</v>
      </c>
      <c r="AC26" s="22">
        <f>AA26*100/'Foglio deposito'!$C$51</f>
        <v>0</v>
      </c>
      <c r="AD26" s="22">
        <f>AB26*100/'Foglio deposito'!$C$52</f>
        <v>0</v>
      </c>
      <c r="AE26" s="109">
        <f t="shared" si="16"/>
        <v>0</v>
      </c>
      <c r="AF26" s="10">
        <f t="shared" si="4"/>
        <v>0</v>
      </c>
      <c r="AG26" s="14">
        <f t="shared" si="13"/>
        <v>0</v>
      </c>
      <c r="AH26" s="14">
        <f>IF(AG26=0,0,'Foglio deposito'!$S$222)*AG26</f>
        <v>0</v>
      </c>
      <c r="AI26" s="337">
        <f t="shared" si="14"/>
        <v>0</v>
      </c>
      <c r="AJ26" s="338">
        <f t="shared" si="15"/>
        <v>0</v>
      </c>
      <c r="AL26" s="338">
        <f>(U26+V26)*'Foglio deposito'!$C$51-W26*'Foglio deposito'!$C$52</f>
        <v>0</v>
      </c>
      <c r="AM26" s="338">
        <f>(X26+Y26)*'Foglio deposito'!$C$52-Z26*'Foglio deposito'!$C$51</f>
        <v>0</v>
      </c>
    </row>
    <row r="27" spans="2:39" ht="18" customHeight="1" x14ac:dyDescent="0.25">
      <c r="B27" s="21">
        <f t="shared" si="5"/>
        <v>24</v>
      </c>
      <c r="C27" s="22">
        <f>'DATI STRUTTURA'!D45</f>
        <v>0</v>
      </c>
      <c r="D27" s="22">
        <f>'DATI STRUTTURA'!E45</f>
        <v>0</v>
      </c>
      <c r="E27" s="23">
        <f t="shared" si="0"/>
        <v>0</v>
      </c>
      <c r="F27" s="22">
        <f t="shared" si="6"/>
        <v>0</v>
      </c>
      <c r="G27" s="24">
        <f t="shared" si="7"/>
        <v>0</v>
      </c>
      <c r="H27" s="24">
        <f t="shared" si="8"/>
        <v>0</v>
      </c>
      <c r="I27" s="25">
        <f>IF(H27=0,0,IF('DATI STRUTTURA'!D45&lt;='DATI STRUTTURA'!E45,0,1/(('DATI STRUTTURA'!$F$11^3)/('MASSE 1'!$O$12*'Foglio deposito'!$J$161*H27)+'DATI STRUTTURA'!$F$11/('Foglio deposito'!$J$162*$F27))))</f>
        <v>0</v>
      </c>
      <c r="J27" s="25">
        <f>IF(G27=0,0,IF('DATI STRUTTURA'!D45&lt;='DATI STRUTTURA'!E45,1/(('DATI STRUTTURA'!$F$11^3)/('MASSE 1'!$O$12*'Foglio deposito'!$J$161*G27)+'DATI STRUTTURA'!$F$11/('Foglio deposito'!$J$162*$F27)),0))</f>
        <v>0</v>
      </c>
      <c r="K27" s="22">
        <f>'DATI STRUTTURA'!F45</f>
        <v>0</v>
      </c>
      <c r="L27" s="22">
        <f>'DATI STRUTTURA'!G45</f>
        <v>0</v>
      </c>
      <c r="M27" s="21">
        <f t="shared" si="9"/>
        <v>0</v>
      </c>
      <c r="N27" s="21">
        <f t="shared" si="10"/>
        <v>0</v>
      </c>
      <c r="O27" s="22">
        <f>K27-CENTRI!$F$11</f>
        <v>-4.3850356329943541</v>
      </c>
      <c r="P27" s="22">
        <f>L27-CENTRI!$F$12</f>
        <v>-5.0204763494930891</v>
      </c>
      <c r="Q27" s="22">
        <f t="shared" si="17"/>
        <v>19.228537502630196</v>
      </c>
      <c r="R27" s="22">
        <f t="shared" si="18"/>
        <v>25.205182775819456</v>
      </c>
      <c r="S27" s="25">
        <f t="shared" si="12"/>
        <v>0</v>
      </c>
      <c r="T27" s="25">
        <f t="shared" si="1"/>
        <v>0</v>
      </c>
      <c r="U27" s="26">
        <f t="shared" si="2"/>
        <v>0</v>
      </c>
      <c r="V27" s="26">
        <f>I27*'Foglio deposito'!$C$265*P27/CENTRI!$F$19</f>
        <v>0</v>
      </c>
      <c r="W27" s="26">
        <f>I27*'Foglio deposito'!$C$264*P27/CENTRI!$F$19</f>
        <v>0</v>
      </c>
      <c r="X27" s="26">
        <f t="shared" si="3"/>
        <v>0</v>
      </c>
      <c r="Y27" s="26">
        <f>J27*'Foglio deposito'!$C$264*O27/CENTRI!$F$19</f>
        <v>0</v>
      </c>
      <c r="Z27" s="26">
        <f>J27*'Foglio deposito'!$C$265*O27/CENTRI!$F$19</f>
        <v>0</v>
      </c>
      <c r="AA27" s="342">
        <f>(U27+V27)*'Foglio deposito'!$C$51-W27*'Foglio deposito'!$C$52+AI27</f>
        <v>0</v>
      </c>
      <c r="AB27" s="342">
        <f>(X27+Y27)*'Foglio deposito'!$C$52-Z27*'Foglio deposito'!$C$51+AJ27</f>
        <v>0</v>
      </c>
      <c r="AC27" s="22">
        <f>AA27*100/'Foglio deposito'!$C$51</f>
        <v>0</v>
      </c>
      <c r="AD27" s="22">
        <f>AB27*100/'Foglio deposito'!$C$52</f>
        <v>0</v>
      </c>
      <c r="AE27" s="109">
        <f t="shared" si="16"/>
        <v>0</v>
      </c>
      <c r="AF27" s="10">
        <f t="shared" si="4"/>
        <v>0</v>
      </c>
      <c r="AG27" s="14">
        <f t="shared" si="13"/>
        <v>0</v>
      </c>
      <c r="AH27" s="14">
        <f>IF(AG27=0,0,'Foglio deposito'!$S$222)*AG27</f>
        <v>0</v>
      </c>
      <c r="AI27" s="337">
        <f t="shared" si="14"/>
        <v>0</v>
      </c>
      <c r="AJ27" s="338">
        <f t="shared" si="15"/>
        <v>0</v>
      </c>
      <c r="AL27" s="338">
        <f>(U27+V27)*'Foglio deposito'!$C$51-W27*'Foglio deposito'!$C$52</f>
        <v>0</v>
      </c>
      <c r="AM27" s="338">
        <f>(X27+Y27)*'Foglio deposito'!$C$52-Z27*'Foglio deposito'!$C$51</f>
        <v>0</v>
      </c>
    </row>
    <row r="28" spans="2:39" ht="18" customHeight="1" x14ac:dyDescent="0.25">
      <c r="B28" s="21">
        <f t="shared" si="5"/>
        <v>25</v>
      </c>
      <c r="C28" s="22">
        <f>'DATI STRUTTURA'!D46</f>
        <v>0</v>
      </c>
      <c r="D28" s="22">
        <f>'DATI STRUTTURA'!E46</f>
        <v>0</v>
      </c>
      <c r="E28" s="23">
        <f t="shared" si="0"/>
        <v>0</v>
      </c>
      <c r="F28" s="22">
        <f t="shared" si="6"/>
        <v>0</v>
      </c>
      <c r="G28" s="24">
        <f t="shared" si="7"/>
        <v>0</v>
      </c>
      <c r="H28" s="24">
        <f t="shared" si="8"/>
        <v>0</v>
      </c>
      <c r="I28" s="25">
        <f>IF(H28=0,0,IF('DATI STRUTTURA'!D46&lt;='DATI STRUTTURA'!E46,0,1/(('DATI STRUTTURA'!$F$11^3)/('MASSE 1'!$O$12*'Foglio deposito'!$J$161*H28)+'DATI STRUTTURA'!$F$11/('Foglio deposito'!$J$162*$F28))))</f>
        <v>0</v>
      </c>
      <c r="J28" s="25">
        <f>IF(G28=0,0,IF('DATI STRUTTURA'!D46&lt;='DATI STRUTTURA'!E46,1/(('DATI STRUTTURA'!$F$11^3)/('MASSE 1'!$O$12*'Foglio deposito'!$J$161*G28)+'DATI STRUTTURA'!$F$11/('Foglio deposito'!$J$162*$F28)),0))</f>
        <v>0</v>
      </c>
      <c r="K28" s="22">
        <f>'DATI STRUTTURA'!F46</f>
        <v>0</v>
      </c>
      <c r="L28" s="22">
        <f>'DATI STRUTTURA'!G46</f>
        <v>0</v>
      </c>
      <c r="M28" s="21">
        <f t="shared" si="9"/>
        <v>0</v>
      </c>
      <c r="N28" s="21">
        <f t="shared" si="10"/>
        <v>0</v>
      </c>
      <c r="O28" s="22">
        <f>K28-CENTRI!$F$11</f>
        <v>-4.3850356329943541</v>
      </c>
      <c r="P28" s="22">
        <f>L28-CENTRI!$F$12</f>
        <v>-5.0204763494930891</v>
      </c>
      <c r="Q28" s="22">
        <f t="shared" si="17"/>
        <v>19.228537502630196</v>
      </c>
      <c r="R28" s="22">
        <f t="shared" si="18"/>
        <v>25.205182775819456</v>
      </c>
      <c r="S28" s="25">
        <f t="shared" si="12"/>
        <v>0</v>
      </c>
      <c r="T28" s="25">
        <f t="shared" si="1"/>
        <v>0</v>
      </c>
      <c r="U28" s="26">
        <f t="shared" si="2"/>
        <v>0</v>
      </c>
      <c r="V28" s="26">
        <f>I28*'Foglio deposito'!$C$265*P28/CENTRI!$F$19</f>
        <v>0</v>
      </c>
      <c r="W28" s="26">
        <f>I28*'Foglio deposito'!$C$264*P28/CENTRI!$F$19</f>
        <v>0</v>
      </c>
      <c r="X28" s="26">
        <f t="shared" si="3"/>
        <v>0</v>
      </c>
      <c r="Y28" s="26">
        <f>J28*'Foglio deposito'!$C$264*O28/CENTRI!$F$19</f>
        <v>0</v>
      </c>
      <c r="Z28" s="26">
        <f>J28*'Foglio deposito'!$C$265*O28/CENTRI!$F$19</f>
        <v>0</v>
      </c>
      <c r="AA28" s="342">
        <f>(U28+V28)*'Foglio deposito'!$C$51-W28*'Foglio deposito'!$C$52+AI28</f>
        <v>0</v>
      </c>
      <c r="AB28" s="342">
        <f>(X28+Y28)*'Foglio deposito'!$C$52-Z28*'Foglio deposito'!$C$51+AJ28</f>
        <v>0</v>
      </c>
      <c r="AC28" s="22">
        <f>AA28*100/'Foglio deposito'!$C$51</f>
        <v>0</v>
      </c>
      <c r="AD28" s="22">
        <f>AB28*100/'Foglio deposito'!$C$52</f>
        <v>0</v>
      </c>
      <c r="AE28" s="109">
        <f t="shared" si="16"/>
        <v>0</v>
      </c>
      <c r="AF28" s="10">
        <f t="shared" si="4"/>
        <v>0</v>
      </c>
      <c r="AG28" s="14">
        <f t="shared" si="13"/>
        <v>0</v>
      </c>
      <c r="AH28" s="14">
        <f>IF(AG28=0,0,'Foglio deposito'!$S$222)*AG28</f>
        <v>0</v>
      </c>
      <c r="AI28" s="337">
        <f t="shared" si="14"/>
        <v>0</v>
      </c>
      <c r="AJ28" s="338">
        <f t="shared" si="15"/>
        <v>0</v>
      </c>
      <c r="AL28" s="338">
        <f>(U28+V28)*'Foglio deposito'!$C$51-W28*'Foglio deposito'!$C$52</f>
        <v>0</v>
      </c>
      <c r="AM28" s="338">
        <f>(X28+Y28)*'Foglio deposito'!$C$52-Z28*'Foglio deposito'!$C$51</f>
        <v>0</v>
      </c>
    </row>
    <row r="29" spans="2:39" ht="18" customHeight="1" x14ac:dyDescent="0.25">
      <c r="B29" s="21">
        <f t="shared" si="5"/>
        <v>26</v>
      </c>
      <c r="C29" s="22">
        <f>'DATI STRUTTURA'!D47</f>
        <v>0</v>
      </c>
      <c r="D29" s="22">
        <f>'DATI STRUTTURA'!E47</f>
        <v>0</v>
      </c>
      <c r="E29" s="23">
        <f t="shared" si="0"/>
        <v>0</v>
      </c>
      <c r="F29" s="22">
        <f t="shared" si="6"/>
        <v>0</v>
      </c>
      <c r="G29" s="24">
        <f t="shared" si="7"/>
        <v>0</v>
      </c>
      <c r="H29" s="24">
        <f t="shared" si="8"/>
        <v>0</v>
      </c>
      <c r="I29" s="25">
        <f>IF(H29=0,0,IF('DATI STRUTTURA'!D47&lt;='DATI STRUTTURA'!E47,0,1/(('DATI STRUTTURA'!$F$11^3)/('MASSE 1'!$O$12*'Foglio deposito'!$J$161*H29)+'DATI STRUTTURA'!$F$11/('Foglio deposito'!$J$162*$F29))))</f>
        <v>0</v>
      </c>
      <c r="J29" s="25">
        <f>IF(G29=0,0,IF('DATI STRUTTURA'!D47&lt;='DATI STRUTTURA'!E47,1/(('DATI STRUTTURA'!$F$11^3)/('MASSE 1'!$O$12*'Foglio deposito'!$J$161*G29)+'DATI STRUTTURA'!$F$11/('Foglio deposito'!$J$162*$F29)),0))</f>
        <v>0</v>
      </c>
      <c r="K29" s="22">
        <f>'DATI STRUTTURA'!F47</f>
        <v>0</v>
      </c>
      <c r="L29" s="22">
        <f>'DATI STRUTTURA'!G47</f>
        <v>0</v>
      </c>
      <c r="M29" s="21">
        <f t="shared" si="9"/>
        <v>0</v>
      </c>
      <c r="N29" s="21">
        <f t="shared" si="10"/>
        <v>0</v>
      </c>
      <c r="O29" s="22">
        <f>K29-CENTRI!$F$11</f>
        <v>-4.3850356329943541</v>
      </c>
      <c r="P29" s="22">
        <f>L29-CENTRI!$F$12</f>
        <v>-5.0204763494930891</v>
      </c>
      <c r="Q29" s="22">
        <f t="shared" si="17"/>
        <v>19.228537502630196</v>
      </c>
      <c r="R29" s="22">
        <f t="shared" si="18"/>
        <v>25.205182775819456</v>
      </c>
      <c r="S29" s="25">
        <f t="shared" si="12"/>
        <v>0</v>
      </c>
      <c r="T29" s="25">
        <f t="shared" si="1"/>
        <v>0</v>
      </c>
      <c r="U29" s="26">
        <f t="shared" si="2"/>
        <v>0</v>
      </c>
      <c r="V29" s="26">
        <f>I29*'Foglio deposito'!$C$265*P29/CENTRI!$F$19</f>
        <v>0</v>
      </c>
      <c r="W29" s="26">
        <f>I29*'Foglio deposito'!$C$264*P29/CENTRI!$F$19</f>
        <v>0</v>
      </c>
      <c r="X29" s="26">
        <f t="shared" si="3"/>
        <v>0</v>
      </c>
      <c r="Y29" s="26">
        <f>J29*'Foglio deposito'!$C$264*O29/CENTRI!$F$19</f>
        <v>0</v>
      </c>
      <c r="Z29" s="26">
        <f>J29*'Foglio deposito'!$C$265*O29/CENTRI!$F$19</f>
        <v>0</v>
      </c>
      <c r="AA29" s="342">
        <f>(U29+V29)*'Foglio deposito'!$C$51-W29*'Foglio deposito'!$C$52+AI29</f>
        <v>0</v>
      </c>
      <c r="AB29" s="342">
        <f>(X29+Y29)*'Foglio deposito'!$C$52-Z29*'Foglio deposito'!$C$51+AJ29</f>
        <v>0</v>
      </c>
      <c r="AC29" s="22">
        <f>AA29*100/'Foglio deposito'!$C$51</f>
        <v>0</v>
      </c>
      <c r="AD29" s="22">
        <f>AB29*100/'Foglio deposito'!$C$52</f>
        <v>0</v>
      </c>
      <c r="AE29" s="109">
        <f t="shared" si="16"/>
        <v>0</v>
      </c>
      <c r="AF29" s="10">
        <f t="shared" si="4"/>
        <v>0</v>
      </c>
      <c r="AG29" s="14">
        <f t="shared" si="13"/>
        <v>0</v>
      </c>
      <c r="AH29" s="14">
        <f>IF(AG29=0,0,'Foglio deposito'!$S$222)*AG29</f>
        <v>0</v>
      </c>
      <c r="AI29" s="337">
        <f t="shared" si="14"/>
        <v>0</v>
      </c>
      <c r="AJ29" s="338">
        <f t="shared" si="15"/>
        <v>0</v>
      </c>
      <c r="AL29" s="338">
        <f>(U29+V29)*'Foglio deposito'!$C$51-W29*'Foglio deposito'!$C$52</f>
        <v>0</v>
      </c>
      <c r="AM29" s="338">
        <f>(X29+Y29)*'Foglio deposito'!$C$52-Z29*'Foglio deposito'!$C$51</f>
        <v>0</v>
      </c>
    </row>
    <row r="30" spans="2:39" ht="18" customHeight="1" x14ac:dyDescent="0.25">
      <c r="B30" s="21">
        <f t="shared" si="5"/>
        <v>27</v>
      </c>
      <c r="C30" s="22">
        <f>'DATI STRUTTURA'!D48</f>
        <v>0</v>
      </c>
      <c r="D30" s="22">
        <f>'DATI STRUTTURA'!E48</f>
        <v>0</v>
      </c>
      <c r="E30" s="23">
        <f t="shared" si="0"/>
        <v>0</v>
      </c>
      <c r="F30" s="22">
        <f t="shared" si="6"/>
        <v>0</v>
      </c>
      <c r="G30" s="24">
        <f t="shared" si="7"/>
        <v>0</v>
      </c>
      <c r="H30" s="24">
        <f t="shared" si="8"/>
        <v>0</v>
      </c>
      <c r="I30" s="25">
        <f>IF(H30=0,0,IF('DATI STRUTTURA'!D48&lt;='DATI STRUTTURA'!E48,0,1/(('DATI STRUTTURA'!$F$11^3)/('MASSE 1'!$O$12*'Foglio deposito'!$J$161*H30)+'DATI STRUTTURA'!$F$11/('Foglio deposito'!$J$162*$F30))))</f>
        <v>0</v>
      </c>
      <c r="J30" s="25">
        <f>IF(G30=0,0,IF('DATI STRUTTURA'!D48&lt;='DATI STRUTTURA'!E48,1/(('DATI STRUTTURA'!$F$11^3)/('MASSE 1'!$O$12*'Foglio deposito'!$J$161*G30)+'DATI STRUTTURA'!$F$11/('Foglio deposito'!$J$162*$F30)),0))</f>
        <v>0</v>
      </c>
      <c r="K30" s="22">
        <f>'DATI STRUTTURA'!F48</f>
        <v>0</v>
      </c>
      <c r="L30" s="22">
        <f>'DATI STRUTTURA'!G48</f>
        <v>0</v>
      </c>
      <c r="M30" s="21">
        <f t="shared" si="9"/>
        <v>0</v>
      </c>
      <c r="N30" s="21">
        <f t="shared" si="10"/>
        <v>0</v>
      </c>
      <c r="O30" s="22">
        <f>K30-CENTRI!$F$11</f>
        <v>-4.3850356329943541</v>
      </c>
      <c r="P30" s="22">
        <f>L30-CENTRI!$F$12</f>
        <v>-5.0204763494930891</v>
      </c>
      <c r="Q30" s="22">
        <f t="shared" si="17"/>
        <v>19.228537502630196</v>
      </c>
      <c r="R30" s="22">
        <f t="shared" si="18"/>
        <v>25.205182775819456</v>
      </c>
      <c r="S30" s="25">
        <f t="shared" si="12"/>
        <v>0</v>
      </c>
      <c r="T30" s="25">
        <f t="shared" si="1"/>
        <v>0</v>
      </c>
      <c r="U30" s="26">
        <f t="shared" si="2"/>
        <v>0</v>
      </c>
      <c r="V30" s="26">
        <f>I30*'Foglio deposito'!$C$265*P30/CENTRI!$F$19</f>
        <v>0</v>
      </c>
      <c r="W30" s="26">
        <f>I30*'Foglio deposito'!$C$264*P30/CENTRI!$F$19</f>
        <v>0</v>
      </c>
      <c r="X30" s="26">
        <f t="shared" si="3"/>
        <v>0</v>
      </c>
      <c r="Y30" s="26">
        <f>J30*'Foglio deposito'!$C$264*O30/CENTRI!$F$19</f>
        <v>0</v>
      </c>
      <c r="Z30" s="26">
        <f>J30*'Foglio deposito'!$C$265*O30/CENTRI!$F$19</f>
        <v>0</v>
      </c>
      <c r="AA30" s="342">
        <f>(U30+V30)*'Foglio deposito'!$C$51-W30*'Foglio deposito'!$C$52+AI30</f>
        <v>0</v>
      </c>
      <c r="AB30" s="342">
        <f>(X30+Y30)*'Foglio deposito'!$C$52-Z30*'Foglio deposito'!$C$51+AJ30</f>
        <v>0</v>
      </c>
      <c r="AC30" s="22">
        <f>AA30*100/'Foglio deposito'!$C$51</f>
        <v>0</v>
      </c>
      <c r="AD30" s="22">
        <f>AB30*100/'Foglio deposito'!$C$52</f>
        <v>0</v>
      </c>
      <c r="AE30" s="109">
        <f t="shared" si="16"/>
        <v>0</v>
      </c>
      <c r="AF30" s="10">
        <f t="shared" si="4"/>
        <v>0</v>
      </c>
      <c r="AG30" s="14">
        <f t="shared" si="13"/>
        <v>0</v>
      </c>
      <c r="AH30" s="14">
        <f>IF(AG30=0,0,'Foglio deposito'!$S$222)*AG30</f>
        <v>0</v>
      </c>
      <c r="AI30" s="337">
        <f t="shared" si="14"/>
        <v>0</v>
      </c>
      <c r="AJ30" s="338">
        <f t="shared" si="15"/>
        <v>0</v>
      </c>
      <c r="AL30" s="338">
        <f>(U30+V30)*'Foglio deposito'!$C$51-W30*'Foglio deposito'!$C$52</f>
        <v>0</v>
      </c>
      <c r="AM30" s="338">
        <f>(X30+Y30)*'Foglio deposito'!$C$52-Z30*'Foglio deposito'!$C$51</f>
        <v>0</v>
      </c>
    </row>
    <row r="31" spans="2:39" ht="18" customHeight="1" x14ac:dyDescent="0.25">
      <c r="B31" s="21">
        <f t="shared" si="5"/>
        <v>28</v>
      </c>
      <c r="C31" s="22">
        <f>'DATI STRUTTURA'!D49</f>
        <v>0</v>
      </c>
      <c r="D31" s="22">
        <f>'DATI STRUTTURA'!E49</f>
        <v>0</v>
      </c>
      <c r="E31" s="23">
        <f t="shared" si="0"/>
        <v>0</v>
      </c>
      <c r="F31" s="22">
        <f t="shared" si="6"/>
        <v>0</v>
      </c>
      <c r="G31" s="24">
        <f t="shared" si="7"/>
        <v>0</v>
      </c>
      <c r="H31" s="24">
        <f t="shared" si="8"/>
        <v>0</v>
      </c>
      <c r="I31" s="25">
        <f>IF(H31=0,0,IF('DATI STRUTTURA'!D49&lt;='DATI STRUTTURA'!E49,0,1/(('DATI STRUTTURA'!$F$11^3)/('MASSE 1'!$O$12*'Foglio deposito'!$J$161*H31)+'DATI STRUTTURA'!$F$11/('Foglio deposito'!$J$162*$F31))))</f>
        <v>0</v>
      </c>
      <c r="J31" s="25">
        <f>IF(G31=0,0,IF('DATI STRUTTURA'!D49&lt;='DATI STRUTTURA'!E49,1/(('DATI STRUTTURA'!$F$11^3)/('MASSE 1'!$O$12*'Foglio deposito'!$J$161*G31)+'DATI STRUTTURA'!$F$11/('Foglio deposito'!$J$162*$F31)),0))</f>
        <v>0</v>
      </c>
      <c r="K31" s="22">
        <f>'DATI STRUTTURA'!F49</f>
        <v>0</v>
      </c>
      <c r="L31" s="22">
        <f>'DATI STRUTTURA'!G49</f>
        <v>0</v>
      </c>
      <c r="M31" s="21">
        <f t="shared" si="9"/>
        <v>0</v>
      </c>
      <c r="N31" s="21">
        <f t="shared" si="10"/>
        <v>0</v>
      </c>
      <c r="O31" s="22">
        <f>K31-CENTRI!$F$11</f>
        <v>-4.3850356329943541</v>
      </c>
      <c r="P31" s="22">
        <f>L31-CENTRI!$F$12</f>
        <v>-5.0204763494930891</v>
      </c>
      <c r="Q31" s="22">
        <f t="shared" si="17"/>
        <v>19.228537502630196</v>
      </c>
      <c r="R31" s="22">
        <f t="shared" si="18"/>
        <v>25.205182775819456</v>
      </c>
      <c r="S31" s="25">
        <f t="shared" si="12"/>
        <v>0</v>
      </c>
      <c r="T31" s="25">
        <f t="shared" si="1"/>
        <v>0</v>
      </c>
      <c r="U31" s="26">
        <f t="shared" si="2"/>
        <v>0</v>
      </c>
      <c r="V31" s="26">
        <f>I31*'Foglio deposito'!$C$265*P31/CENTRI!$F$19</f>
        <v>0</v>
      </c>
      <c r="W31" s="26">
        <f>I31*'Foglio deposito'!$C$264*P31/CENTRI!$F$19</f>
        <v>0</v>
      </c>
      <c r="X31" s="26">
        <f t="shared" si="3"/>
        <v>0</v>
      </c>
      <c r="Y31" s="26">
        <f>J31*'Foglio deposito'!$C$264*O31/CENTRI!$F$19</f>
        <v>0</v>
      </c>
      <c r="Z31" s="26">
        <f>J31*'Foglio deposito'!$C$265*O31/CENTRI!$F$19</f>
        <v>0</v>
      </c>
      <c r="AA31" s="342">
        <f>(U31+V31)*'Foglio deposito'!$C$51-W31*'Foglio deposito'!$C$52+AI31</f>
        <v>0</v>
      </c>
      <c r="AB31" s="342">
        <f>(X31+Y31)*'Foglio deposito'!$C$52-Z31*'Foglio deposito'!$C$51+AJ31</f>
        <v>0</v>
      </c>
      <c r="AC31" s="22">
        <f>AA31*100/'Foglio deposito'!$C$51</f>
        <v>0</v>
      </c>
      <c r="AD31" s="22">
        <f>AB31*100/'Foglio deposito'!$C$52</f>
        <v>0</v>
      </c>
      <c r="AE31" s="109">
        <f t="shared" si="16"/>
        <v>0</v>
      </c>
      <c r="AF31" s="10">
        <f t="shared" si="4"/>
        <v>0</v>
      </c>
      <c r="AG31" s="14">
        <f t="shared" si="13"/>
        <v>0</v>
      </c>
      <c r="AH31" s="14">
        <f>IF(AG31=0,0,'Foglio deposito'!$S$222)*AG31</f>
        <v>0</v>
      </c>
      <c r="AI31" s="337">
        <f t="shared" si="14"/>
        <v>0</v>
      </c>
      <c r="AJ31" s="338">
        <f t="shared" si="15"/>
        <v>0</v>
      </c>
      <c r="AL31" s="338">
        <f>(U31+V31)*'Foglio deposito'!$C$51-W31*'Foglio deposito'!$C$52</f>
        <v>0</v>
      </c>
      <c r="AM31" s="338">
        <f>(X31+Y31)*'Foglio deposito'!$C$52-Z31*'Foglio deposito'!$C$51</f>
        <v>0</v>
      </c>
    </row>
    <row r="32" spans="2:39" ht="18" customHeight="1" x14ac:dyDescent="0.25">
      <c r="B32" s="21">
        <f t="shared" si="5"/>
        <v>29</v>
      </c>
      <c r="C32" s="22">
        <f>'DATI STRUTTURA'!D50</f>
        <v>0</v>
      </c>
      <c r="D32" s="22">
        <f>'DATI STRUTTURA'!E50</f>
        <v>0</v>
      </c>
      <c r="E32" s="23">
        <f t="shared" si="0"/>
        <v>0</v>
      </c>
      <c r="F32" s="22">
        <f t="shared" si="6"/>
        <v>0</v>
      </c>
      <c r="G32" s="24">
        <f t="shared" si="7"/>
        <v>0</v>
      </c>
      <c r="H32" s="24">
        <f t="shared" si="8"/>
        <v>0</v>
      </c>
      <c r="I32" s="25">
        <f>IF(H32=0,0,IF('DATI STRUTTURA'!D50&lt;='DATI STRUTTURA'!E50,0,1/(('DATI STRUTTURA'!$F$11^3)/('MASSE 1'!$O$12*'Foglio deposito'!$J$161*H32)+'DATI STRUTTURA'!$F$11/('Foglio deposito'!$J$162*$F32))))</f>
        <v>0</v>
      </c>
      <c r="J32" s="25">
        <f>IF(G32=0,0,IF('DATI STRUTTURA'!D50&lt;='DATI STRUTTURA'!E50,1/(('DATI STRUTTURA'!$F$11^3)/('MASSE 1'!$O$12*'Foglio deposito'!$J$161*G32)+'DATI STRUTTURA'!$F$11/('Foglio deposito'!$J$162*$F32)),0))</f>
        <v>0</v>
      </c>
      <c r="K32" s="22">
        <f>'DATI STRUTTURA'!F50</f>
        <v>0</v>
      </c>
      <c r="L32" s="22">
        <f>'DATI STRUTTURA'!G50</f>
        <v>0</v>
      </c>
      <c r="M32" s="21">
        <f t="shared" si="9"/>
        <v>0</v>
      </c>
      <c r="N32" s="21">
        <f t="shared" si="10"/>
        <v>0</v>
      </c>
      <c r="O32" s="22">
        <f>K32-CENTRI!$F$11</f>
        <v>-4.3850356329943541</v>
      </c>
      <c r="P32" s="22">
        <f>L32-CENTRI!$F$12</f>
        <v>-5.0204763494930891</v>
      </c>
      <c r="Q32" s="22">
        <f t="shared" si="17"/>
        <v>19.228537502630196</v>
      </c>
      <c r="R32" s="22">
        <f t="shared" si="18"/>
        <v>25.205182775819456</v>
      </c>
      <c r="S32" s="25">
        <f t="shared" si="12"/>
        <v>0</v>
      </c>
      <c r="T32" s="25">
        <f t="shared" si="1"/>
        <v>0</v>
      </c>
      <c r="U32" s="26">
        <f t="shared" si="2"/>
        <v>0</v>
      </c>
      <c r="V32" s="26">
        <f>I32*'Foglio deposito'!$C$265*P32/CENTRI!$F$19</f>
        <v>0</v>
      </c>
      <c r="W32" s="26">
        <f>I32*'Foglio deposito'!$C$264*P32/CENTRI!$F$19</f>
        <v>0</v>
      </c>
      <c r="X32" s="26">
        <f t="shared" si="3"/>
        <v>0</v>
      </c>
      <c r="Y32" s="26">
        <f>J32*'Foglio deposito'!$C$264*O32/CENTRI!$F$19</f>
        <v>0</v>
      </c>
      <c r="Z32" s="26">
        <f>J32*'Foglio deposito'!$C$265*O32/CENTRI!$F$19</f>
        <v>0</v>
      </c>
      <c r="AA32" s="342">
        <f>(U32+V32)*'Foglio deposito'!$C$51-W32*'Foglio deposito'!$C$52+AI32</f>
        <v>0</v>
      </c>
      <c r="AB32" s="342">
        <f>(X32+Y32)*'Foglio deposito'!$C$52-Z32*'Foglio deposito'!$C$51+AJ32</f>
        <v>0</v>
      </c>
      <c r="AC32" s="22">
        <f>AA32*100/'Foglio deposito'!$C$51</f>
        <v>0</v>
      </c>
      <c r="AD32" s="22">
        <f>AB32*100/'Foglio deposito'!$C$52</f>
        <v>0</v>
      </c>
      <c r="AE32" s="109">
        <f t="shared" si="16"/>
        <v>0</v>
      </c>
      <c r="AF32" s="10">
        <f t="shared" si="4"/>
        <v>0</v>
      </c>
      <c r="AG32" s="14">
        <f t="shared" si="13"/>
        <v>0</v>
      </c>
      <c r="AH32" s="14">
        <f>IF(AG32=0,0,'Foglio deposito'!$S$222)*AG32</f>
        <v>0</v>
      </c>
      <c r="AI32" s="337">
        <f t="shared" si="14"/>
        <v>0</v>
      </c>
      <c r="AJ32" s="338">
        <f t="shared" si="15"/>
        <v>0</v>
      </c>
      <c r="AL32" s="338">
        <f>(U32+V32)*'Foglio deposito'!$C$51-W32*'Foglio deposito'!$C$52</f>
        <v>0</v>
      </c>
      <c r="AM32" s="338">
        <f>(X32+Y32)*'Foglio deposito'!$C$52-Z32*'Foglio deposito'!$C$51</f>
        <v>0</v>
      </c>
    </row>
    <row r="33" spans="2:39" ht="18" customHeight="1" x14ac:dyDescent="0.25">
      <c r="B33" s="21">
        <f t="shared" si="5"/>
        <v>30</v>
      </c>
      <c r="C33" s="22">
        <f>'DATI STRUTTURA'!D51</f>
        <v>0</v>
      </c>
      <c r="D33" s="22">
        <f>'DATI STRUTTURA'!E51</f>
        <v>0</v>
      </c>
      <c r="E33" s="23">
        <f t="shared" si="0"/>
        <v>0</v>
      </c>
      <c r="F33" s="22">
        <f t="shared" si="6"/>
        <v>0</v>
      </c>
      <c r="G33" s="24">
        <f t="shared" si="7"/>
        <v>0</v>
      </c>
      <c r="H33" s="24">
        <f t="shared" si="8"/>
        <v>0</v>
      </c>
      <c r="I33" s="25">
        <f>IF(H33=0,0,IF('DATI STRUTTURA'!D51&lt;='DATI STRUTTURA'!E51,0,1/(('DATI STRUTTURA'!$F$11^3)/('MASSE 1'!$O$12*'Foglio deposito'!$J$161*H33)+'DATI STRUTTURA'!$F$11/('Foglio deposito'!$J$162*$F33))))</f>
        <v>0</v>
      </c>
      <c r="J33" s="25">
        <f>IF(G33=0,0,IF('DATI STRUTTURA'!D51&lt;='DATI STRUTTURA'!E51,1/(('DATI STRUTTURA'!$F$11^3)/('MASSE 1'!$O$12*'Foglio deposito'!$J$161*G33)+'DATI STRUTTURA'!$F$11/('Foglio deposito'!$J$162*$F33)),0))</f>
        <v>0</v>
      </c>
      <c r="K33" s="22">
        <f>'DATI STRUTTURA'!F51</f>
        <v>0</v>
      </c>
      <c r="L33" s="22">
        <f>'DATI STRUTTURA'!G51</f>
        <v>0</v>
      </c>
      <c r="M33" s="21">
        <f t="shared" si="9"/>
        <v>0</v>
      </c>
      <c r="N33" s="21">
        <f t="shared" si="10"/>
        <v>0</v>
      </c>
      <c r="O33" s="22">
        <f>K33-CENTRI!$F$11</f>
        <v>-4.3850356329943541</v>
      </c>
      <c r="P33" s="22">
        <f>L33-CENTRI!$F$12</f>
        <v>-5.0204763494930891</v>
      </c>
      <c r="Q33" s="22">
        <f t="shared" si="17"/>
        <v>19.228537502630196</v>
      </c>
      <c r="R33" s="22">
        <f t="shared" si="18"/>
        <v>25.205182775819456</v>
      </c>
      <c r="S33" s="25">
        <f t="shared" si="12"/>
        <v>0</v>
      </c>
      <c r="T33" s="25">
        <f t="shared" si="1"/>
        <v>0</v>
      </c>
      <c r="U33" s="26">
        <f t="shared" si="2"/>
        <v>0</v>
      </c>
      <c r="V33" s="26">
        <f>I33*'Foglio deposito'!$C$265*P33/CENTRI!$F$19</f>
        <v>0</v>
      </c>
      <c r="W33" s="26">
        <f>I33*'Foglio deposito'!$C$264*P33/CENTRI!$F$19</f>
        <v>0</v>
      </c>
      <c r="X33" s="26">
        <f t="shared" si="3"/>
        <v>0</v>
      </c>
      <c r="Y33" s="26">
        <f>J33*'Foglio deposito'!$C$264*O33/CENTRI!$F$19</f>
        <v>0</v>
      </c>
      <c r="Z33" s="26">
        <f>J33*'Foglio deposito'!$C$265*O33/CENTRI!$F$19</f>
        <v>0</v>
      </c>
      <c r="AA33" s="342">
        <f>(U33+V33)*'Foglio deposito'!$C$51-W33*'Foglio deposito'!$C$52+AI33</f>
        <v>0</v>
      </c>
      <c r="AB33" s="342">
        <f>(X33+Y33)*'Foglio deposito'!$C$52-Z33*'Foglio deposito'!$C$51+AJ33</f>
        <v>0</v>
      </c>
      <c r="AC33" s="22">
        <f>AA33*100/'Foglio deposito'!$C$51</f>
        <v>0</v>
      </c>
      <c r="AD33" s="22">
        <f>AB33*100/'Foglio deposito'!$C$52</f>
        <v>0</v>
      </c>
      <c r="AE33" s="109">
        <f t="shared" si="16"/>
        <v>0</v>
      </c>
      <c r="AF33" s="10">
        <f t="shared" si="4"/>
        <v>0</v>
      </c>
      <c r="AG33" s="14">
        <f t="shared" si="13"/>
        <v>0</v>
      </c>
      <c r="AH33" s="14">
        <f>IF(AG33=0,0,'Foglio deposito'!$S$222)*AG33</f>
        <v>0</v>
      </c>
      <c r="AI33" s="337">
        <f t="shared" si="14"/>
        <v>0</v>
      </c>
      <c r="AJ33" s="338">
        <f t="shared" si="15"/>
        <v>0</v>
      </c>
      <c r="AL33" s="338">
        <f>(U33+V33)*'Foglio deposito'!$C$51-W33*'Foglio deposito'!$C$52</f>
        <v>0</v>
      </c>
      <c r="AM33" s="338">
        <f>(X33+Y33)*'Foglio deposito'!$C$52-Z33*'Foglio deposito'!$C$51</f>
        <v>0</v>
      </c>
    </row>
    <row r="34" spans="2:39" ht="18" customHeight="1" x14ac:dyDescent="0.25">
      <c r="B34" s="21">
        <f t="shared" si="5"/>
        <v>31</v>
      </c>
      <c r="C34" s="22">
        <f>'DATI STRUTTURA'!D52</f>
        <v>0</v>
      </c>
      <c r="D34" s="22">
        <f>'DATI STRUTTURA'!E52</f>
        <v>0</v>
      </c>
      <c r="E34" s="23">
        <f t="shared" si="0"/>
        <v>0</v>
      </c>
      <c r="F34" s="22">
        <f t="shared" si="6"/>
        <v>0</v>
      </c>
      <c r="G34" s="24">
        <f t="shared" si="7"/>
        <v>0</v>
      </c>
      <c r="H34" s="24">
        <f t="shared" si="8"/>
        <v>0</v>
      </c>
      <c r="I34" s="25">
        <f>IF(H34=0,0,IF('DATI STRUTTURA'!D52&lt;='DATI STRUTTURA'!E52,0,1/(('DATI STRUTTURA'!$F$11^3)/('MASSE 1'!$O$12*'Foglio deposito'!$J$161*H34)+'DATI STRUTTURA'!$F$11/('Foglio deposito'!$J$162*$F34))))</f>
        <v>0</v>
      </c>
      <c r="J34" s="25">
        <f>IF(G34=0,0,IF('DATI STRUTTURA'!D52&lt;='DATI STRUTTURA'!E52,1/(('DATI STRUTTURA'!$F$11^3)/('MASSE 1'!$O$12*'Foglio deposito'!$J$161*G34)+'DATI STRUTTURA'!$F$11/('Foglio deposito'!$J$162*$F34)),0))</f>
        <v>0</v>
      </c>
      <c r="K34" s="22">
        <f>'DATI STRUTTURA'!F52</f>
        <v>0</v>
      </c>
      <c r="L34" s="22">
        <f>'DATI STRUTTURA'!G52</f>
        <v>0</v>
      </c>
      <c r="M34" s="21">
        <f t="shared" si="9"/>
        <v>0</v>
      </c>
      <c r="N34" s="21">
        <f t="shared" si="10"/>
        <v>0</v>
      </c>
      <c r="O34" s="22">
        <f>K34-CENTRI!$F$11</f>
        <v>-4.3850356329943541</v>
      </c>
      <c r="P34" s="22">
        <f>L34-CENTRI!$F$12</f>
        <v>-5.0204763494930891</v>
      </c>
      <c r="Q34" s="22">
        <f t="shared" si="17"/>
        <v>19.228537502630196</v>
      </c>
      <c r="R34" s="22">
        <f t="shared" si="18"/>
        <v>25.205182775819456</v>
      </c>
      <c r="S34" s="25">
        <f t="shared" si="12"/>
        <v>0</v>
      </c>
      <c r="T34" s="25">
        <f t="shared" si="1"/>
        <v>0</v>
      </c>
      <c r="U34" s="26">
        <f t="shared" si="2"/>
        <v>0</v>
      </c>
      <c r="V34" s="26">
        <f>I34*'Foglio deposito'!$C$265*P34/CENTRI!$F$19</f>
        <v>0</v>
      </c>
      <c r="W34" s="26">
        <f>I34*'Foglio deposito'!$C$264*P34/CENTRI!$F$19</f>
        <v>0</v>
      </c>
      <c r="X34" s="26">
        <f t="shared" si="3"/>
        <v>0</v>
      </c>
      <c r="Y34" s="26">
        <f>J34*'Foglio deposito'!$C$264*O34/CENTRI!$F$19</f>
        <v>0</v>
      </c>
      <c r="Z34" s="26">
        <f>J34*'Foglio deposito'!$C$265*O34/CENTRI!$F$19</f>
        <v>0</v>
      </c>
      <c r="AA34" s="342">
        <f>(U34+V34)*'Foglio deposito'!$C$51-W34*'Foglio deposito'!$C$52+AI34</f>
        <v>0</v>
      </c>
      <c r="AB34" s="342">
        <f>(X34+Y34)*'Foglio deposito'!$C$52-Z34*'Foglio deposito'!$C$51+AJ34</f>
        <v>0</v>
      </c>
      <c r="AC34" s="22">
        <f>AA34*100/'Foglio deposito'!$C$51</f>
        <v>0</v>
      </c>
      <c r="AD34" s="22">
        <f>AB34*100/'Foglio deposito'!$C$52</f>
        <v>0</v>
      </c>
      <c r="AE34" s="109">
        <f t="shared" si="16"/>
        <v>0</v>
      </c>
      <c r="AF34" s="10">
        <f t="shared" si="4"/>
        <v>0</v>
      </c>
      <c r="AG34" s="14">
        <f t="shared" si="13"/>
        <v>0</v>
      </c>
      <c r="AH34" s="14">
        <f>IF(AG34=0,0,'Foglio deposito'!$S$222)*AG34</f>
        <v>0</v>
      </c>
      <c r="AI34" s="337">
        <f t="shared" si="14"/>
        <v>0</v>
      </c>
      <c r="AJ34" s="338">
        <f t="shared" si="15"/>
        <v>0</v>
      </c>
      <c r="AL34" s="338">
        <f>(U34+V34)*'Foglio deposito'!$C$51-W34*'Foglio deposito'!$C$52</f>
        <v>0</v>
      </c>
      <c r="AM34" s="338">
        <f>(X34+Y34)*'Foglio deposito'!$C$52-Z34*'Foglio deposito'!$C$51</f>
        <v>0</v>
      </c>
    </row>
    <row r="35" spans="2:39" ht="18" customHeight="1" x14ac:dyDescent="0.25">
      <c r="B35" s="21">
        <f t="shared" si="5"/>
        <v>32</v>
      </c>
      <c r="C35" s="22">
        <f>'DATI STRUTTURA'!D53</f>
        <v>0</v>
      </c>
      <c r="D35" s="22">
        <f>'DATI STRUTTURA'!E53</f>
        <v>0</v>
      </c>
      <c r="E35" s="23">
        <f t="shared" si="0"/>
        <v>0</v>
      </c>
      <c r="F35" s="22">
        <f t="shared" si="6"/>
        <v>0</v>
      </c>
      <c r="G35" s="24">
        <f t="shared" si="7"/>
        <v>0</v>
      </c>
      <c r="H35" s="24">
        <f t="shared" si="8"/>
        <v>0</v>
      </c>
      <c r="I35" s="25">
        <f>IF(H35=0,0,IF('DATI STRUTTURA'!D53&lt;='DATI STRUTTURA'!E53,0,1/(('DATI STRUTTURA'!$F$11^3)/('MASSE 1'!$O$12*'Foglio deposito'!$J$161*H35)+'DATI STRUTTURA'!$F$11/('Foglio deposito'!$J$162*$F35))))</f>
        <v>0</v>
      </c>
      <c r="J35" s="25">
        <f>IF(G35=0,0,IF('DATI STRUTTURA'!D53&lt;='DATI STRUTTURA'!E53,1/(('DATI STRUTTURA'!$F$11^3)/('MASSE 1'!$O$12*'Foglio deposito'!$J$161*G35)+'DATI STRUTTURA'!$F$11/('Foglio deposito'!$J$162*$F35)),0))</f>
        <v>0</v>
      </c>
      <c r="K35" s="22">
        <f>'DATI STRUTTURA'!F53</f>
        <v>0</v>
      </c>
      <c r="L35" s="22">
        <f>'DATI STRUTTURA'!G53</f>
        <v>0</v>
      </c>
      <c r="M35" s="21">
        <f t="shared" si="9"/>
        <v>0</v>
      </c>
      <c r="N35" s="21">
        <f t="shared" si="10"/>
        <v>0</v>
      </c>
      <c r="O35" s="22">
        <f>K35-CENTRI!$F$11</f>
        <v>-4.3850356329943541</v>
      </c>
      <c r="P35" s="22">
        <f>L35-CENTRI!$F$12</f>
        <v>-5.0204763494930891</v>
      </c>
      <c r="Q35" s="22">
        <f t="shared" si="17"/>
        <v>19.228537502630196</v>
      </c>
      <c r="R35" s="22">
        <f t="shared" si="18"/>
        <v>25.205182775819456</v>
      </c>
      <c r="S35" s="25">
        <f t="shared" si="12"/>
        <v>0</v>
      </c>
      <c r="T35" s="25">
        <f t="shared" si="1"/>
        <v>0</v>
      </c>
      <c r="U35" s="26">
        <f t="shared" si="2"/>
        <v>0</v>
      </c>
      <c r="V35" s="26">
        <f>I35*'Foglio deposito'!$C$265*P35/CENTRI!$F$19</f>
        <v>0</v>
      </c>
      <c r="W35" s="26">
        <f>I35*'Foglio deposito'!$C$264*P35/CENTRI!$F$19</f>
        <v>0</v>
      </c>
      <c r="X35" s="26">
        <f t="shared" si="3"/>
        <v>0</v>
      </c>
      <c r="Y35" s="26">
        <f>J35*'Foglio deposito'!$C$264*O35/CENTRI!$F$19</f>
        <v>0</v>
      </c>
      <c r="Z35" s="26">
        <f>J35*'Foglio deposito'!$C$265*O35/CENTRI!$F$19</f>
        <v>0</v>
      </c>
      <c r="AA35" s="342">
        <f>(U35+V35)*'Foglio deposito'!$C$51-W35*'Foglio deposito'!$C$52+AI35</f>
        <v>0</v>
      </c>
      <c r="AB35" s="342">
        <f>(X35+Y35)*'Foglio deposito'!$C$52-Z35*'Foglio deposito'!$C$51+AJ35</f>
        <v>0</v>
      </c>
      <c r="AC35" s="22">
        <f>AA35*100/'Foglio deposito'!$C$51</f>
        <v>0</v>
      </c>
      <c r="AD35" s="22">
        <f>AB35*100/'Foglio deposito'!$C$52</f>
        <v>0</v>
      </c>
      <c r="AE35" s="109">
        <f t="shared" si="16"/>
        <v>0</v>
      </c>
      <c r="AF35" s="10">
        <f t="shared" si="4"/>
        <v>0</v>
      </c>
      <c r="AG35" s="14">
        <f t="shared" si="13"/>
        <v>0</v>
      </c>
      <c r="AH35" s="14">
        <f>IF(AG35=0,0,'Foglio deposito'!$S$222)*AG35</f>
        <v>0</v>
      </c>
      <c r="AI35" s="337">
        <f t="shared" si="14"/>
        <v>0</v>
      </c>
      <c r="AJ35" s="338">
        <f t="shared" si="15"/>
        <v>0</v>
      </c>
      <c r="AL35" s="338">
        <f>(U35+V35)*'Foglio deposito'!$C$51-W35*'Foglio deposito'!$C$52</f>
        <v>0</v>
      </c>
      <c r="AM35" s="338">
        <f>(X35+Y35)*'Foglio deposito'!$C$52-Z35*'Foglio deposito'!$C$51</f>
        <v>0</v>
      </c>
    </row>
    <row r="36" spans="2:39" ht="18" customHeight="1" x14ac:dyDescent="0.25">
      <c r="B36" s="21">
        <f t="shared" si="5"/>
        <v>33</v>
      </c>
      <c r="C36" s="22">
        <f>'DATI STRUTTURA'!D54</f>
        <v>0</v>
      </c>
      <c r="D36" s="22">
        <f>'DATI STRUTTURA'!E54</f>
        <v>0</v>
      </c>
      <c r="E36" s="23">
        <f t="shared" ref="E36:E43" si="19">C36*D36</f>
        <v>0</v>
      </c>
      <c r="F36" s="22">
        <f t="shared" ref="F36:F43" si="20">E36/1.2</f>
        <v>0</v>
      </c>
      <c r="G36" s="24">
        <f t="shared" ref="G36:G43" si="21">(C36*D36^3)/12</f>
        <v>0</v>
      </c>
      <c r="H36" s="24">
        <f t="shared" ref="H36:H43" si="22">(D36*C36^3)/12</f>
        <v>0</v>
      </c>
      <c r="I36" s="25">
        <f>IF(H36=0,0,IF('DATI STRUTTURA'!D54&lt;='DATI STRUTTURA'!E54,0,1/(('DATI STRUTTURA'!$F$11^3)/('MASSE 1'!$O$12*'Foglio deposito'!$J$161*H36)+'DATI STRUTTURA'!$F$11/('Foglio deposito'!$J$162*$F36))))</f>
        <v>0</v>
      </c>
      <c r="J36" s="25">
        <f>IF(G36=0,0,IF('DATI STRUTTURA'!D54&lt;='DATI STRUTTURA'!E54,1/(('DATI STRUTTURA'!$F$11^3)/('MASSE 1'!$O$12*'Foglio deposito'!$J$161*G36)+'DATI STRUTTURA'!$F$11/('Foglio deposito'!$J$162*$F36)),0))</f>
        <v>0</v>
      </c>
      <c r="K36" s="22">
        <f>'DATI STRUTTURA'!F54</f>
        <v>0</v>
      </c>
      <c r="L36" s="22">
        <f>'DATI STRUTTURA'!G54</f>
        <v>0</v>
      </c>
      <c r="M36" s="21">
        <f t="shared" ref="M36:M43" si="23">J36*K36</f>
        <v>0</v>
      </c>
      <c r="N36" s="21">
        <f t="shared" ref="N36:N43" si="24">I36*L36</f>
        <v>0</v>
      </c>
      <c r="O36" s="22">
        <f>K36-CENTRI!$F$11</f>
        <v>-4.3850356329943541</v>
      </c>
      <c r="P36" s="22">
        <f>L36-CENTRI!$F$12</f>
        <v>-5.0204763494930891</v>
      </c>
      <c r="Q36" s="22">
        <f t="shared" si="17"/>
        <v>19.228537502630196</v>
      </c>
      <c r="R36" s="22">
        <f t="shared" si="18"/>
        <v>25.205182775819456</v>
      </c>
      <c r="S36" s="25">
        <f t="shared" ref="S36:S43" si="25">J36*Q36</f>
        <v>0</v>
      </c>
      <c r="T36" s="25">
        <f t="shared" ref="T36:T43" si="26">I36*R36</f>
        <v>0</v>
      </c>
      <c r="U36" s="26">
        <f t="shared" si="2"/>
        <v>0</v>
      </c>
      <c r="V36" s="26">
        <f>I36*'Foglio deposito'!$C$265*P36/CENTRI!$F$19</f>
        <v>0</v>
      </c>
      <c r="W36" s="26">
        <f>I36*'Foglio deposito'!$C$264*P36/CENTRI!$F$19</f>
        <v>0</v>
      </c>
      <c r="X36" s="26">
        <f t="shared" si="3"/>
        <v>0</v>
      </c>
      <c r="Y36" s="26">
        <f>J36*'Foglio deposito'!$C$264*O36/CENTRI!$F$19</f>
        <v>0</v>
      </c>
      <c r="Z36" s="26">
        <f>J36*'Foglio deposito'!$C$265*O36/CENTRI!$F$19</f>
        <v>0</v>
      </c>
      <c r="AA36" s="342">
        <f>(U36+V36)*'Foglio deposito'!$C$51-W36*'Foglio deposito'!$C$52+AI36</f>
        <v>0</v>
      </c>
      <c r="AB36" s="342">
        <f>(X36+Y36)*'Foglio deposito'!$C$52-Z36*'Foglio deposito'!$C$51+AJ36</f>
        <v>0</v>
      </c>
      <c r="AC36" s="22">
        <f>AA36*100/'Foglio deposito'!$C$51</f>
        <v>0</v>
      </c>
      <c r="AD36" s="22">
        <f>AB36*100/'Foglio deposito'!$C$52</f>
        <v>0</v>
      </c>
      <c r="AE36" s="109">
        <f t="shared" si="16"/>
        <v>0</v>
      </c>
      <c r="AF36" s="10">
        <f t="shared" si="4"/>
        <v>0</v>
      </c>
      <c r="AG36" s="14">
        <f t="shared" si="13"/>
        <v>0</v>
      </c>
      <c r="AH36" s="14">
        <f>IF(AG36=0,0,'Foglio deposito'!$S$222)*AG36</f>
        <v>0</v>
      </c>
      <c r="AI36" s="337">
        <f t="shared" si="14"/>
        <v>0</v>
      </c>
      <c r="AJ36" s="338">
        <f t="shared" si="15"/>
        <v>0</v>
      </c>
      <c r="AL36" s="338">
        <f>(U36+V36)*'Foglio deposito'!$C$51-W36*'Foglio deposito'!$C$52</f>
        <v>0</v>
      </c>
      <c r="AM36" s="338">
        <f>(X36+Y36)*'Foglio deposito'!$C$52-Z36*'Foglio deposito'!$C$51</f>
        <v>0</v>
      </c>
    </row>
    <row r="37" spans="2:39" ht="18" customHeight="1" x14ac:dyDescent="0.25">
      <c r="B37" s="21">
        <f t="shared" ref="B37:B43" si="27">B36+1</f>
        <v>34</v>
      </c>
      <c r="C37" s="22">
        <f>'DATI STRUTTURA'!D55</f>
        <v>0</v>
      </c>
      <c r="D37" s="22">
        <f>'DATI STRUTTURA'!E55</f>
        <v>0</v>
      </c>
      <c r="E37" s="23">
        <f t="shared" si="19"/>
        <v>0</v>
      </c>
      <c r="F37" s="22">
        <f t="shared" si="20"/>
        <v>0</v>
      </c>
      <c r="G37" s="24">
        <f t="shared" si="21"/>
        <v>0</v>
      </c>
      <c r="H37" s="24">
        <f t="shared" si="22"/>
        <v>0</v>
      </c>
      <c r="I37" s="25">
        <f>IF(H37=0,0,IF('DATI STRUTTURA'!D55&lt;='DATI STRUTTURA'!E55,0,1/(('DATI STRUTTURA'!$F$11^3)/('MASSE 1'!$O$12*'Foglio deposito'!$J$161*H37)+'DATI STRUTTURA'!$F$11/('Foglio deposito'!$J$162*$F37))))</f>
        <v>0</v>
      </c>
      <c r="J37" s="25">
        <f>IF(G37=0,0,IF('DATI STRUTTURA'!D55&lt;='DATI STRUTTURA'!E55,1/(('DATI STRUTTURA'!$F$11^3)/('MASSE 1'!$O$12*'Foglio deposito'!$J$161*G37)+'DATI STRUTTURA'!$F$11/('Foglio deposito'!$J$162*$F37)),0))</f>
        <v>0</v>
      </c>
      <c r="K37" s="22">
        <f>'DATI STRUTTURA'!F55</f>
        <v>0</v>
      </c>
      <c r="L37" s="22">
        <f>'DATI STRUTTURA'!G55</f>
        <v>0</v>
      </c>
      <c r="M37" s="21">
        <f t="shared" si="23"/>
        <v>0</v>
      </c>
      <c r="N37" s="21">
        <f t="shared" si="24"/>
        <v>0</v>
      </c>
      <c r="O37" s="22">
        <f>K37-CENTRI!$F$11</f>
        <v>-4.3850356329943541</v>
      </c>
      <c r="P37" s="22">
        <f>L37-CENTRI!$F$12</f>
        <v>-5.0204763494930891</v>
      </c>
      <c r="Q37" s="22">
        <f t="shared" si="17"/>
        <v>19.228537502630196</v>
      </c>
      <c r="R37" s="22">
        <f t="shared" si="18"/>
        <v>25.205182775819456</v>
      </c>
      <c r="S37" s="25">
        <f t="shared" si="25"/>
        <v>0</v>
      </c>
      <c r="T37" s="25">
        <f t="shared" si="26"/>
        <v>0</v>
      </c>
      <c r="U37" s="26">
        <f t="shared" si="2"/>
        <v>0</v>
      </c>
      <c r="V37" s="26">
        <f>I37*'Foglio deposito'!$C$265*P37/CENTRI!$F$19</f>
        <v>0</v>
      </c>
      <c r="W37" s="26">
        <f>I37*'Foglio deposito'!$C$264*P37/CENTRI!$F$19</f>
        <v>0</v>
      </c>
      <c r="X37" s="26">
        <f t="shared" si="3"/>
        <v>0</v>
      </c>
      <c r="Y37" s="26">
        <f>J37*'Foglio deposito'!$C$264*O37/CENTRI!$F$19</f>
        <v>0</v>
      </c>
      <c r="Z37" s="26">
        <f>J37*'Foglio deposito'!$C$265*O37/CENTRI!$F$19</f>
        <v>0</v>
      </c>
      <c r="AA37" s="342">
        <f>(U37+V37)*'Foglio deposito'!$C$51-W37*'Foglio deposito'!$C$52+AI37</f>
        <v>0</v>
      </c>
      <c r="AB37" s="342">
        <f>(X37+Y37)*'Foglio deposito'!$C$52-Z37*'Foglio deposito'!$C$51+AJ37</f>
        <v>0</v>
      </c>
      <c r="AC37" s="22">
        <f>AA37*100/'Foglio deposito'!$C$51</f>
        <v>0</v>
      </c>
      <c r="AD37" s="22">
        <f>AB37*100/'Foglio deposito'!$C$52</f>
        <v>0</v>
      </c>
      <c r="AE37" s="109">
        <f t="shared" si="16"/>
        <v>0</v>
      </c>
      <c r="AF37" s="10">
        <f t="shared" si="4"/>
        <v>0</v>
      </c>
      <c r="AG37" s="14">
        <f t="shared" si="13"/>
        <v>0</v>
      </c>
      <c r="AH37" s="14">
        <f>IF(AG37=0,0,'Foglio deposito'!$S$222)*AG37</f>
        <v>0</v>
      </c>
      <c r="AI37" s="337">
        <f t="shared" si="14"/>
        <v>0</v>
      </c>
      <c r="AJ37" s="338">
        <f t="shared" si="15"/>
        <v>0</v>
      </c>
      <c r="AL37" s="338">
        <f>(U37+V37)*'Foglio deposito'!$C$51-W37*'Foglio deposito'!$C$52</f>
        <v>0</v>
      </c>
      <c r="AM37" s="338">
        <f>(X37+Y37)*'Foglio deposito'!$C$52-Z37*'Foglio deposito'!$C$51</f>
        <v>0</v>
      </c>
    </row>
    <row r="38" spans="2:39" ht="18" customHeight="1" x14ac:dyDescent="0.25">
      <c r="B38" s="21">
        <f t="shared" si="27"/>
        <v>35</v>
      </c>
      <c r="C38" s="22">
        <f>'DATI STRUTTURA'!D56</f>
        <v>0</v>
      </c>
      <c r="D38" s="22">
        <f>'DATI STRUTTURA'!E56</f>
        <v>0</v>
      </c>
      <c r="E38" s="23">
        <f t="shared" si="19"/>
        <v>0</v>
      </c>
      <c r="F38" s="22">
        <f t="shared" si="20"/>
        <v>0</v>
      </c>
      <c r="G38" s="24">
        <f t="shared" si="21"/>
        <v>0</v>
      </c>
      <c r="H38" s="24">
        <f t="shared" si="22"/>
        <v>0</v>
      </c>
      <c r="I38" s="25">
        <f>IF(H38=0,0,IF('DATI STRUTTURA'!D56&lt;='DATI STRUTTURA'!E56,0,1/(('DATI STRUTTURA'!$F$11^3)/('MASSE 1'!$O$12*'Foglio deposito'!$J$161*H38)+'DATI STRUTTURA'!$F$11/('Foglio deposito'!$J$162*$F38))))</f>
        <v>0</v>
      </c>
      <c r="J38" s="25">
        <f>IF(G38=0,0,IF('DATI STRUTTURA'!D56&lt;='DATI STRUTTURA'!E56,1/(('DATI STRUTTURA'!$F$11^3)/('MASSE 1'!$O$12*'Foglio deposito'!$J$161*G38)+'DATI STRUTTURA'!$F$11/('Foglio deposito'!$J$162*$F38)),0))</f>
        <v>0</v>
      </c>
      <c r="K38" s="22">
        <f>'DATI STRUTTURA'!F56</f>
        <v>0</v>
      </c>
      <c r="L38" s="22">
        <f>'DATI STRUTTURA'!G56</f>
        <v>0</v>
      </c>
      <c r="M38" s="21">
        <f t="shared" si="23"/>
        <v>0</v>
      </c>
      <c r="N38" s="21">
        <f t="shared" si="24"/>
        <v>0</v>
      </c>
      <c r="O38" s="22">
        <f>K38-CENTRI!$F$11</f>
        <v>-4.3850356329943541</v>
      </c>
      <c r="P38" s="22">
        <f>L38-CENTRI!$F$12</f>
        <v>-5.0204763494930891</v>
      </c>
      <c r="Q38" s="22">
        <f t="shared" si="17"/>
        <v>19.228537502630196</v>
      </c>
      <c r="R38" s="22">
        <f t="shared" si="18"/>
        <v>25.205182775819456</v>
      </c>
      <c r="S38" s="25">
        <f t="shared" si="25"/>
        <v>0</v>
      </c>
      <c r="T38" s="25">
        <f t="shared" si="26"/>
        <v>0</v>
      </c>
      <c r="U38" s="26">
        <f t="shared" si="2"/>
        <v>0</v>
      </c>
      <c r="V38" s="26">
        <f>I38*'Foglio deposito'!$C$265*P38/CENTRI!$F$19</f>
        <v>0</v>
      </c>
      <c r="W38" s="26">
        <f>I38*'Foglio deposito'!$C$264*P38/CENTRI!$F$19</f>
        <v>0</v>
      </c>
      <c r="X38" s="26">
        <f t="shared" si="3"/>
        <v>0</v>
      </c>
      <c r="Y38" s="26">
        <f>J38*'Foglio deposito'!$C$264*O38/CENTRI!$F$19</f>
        <v>0</v>
      </c>
      <c r="Z38" s="26">
        <f>J38*'Foglio deposito'!$C$265*O38/CENTRI!$F$19</f>
        <v>0</v>
      </c>
      <c r="AA38" s="342">
        <f>(U38+V38)*'Foglio deposito'!$C$51-W38*'Foglio deposito'!$C$52+AI38</f>
        <v>0</v>
      </c>
      <c r="AB38" s="342">
        <f>(X38+Y38)*'Foglio deposito'!$C$52-Z38*'Foglio deposito'!$C$51+AJ38</f>
        <v>0</v>
      </c>
      <c r="AC38" s="22">
        <f>AA38*100/'Foglio deposito'!$C$51</f>
        <v>0</v>
      </c>
      <c r="AD38" s="22">
        <f>AB38*100/'Foglio deposito'!$C$52</f>
        <v>0</v>
      </c>
      <c r="AE38" s="109">
        <f t="shared" si="16"/>
        <v>0</v>
      </c>
      <c r="AF38" s="10">
        <f t="shared" si="4"/>
        <v>0</v>
      </c>
      <c r="AG38" s="14">
        <f t="shared" si="13"/>
        <v>0</v>
      </c>
      <c r="AH38" s="14">
        <f>IF(AG38=0,0,'Foglio deposito'!$S$222)*AG38</f>
        <v>0</v>
      </c>
      <c r="AI38" s="337">
        <f t="shared" si="14"/>
        <v>0</v>
      </c>
      <c r="AJ38" s="338">
        <f t="shared" si="15"/>
        <v>0</v>
      </c>
      <c r="AL38" s="338">
        <f>(U38+V38)*'Foglio deposito'!$C$51-W38*'Foglio deposito'!$C$52</f>
        <v>0</v>
      </c>
      <c r="AM38" s="338">
        <f>(X38+Y38)*'Foglio deposito'!$C$52-Z38*'Foglio deposito'!$C$51</f>
        <v>0</v>
      </c>
    </row>
    <row r="39" spans="2:39" ht="18" customHeight="1" x14ac:dyDescent="0.25">
      <c r="B39" s="21">
        <f t="shared" si="27"/>
        <v>36</v>
      </c>
      <c r="C39" s="22">
        <f>'DATI STRUTTURA'!D57</f>
        <v>0</v>
      </c>
      <c r="D39" s="22">
        <f>'DATI STRUTTURA'!E57</f>
        <v>0</v>
      </c>
      <c r="E39" s="23">
        <f t="shared" si="19"/>
        <v>0</v>
      </c>
      <c r="F39" s="22">
        <f t="shared" si="20"/>
        <v>0</v>
      </c>
      <c r="G39" s="24">
        <f t="shared" si="21"/>
        <v>0</v>
      </c>
      <c r="H39" s="24">
        <f t="shared" si="22"/>
        <v>0</v>
      </c>
      <c r="I39" s="25">
        <f>IF(H39=0,0,IF('DATI STRUTTURA'!D57&lt;='DATI STRUTTURA'!E57,0,1/(('DATI STRUTTURA'!$F$11^3)/('MASSE 1'!$O$12*'Foglio deposito'!$J$161*H39)+'DATI STRUTTURA'!$F$11/('Foglio deposito'!$J$162*$F39))))</f>
        <v>0</v>
      </c>
      <c r="J39" s="25">
        <f>IF(G39=0,0,IF('DATI STRUTTURA'!D57&lt;='DATI STRUTTURA'!E57,1/(('DATI STRUTTURA'!$F$11^3)/('MASSE 1'!$O$12*'Foglio deposito'!$J$161*G39)+'DATI STRUTTURA'!$F$11/('Foglio deposito'!$J$162*$F39)),0))</f>
        <v>0</v>
      </c>
      <c r="K39" s="22">
        <f>'DATI STRUTTURA'!F57</f>
        <v>0</v>
      </c>
      <c r="L39" s="22">
        <f>'DATI STRUTTURA'!G57</f>
        <v>0</v>
      </c>
      <c r="M39" s="21">
        <f t="shared" si="23"/>
        <v>0</v>
      </c>
      <c r="N39" s="21">
        <f t="shared" si="24"/>
        <v>0</v>
      </c>
      <c r="O39" s="22">
        <f>K39-CENTRI!$F$11</f>
        <v>-4.3850356329943541</v>
      </c>
      <c r="P39" s="22">
        <f>L39-CENTRI!$F$12</f>
        <v>-5.0204763494930891</v>
      </c>
      <c r="Q39" s="22">
        <f t="shared" si="17"/>
        <v>19.228537502630196</v>
      </c>
      <c r="R39" s="22">
        <f t="shared" si="18"/>
        <v>25.205182775819456</v>
      </c>
      <c r="S39" s="25">
        <f t="shared" si="25"/>
        <v>0</v>
      </c>
      <c r="T39" s="25">
        <f t="shared" si="26"/>
        <v>0</v>
      </c>
      <c r="U39" s="26">
        <f t="shared" si="2"/>
        <v>0</v>
      </c>
      <c r="V39" s="26">
        <f>I39*'Foglio deposito'!$C$265*P39/CENTRI!$F$19</f>
        <v>0</v>
      </c>
      <c r="W39" s="26">
        <f>I39*'Foglio deposito'!$C$264*P39/CENTRI!$F$19</f>
        <v>0</v>
      </c>
      <c r="X39" s="26">
        <f t="shared" si="3"/>
        <v>0</v>
      </c>
      <c r="Y39" s="26">
        <f>J39*'Foglio deposito'!$C$264*O39/CENTRI!$F$19</f>
        <v>0</v>
      </c>
      <c r="Z39" s="26">
        <f>J39*'Foglio deposito'!$C$265*O39/CENTRI!$F$19</f>
        <v>0</v>
      </c>
      <c r="AA39" s="342">
        <f>(U39+V39)*'Foglio deposito'!$C$51-W39*'Foglio deposito'!$C$52+AI39</f>
        <v>0</v>
      </c>
      <c r="AB39" s="342">
        <f>(X39+Y39)*'Foglio deposito'!$C$52-Z39*'Foglio deposito'!$C$51+AJ39</f>
        <v>0</v>
      </c>
      <c r="AC39" s="22">
        <f>AA39*100/'Foglio deposito'!$C$51</f>
        <v>0</v>
      </c>
      <c r="AD39" s="22">
        <f>AB39*100/'Foglio deposito'!$C$52</f>
        <v>0</v>
      </c>
      <c r="AE39" s="109">
        <f t="shared" si="16"/>
        <v>0</v>
      </c>
      <c r="AF39" s="10">
        <f t="shared" si="4"/>
        <v>0</v>
      </c>
      <c r="AG39" s="14">
        <f t="shared" si="13"/>
        <v>0</v>
      </c>
      <c r="AH39" s="14">
        <f>IF(AG39=0,0,'Foglio deposito'!$S$222)*AG39</f>
        <v>0</v>
      </c>
      <c r="AI39" s="337">
        <f t="shared" si="14"/>
        <v>0</v>
      </c>
      <c r="AJ39" s="338">
        <f t="shared" si="15"/>
        <v>0</v>
      </c>
      <c r="AL39" s="338">
        <f>(U39+V39)*'Foglio deposito'!$C$51-W39*'Foglio deposito'!$C$52</f>
        <v>0</v>
      </c>
      <c r="AM39" s="338">
        <f>(X39+Y39)*'Foglio deposito'!$C$52-Z39*'Foglio deposito'!$C$51</f>
        <v>0</v>
      </c>
    </row>
    <row r="40" spans="2:39" ht="18" customHeight="1" x14ac:dyDescent="0.25">
      <c r="B40" s="21">
        <f t="shared" si="27"/>
        <v>37</v>
      </c>
      <c r="C40" s="22">
        <f>'DATI STRUTTURA'!D58</f>
        <v>0</v>
      </c>
      <c r="D40" s="22">
        <f>'DATI STRUTTURA'!E58</f>
        <v>0</v>
      </c>
      <c r="E40" s="23">
        <f t="shared" si="19"/>
        <v>0</v>
      </c>
      <c r="F40" s="22">
        <f t="shared" si="20"/>
        <v>0</v>
      </c>
      <c r="G40" s="24">
        <f t="shared" si="21"/>
        <v>0</v>
      </c>
      <c r="H40" s="24">
        <f t="shared" si="22"/>
        <v>0</v>
      </c>
      <c r="I40" s="25">
        <f>IF(H40=0,0,IF('DATI STRUTTURA'!D58&lt;='DATI STRUTTURA'!E58,0,1/(('DATI STRUTTURA'!$F$11^3)/('MASSE 1'!$O$12*'Foglio deposito'!$J$161*H40)+'DATI STRUTTURA'!$F$11/('Foglio deposito'!$J$162*$F40))))</f>
        <v>0</v>
      </c>
      <c r="J40" s="25">
        <f>IF(G40=0,0,IF('DATI STRUTTURA'!D58&lt;='DATI STRUTTURA'!E58,1/(('DATI STRUTTURA'!$F$11^3)/('MASSE 1'!$O$12*'Foglio deposito'!$J$161*G40)+'DATI STRUTTURA'!$F$11/('Foglio deposito'!$J$162*$F40)),0))</f>
        <v>0</v>
      </c>
      <c r="K40" s="22">
        <f>'DATI STRUTTURA'!F58</f>
        <v>0</v>
      </c>
      <c r="L40" s="22">
        <f>'DATI STRUTTURA'!G58</f>
        <v>0</v>
      </c>
      <c r="M40" s="21">
        <f t="shared" si="23"/>
        <v>0</v>
      </c>
      <c r="N40" s="21">
        <f t="shared" si="24"/>
        <v>0</v>
      </c>
      <c r="O40" s="22">
        <f>K40-CENTRI!$F$11</f>
        <v>-4.3850356329943541</v>
      </c>
      <c r="P40" s="22">
        <f>L40-CENTRI!$F$12</f>
        <v>-5.0204763494930891</v>
      </c>
      <c r="Q40" s="22">
        <f t="shared" si="17"/>
        <v>19.228537502630196</v>
      </c>
      <c r="R40" s="22">
        <f t="shared" si="18"/>
        <v>25.205182775819456</v>
      </c>
      <c r="S40" s="25">
        <f t="shared" si="25"/>
        <v>0</v>
      </c>
      <c r="T40" s="25">
        <f t="shared" si="26"/>
        <v>0</v>
      </c>
      <c r="U40" s="26">
        <f t="shared" si="2"/>
        <v>0</v>
      </c>
      <c r="V40" s="26">
        <f>I40*'Foglio deposito'!$C$265*P40/CENTRI!$F$19</f>
        <v>0</v>
      </c>
      <c r="W40" s="26">
        <f>I40*'Foglio deposito'!$C$264*P40/CENTRI!$F$19</f>
        <v>0</v>
      </c>
      <c r="X40" s="26">
        <f t="shared" si="3"/>
        <v>0</v>
      </c>
      <c r="Y40" s="26">
        <f>J40*'Foglio deposito'!$C$264*O40/CENTRI!$F$19</f>
        <v>0</v>
      </c>
      <c r="Z40" s="26">
        <f>J40*'Foglio deposito'!$C$265*O40/CENTRI!$F$19</f>
        <v>0</v>
      </c>
      <c r="AA40" s="342">
        <f>(U40+V40)*'Foglio deposito'!$C$51-W40*'Foglio deposito'!$C$52+AI40</f>
        <v>0</v>
      </c>
      <c r="AB40" s="342">
        <f>(X40+Y40)*'Foglio deposito'!$C$52-Z40*'Foglio deposito'!$C$51+AJ40</f>
        <v>0</v>
      </c>
      <c r="AC40" s="22">
        <f>AA40*100/'Foglio deposito'!$C$51</f>
        <v>0</v>
      </c>
      <c r="AD40" s="22">
        <f>AB40*100/'Foglio deposito'!$C$52</f>
        <v>0</v>
      </c>
      <c r="AE40" s="109">
        <f t="shared" si="16"/>
        <v>0</v>
      </c>
      <c r="AF40" s="10">
        <f t="shared" si="4"/>
        <v>0</v>
      </c>
      <c r="AG40" s="14">
        <f t="shared" si="13"/>
        <v>0</v>
      </c>
      <c r="AH40" s="14">
        <f>IF(AG40=0,0,'Foglio deposito'!$S$222)*AG40</f>
        <v>0</v>
      </c>
      <c r="AI40" s="337">
        <f t="shared" si="14"/>
        <v>0</v>
      </c>
      <c r="AJ40" s="338">
        <f t="shared" si="15"/>
        <v>0</v>
      </c>
      <c r="AL40" s="338">
        <f>(U40+V40)*'Foglio deposito'!$C$51-W40*'Foglio deposito'!$C$52</f>
        <v>0</v>
      </c>
      <c r="AM40" s="338">
        <f>(X40+Y40)*'Foglio deposito'!$C$52-Z40*'Foglio deposito'!$C$51</f>
        <v>0</v>
      </c>
    </row>
    <row r="41" spans="2:39" ht="18" customHeight="1" x14ac:dyDescent="0.25">
      <c r="B41" s="21">
        <f t="shared" si="27"/>
        <v>38</v>
      </c>
      <c r="C41" s="22">
        <f>'DATI STRUTTURA'!D59</f>
        <v>0</v>
      </c>
      <c r="D41" s="22">
        <f>'DATI STRUTTURA'!E59</f>
        <v>0</v>
      </c>
      <c r="E41" s="23">
        <f t="shared" si="19"/>
        <v>0</v>
      </c>
      <c r="F41" s="22">
        <f t="shared" si="20"/>
        <v>0</v>
      </c>
      <c r="G41" s="24">
        <f t="shared" si="21"/>
        <v>0</v>
      </c>
      <c r="H41" s="24">
        <f t="shared" si="22"/>
        <v>0</v>
      </c>
      <c r="I41" s="25">
        <f>IF(H41=0,0,IF('DATI STRUTTURA'!D59&lt;='DATI STRUTTURA'!E59,0,1/(('DATI STRUTTURA'!$F$11^3)/('MASSE 1'!$O$12*'Foglio deposito'!$J$161*H41)+'DATI STRUTTURA'!$F$11/('Foglio deposito'!$J$162*$F41))))</f>
        <v>0</v>
      </c>
      <c r="J41" s="25">
        <f>IF(G41=0,0,IF('DATI STRUTTURA'!D59&lt;='DATI STRUTTURA'!E59,1/(('DATI STRUTTURA'!$F$11^3)/('MASSE 1'!$O$12*'Foglio deposito'!$J$161*G41)+'DATI STRUTTURA'!$F$11/('Foglio deposito'!$J$162*$F41)),0))</f>
        <v>0</v>
      </c>
      <c r="K41" s="22">
        <f>'DATI STRUTTURA'!F59</f>
        <v>0</v>
      </c>
      <c r="L41" s="22">
        <f>'DATI STRUTTURA'!G59</f>
        <v>0</v>
      </c>
      <c r="M41" s="21">
        <f t="shared" si="23"/>
        <v>0</v>
      </c>
      <c r="N41" s="21">
        <f t="shared" si="24"/>
        <v>0</v>
      </c>
      <c r="O41" s="22">
        <f>K41-CENTRI!$F$11</f>
        <v>-4.3850356329943541</v>
      </c>
      <c r="P41" s="22">
        <f>L41-CENTRI!$F$12</f>
        <v>-5.0204763494930891</v>
      </c>
      <c r="Q41" s="22">
        <f t="shared" si="17"/>
        <v>19.228537502630196</v>
      </c>
      <c r="R41" s="22">
        <f t="shared" si="18"/>
        <v>25.205182775819456</v>
      </c>
      <c r="S41" s="25">
        <f t="shared" si="25"/>
        <v>0</v>
      </c>
      <c r="T41" s="25">
        <f t="shared" si="26"/>
        <v>0</v>
      </c>
      <c r="U41" s="26">
        <f t="shared" si="2"/>
        <v>0</v>
      </c>
      <c r="V41" s="26">
        <f>I41*'Foglio deposito'!$C$265*P41/CENTRI!$F$19</f>
        <v>0</v>
      </c>
      <c r="W41" s="26">
        <f>I41*'Foglio deposito'!$C$264*P41/CENTRI!$F$19</f>
        <v>0</v>
      </c>
      <c r="X41" s="26">
        <f t="shared" si="3"/>
        <v>0</v>
      </c>
      <c r="Y41" s="26">
        <f>J41*'Foglio deposito'!$C$264*O41/CENTRI!$F$19</f>
        <v>0</v>
      </c>
      <c r="Z41" s="26">
        <f>J41*'Foglio deposito'!$C$265*O41/CENTRI!$F$19</f>
        <v>0</v>
      </c>
      <c r="AA41" s="342">
        <f>(U41+V41)*'Foglio deposito'!$C$51-W41*'Foglio deposito'!$C$52+AI41</f>
        <v>0</v>
      </c>
      <c r="AB41" s="342">
        <f>(X41+Y41)*'Foglio deposito'!$C$52-Z41*'Foglio deposito'!$C$51+AJ41</f>
        <v>0</v>
      </c>
      <c r="AC41" s="22">
        <f>AA41*100/'Foglio deposito'!$C$51</f>
        <v>0</v>
      </c>
      <c r="AD41" s="22">
        <f>AB41*100/'Foglio deposito'!$C$52</f>
        <v>0</v>
      </c>
      <c r="AE41" s="109">
        <f t="shared" si="16"/>
        <v>0</v>
      </c>
      <c r="AF41" s="10">
        <f t="shared" si="4"/>
        <v>0</v>
      </c>
      <c r="AG41" s="14">
        <f t="shared" si="13"/>
        <v>0</v>
      </c>
      <c r="AH41" s="14">
        <f>IF(AG41=0,0,'Foglio deposito'!$S$222)*AG41</f>
        <v>0</v>
      </c>
      <c r="AI41" s="337">
        <f t="shared" si="14"/>
        <v>0</v>
      </c>
      <c r="AJ41" s="338">
        <f t="shared" si="15"/>
        <v>0</v>
      </c>
      <c r="AL41" s="338">
        <f>(U41+V41)*'Foglio deposito'!$C$51-W41*'Foglio deposito'!$C$52</f>
        <v>0</v>
      </c>
      <c r="AM41" s="338">
        <f>(X41+Y41)*'Foglio deposito'!$C$52-Z41*'Foglio deposito'!$C$51</f>
        <v>0</v>
      </c>
    </row>
    <row r="42" spans="2:39" ht="18" customHeight="1" x14ac:dyDescent="0.25">
      <c r="B42" s="21">
        <f t="shared" si="27"/>
        <v>39</v>
      </c>
      <c r="C42" s="22">
        <f>'DATI STRUTTURA'!D60</f>
        <v>0</v>
      </c>
      <c r="D42" s="22">
        <f>'DATI STRUTTURA'!E60</f>
        <v>0</v>
      </c>
      <c r="E42" s="23">
        <f t="shared" si="19"/>
        <v>0</v>
      </c>
      <c r="F42" s="22">
        <f t="shared" si="20"/>
        <v>0</v>
      </c>
      <c r="G42" s="24">
        <f t="shared" si="21"/>
        <v>0</v>
      </c>
      <c r="H42" s="24">
        <f t="shared" si="22"/>
        <v>0</v>
      </c>
      <c r="I42" s="25">
        <f>IF(H42=0,0,IF('DATI STRUTTURA'!D60&lt;='DATI STRUTTURA'!E60,0,1/(('DATI STRUTTURA'!$F$11^3)/('MASSE 1'!$O$12*'Foglio deposito'!$J$161*H42)+'DATI STRUTTURA'!$F$11/('Foglio deposito'!$J$162*$F42))))</f>
        <v>0</v>
      </c>
      <c r="J42" s="25">
        <f>IF(G42=0,0,IF('DATI STRUTTURA'!D60&lt;='DATI STRUTTURA'!E60,1/(('DATI STRUTTURA'!$F$11^3)/('MASSE 1'!$O$12*'Foglio deposito'!$J$161*G42)+'DATI STRUTTURA'!$F$11/('Foglio deposito'!$J$162*$F42)),0))</f>
        <v>0</v>
      </c>
      <c r="K42" s="22">
        <f>'DATI STRUTTURA'!F60</f>
        <v>0</v>
      </c>
      <c r="L42" s="22">
        <f>'DATI STRUTTURA'!G60</f>
        <v>0</v>
      </c>
      <c r="M42" s="21">
        <f t="shared" si="23"/>
        <v>0</v>
      </c>
      <c r="N42" s="21">
        <f t="shared" si="24"/>
        <v>0</v>
      </c>
      <c r="O42" s="22">
        <f>K42-CENTRI!$F$11</f>
        <v>-4.3850356329943541</v>
      </c>
      <c r="P42" s="22">
        <f>L42-CENTRI!$F$12</f>
        <v>-5.0204763494930891</v>
      </c>
      <c r="Q42" s="22">
        <f t="shared" si="17"/>
        <v>19.228537502630196</v>
      </c>
      <c r="R42" s="22">
        <f t="shared" si="18"/>
        <v>25.205182775819456</v>
      </c>
      <c r="S42" s="25">
        <f t="shared" si="25"/>
        <v>0</v>
      </c>
      <c r="T42" s="25">
        <f t="shared" si="26"/>
        <v>0</v>
      </c>
      <c r="U42" s="26">
        <f t="shared" si="2"/>
        <v>0</v>
      </c>
      <c r="V42" s="26">
        <f>I42*'Foglio deposito'!$C$265*P42/CENTRI!$F$19</f>
        <v>0</v>
      </c>
      <c r="W42" s="26">
        <f>I42*'Foglio deposito'!$C$264*P42/CENTRI!$F$19</f>
        <v>0</v>
      </c>
      <c r="X42" s="26">
        <f t="shared" si="3"/>
        <v>0</v>
      </c>
      <c r="Y42" s="26">
        <f>J42*'Foglio deposito'!$C$264*O42/CENTRI!$F$19</f>
        <v>0</v>
      </c>
      <c r="Z42" s="26">
        <f>J42*'Foglio deposito'!$C$265*O42/CENTRI!$F$19</f>
        <v>0</v>
      </c>
      <c r="AA42" s="342">
        <f>(U42+V42)*'Foglio deposito'!$C$51-W42*'Foglio deposito'!$C$52+AI42</f>
        <v>0</v>
      </c>
      <c r="AB42" s="342">
        <f>(X42+Y42)*'Foglio deposito'!$C$52-Z42*'Foglio deposito'!$C$51+AJ42</f>
        <v>0</v>
      </c>
      <c r="AC42" s="22">
        <f>AA42*100/'Foglio deposito'!$C$51</f>
        <v>0</v>
      </c>
      <c r="AD42" s="22">
        <f>AB42*100/'Foglio deposito'!$C$52</f>
        <v>0</v>
      </c>
      <c r="AE42" s="109">
        <f t="shared" si="16"/>
        <v>0</v>
      </c>
      <c r="AF42" s="10">
        <f t="shared" si="4"/>
        <v>0</v>
      </c>
      <c r="AG42" s="14">
        <f t="shared" si="13"/>
        <v>0</v>
      </c>
      <c r="AH42" s="14">
        <f>IF(AG42=0,0,'Foglio deposito'!$S$222)*AG42</f>
        <v>0</v>
      </c>
      <c r="AI42" s="337">
        <f t="shared" si="14"/>
        <v>0</v>
      </c>
      <c r="AJ42" s="338">
        <f t="shared" si="15"/>
        <v>0</v>
      </c>
      <c r="AL42" s="338">
        <f>(U42+V42)*'Foglio deposito'!$C$51-W42*'Foglio deposito'!$C$52</f>
        <v>0</v>
      </c>
      <c r="AM42" s="338">
        <f>(X42+Y42)*'Foglio deposito'!$C$52-Z42*'Foglio deposito'!$C$51</f>
        <v>0</v>
      </c>
    </row>
    <row r="43" spans="2:39" ht="18" customHeight="1" thickBot="1" x14ac:dyDescent="0.3">
      <c r="B43" s="21">
        <f t="shared" si="27"/>
        <v>40</v>
      </c>
      <c r="C43" s="22">
        <f>'DATI STRUTTURA'!D61</f>
        <v>0</v>
      </c>
      <c r="D43" s="22">
        <f>'DATI STRUTTURA'!E61</f>
        <v>0</v>
      </c>
      <c r="E43" s="23">
        <f t="shared" si="19"/>
        <v>0</v>
      </c>
      <c r="F43" s="22">
        <f t="shared" si="20"/>
        <v>0</v>
      </c>
      <c r="G43" s="24">
        <f t="shared" si="21"/>
        <v>0</v>
      </c>
      <c r="H43" s="24">
        <f t="shared" si="22"/>
        <v>0</v>
      </c>
      <c r="I43" s="25">
        <f>IF(H43=0,0,IF('DATI STRUTTURA'!D61&lt;='DATI STRUTTURA'!E61,0,1/(('DATI STRUTTURA'!$F$11^3)/('MASSE 1'!$O$12*'Foglio deposito'!$J$161*H43)+'DATI STRUTTURA'!$F$11/('Foglio deposito'!$J$162*$F43))))</f>
        <v>0</v>
      </c>
      <c r="J43" s="25">
        <f>IF(G43=0,0,IF('DATI STRUTTURA'!D61&lt;='DATI STRUTTURA'!E61,1/(('DATI STRUTTURA'!$F$11^3)/('MASSE 1'!$O$12*'Foglio deposito'!$J$161*G43)+'DATI STRUTTURA'!$F$11/('Foglio deposito'!$J$162*$F43)),0))</f>
        <v>0</v>
      </c>
      <c r="K43" s="22">
        <f>'DATI STRUTTURA'!F61</f>
        <v>0</v>
      </c>
      <c r="L43" s="22">
        <f>'DATI STRUTTURA'!G61</f>
        <v>0</v>
      </c>
      <c r="M43" s="21">
        <f t="shared" si="23"/>
        <v>0</v>
      </c>
      <c r="N43" s="21">
        <f t="shared" si="24"/>
        <v>0</v>
      </c>
      <c r="O43" s="22">
        <f>K43-CENTRI!$F$11</f>
        <v>-4.3850356329943541</v>
      </c>
      <c r="P43" s="22">
        <f>L43-CENTRI!$F$12</f>
        <v>-5.0204763494930891</v>
      </c>
      <c r="Q43" s="22">
        <f t="shared" si="17"/>
        <v>19.228537502630196</v>
      </c>
      <c r="R43" s="22">
        <f t="shared" si="18"/>
        <v>25.205182775819456</v>
      </c>
      <c r="S43" s="25">
        <f t="shared" si="25"/>
        <v>0</v>
      </c>
      <c r="T43" s="25">
        <f t="shared" si="26"/>
        <v>0</v>
      </c>
      <c r="U43" s="26">
        <f t="shared" si="2"/>
        <v>0</v>
      </c>
      <c r="V43" s="26">
        <f>I43*'Foglio deposito'!$C$265*P43/CENTRI!$F$19</f>
        <v>0</v>
      </c>
      <c r="W43" s="26">
        <f>I43*'Foglio deposito'!$C$264*P43/CENTRI!$F$19</f>
        <v>0</v>
      </c>
      <c r="X43" s="26">
        <f t="shared" si="3"/>
        <v>0</v>
      </c>
      <c r="Y43" s="26">
        <f>J43*'Foglio deposito'!$C$264*O43/CENTRI!$F$19</f>
        <v>0</v>
      </c>
      <c r="Z43" s="26">
        <f>J43*'Foglio deposito'!$C$265*O43/CENTRI!$F$19</f>
        <v>0</v>
      </c>
      <c r="AA43" s="342">
        <f>(U43+V43)*'Foglio deposito'!$C$51-W43*'Foglio deposito'!$C$52+AI43</f>
        <v>0</v>
      </c>
      <c r="AB43" s="342">
        <f>(X43+Y43)*'Foglio deposito'!$C$52-Z43*'Foglio deposito'!$C$51+AJ43</f>
        <v>0</v>
      </c>
      <c r="AC43" s="22">
        <f>AA43*100/'Foglio deposito'!$C$51</f>
        <v>0</v>
      </c>
      <c r="AD43" s="22">
        <f>AB43*100/'Foglio deposito'!$C$52</f>
        <v>0</v>
      </c>
      <c r="AE43" s="109">
        <f t="shared" si="16"/>
        <v>0</v>
      </c>
      <c r="AF43" s="10">
        <f t="shared" si="4"/>
        <v>0</v>
      </c>
      <c r="AG43" s="14">
        <f t="shared" si="13"/>
        <v>0</v>
      </c>
      <c r="AH43" s="14">
        <f>IF(AG43=0,0,'Foglio deposito'!$S$222)*AG43</f>
        <v>0</v>
      </c>
      <c r="AI43" s="337">
        <f t="shared" si="14"/>
        <v>0</v>
      </c>
      <c r="AJ43" s="338">
        <f t="shared" si="15"/>
        <v>0</v>
      </c>
      <c r="AL43" s="338">
        <f>(U43+V43)*'Foglio deposito'!$C$51-W43*'Foglio deposito'!$C$52</f>
        <v>0</v>
      </c>
      <c r="AM43" s="338">
        <f>(X43+Y43)*'Foglio deposito'!$C$52-Z43*'Foglio deposito'!$C$51</f>
        <v>0</v>
      </c>
    </row>
    <row r="44" spans="2:39" ht="18" customHeight="1" thickBot="1" x14ac:dyDescent="0.3">
      <c r="B44" s="28"/>
      <c r="C44" s="29"/>
      <c r="D44" s="29"/>
      <c r="E44" s="30"/>
      <c r="F44" s="29"/>
      <c r="G44" s="31"/>
      <c r="H44" s="31"/>
      <c r="I44" s="814" t="s">
        <v>16</v>
      </c>
      <c r="J44" s="814" t="s">
        <v>17</v>
      </c>
      <c r="K44" s="29"/>
      <c r="L44" s="29"/>
      <c r="M44" s="814" t="s">
        <v>18</v>
      </c>
      <c r="N44" s="814" t="s">
        <v>11</v>
      </c>
      <c r="O44" s="29"/>
      <c r="Q44" s="29"/>
      <c r="R44" s="29"/>
      <c r="S44" s="32"/>
      <c r="T44" s="32"/>
      <c r="U44" s="33"/>
      <c r="V44" s="33"/>
      <c r="W44" s="33"/>
      <c r="X44" s="33"/>
      <c r="Y44" s="33"/>
      <c r="Z44" s="33"/>
      <c r="AA44" s="343"/>
      <c r="AB44" s="343"/>
      <c r="AC44" s="29"/>
      <c r="AD44" s="29"/>
      <c r="AE44" s="27"/>
      <c r="AF44" s="7"/>
      <c r="AG44" s="7"/>
      <c r="AH44" s="335">
        <f t="shared" ref="AH44" si="28">SUM(AH3:AH42)</f>
        <v>102.34176448603026</v>
      </c>
      <c r="AI44" s="339">
        <f>ROUND(SUM(AI3:AI42),3)</f>
        <v>0</v>
      </c>
      <c r="AJ44" s="339">
        <f>ROUND(SUM(AJ3:AJ42),3)</f>
        <v>0</v>
      </c>
      <c r="AL44" s="37">
        <f t="shared" ref="AL44:AM44" si="29">SUM(AL3:AL42)</f>
        <v>47.271022857288784</v>
      </c>
      <c r="AM44" s="38">
        <f t="shared" si="29"/>
        <v>157.57007619096262</v>
      </c>
    </row>
    <row r="45" spans="2:39" ht="16.5" thickBot="1" x14ac:dyDescent="0.3">
      <c r="B45" s="27"/>
      <c r="C45" s="27"/>
      <c r="D45" s="27"/>
      <c r="E45" s="27"/>
      <c r="F45" s="27"/>
      <c r="G45" s="27"/>
      <c r="H45" s="27"/>
      <c r="I45" s="815"/>
      <c r="J45" s="815"/>
      <c r="K45" s="27"/>
      <c r="L45" s="27"/>
      <c r="M45" s="815"/>
      <c r="N45" s="815"/>
      <c r="O45" s="27"/>
      <c r="Q45" s="34">
        <f t="shared" ref="Q45:AF45" si="30">SUM(Q4:Q43)</f>
        <v>607.24973719593731</v>
      </c>
      <c r="R45" s="34">
        <f t="shared" si="30"/>
        <v>826.59598520973714</v>
      </c>
      <c r="S45" s="35">
        <f t="shared" si="30"/>
        <v>66255894.786165401</v>
      </c>
      <c r="T45" s="35">
        <f t="shared" si="30"/>
        <v>15920169.574848473</v>
      </c>
      <c r="U45" s="30">
        <f t="shared" si="30"/>
        <v>1.0000000000000002</v>
      </c>
      <c r="V45" s="30">
        <f t="shared" si="30"/>
        <v>-2.8622937353617317E-17</v>
      </c>
      <c r="W45" s="30">
        <f t="shared" si="30"/>
        <v>3.0357660829594124E-18</v>
      </c>
      <c r="X45" s="30">
        <f t="shared" si="30"/>
        <v>0.99999999999999989</v>
      </c>
      <c r="Y45" s="30">
        <f t="shared" si="30"/>
        <v>3.4694469519536142E-18</v>
      </c>
      <c r="Z45" s="30">
        <f t="shared" si="30"/>
        <v>-4.163336342344337E-17</v>
      </c>
      <c r="AA45" s="344">
        <f t="shared" si="30"/>
        <v>47.271022857288791</v>
      </c>
      <c r="AB45" s="344">
        <f t="shared" si="30"/>
        <v>157.57007619096262</v>
      </c>
      <c r="AC45" s="37">
        <f t="shared" si="30"/>
        <v>100</v>
      </c>
      <c r="AD45" s="38">
        <f t="shared" si="30"/>
        <v>99.999999999999986</v>
      </c>
      <c r="AE45" s="38">
        <f t="shared" si="30"/>
        <v>-17.486411473097647</v>
      </c>
      <c r="AF45" s="38">
        <f t="shared" si="30"/>
        <v>72.77421470306065</v>
      </c>
      <c r="AI45" s="806" t="str">
        <f>IF(AI44=0,"sistema autoequilibrato","error")</f>
        <v>sistema autoequilibrato</v>
      </c>
      <c r="AJ45" s="806" t="str">
        <f>IF(AJ44=0,"sistema autoequilibrato","error")</f>
        <v>sistema autoequilibrato</v>
      </c>
      <c r="AL45" s="41" t="s">
        <v>15</v>
      </c>
      <c r="AM45" s="42" t="s">
        <v>14</v>
      </c>
    </row>
    <row r="46" spans="2:39" ht="16.5" customHeight="1" thickBot="1" x14ac:dyDescent="0.3">
      <c r="B46" s="27"/>
      <c r="C46" s="27"/>
      <c r="D46" s="27"/>
      <c r="E46" s="27"/>
      <c r="F46" s="27"/>
      <c r="G46" s="27"/>
      <c r="H46" s="27"/>
      <c r="I46" s="39">
        <f>SUM(I4:I43)</f>
        <v>1783444.4971401053</v>
      </c>
      <c r="J46" s="40">
        <f>SUM(J4:J43)</f>
        <v>5757939.8800211102</v>
      </c>
      <c r="K46" s="27"/>
      <c r="L46" s="27"/>
      <c r="M46" s="39">
        <f>SUM(M4:M43)</f>
        <v>25248771.546531804</v>
      </c>
      <c r="N46" s="40">
        <f>SUM(N4:N43)</f>
        <v>8953740.9185254946</v>
      </c>
      <c r="O46" s="27"/>
      <c r="Q46" s="27"/>
      <c r="R46" s="27"/>
      <c r="S46" s="27"/>
      <c r="T46" s="27"/>
      <c r="U46" s="27"/>
      <c r="V46" s="27"/>
      <c r="W46" s="27"/>
      <c r="X46" s="27"/>
      <c r="Y46" s="27"/>
      <c r="Z46" s="27"/>
      <c r="AA46" s="27"/>
      <c r="AB46" s="27"/>
      <c r="AC46" s="41" t="s">
        <v>15</v>
      </c>
      <c r="AD46" s="42" t="s">
        <v>14</v>
      </c>
      <c r="AE46" s="811">
        <f>ABS(AE45)+ABS(AF45)</f>
        <v>90.260626176158297</v>
      </c>
      <c r="AF46" s="812"/>
      <c r="AG46" s="7"/>
      <c r="AH46" s="7"/>
      <c r="AI46" s="806"/>
      <c r="AJ46" s="806"/>
      <c r="AK46" s="3"/>
      <c r="AL46" s="3"/>
      <c r="AM46" s="3"/>
    </row>
    <row r="47" spans="2:39" x14ac:dyDescent="0.25">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7"/>
      <c r="AG47" s="7"/>
      <c r="AH47" s="7"/>
      <c r="AI47" s="7"/>
      <c r="AJ47" s="3"/>
      <c r="AK47" s="3"/>
      <c r="AL47" s="3"/>
      <c r="AM47" s="3"/>
    </row>
    <row r="48" spans="2:39" ht="15" customHeight="1" x14ac:dyDescent="0.25">
      <c r="B48" s="27"/>
      <c r="C48" s="27"/>
      <c r="D48" s="27"/>
      <c r="E48" s="27"/>
      <c r="F48" s="27"/>
      <c r="G48" s="43"/>
      <c r="H48" s="44"/>
      <c r="I48" s="27"/>
      <c r="J48" s="27"/>
      <c r="K48" s="20"/>
      <c r="L48" s="20"/>
      <c r="O48" s="20"/>
      <c r="P48" s="20"/>
      <c r="Q48" s="27"/>
      <c r="R48" s="45"/>
      <c r="S48" s="807" t="s">
        <v>409</v>
      </c>
      <c r="T48" s="807"/>
      <c r="U48" s="807"/>
      <c r="V48" s="27"/>
      <c r="W48" s="27"/>
      <c r="X48" s="27"/>
      <c r="Y48" s="27"/>
      <c r="Z48" s="27"/>
      <c r="AA48" s="27"/>
      <c r="AB48" s="27"/>
      <c r="AC48" s="27"/>
      <c r="AD48" s="27"/>
      <c r="AE48" s="27"/>
      <c r="AF48" s="7"/>
      <c r="AG48" s="7"/>
      <c r="AH48" s="7"/>
      <c r="AI48" s="7"/>
      <c r="AJ48" s="3"/>
      <c r="AK48" s="3"/>
      <c r="AL48" s="3"/>
      <c r="AM48" s="3"/>
    </row>
    <row r="49" spans="2:39" x14ac:dyDescent="0.25">
      <c r="B49" s="27"/>
      <c r="C49" s="27"/>
      <c r="D49" s="27"/>
      <c r="E49" s="27"/>
      <c r="F49" s="27"/>
      <c r="G49" s="43"/>
      <c r="H49" s="44"/>
      <c r="I49" s="27"/>
      <c r="J49" s="27"/>
      <c r="K49" s="20"/>
      <c r="L49" s="20"/>
      <c r="O49" s="20"/>
      <c r="P49" s="20"/>
      <c r="Q49" s="27"/>
      <c r="R49" s="27"/>
      <c r="S49" s="807"/>
      <c r="T49" s="807"/>
      <c r="U49" s="807"/>
      <c r="V49" s="27"/>
      <c r="W49" s="27"/>
      <c r="X49" s="27"/>
      <c r="Y49" s="27"/>
      <c r="Z49" s="27"/>
      <c r="AA49" s="27"/>
      <c r="AB49" s="27"/>
      <c r="AC49" s="27"/>
      <c r="AD49" s="27"/>
      <c r="AE49" s="27"/>
      <c r="AF49" s="7"/>
      <c r="AG49" s="7"/>
      <c r="AH49" s="7"/>
      <c r="AI49" s="7"/>
      <c r="AJ49" s="3"/>
      <c r="AK49" s="3"/>
      <c r="AL49" s="3"/>
      <c r="AM49" s="3"/>
    </row>
    <row r="50" spans="2:39" x14ac:dyDescent="0.25">
      <c r="B50" s="27"/>
      <c r="C50" s="27"/>
      <c r="D50" s="27"/>
      <c r="E50" s="27"/>
      <c r="F50" s="27"/>
      <c r="G50" s="27"/>
      <c r="H50" s="27"/>
      <c r="I50" s="27"/>
      <c r="J50" s="27"/>
      <c r="K50" s="27"/>
      <c r="L50" s="27"/>
      <c r="O50" s="27"/>
      <c r="P50" s="27"/>
      <c r="Q50" s="27"/>
      <c r="R50" s="27"/>
      <c r="S50" s="808">
        <f>T45+S45</f>
        <v>82176064.361013874</v>
      </c>
      <c r="T50" s="808"/>
      <c r="U50" s="808"/>
      <c r="V50" s="27"/>
      <c r="W50" s="27"/>
      <c r="X50" s="27"/>
      <c r="Y50" s="27"/>
      <c r="Z50" s="27"/>
      <c r="AA50" s="27"/>
      <c r="AB50" s="27"/>
      <c r="AC50" s="27"/>
      <c r="AD50" s="27"/>
      <c r="AE50" s="27"/>
      <c r="AF50" s="7"/>
      <c r="AG50" s="7"/>
      <c r="AH50" s="7"/>
      <c r="AI50" s="7"/>
      <c r="AJ50" s="3"/>
      <c r="AK50" s="3"/>
      <c r="AL50" s="3"/>
      <c r="AM50" s="3"/>
    </row>
    <row r="51" spans="2:39" x14ac:dyDescent="0.25">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7"/>
      <c r="AG51" s="7"/>
      <c r="AH51" s="7"/>
      <c r="AI51" s="7"/>
      <c r="AJ51" s="3"/>
      <c r="AK51" s="3"/>
      <c r="AL51" s="3"/>
      <c r="AM51" s="3"/>
    </row>
    <row r="52" spans="2:39" x14ac:dyDescent="0.25">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7"/>
      <c r="AG52" s="7"/>
      <c r="AH52" s="7"/>
      <c r="AI52" s="7"/>
      <c r="AJ52" s="3"/>
      <c r="AK52" s="3"/>
      <c r="AL52" s="3"/>
      <c r="AM52" s="3"/>
    </row>
    <row r="53" spans="2:39" x14ac:dyDescent="0.25">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7"/>
      <c r="AG53" s="7"/>
      <c r="AH53" s="7"/>
      <c r="AI53" s="7"/>
      <c r="AJ53" s="3"/>
      <c r="AK53" s="3"/>
      <c r="AL53" s="3"/>
      <c r="AM53" s="3"/>
    </row>
    <row r="54" spans="2:39" x14ac:dyDescent="0.25">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7"/>
      <c r="AG54" s="7"/>
      <c r="AH54" s="7"/>
      <c r="AI54" s="7"/>
      <c r="AJ54" s="3"/>
      <c r="AK54" s="3"/>
      <c r="AL54" s="3"/>
      <c r="AM54" s="3"/>
    </row>
    <row r="55" spans="2:39" x14ac:dyDescent="0.25">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7"/>
      <c r="AG55" s="7"/>
      <c r="AH55" s="7"/>
      <c r="AI55" s="7"/>
      <c r="AJ55" s="3"/>
      <c r="AK55" s="3"/>
      <c r="AL55" s="3"/>
      <c r="AM55" s="3"/>
    </row>
    <row r="56" spans="2:39" x14ac:dyDescent="0.25">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7"/>
      <c r="AG56" s="7"/>
      <c r="AH56" s="7"/>
      <c r="AI56" s="7"/>
      <c r="AJ56" s="3"/>
      <c r="AK56" s="3"/>
      <c r="AL56" s="3"/>
      <c r="AM56" s="3"/>
    </row>
    <row r="57" spans="2:39" x14ac:dyDescent="0.25">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7"/>
      <c r="AG57" s="7"/>
      <c r="AH57" s="7"/>
      <c r="AI57" s="7"/>
      <c r="AJ57" s="3"/>
      <c r="AK57" s="3"/>
      <c r="AL57" s="3"/>
      <c r="AM57" s="3"/>
    </row>
    <row r="58" spans="2:39"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7"/>
      <c r="AG58" s="7"/>
      <c r="AH58" s="7"/>
      <c r="AI58" s="7"/>
      <c r="AJ58" s="3"/>
      <c r="AK58" s="3"/>
      <c r="AL58" s="3"/>
      <c r="AM58" s="3"/>
    </row>
    <row r="59" spans="2:39"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7"/>
      <c r="AG59" s="7"/>
      <c r="AH59" s="7"/>
      <c r="AI59" s="7"/>
      <c r="AJ59" s="3"/>
      <c r="AK59" s="3"/>
      <c r="AL59" s="3"/>
      <c r="AM59" s="3"/>
    </row>
    <row r="60" spans="2:39"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7"/>
      <c r="AG60" s="7"/>
      <c r="AH60" s="7"/>
      <c r="AI60" s="7"/>
      <c r="AJ60" s="3"/>
      <c r="AK60" s="3"/>
      <c r="AL60" s="3"/>
      <c r="AM60" s="3"/>
    </row>
    <row r="61" spans="2:39"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7"/>
      <c r="AG61" s="7"/>
      <c r="AH61" s="7"/>
      <c r="AI61" s="7"/>
      <c r="AJ61" s="3"/>
      <c r="AK61" s="3"/>
      <c r="AL61" s="3"/>
      <c r="AM61" s="3"/>
    </row>
    <row r="62" spans="2:39"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7"/>
      <c r="AG62" s="7"/>
      <c r="AH62" s="7"/>
      <c r="AI62" s="7"/>
      <c r="AJ62" s="3"/>
      <c r="AK62" s="3"/>
      <c r="AL62" s="3"/>
      <c r="AM62" s="3"/>
    </row>
    <row r="63" spans="2:39" x14ac:dyDescent="0.25">
      <c r="AF63" s="4"/>
      <c r="AG63" s="4"/>
      <c r="AH63" s="4"/>
      <c r="AI63" s="4"/>
    </row>
    <row r="64" spans="2:39" x14ac:dyDescent="0.25">
      <c r="AF64" s="4"/>
      <c r="AG64" s="4"/>
      <c r="AH64" s="4"/>
      <c r="AI64" s="4"/>
    </row>
    <row r="65" spans="32:35" x14ac:dyDescent="0.25">
      <c r="AF65" s="4"/>
      <c r="AG65" s="4"/>
      <c r="AH65" s="4"/>
      <c r="AI65" s="4"/>
    </row>
    <row r="66" spans="32:35" x14ac:dyDescent="0.25">
      <c r="AF66" s="4"/>
      <c r="AG66" s="4"/>
      <c r="AH66" s="4"/>
      <c r="AI66" s="4"/>
    </row>
    <row r="67" spans="32:35" x14ac:dyDescent="0.25">
      <c r="AF67" s="4"/>
      <c r="AG67" s="4"/>
      <c r="AH67" s="4"/>
      <c r="AI67" s="4"/>
    </row>
    <row r="68" spans="32:35" x14ac:dyDescent="0.25">
      <c r="AF68" s="4"/>
      <c r="AG68" s="4"/>
      <c r="AH68" s="4"/>
      <c r="AI68" s="4"/>
    </row>
    <row r="69" spans="32:35" x14ac:dyDescent="0.25">
      <c r="AF69" s="4"/>
      <c r="AG69" s="4"/>
      <c r="AH69" s="4"/>
      <c r="AI69" s="4"/>
    </row>
    <row r="70" spans="32:35" x14ac:dyDescent="0.25">
      <c r="AF70" s="4"/>
      <c r="AG70" s="4"/>
      <c r="AH70" s="4"/>
      <c r="AI70" s="4"/>
    </row>
    <row r="71" spans="32:35" x14ac:dyDescent="0.25">
      <c r="AF71" s="4"/>
      <c r="AG71" s="4"/>
      <c r="AH71" s="4"/>
      <c r="AI71" s="4"/>
    </row>
    <row r="72" spans="32:35" x14ac:dyDescent="0.25">
      <c r="AF72" s="4"/>
      <c r="AG72" s="4"/>
      <c r="AH72" s="4"/>
      <c r="AI72" s="4"/>
    </row>
    <row r="73" spans="32:35" x14ac:dyDescent="0.25">
      <c r="AF73" s="4"/>
      <c r="AG73" s="4"/>
      <c r="AH73" s="4"/>
      <c r="AI73" s="4"/>
    </row>
    <row r="74" spans="32:35" x14ac:dyDescent="0.25">
      <c r="AF74" s="4"/>
      <c r="AG74" s="4"/>
      <c r="AH74" s="4"/>
      <c r="AI74" s="4"/>
    </row>
    <row r="75" spans="32:35" x14ac:dyDescent="0.25">
      <c r="AF75" s="4"/>
      <c r="AG75" s="4"/>
      <c r="AH75" s="4"/>
      <c r="AI75" s="4"/>
    </row>
    <row r="76" spans="32:35" x14ac:dyDescent="0.25">
      <c r="AF76" s="4"/>
      <c r="AG76" s="4"/>
      <c r="AH76" s="4"/>
      <c r="AI76" s="4"/>
    </row>
    <row r="77" spans="32:35" x14ac:dyDescent="0.25">
      <c r="AF77" s="4"/>
      <c r="AG77" s="4"/>
      <c r="AH77" s="4"/>
      <c r="AI77" s="4"/>
    </row>
    <row r="78" spans="32:35" x14ac:dyDescent="0.25">
      <c r="AF78" s="4"/>
      <c r="AG78" s="4"/>
      <c r="AH78" s="4"/>
      <c r="AI78" s="4"/>
    </row>
    <row r="79" spans="32:35" x14ac:dyDescent="0.25">
      <c r="AF79" s="4"/>
      <c r="AG79" s="4"/>
      <c r="AH79" s="4"/>
      <c r="AI79" s="4"/>
    </row>
    <row r="80" spans="32:35" x14ac:dyDescent="0.25">
      <c r="AF80" s="4"/>
      <c r="AG80" s="4"/>
      <c r="AH80" s="4"/>
      <c r="AI80" s="4"/>
    </row>
    <row r="81" spans="32:35" x14ac:dyDescent="0.25">
      <c r="AF81" s="4"/>
      <c r="AG81" s="4"/>
      <c r="AH81" s="4"/>
      <c r="AI81" s="4"/>
    </row>
    <row r="82" spans="32:35" x14ac:dyDescent="0.25">
      <c r="AF82" s="4"/>
      <c r="AG82" s="4"/>
      <c r="AH82" s="4"/>
      <c r="AI82" s="4"/>
    </row>
    <row r="83" spans="32:35" x14ac:dyDescent="0.25">
      <c r="AF83" s="4"/>
      <c r="AG83" s="4"/>
      <c r="AH83" s="4"/>
      <c r="AI83" s="4"/>
    </row>
    <row r="84" spans="32:35" x14ac:dyDescent="0.25">
      <c r="AF84" s="4"/>
      <c r="AG84" s="4"/>
      <c r="AH84" s="4"/>
      <c r="AI84" s="4"/>
    </row>
    <row r="85" spans="32:35" x14ac:dyDescent="0.25">
      <c r="AF85" s="4"/>
      <c r="AG85" s="4"/>
      <c r="AH85" s="4"/>
      <c r="AI85" s="4"/>
    </row>
    <row r="86" spans="32:35" x14ac:dyDescent="0.25">
      <c r="AF86" s="4"/>
      <c r="AG86" s="4"/>
      <c r="AH86" s="4"/>
      <c r="AI86" s="4"/>
    </row>
    <row r="87" spans="32:35" x14ac:dyDescent="0.25">
      <c r="AF87" s="4"/>
      <c r="AG87" s="4"/>
      <c r="AH87" s="4"/>
      <c r="AI87" s="4"/>
    </row>
    <row r="88" spans="32:35" x14ac:dyDescent="0.25">
      <c r="AF88" s="4"/>
      <c r="AG88" s="4"/>
      <c r="AH88" s="4"/>
      <c r="AI88" s="4"/>
    </row>
    <row r="89" spans="32:35" x14ac:dyDescent="0.25">
      <c r="AF89" s="4"/>
      <c r="AG89" s="4"/>
      <c r="AH89" s="4"/>
      <c r="AI89" s="4"/>
    </row>
    <row r="90" spans="32:35" x14ac:dyDescent="0.25">
      <c r="AF90" s="4"/>
      <c r="AG90" s="4"/>
      <c r="AH90" s="4"/>
      <c r="AI90" s="4"/>
    </row>
    <row r="91" spans="32:35" x14ac:dyDescent="0.25">
      <c r="AF91" s="4"/>
      <c r="AG91" s="4"/>
      <c r="AH91" s="4"/>
      <c r="AI91" s="4"/>
    </row>
    <row r="92" spans="32:35" x14ac:dyDescent="0.25">
      <c r="AF92" s="4"/>
      <c r="AG92" s="4"/>
      <c r="AH92" s="4"/>
      <c r="AI92" s="4"/>
    </row>
    <row r="93" spans="32:35" x14ac:dyDescent="0.25">
      <c r="AF93" s="4"/>
      <c r="AG93" s="4"/>
      <c r="AH93" s="4"/>
      <c r="AI93" s="4"/>
    </row>
    <row r="94" spans="32:35" x14ac:dyDescent="0.25">
      <c r="AF94" s="4"/>
      <c r="AG94" s="4"/>
      <c r="AH94" s="4"/>
      <c r="AI94" s="4"/>
    </row>
    <row r="95" spans="32:35" x14ac:dyDescent="0.25">
      <c r="AF95" s="4"/>
      <c r="AG95" s="4"/>
      <c r="AH95" s="4"/>
      <c r="AI95" s="4"/>
    </row>
    <row r="96" spans="32:35" x14ac:dyDescent="0.25">
      <c r="AF96" s="4"/>
      <c r="AG96" s="4"/>
      <c r="AH96" s="4"/>
      <c r="AI96" s="4"/>
    </row>
    <row r="97" spans="32:35" x14ac:dyDescent="0.25">
      <c r="AF97" s="4"/>
      <c r="AG97" s="4"/>
      <c r="AH97" s="4"/>
      <c r="AI97" s="4"/>
    </row>
    <row r="98" spans="32:35" x14ac:dyDescent="0.25">
      <c r="AF98" s="4"/>
      <c r="AG98" s="4"/>
      <c r="AH98" s="4"/>
      <c r="AI98" s="4"/>
    </row>
    <row r="99" spans="32:35" x14ac:dyDescent="0.25">
      <c r="AF99" s="4"/>
      <c r="AG99" s="4"/>
      <c r="AH99" s="4"/>
      <c r="AI99" s="4"/>
    </row>
    <row r="100" spans="32:35" x14ac:dyDescent="0.25">
      <c r="AF100" s="4"/>
      <c r="AG100" s="4"/>
      <c r="AH100" s="4"/>
      <c r="AI100" s="4"/>
    </row>
    <row r="101" spans="32:35" x14ac:dyDescent="0.25">
      <c r="AF101" s="4"/>
      <c r="AG101" s="4"/>
      <c r="AH101" s="4"/>
      <c r="AI101" s="4"/>
    </row>
    <row r="102" spans="32:35" x14ac:dyDescent="0.25">
      <c r="AF102" s="4"/>
      <c r="AG102" s="4"/>
      <c r="AH102" s="4"/>
      <c r="AI102" s="4"/>
    </row>
    <row r="103" spans="32:35" x14ac:dyDescent="0.25">
      <c r="AF103" s="4"/>
      <c r="AG103" s="4"/>
      <c r="AH103" s="4"/>
      <c r="AI103" s="4"/>
    </row>
    <row r="104" spans="32:35" x14ac:dyDescent="0.25">
      <c r="AF104" s="4"/>
      <c r="AG104" s="4"/>
      <c r="AH104" s="4"/>
      <c r="AI104" s="4"/>
    </row>
    <row r="105" spans="32:35" x14ac:dyDescent="0.25">
      <c r="AF105" s="4"/>
      <c r="AG105" s="4"/>
      <c r="AH105" s="4"/>
      <c r="AI105" s="4"/>
    </row>
    <row r="106" spans="32:35" x14ac:dyDescent="0.25">
      <c r="AF106" s="4"/>
      <c r="AG106" s="4"/>
      <c r="AH106" s="4"/>
      <c r="AI106" s="4"/>
    </row>
    <row r="107" spans="32:35" x14ac:dyDescent="0.25">
      <c r="AF107" s="4"/>
      <c r="AG107" s="4"/>
      <c r="AH107" s="4"/>
      <c r="AI107" s="4"/>
    </row>
    <row r="108" spans="32:35" x14ac:dyDescent="0.25">
      <c r="AF108" s="4"/>
      <c r="AG108" s="4"/>
      <c r="AH108" s="4"/>
      <c r="AI108" s="4"/>
    </row>
    <row r="109" spans="32:35" x14ac:dyDescent="0.25">
      <c r="AF109" s="4"/>
      <c r="AG109" s="4"/>
      <c r="AH109" s="4"/>
      <c r="AI109" s="4"/>
    </row>
    <row r="110" spans="32:35" x14ac:dyDescent="0.25">
      <c r="AF110" s="4"/>
      <c r="AG110" s="4"/>
      <c r="AH110" s="4"/>
      <c r="AI110" s="4"/>
    </row>
    <row r="111" spans="32:35" x14ac:dyDescent="0.25">
      <c r="AF111" s="4"/>
      <c r="AG111" s="4"/>
      <c r="AH111" s="4"/>
      <c r="AI111" s="4"/>
    </row>
    <row r="112" spans="32:35" x14ac:dyDescent="0.25">
      <c r="AF112" s="4"/>
      <c r="AG112" s="4"/>
      <c r="AH112" s="4"/>
      <c r="AI112" s="4"/>
    </row>
    <row r="113" spans="32:35" x14ac:dyDescent="0.25">
      <c r="AF113" s="4"/>
      <c r="AG113" s="4"/>
      <c r="AH113" s="4"/>
      <c r="AI113" s="4"/>
    </row>
    <row r="114" spans="32:35" x14ac:dyDescent="0.25">
      <c r="AF114" s="4"/>
      <c r="AG114" s="4"/>
      <c r="AH114" s="4"/>
      <c r="AI114" s="4"/>
    </row>
    <row r="115" spans="32:35" x14ac:dyDescent="0.25">
      <c r="AF115" s="4"/>
      <c r="AG115" s="4"/>
      <c r="AH115" s="4"/>
      <c r="AI115" s="4"/>
    </row>
    <row r="116" spans="32:35" x14ac:dyDescent="0.25">
      <c r="AF116" s="4"/>
      <c r="AG116" s="4"/>
      <c r="AH116" s="4"/>
      <c r="AI116" s="4"/>
    </row>
    <row r="117" spans="32:35" x14ac:dyDescent="0.25">
      <c r="AF117" s="4"/>
      <c r="AG117" s="4"/>
      <c r="AH117" s="4"/>
      <c r="AI117" s="4"/>
    </row>
    <row r="118" spans="32:35" x14ac:dyDescent="0.25">
      <c r="AF118" s="4"/>
      <c r="AG118" s="4"/>
      <c r="AH118" s="4"/>
      <c r="AI118" s="4"/>
    </row>
  </sheetData>
  <sheetProtection selectLockedCells="1" selectUnlockedCells="1"/>
  <customSheetViews>
    <customSheetView guid="{9F10FD11-6100-49E1-A6D9-5E69E81A5748}" scale="80" showGridLines="0" state="hidden">
      <pane xSplit="2" ySplit="3" topLeftCell="C4" activePane="bottomRight" state="frozen"/>
      <selection pane="bottomRight" activeCell="AG36" sqref="AG36"/>
      <pageMargins left="0.7" right="0.7" top="0.75" bottom="0.75" header="0.3" footer="0.3"/>
      <pageSetup paperSize="9" orientation="portrait" r:id="rId1"/>
    </customSheetView>
  </customSheetViews>
  <mergeCells count="12">
    <mergeCell ref="B2:F2"/>
    <mergeCell ref="I44:I45"/>
    <mergeCell ref="J44:J45"/>
    <mergeCell ref="M44:M45"/>
    <mergeCell ref="N44:N45"/>
    <mergeCell ref="K2:L2"/>
    <mergeCell ref="AJ45:AJ46"/>
    <mergeCell ref="S48:U49"/>
    <mergeCell ref="S50:U50"/>
    <mergeCell ref="AE3:AF3"/>
    <mergeCell ref="AI45:AI46"/>
    <mergeCell ref="AE46:AF4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L136"/>
  <sheetViews>
    <sheetView showGridLines="0" zoomScale="90" zoomScaleNormal="90" workbookViewId="0">
      <selection activeCell="C22" sqref="C22"/>
    </sheetView>
  </sheetViews>
  <sheetFormatPr defaultRowHeight="15" x14ac:dyDescent="0.25"/>
  <cols>
    <col min="1" max="1" width="3.7109375" customWidth="1"/>
    <col min="2" max="2" width="11.5703125" customWidth="1"/>
    <col min="3" max="3" width="12.28515625" customWidth="1"/>
    <col min="4" max="15" width="11.5703125" customWidth="1"/>
    <col min="16" max="16" width="9.7109375" customWidth="1"/>
  </cols>
  <sheetData>
    <row r="2" spans="2:19" ht="15.75" x14ac:dyDescent="0.25">
      <c r="B2" s="46" t="s">
        <v>536</v>
      </c>
    </row>
    <row r="3" spans="2:19" ht="15.75" thickBot="1" x14ac:dyDescent="0.3"/>
    <row r="4" spans="2:19" ht="16.5" thickTop="1" thickBot="1" x14ac:dyDescent="0.3">
      <c r="B4" s="386" t="s">
        <v>124</v>
      </c>
      <c r="C4" s="631">
        <v>9</v>
      </c>
      <c r="D4" s="632"/>
      <c r="F4" s="385"/>
    </row>
    <row r="5" spans="2:19" ht="17.25" thickTop="1" thickBot="1" x14ac:dyDescent="0.3">
      <c r="B5" s="387" t="s">
        <v>4</v>
      </c>
      <c r="C5" s="633">
        <v>5700000</v>
      </c>
      <c r="D5" s="634"/>
      <c r="E5" s="51"/>
      <c r="F5" s="385"/>
    </row>
    <row r="6" spans="2:19" ht="17.25" thickTop="1" thickBot="1" x14ac:dyDescent="0.3">
      <c r="B6" s="62" t="s">
        <v>5</v>
      </c>
      <c r="C6" s="633">
        <f>C5/(2*(1+0.25))</f>
        <v>2280000</v>
      </c>
      <c r="D6" s="634"/>
      <c r="E6" s="51"/>
    </row>
    <row r="7" spans="2:19" ht="16.5" thickTop="1" x14ac:dyDescent="0.25">
      <c r="B7" s="62"/>
      <c r="C7" s="557"/>
      <c r="D7" s="557"/>
      <c r="E7" s="51"/>
    </row>
    <row r="8" spans="2:19" x14ac:dyDescent="0.25">
      <c r="C8" s="20"/>
      <c r="D8" s="20"/>
    </row>
    <row r="9" spans="2:19" ht="15.75" x14ac:dyDescent="0.25">
      <c r="B9" s="46" t="s">
        <v>537</v>
      </c>
    </row>
    <row r="10" spans="2:19" ht="15.75" thickBot="1" x14ac:dyDescent="0.3"/>
    <row r="11" spans="2:19" ht="16.5" thickTop="1" thickBot="1" x14ac:dyDescent="0.3">
      <c r="B11" t="s">
        <v>42</v>
      </c>
      <c r="D11" s="12"/>
      <c r="E11" s="383" t="s">
        <v>6</v>
      </c>
      <c r="F11" s="460">
        <v>2.9</v>
      </c>
      <c r="N11" s="71"/>
      <c r="O11" s="71"/>
      <c r="P11" s="71"/>
      <c r="Q11" s="71"/>
      <c r="R11" s="71"/>
      <c r="S11" s="71"/>
    </row>
    <row r="12" spans="2:19" ht="15.75" thickTop="1" x14ac:dyDescent="0.25">
      <c r="N12" s="71"/>
      <c r="O12" s="71"/>
      <c r="P12" s="71"/>
      <c r="Q12" s="71"/>
      <c r="R12" s="71"/>
      <c r="S12" s="71"/>
    </row>
    <row r="13" spans="2:19" x14ac:dyDescent="0.25">
      <c r="N13" s="71"/>
      <c r="O13" s="71"/>
      <c r="P13" s="71"/>
      <c r="Q13" s="71"/>
      <c r="R13" s="71"/>
      <c r="S13" s="71"/>
    </row>
    <row r="14" spans="2:19" ht="15.75" x14ac:dyDescent="0.25">
      <c r="B14" s="47" t="s">
        <v>471</v>
      </c>
    </row>
    <row r="15" spans="2:19" ht="15.75" x14ac:dyDescent="0.25">
      <c r="B15" s="46" t="s">
        <v>493</v>
      </c>
    </row>
    <row r="16" spans="2:19" x14ac:dyDescent="0.25">
      <c r="B16" t="s">
        <v>472</v>
      </c>
    </row>
    <row r="18" spans="2:26" x14ac:dyDescent="0.25">
      <c r="H18" s="625" t="s">
        <v>651</v>
      </c>
      <c r="I18" s="625"/>
      <c r="J18" s="625"/>
      <c r="L18" s="840" t="s">
        <v>714</v>
      </c>
    </row>
    <row r="19" spans="2:26" ht="14.45" customHeight="1" x14ac:dyDescent="0.25">
      <c r="H19" s="626"/>
      <c r="I19" s="626"/>
      <c r="J19" s="626"/>
    </row>
    <row r="20" spans="2:26" ht="18.75" customHeight="1" x14ac:dyDescent="0.25">
      <c r="B20" s="74" t="s">
        <v>103</v>
      </c>
      <c r="C20" s="629" t="s">
        <v>474</v>
      </c>
      <c r="D20" s="52" t="s">
        <v>53</v>
      </c>
      <c r="E20" s="52" t="s">
        <v>54</v>
      </c>
      <c r="F20" s="75" t="s">
        <v>104</v>
      </c>
      <c r="G20" s="74" t="s">
        <v>46</v>
      </c>
      <c r="H20" s="11" t="s">
        <v>427</v>
      </c>
      <c r="I20" s="73" t="s">
        <v>428</v>
      </c>
      <c r="J20" s="11" t="s">
        <v>99</v>
      </c>
    </row>
    <row r="21" spans="2:26" ht="15" customHeight="1" x14ac:dyDescent="0.25">
      <c r="B21" s="84" t="s">
        <v>115</v>
      </c>
      <c r="C21" s="630"/>
      <c r="D21" s="49" t="s">
        <v>39</v>
      </c>
      <c r="E21" s="49" t="s">
        <v>39</v>
      </c>
      <c r="F21" s="50" t="s">
        <v>39</v>
      </c>
      <c r="G21" s="50" t="s">
        <v>39</v>
      </c>
      <c r="H21" s="72" t="s">
        <v>97</v>
      </c>
      <c r="I21" s="72" t="s">
        <v>97</v>
      </c>
      <c r="J21" s="72" t="s">
        <v>97</v>
      </c>
    </row>
    <row r="22" spans="2:26" x14ac:dyDescent="0.25">
      <c r="B22" s="6">
        <v>1</v>
      </c>
      <c r="C22" s="461" t="s">
        <v>692</v>
      </c>
      <c r="D22" s="462">
        <v>3.3</v>
      </c>
      <c r="E22" s="462">
        <v>0.4</v>
      </c>
      <c r="F22" s="462">
        <v>1.65</v>
      </c>
      <c r="G22" s="492">
        <v>6.35</v>
      </c>
      <c r="H22" s="514">
        <v>8.9</v>
      </c>
      <c r="I22" s="514">
        <v>23.1</v>
      </c>
      <c r="J22" s="515">
        <v>14.9</v>
      </c>
      <c r="W22" s="10"/>
      <c r="X22" s="10"/>
      <c r="Y22" s="10"/>
      <c r="Z22" s="10"/>
    </row>
    <row r="23" spans="2:26" x14ac:dyDescent="0.25">
      <c r="B23" s="5">
        <f t="shared" ref="B23:B54" si="0">B22+1</f>
        <v>2</v>
      </c>
      <c r="C23" s="461" t="s">
        <v>693</v>
      </c>
      <c r="D23" s="462">
        <v>0.99</v>
      </c>
      <c r="E23" s="462">
        <v>0.4</v>
      </c>
      <c r="F23" s="462">
        <v>3.7450000000000001</v>
      </c>
      <c r="G23" s="492">
        <v>7.25</v>
      </c>
      <c r="H23" s="514">
        <v>3.9559499999999996</v>
      </c>
      <c r="I23" s="514">
        <v>0</v>
      </c>
      <c r="J23" s="515">
        <v>1.18</v>
      </c>
      <c r="W23" s="10"/>
      <c r="X23" s="10"/>
      <c r="Y23" s="10"/>
      <c r="Z23" s="10"/>
    </row>
    <row r="24" spans="2:26" x14ac:dyDescent="0.25">
      <c r="B24" s="5">
        <f t="shared" si="0"/>
        <v>3</v>
      </c>
      <c r="C24" s="461" t="s">
        <v>694</v>
      </c>
      <c r="D24" s="465">
        <v>1.89</v>
      </c>
      <c r="E24" s="465">
        <v>0.4</v>
      </c>
      <c r="F24" s="465">
        <v>6.1050000000000004</v>
      </c>
      <c r="G24" s="493">
        <v>7.25</v>
      </c>
      <c r="H24" s="514">
        <v>17.0307</v>
      </c>
      <c r="I24" s="514">
        <v>0</v>
      </c>
      <c r="J24" s="515">
        <v>5.08</v>
      </c>
      <c r="W24" s="10"/>
      <c r="X24" s="10"/>
      <c r="Y24" s="10"/>
      <c r="Z24" s="10"/>
    </row>
    <row r="25" spans="2:26" x14ac:dyDescent="0.25">
      <c r="B25" s="5">
        <f t="shared" si="0"/>
        <v>4</v>
      </c>
      <c r="C25" s="461" t="s">
        <v>695</v>
      </c>
      <c r="D25" s="465">
        <v>1.68</v>
      </c>
      <c r="E25" s="465">
        <v>0.4</v>
      </c>
      <c r="F25" s="465">
        <v>9.31</v>
      </c>
      <c r="G25" s="493">
        <v>7.25</v>
      </c>
      <c r="H25" s="514">
        <v>23.601600000000001</v>
      </c>
      <c r="I25" s="514">
        <v>0</v>
      </c>
      <c r="J25" s="515">
        <v>7.04</v>
      </c>
      <c r="W25" s="10"/>
      <c r="X25" s="10"/>
      <c r="Y25" s="10"/>
      <c r="Z25" s="10"/>
    </row>
    <row r="26" spans="2:26" x14ac:dyDescent="0.25">
      <c r="B26" s="5">
        <f t="shared" si="0"/>
        <v>5</v>
      </c>
      <c r="C26" s="461" t="s">
        <v>696</v>
      </c>
      <c r="D26" s="465">
        <v>1.44</v>
      </c>
      <c r="E26" s="465">
        <v>0.4</v>
      </c>
      <c r="F26" s="465">
        <v>9.43</v>
      </c>
      <c r="G26" s="465">
        <v>3.25</v>
      </c>
      <c r="H26" s="514">
        <v>25.735500000000002</v>
      </c>
      <c r="I26" s="514">
        <v>18.371700000000001</v>
      </c>
      <c r="J26" s="515">
        <v>19</v>
      </c>
    </row>
    <row r="27" spans="2:26" x14ac:dyDescent="0.25">
      <c r="B27" s="5">
        <f t="shared" si="0"/>
        <v>6</v>
      </c>
      <c r="C27" s="461" t="s">
        <v>697</v>
      </c>
      <c r="D27" s="465">
        <v>1.1399999999999999</v>
      </c>
      <c r="E27" s="465">
        <v>0.4</v>
      </c>
      <c r="F27" s="465">
        <v>6.72</v>
      </c>
      <c r="G27" s="465">
        <v>3.25</v>
      </c>
      <c r="H27" s="514">
        <v>18.436250000000001</v>
      </c>
      <c r="I27" s="514">
        <v>16.159050000000001</v>
      </c>
      <c r="J27" s="515">
        <v>15</v>
      </c>
    </row>
    <row r="28" spans="2:26" x14ac:dyDescent="0.25">
      <c r="B28" s="5">
        <f t="shared" si="0"/>
        <v>7</v>
      </c>
      <c r="C28" s="461" t="s">
        <v>698</v>
      </c>
      <c r="D28" s="465">
        <v>1.0900000000000001</v>
      </c>
      <c r="E28" s="465">
        <v>0.4</v>
      </c>
      <c r="F28" s="465">
        <v>5.6050000000000004</v>
      </c>
      <c r="G28" s="465">
        <v>-2.0499999999999998</v>
      </c>
      <c r="H28" s="514">
        <v>0</v>
      </c>
      <c r="I28" s="514">
        <v>16.559731578947371</v>
      </c>
      <c r="J28" s="515">
        <v>4.5999999999999996</v>
      </c>
    </row>
    <row r="29" spans="2:26" x14ac:dyDescent="0.25">
      <c r="B29" s="5">
        <f t="shared" si="0"/>
        <v>8</v>
      </c>
      <c r="C29" s="461" t="s">
        <v>699</v>
      </c>
      <c r="D29" s="465">
        <v>1.0900000000000001</v>
      </c>
      <c r="E29" s="465">
        <v>0.4</v>
      </c>
      <c r="F29" s="465">
        <v>3.7949999999999999</v>
      </c>
      <c r="G29" s="465">
        <v>-2.0499999999999998</v>
      </c>
      <c r="H29" s="514">
        <v>0</v>
      </c>
      <c r="I29" s="514">
        <v>16.559731578947371</v>
      </c>
      <c r="J29" s="515">
        <v>4.5999999999999996</v>
      </c>
    </row>
    <row r="30" spans="2:26" x14ac:dyDescent="0.25">
      <c r="B30" s="5">
        <f t="shared" si="0"/>
        <v>9</v>
      </c>
      <c r="C30" s="461" t="s">
        <v>700</v>
      </c>
      <c r="D30" s="465">
        <v>0.79</v>
      </c>
      <c r="E30" s="465">
        <v>0.4</v>
      </c>
      <c r="F30" s="465">
        <v>2.855</v>
      </c>
      <c r="G30" s="465">
        <v>0.05</v>
      </c>
      <c r="H30" s="514">
        <v>11.814250000000001</v>
      </c>
      <c r="I30" s="514">
        <v>4.4923500000000001</v>
      </c>
      <c r="J30" s="515">
        <v>7.5</v>
      </c>
    </row>
    <row r="31" spans="2:26" x14ac:dyDescent="0.25">
      <c r="B31" s="5">
        <f t="shared" si="0"/>
        <v>10</v>
      </c>
      <c r="C31" s="461" t="s">
        <v>701</v>
      </c>
      <c r="D31" s="465">
        <v>0.99</v>
      </c>
      <c r="E31" s="465">
        <v>0.4</v>
      </c>
      <c r="F31" s="465">
        <v>0.54500000000000004</v>
      </c>
      <c r="G31" s="465">
        <v>0.05</v>
      </c>
      <c r="H31" s="514">
        <v>16.780750000000001</v>
      </c>
      <c r="I31" s="514">
        <v>5.1628500000000006</v>
      </c>
      <c r="J31" s="515">
        <v>9.5</v>
      </c>
    </row>
    <row r="32" spans="2:26" x14ac:dyDescent="0.25">
      <c r="B32" s="5">
        <f>B31+1</f>
        <v>11</v>
      </c>
      <c r="C32" s="461" t="s">
        <v>702</v>
      </c>
      <c r="D32" s="465">
        <v>0.4</v>
      </c>
      <c r="E32" s="465">
        <v>6.3</v>
      </c>
      <c r="F32" s="465">
        <v>0.05</v>
      </c>
      <c r="G32" s="465">
        <v>3.2</v>
      </c>
      <c r="H32" s="514">
        <v>0</v>
      </c>
      <c r="I32" s="514">
        <v>47.672550000000001</v>
      </c>
      <c r="J32" s="515">
        <v>14.22</v>
      </c>
    </row>
    <row r="33" spans="2:10" x14ac:dyDescent="0.25">
      <c r="B33" s="5">
        <f t="shared" si="0"/>
        <v>12</v>
      </c>
      <c r="C33" s="461" t="s">
        <v>703</v>
      </c>
      <c r="D33" s="465">
        <v>0.4</v>
      </c>
      <c r="E33" s="465">
        <v>2.9</v>
      </c>
      <c r="F33" s="465">
        <v>3.25</v>
      </c>
      <c r="G33" s="465">
        <v>5.8</v>
      </c>
      <c r="H33" s="514">
        <v>25.411950000000001</v>
      </c>
      <c r="I33" s="514">
        <v>30.4407</v>
      </c>
      <c r="J33" s="515">
        <v>16.5</v>
      </c>
    </row>
    <row r="34" spans="2:10" x14ac:dyDescent="0.25">
      <c r="B34" s="5">
        <f t="shared" si="0"/>
        <v>13</v>
      </c>
      <c r="C34" s="461" t="s">
        <v>704</v>
      </c>
      <c r="D34" s="465">
        <v>0.4</v>
      </c>
      <c r="E34" s="465">
        <v>4.0999999999999996</v>
      </c>
      <c r="F34" s="465">
        <v>3.25</v>
      </c>
      <c r="G34" s="465">
        <v>0</v>
      </c>
      <c r="H34" s="514">
        <v>25.680150000000001</v>
      </c>
      <c r="I34" s="514">
        <v>11.19735</v>
      </c>
      <c r="J34" s="515">
        <v>15</v>
      </c>
    </row>
    <row r="35" spans="2:10" x14ac:dyDescent="0.25">
      <c r="B35" s="5">
        <f t="shared" si="0"/>
        <v>14</v>
      </c>
      <c r="C35" s="461" t="s">
        <v>705</v>
      </c>
      <c r="D35" s="465">
        <v>0.4</v>
      </c>
      <c r="E35" s="465">
        <v>2.9</v>
      </c>
      <c r="F35" s="465">
        <v>6.15</v>
      </c>
      <c r="G35" s="465">
        <v>5.8</v>
      </c>
      <c r="H35" s="514">
        <v>23.66865</v>
      </c>
      <c r="I35" s="514">
        <v>10.325700000000001</v>
      </c>
      <c r="J35" s="515">
        <v>10</v>
      </c>
    </row>
    <row r="36" spans="2:10" x14ac:dyDescent="0.25">
      <c r="B36" s="5">
        <f t="shared" si="0"/>
        <v>15</v>
      </c>
      <c r="C36" s="461" t="s">
        <v>706</v>
      </c>
      <c r="D36" s="465">
        <v>0.4</v>
      </c>
      <c r="E36" s="465">
        <v>5.3</v>
      </c>
      <c r="F36" s="465">
        <v>6.15</v>
      </c>
      <c r="G36" s="465">
        <v>0.6</v>
      </c>
      <c r="H36" s="514">
        <v>16.091999999999999</v>
      </c>
      <c r="I36" s="514">
        <v>0</v>
      </c>
      <c r="J36" s="515">
        <v>4.8</v>
      </c>
    </row>
    <row r="37" spans="2:10" x14ac:dyDescent="0.25">
      <c r="B37" s="5">
        <f t="shared" si="0"/>
        <v>16</v>
      </c>
      <c r="C37" s="461" t="s">
        <v>707</v>
      </c>
      <c r="D37" s="465">
        <v>0.4</v>
      </c>
      <c r="E37" s="465">
        <v>4</v>
      </c>
      <c r="F37" s="465">
        <v>10.15</v>
      </c>
      <c r="G37" s="465">
        <v>5.25</v>
      </c>
      <c r="H37" s="514">
        <v>20.024750000000004</v>
      </c>
      <c r="I37" s="514">
        <v>57.997594736842103</v>
      </c>
      <c r="J37" s="515">
        <v>21.5</v>
      </c>
    </row>
    <row r="38" spans="2:10" x14ac:dyDescent="0.25">
      <c r="B38" s="5">
        <f t="shared" si="0"/>
        <v>17</v>
      </c>
      <c r="C38" s="461"/>
      <c r="D38" s="465"/>
      <c r="E38" s="465"/>
      <c r="F38" s="465"/>
      <c r="G38" s="465"/>
      <c r="H38" s="514"/>
      <c r="I38" s="514"/>
      <c r="J38" s="515"/>
    </row>
    <row r="39" spans="2:10" x14ac:dyDescent="0.25">
      <c r="B39" s="5">
        <f t="shared" si="0"/>
        <v>18</v>
      </c>
      <c r="C39" s="461"/>
      <c r="D39" s="465"/>
      <c r="E39" s="465"/>
      <c r="F39" s="465"/>
      <c r="G39" s="465"/>
      <c r="H39" s="463"/>
      <c r="I39" s="463"/>
      <c r="J39" s="464"/>
    </row>
    <row r="40" spans="2:10" x14ac:dyDescent="0.25">
      <c r="B40" s="5">
        <f t="shared" si="0"/>
        <v>19</v>
      </c>
      <c r="C40" s="461"/>
      <c r="D40" s="465"/>
      <c r="E40" s="465"/>
      <c r="F40" s="465"/>
      <c r="G40" s="465"/>
      <c r="H40" s="463"/>
      <c r="I40" s="463"/>
      <c r="J40" s="464"/>
    </row>
    <row r="41" spans="2:10" x14ac:dyDescent="0.25">
      <c r="B41" s="5">
        <f t="shared" si="0"/>
        <v>20</v>
      </c>
      <c r="C41" s="461"/>
      <c r="D41" s="465"/>
      <c r="E41" s="465"/>
      <c r="F41" s="465"/>
      <c r="G41" s="465"/>
      <c r="H41" s="463"/>
      <c r="I41" s="463"/>
      <c r="J41" s="464"/>
    </row>
    <row r="42" spans="2:10" x14ac:dyDescent="0.25">
      <c r="B42" s="5">
        <f t="shared" si="0"/>
        <v>21</v>
      </c>
      <c r="C42" s="461"/>
      <c r="D42" s="465"/>
      <c r="E42" s="465"/>
      <c r="F42" s="465"/>
      <c r="G42" s="465"/>
      <c r="H42" s="463"/>
      <c r="I42" s="463"/>
      <c r="J42" s="464"/>
    </row>
    <row r="43" spans="2:10" x14ac:dyDescent="0.25">
      <c r="B43" s="5">
        <f t="shared" si="0"/>
        <v>22</v>
      </c>
      <c r="C43" s="461"/>
      <c r="D43" s="465"/>
      <c r="E43" s="465"/>
      <c r="F43" s="465"/>
      <c r="G43" s="465"/>
      <c r="H43" s="463"/>
      <c r="I43" s="463"/>
      <c r="J43" s="464"/>
    </row>
    <row r="44" spans="2:10" x14ac:dyDescent="0.25">
      <c r="B44" s="5">
        <f t="shared" si="0"/>
        <v>23</v>
      </c>
      <c r="C44" s="461"/>
      <c r="D44" s="465"/>
      <c r="E44" s="465"/>
      <c r="F44" s="465"/>
      <c r="G44" s="465"/>
      <c r="H44" s="463"/>
      <c r="I44" s="463"/>
      <c r="J44" s="464"/>
    </row>
    <row r="45" spans="2:10" x14ac:dyDescent="0.25">
      <c r="B45" s="5">
        <f t="shared" si="0"/>
        <v>24</v>
      </c>
      <c r="C45" s="461"/>
      <c r="D45" s="465"/>
      <c r="E45" s="465"/>
      <c r="F45" s="465"/>
      <c r="G45" s="465"/>
      <c r="H45" s="463"/>
      <c r="I45" s="463"/>
      <c r="J45" s="464"/>
    </row>
    <row r="46" spans="2:10" x14ac:dyDescent="0.25">
      <c r="B46" s="5">
        <f t="shared" si="0"/>
        <v>25</v>
      </c>
      <c r="C46" s="461"/>
      <c r="D46" s="465"/>
      <c r="E46" s="465"/>
      <c r="F46" s="465"/>
      <c r="G46" s="465"/>
      <c r="H46" s="463"/>
      <c r="I46" s="463"/>
      <c r="J46" s="464"/>
    </row>
    <row r="47" spans="2:10" x14ac:dyDescent="0.25">
      <c r="B47" s="5">
        <f t="shared" si="0"/>
        <v>26</v>
      </c>
      <c r="C47" s="461"/>
      <c r="D47" s="465"/>
      <c r="E47" s="465"/>
      <c r="F47" s="465"/>
      <c r="G47" s="465"/>
      <c r="H47" s="463"/>
      <c r="I47" s="463"/>
      <c r="J47" s="464"/>
    </row>
    <row r="48" spans="2:10" x14ac:dyDescent="0.25">
      <c r="B48" s="5">
        <f t="shared" si="0"/>
        <v>27</v>
      </c>
      <c r="C48" s="461"/>
      <c r="D48" s="465"/>
      <c r="E48" s="465"/>
      <c r="F48" s="465"/>
      <c r="G48" s="465"/>
      <c r="H48" s="463"/>
      <c r="I48" s="463"/>
      <c r="J48" s="464"/>
    </row>
    <row r="49" spans="2:38" ht="15.75" thickBot="1" x14ac:dyDescent="0.3">
      <c r="B49" s="5">
        <f t="shared" si="0"/>
        <v>28</v>
      </c>
      <c r="C49" s="461"/>
      <c r="D49" s="465"/>
      <c r="E49" s="465"/>
      <c r="F49" s="465"/>
      <c r="G49" s="465"/>
      <c r="H49" s="463"/>
      <c r="I49" s="463"/>
      <c r="J49" s="464"/>
    </row>
    <row r="50" spans="2:38" ht="17.25" thickTop="1" thickBot="1" x14ac:dyDescent="0.3">
      <c r="B50" s="5">
        <f t="shared" si="0"/>
        <v>29</v>
      </c>
      <c r="C50" s="461"/>
      <c r="D50" s="465"/>
      <c r="E50" s="465"/>
      <c r="F50" s="465"/>
      <c r="G50" s="465"/>
      <c r="H50" s="463"/>
      <c r="I50" s="463"/>
      <c r="J50" s="464"/>
      <c r="M50" s="513" t="s">
        <v>638</v>
      </c>
      <c r="Q50" s="484" t="s">
        <v>546</v>
      </c>
    </row>
    <row r="51" spans="2:38" ht="15.75" thickTop="1" x14ac:dyDescent="0.25">
      <c r="B51" s="5">
        <f t="shared" si="0"/>
        <v>30</v>
      </c>
      <c r="C51" s="461"/>
      <c r="D51" s="465"/>
      <c r="E51" s="465"/>
      <c r="F51" s="465"/>
      <c r="G51" s="465"/>
      <c r="H51" s="463"/>
      <c r="I51" s="463"/>
      <c r="J51" s="464"/>
    </row>
    <row r="52" spans="2:38" x14ac:dyDescent="0.25">
      <c r="B52" s="5">
        <f t="shared" si="0"/>
        <v>31</v>
      </c>
      <c r="C52" s="461"/>
      <c r="D52" s="465"/>
      <c r="E52" s="465"/>
      <c r="F52" s="465"/>
      <c r="G52" s="465"/>
      <c r="H52" s="463"/>
      <c r="I52" s="463"/>
      <c r="J52" s="464"/>
      <c r="M52" t="s">
        <v>41</v>
      </c>
      <c r="O52" s="12"/>
      <c r="P52" s="8" t="s">
        <v>34</v>
      </c>
      <c r="Q52" s="532">
        <f>ABS(MAXA(G22:G61))+ABS(MINA(G22:G61))</f>
        <v>9.3000000000000007</v>
      </c>
    </row>
    <row r="53" spans="2:38" x14ac:dyDescent="0.25">
      <c r="B53" s="5">
        <f t="shared" si="0"/>
        <v>32</v>
      </c>
      <c r="C53" s="461"/>
      <c r="D53" s="465"/>
      <c r="E53" s="465"/>
      <c r="F53" s="465"/>
      <c r="G53" s="465"/>
      <c r="H53" s="463"/>
      <c r="I53" s="463"/>
      <c r="J53" s="464"/>
      <c r="M53" t="s">
        <v>40</v>
      </c>
      <c r="O53" s="12"/>
      <c r="P53" s="8" t="s">
        <v>35</v>
      </c>
      <c r="Q53" s="532">
        <f>ABS(MAXA(F22:F61))+ABS(MINA(F22:F61))</f>
        <v>10.200000000000001</v>
      </c>
    </row>
    <row r="54" spans="2:38" x14ac:dyDescent="0.25">
      <c r="B54" s="5">
        <f t="shared" si="0"/>
        <v>33</v>
      </c>
      <c r="C54" s="461"/>
      <c r="D54" s="465"/>
      <c r="E54" s="465"/>
      <c r="F54" s="465"/>
      <c r="G54" s="465"/>
      <c r="H54" s="463"/>
      <c r="I54" s="463"/>
      <c r="J54" s="464"/>
      <c r="R54" s="348"/>
    </row>
    <row r="55" spans="2:38" x14ac:dyDescent="0.25">
      <c r="B55" s="5">
        <f t="shared" ref="B55:B61" si="1">B54+1</f>
        <v>34</v>
      </c>
      <c r="C55" s="461"/>
      <c r="D55" s="465"/>
      <c r="E55" s="465"/>
      <c r="F55" s="465"/>
      <c r="G55" s="465"/>
      <c r="H55" s="463"/>
      <c r="I55" s="463"/>
      <c r="J55" s="464"/>
      <c r="R55" s="348"/>
    </row>
    <row r="56" spans="2:38" x14ac:dyDescent="0.25">
      <c r="B56" s="5">
        <f t="shared" si="1"/>
        <v>35</v>
      </c>
      <c r="C56" s="461"/>
      <c r="D56" s="465"/>
      <c r="E56" s="465"/>
      <c r="F56" s="465"/>
      <c r="G56" s="465"/>
      <c r="H56" s="463"/>
      <c r="I56" s="463"/>
      <c r="J56" s="464"/>
    </row>
    <row r="57" spans="2:38" x14ac:dyDescent="0.25">
      <c r="B57" s="5">
        <f t="shared" si="1"/>
        <v>36</v>
      </c>
      <c r="C57" s="461"/>
      <c r="D57" s="465"/>
      <c r="E57" s="465"/>
      <c r="F57" s="465"/>
      <c r="G57" s="465"/>
      <c r="H57" s="463"/>
      <c r="I57" s="463"/>
      <c r="J57" s="464"/>
    </row>
    <row r="58" spans="2:38" x14ac:dyDescent="0.25">
      <c r="B58" s="5">
        <f t="shared" si="1"/>
        <v>37</v>
      </c>
      <c r="C58" s="461"/>
      <c r="D58" s="465"/>
      <c r="E58" s="465"/>
      <c r="F58" s="465"/>
      <c r="G58" s="465"/>
      <c r="H58" s="463"/>
      <c r="I58" s="463"/>
      <c r="J58" s="464"/>
    </row>
    <row r="59" spans="2:38" x14ac:dyDescent="0.25">
      <c r="B59" s="5">
        <f t="shared" si="1"/>
        <v>38</v>
      </c>
      <c r="C59" s="461"/>
      <c r="D59" s="465"/>
      <c r="E59" s="465"/>
      <c r="F59" s="465"/>
      <c r="G59" s="465"/>
      <c r="H59" s="463"/>
      <c r="I59" s="463"/>
      <c r="J59" s="464"/>
    </row>
    <row r="60" spans="2:38" x14ac:dyDescent="0.25">
      <c r="B60" s="5">
        <f t="shared" si="1"/>
        <v>39</v>
      </c>
      <c r="C60" s="461"/>
      <c r="D60" s="465"/>
      <c r="E60" s="465"/>
      <c r="F60" s="465"/>
      <c r="G60" s="465"/>
      <c r="H60" s="463"/>
      <c r="I60" s="463"/>
      <c r="J60" s="464"/>
      <c r="L60" s="4"/>
      <c r="M60" s="4"/>
      <c r="N60" s="4"/>
      <c r="O60" s="4"/>
      <c r="P60" s="4"/>
    </row>
    <row r="61" spans="2:38" x14ac:dyDescent="0.25">
      <c r="B61" s="5">
        <f t="shared" si="1"/>
        <v>40</v>
      </c>
      <c r="C61" s="461"/>
      <c r="D61" s="465"/>
      <c r="E61" s="465"/>
      <c r="F61" s="465"/>
      <c r="G61" s="465"/>
      <c r="H61" s="463"/>
      <c r="I61" s="463"/>
      <c r="J61" s="464"/>
      <c r="L61" s="4"/>
      <c r="M61" s="4"/>
      <c r="N61" s="4"/>
      <c r="O61" s="4"/>
      <c r="P61" s="4"/>
      <c r="S61" s="9"/>
      <c r="T61" s="9"/>
      <c r="U61" s="9"/>
      <c r="V61" s="9"/>
      <c r="W61" s="9"/>
      <c r="X61" s="351"/>
      <c r="Y61" s="71"/>
      <c r="Z61" s="71"/>
      <c r="AA61" s="71"/>
      <c r="AB61" s="71"/>
      <c r="AC61" s="71"/>
    </row>
    <row r="62" spans="2:38" x14ac:dyDescent="0.25">
      <c r="C62" s="2"/>
      <c r="L62" s="4"/>
      <c r="M62" s="4"/>
      <c r="N62" s="4"/>
      <c r="O62" s="4"/>
      <c r="P62" s="4"/>
      <c r="U62" s="71"/>
      <c r="V62" s="71"/>
      <c r="W62" s="71"/>
      <c r="X62" s="350"/>
      <c r="Y62" s="9"/>
      <c r="Z62" s="9"/>
      <c r="AA62" s="9"/>
      <c r="AB62" s="351"/>
      <c r="AC62" s="351"/>
      <c r="AD62" s="2"/>
      <c r="AK62" s="2"/>
      <c r="AL62" s="2"/>
    </row>
    <row r="63" spans="2:38" ht="15.75" x14ac:dyDescent="0.25">
      <c r="B63" s="47" t="s">
        <v>473</v>
      </c>
      <c r="U63" s="9"/>
      <c r="V63" s="71"/>
      <c r="W63" s="9"/>
      <c r="X63" s="9"/>
      <c r="Y63" s="9"/>
      <c r="Z63" s="9"/>
      <c r="AA63" s="9"/>
      <c r="AB63" s="351"/>
      <c r="AC63" s="351"/>
      <c r="AD63" s="2"/>
      <c r="AK63" s="2"/>
      <c r="AL63" s="2"/>
    </row>
    <row r="64" spans="2:38" ht="15.75" x14ac:dyDescent="0.25">
      <c r="B64" s="46" t="s">
        <v>493</v>
      </c>
      <c r="U64" s="9"/>
      <c r="V64" s="9"/>
      <c r="W64" s="9"/>
      <c r="X64" s="9"/>
      <c r="Y64" s="9"/>
      <c r="Z64" s="9"/>
      <c r="AA64" s="9"/>
      <c r="AB64" s="351"/>
      <c r="AC64" s="351"/>
      <c r="AD64" s="2"/>
      <c r="AK64" s="2"/>
      <c r="AL64" s="2"/>
    </row>
    <row r="65" spans="2:38" x14ac:dyDescent="0.25">
      <c r="B65" s="48" t="s">
        <v>43</v>
      </c>
      <c r="U65" s="71"/>
      <c r="V65" s="71"/>
      <c r="W65" s="71"/>
      <c r="X65" s="71"/>
      <c r="Y65" s="71"/>
      <c r="Z65" s="71"/>
      <c r="AA65" s="71"/>
      <c r="AB65" s="351"/>
      <c r="AC65" s="351"/>
      <c r="AD65" s="2"/>
      <c r="AK65" s="2"/>
      <c r="AL65" s="2"/>
    </row>
    <row r="66" spans="2:38" x14ac:dyDescent="0.25">
      <c r="U66" s="71"/>
      <c r="V66" s="71"/>
      <c r="W66" s="71"/>
      <c r="X66" s="71"/>
      <c r="Y66" s="71"/>
      <c r="Z66" s="71"/>
      <c r="AA66" s="71"/>
      <c r="AB66" s="71"/>
      <c r="AC66" s="71"/>
      <c r="AK66" s="2"/>
      <c r="AL66" s="2"/>
    </row>
    <row r="67" spans="2:38" ht="15" customHeight="1" x14ac:dyDescent="0.25">
      <c r="I67" s="635" t="s">
        <v>548</v>
      </c>
      <c r="J67" s="636"/>
      <c r="K67" s="637"/>
      <c r="L67" s="625" t="s">
        <v>652</v>
      </c>
      <c r="M67" s="625"/>
      <c r="N67" s="625"/>
      <c r="V67" s="71"/>
      <c r="W67" s="71"/>
      <c r="X67" s="71"/>
      <c r="Y67" s="71"/>
      <c r="Z67" s="71"/>
      <c r="AA67" s="71"/>
      <c r="AB67" s="71"/>
      <c r="AC67" s="71"/>
    </row>
    <row r="68" spans="2:38" ht="15" customHeight="1" x14ac:dyDescent="0.25">
      <c r="I68" s="638"/>
      <c r="J68" s="639"/>
      <c r="K68" s="640"/>
      <c r="L68" s="626"/>
      <c r="M68" s="626"/>
      <c r="N68" s="626"/>
      <c r="V68" s="71"/>
      <c r="W68" s="71"/>
      <c r="X68" s="71"/>
      <c r="Y68" s="71"/>
      <c r="Z68" s="71"/>
      <c r="AA68" s="71"/>
      <c r="AB68" s="71"/>
      <c r="AC68" s="71"/>
    </row>
    <row r="69" spans="2:38" ht="18.75" x14ac:dyDescent="0.25">
      <c r="B69" s="120" t="s">
        <v>103</v>
      </c>
      <c r="C69" s="629" t="s">
        <v>474</v>
      </c>
      <c r="D69" s="122" t="s">
        <v>53</v>
      </c>
      <c r="E69" s="122" t="s">
        <v>54</v>
      </c>
      <c r="F69" s="121" t="s">
        <v>104</v>
      </c>
      <c r="G69" s="120" t="s">
        <v>46</v>
      </c>
      <c r="H69" s="627" t="s">
        <v>195</v>
      </c>
      <c r="I69" s="117" t="s">
        <v>427</v>
      </c>
      <c r="J69" s="118" t="s">
        <v>428</v>
      </c>
      <c r="K69" s="118" t="s">
        <v>419</v>
      </c>
      <c r="L69" s="117" t="s">
        <v>427</v>
      </c>
      <c r="M69" s="118" t="s">
        <v>428</v>
      </c>
      <c r="N69" s="117" t="s">
        <v>99</v>
      </c>
      <c r="V69" s="71"/>
      <c r="W69" s="71"/>
      <c r="X69" s="71"/>
      <c r="Y69" s="71"/>
      <c r="Z69" s="71"/>
      <c r="AA69" s="71"/>
      <c r="AB69" s="71"/>
      <c r="AC69" s="71"/>
    </row>
    <row r="70" spans="2:38" ht="26.45" customHeight="1" x14ac:dyDescent="0.25">
      <c r="B70" s="84" t="s">
        <v>115</v>
      </c>
      <c r="C70" s="630"/>
      <c r="D70" s="49" t="s">
        <v>39</v>
      </c>
      <c r="E70" s="49" t="s">
        <v>39</v>
      </c>
      <c r="F70" s="50" t="s">
        <v>39</v>
      </c>
      <c r="G70" s="50" t="s">
        <v>39</v>
      </c>
      <c r="H70" s="628"/>
      <c r="I70" s="72" t="s">
        <v>97</v>
      </c>
      <c r="J70" s="72" t="s">
        <v>97</v>
      </c>
      <c r="K70" s="72" t="s">
        <v>97</v>
      </c>
      <c r="L70" s="72" t="s">
        <v>97</v>
      </c>
      <c r="M70" s="72" t="s">
        <v>97</v>
      </c>
      <c r="N70" s="72" t="s">
        <v>97</v>
      </c>
    </row>
    <row r="71" spans="2:38" x14ac:dyDescent="0.25">
      <c r="B71" s="6">
        <v>1</v>
      </c>
      <c r="C71" s="461" t="s">
        <v>521</v>
      </c>
      <c r="D71" s="462">
        <v>1</v>
      </c>
      <c r="E71" s="462">
        <v>0.4</v>
      </c>
      <c r="F71" s="462">
        <v>0.5</v>
      </c>
      <c r="G71" s="492">
        <v>6.4</v>
      </c>
      <c r="H71" s="466">
        <v>1</v>
      </c>
      <c r="I71" s="514">
        <v>8.8076692468202396</v>
      </c>
      <c r="J71" s="514">
        <v>2.2019173117050599</v>
      </c>
      <c r="K71" s="515">
        <v>2.2824000000000004</v>
      </c>
      <c r="L71" s="514">
        <v>3.8218499999999995</v>
      </c>
      <c r="M71" s="514">
        <v>11.588500000000002</v>
      </c>
      <c r="N71" s="515">
        <v>7.3</v>
      </c>
    </row>
    <row r="72" spans="2:38" x14ac:dyDescent="0.25">
      <c r="B72" s="114">
        <f t="shared" ref="B72:B110" si="2">B71+1</f>
        <v>2</v>
      </c>
      <c r="C72" s="461" t="s">
        <v>522</v>
      </c>
      <c r="D72" s="462">
        <v>1.38</v>
      </c>
      <c r="E72" s="462">
        <v>0.4</v>
      </c>
      <c r="F72" s="462">
        <v>2.56</v>
      </c>
      <c r="G72" s="492">
        <v>6.4</v>
      </c>
      <c r="H72" s="466">
        <v>1</v>
      </c>
      <c r="I72" s="514">
        <v>7.8701417468202415</v>
      </c>
      <c r="J72" s="514">
        <v>1.9675354367050604</v>
      </c>
      <c r="K72" s="515">
        <v>2.2824000000000004</v>
      </c>
      <c r="L72" s="514">
        <v>5.0958000000000006</v>
      </c>
      <c r="M72" s="514">
        <v>11.513250000000001</v>
      </c>
      <c r="N72" s="515">
        <v>7.6</v>
      </c>
    </row>
    <row r="73" spans="2:38" x14ac:dyDescent="0.25">
      <c r="B73" s="114">
        <f t="shared" si="2"/>
        <v>3</v>
      </c>
      <c r="C73" s="461" t="s">
        <v>523</v>
      </c>
      <c r="D73" s="462">
        <v>0.94</v>
      </c>
      <c r="E73" s="462">
        <v>0.4</v>
      </c>
      <c r="F73" s="462">
        <v>3.7699999999999996</v>
      </c>
      <c r="G73" s="492">
        <v>7.3</v>
      </c>
      <c r="H73" s="468">
        <v>2</v>
      </c>
      <c r="I73" s="514">
        <v>10.757695688878123</v>
      </c>
      <c r="J73" s="514">
        <v>2.6894239222195306</v>
      </c>
      <c r="K73" s="515">
        <v>2.5488000000000004</v>
      </c>
      <c r="L73" s="514">
        <v>3.9559499999999996</v>
      </c>
      <c r="M73" s="514">
        <v>0</v>
      </c>
      <c r="N73" s="515">
        <v>1.18</v>
      </c>
    </row>
    <row r="74" spans="2:38" x14ac:dyDescent="0.25">
      <c r="B74" s="114">
        <f t="shared" si="2"/>
        <v>4</v>
      </c>
      <c r="C74" s="461" t="s">
        <v>524</v>
      </c>
      <c r="D74" s="462">
        <v>1.89</v>
      </c>
      <c r="E74" s="462">
        <v>0.4</v>
      </c>
      <c r="F74" s="462">
        <v>6.1050000000000004</v>
      </c>
      <c r="G74" s="492">
        <v>7.3</v>
      </c>
      <c r="H74" s="468">
        <v>3</v>
      </c>
      <c r="I74" s="514">
        <v>18.049953018062126</v>
      </c>
      <c r="J74" s="514">
        <v>4.5124882545155316</v>
      </c>
      <c r="K74" s="515">
        <v>4.0176000000000007</v>
      </c>
      <c r="L74" s="514">
        <v>17.0307</v>
      </c>
      <c r="M74" s="514">
        <v>0</v>
      </c>
      <c r="N74" s="515">
        <v>5.08</v>
      </c>
    </row>
    <row r="75" spans="2:38" x14ac:dyDescent="0.25">
      <c r="B75" s="114">
        <f t="shared" si="2"/>
        <v>5</v>
      </c>
      <c r="C75" s="461" t="s">
        <v>525</v>
      </c>
      <c r="D75" s="465">
        <v>1.73</v>
      </c>
      <c r="E75" s="465">
        <v>0.4</v>
      </c>
      <c r="F75" s="465">
        <v>9.3350000000000009</v>
      </c>
      <c r="G75" s="493">
        <v>7.3</v>
      </c>
      <c r="H75" s="468">
        <v>4</v>
      </c>
      <c r="I75" s="514">
        <v>11.19555639314683</v>
      </c>
      <c r="J75" s="514">
        <v>2.7988890982867076</v>
      </c>
      <c r="K75" s="515">
        <v>2.5416000000000003</v>
      </c>
      <c r="L75" s="514">
        <v>23.601600000000001</v>
      </c>
      <c r="M75" s="514">
        <v>0</v>
      </c>
      <c r="N75" s="515">
        <v>7.04</v>
      </c>
    </row>
    <row r="76" spans="2:38" x14ac:dyDescent="0.25">
      <c r="B76" s="114">
        <f t="shared" si="2"/>
        <v>6</v>
      </c>
      <c r="C76" s="461" t="s">
        <v>526</v>
      </c>
      <c r="D76" s="465">
        <v>1.49</v>
      </c>
      <c r="E76" s="465">
        <v>0.4</v>
      </c>
      <c r="F76" s="465">
        <v>9.4550000000000001</v>
      </c>
      <c r="G76" s="493">
        <v>3.2</v>
      </c>
      <c r="H76" s="468">
        <v>5</v>
      </c>
      <c r="I76" s="516">
        <v>10.038329493776006</v>
      </c>
      <c r="J76" s="514">
        <v>2.5095823734440015</v>
      </c>
      <c r="K76" s="517">
        <v>2.2032000000000003</v>
      </c>
      <c r="L76" s="514">
        <v>25.735500000000002</v>
      </c>
      <c r="M76" s="514">
        <v>18.371700000000001</v>
      </c>
      <c r="N76" s="515">
        <v>19</v>
      </c>
    </row>
    <row r="77" spans="2:38" x14ac:dyDescent="0.25">
      <c r="B77" s="114">
        <f t="shared" si="2"/>
        <v>7</v>
      </c>
      <c r="C77" s="461" t="s">
        <v>527</v>
      </c>
      <c r="D77" s="467">
        <v>1.8</v>
      </c>
      <c r="E77" s="467">
        <v>0.4</v>
      </c>
      <c r="F77" s="467">
        <v>6.95</v>
      </c>
      <c r="G77" s="493">
        <v>3.2</v>
      </c>
      <c r="H77" s="468">
        <v>6</v>
      </c>
      <c r="I77" s="516">
        <v>8.5120598474494162</v>
      </c>
      <c r="J77" s="514">
        <v>2.1280149618623541</v>
      </c>
      <c r="K77" s="517">
        <v>1.9440000000000004</v>
      </c>
      <c r="L77" s="514">
        <v>18.436250000000001</v>
      </c>
      <c r="M77" s="514">
        <v>16.159050000000001</v>
      </c>
      <c r="N77" s="515">
        <v>15</v>
      </c>
    </row>
    <row r="78" spans="2:38" x14ac:dyDescent="0.25">
      <c r="B78" s="114">
        <f t="shared" si="2"/>
        <v>8</v>
      </c>
      <c r="C78" s="461" t="s">
        <v>528</v>
      </c>
      <c r="D78" s="467">
        <v>1.04</v>
      </c>
      <c r="E78" s="467">
        <v>0.4</v>
      </c>
      <c r="F78" s="467">
        <v>5.58</v>
      </c>
      <c r="G78" s="493">
        <v>-2.1</v>
      </c>
      <c r="H78" s="468">
        <v>7</v>
      </c>
      <c r="I78" s="516">
        <v>11.259735688878123</v>
      </c>
      <c r="J78" s="514">
        <v>2.8149339222195309</v>
      </c>
      <c r="K78" s="517">
        <v>2.5488000000000004</v>
      </c>
      <c r="L78" s="514">
        <v>0</v>
      </c>
      <c r="M78" s="514">
        <v>16.559731578947371</v>
      </c>
      <c r="N78" s="515">
        <v>4.5999999999999996</v>
      </c>
    </row>
    <row r="79" spans="2:38" x14ac:dyDescent="0.25">
      <c r="B79" s="114">
        <f t="shared" si="2"/>
        <v>9</v>
      </c>
      <c r="C79" s="461" t="s">
        <v>529</v>
      </c>
      <c r="D79" s="467">
        <v>1.04</v>
      </c>
      <c r="E79" s="467">
        <v>0.4</v>
      </c>
      <c r="F79" s="467">
        <v>3.82</v>
      </c>
      <c r="G79" s="493">
        <v>-2.1</v>
      </c>
      <c r="H79" s="468">
        <v>8</v>
      </c>
      <c r="I79" s="516">
        <v>10.757695688878123</v>
      </c>
      <c r="J79" s="514">
        <v>2.6894239222195306</v>
      </c>
      <c r="K79" s="517">
        <v>2.5488000000000004</v>
      </c>
      <c r="L79" s="516">
        <v>0</v>
      </c>
      <c r="M79" s="516">
        <v>16.559731578947371</v>
      </c>
      <c r="N79" s="517">
        <v>4.5999999999999996</v>
      </c>
    </row>
    <row r="80" spans="2:38" x14ac:dyDescent="0.25">
      <c r="B80" s="114">
        <f t="shared" si="2"/>
        <v>10</v>
      </c>
      <c r="C80" s="461" t="s">
        <v>549</v>
      </c>
      <c r="D80" s="467">
        <v>0.84</v>
      </c>
      <c r="E80" s="467">
        <v>0.4</v>
      </c>
      <c r="F80" s="467">
        <v>2.88</v>
      </c>
      <c r="G80" s="493">
        <v>0</v>
      </c>
      <c r="H80" s="468">
        <v>9</v>
      </c>
      <c r="I80" s="516">
        <v>7.8833610425515364</v>
      </c>
      <c r="J80" s="514">
        <v>1.9708402606378841</v>
      </c>
      <c r="K80" s="517">
        <v>2.2896000000000005</v>
      </c>
      <c r="L80" s="516">
        <v>11.814250000000001</v>
      </c>
      <c r="M80" s="516">
        <v>4.4923500000000001</v>
      </c>
      <c r="N80" s="517">
        <v>7.5</v>
      </c>
    </row>
    <row r="81" spans="2:21" x14ac:dyDescent="0.25">
      <c r="B81" s="114">
        <f t="shared" si="2"/>
        <v>11</v>
      </c>
      <c r="C81" s="461" t="s">
        <v>550</v>
      </c>
      <c r="D81" s="467">
        <v>1.5</v>
      </c>
      <c r="E81" s="467">
        <v>0.4</v>
      </c>
      <c r="F81" s="467">
        <v>0.75</v>
      </c>
      <c r="G81" s="493">
        <v>0</v>
      </c>
      <c r="H81" s="468">
        <v>10</v>
      </c>
      <c r="I81" s="516">
        <v>8.8076692468202396</v>
      </c>
      <c r="J81" s="514">
        <v>2.2019173117050599</v>
      </c>
      <c r="K81" s="517">
        <v>2.2824000000000004</v>
      </c>
      <c r="L81" s="516">
        <v>16.780750000000001</v>
      </c>
      <c r="M81" s="516">
        <v>5.1628500000000006</v>
      </c>
      <c r="N81" s="517">
        <v>9.5</v>
      </c>
    </row>
    <row r="82" spans="2:21" x14ac:dyDescent="0.25">
      <c r="B82" s="114">
        <f t="shared" si="2"/>
        <v>12</v>
      </c>
      <c r="C82" s="461" t="s">
        <v>530</v>
      </c>
      <c r="D82" s="467">
        <v>0.4</v>
      </c>
      <c r="E82" s="467">
        <v>6.4</v>
      </c>
      <c r="F82" s="467">
        <v>0</v>
      </c>
      <c r="G82" s="493">
        <v>3.2</v>
      </c>
      <c r="H82" s="468">
        <v>11</v>
      </c>
      <c r="I82" s="516">
        <v>16.502652804762359</v>
      </c>
      <c r="J82" s="514">
        <v>4.1256632011905898</v>
      </c>
      <c r="K82" s="517">
        <v>2.016</v>
      </c>
      <c r="L82" s="516">
        <v>0</v>
      </c>
      <c r="M82" s="516">
        <v>47.672550000000001</v>
      </c>
      <c r="N82" s="517">
        <v>14.22</v>
      </c>
    </row>
    <row r="83" spans="2:21" x14ac:dyDescent="0.25">
      <c r="B83" s="114">
        <f t="shared" si="2"/>
        <v>13</v>
      </c>
      <c r="C83" s="461" t="s">
        <v>531</v>
      </c>
      <c r="D83" s="467">
        <v>0.4</v>
      </c>
      <c r="E83" s="467">
        <v>2.95</v>
      </c>
      <c r="F83" s="467">
        <v>3.3</v>
      </c>
      <c r="G83" s="493">
        <v>5.8250000000000002</v>
      </c>
      <c r="H83" s="468">
        <v>12</v>
      </c>
      <c r="I83" s="516">
        <v>9.4712764632658892</v>
      </c>
      <c r="J83" s="514">
        <v>2.3678191158164723</v>
      </c>
      <c r="K83" s="517">
        <v>2.5920000000000005</v>
      </c>
      <c r="L83" s="516">
        <v>25.411950000000001</v>
      </c>
      <c r="M83" s="516">
        <v>30.4407</v>
      </c>
      <c r="N83" s="517">
        <v>16.5</v>
      </c>
    </row>
    <row r="84" spans="2:21" x14ac:dyDescent="0.25">
      <c r="B84" s="114">
        <f t="shared" si="2"/>
        <v>14</v>
      </c>
      <c r="C84" s="461" t="s">
        <v>532</v>
      </c>
      <c r="D84" s="467">
        <v>0.4</v>
      </c>
      <c r="E84" s="467">
        <v>4.1500000000000004</v>
      </c>
      <c r="F84" s="467">
        <v>3.3</v>
      </c>
      <c r="G84" s="493">
        <v>-2.5000000000000001E-2</v>
      </c>
      <c r="H84" s="468">
        <v>13</v>
      </c>
      <c r="I84" s="516">
        <v>15.493094911412243</v>
      </c>
      <c r="J84" s="514">
        <v>3.8732737278530607</v>
      </c>
      <c r="K84" s="517">
        <v>3.0168000000000008</v>
      </c>
      <c r="L84" s="516">
        <v>25.680150000000001</v>
      </c>
      <c r="M84" s="516">
        <v>11.19735</v>
      </c>
      <c r="N84" s="517">
        <v>15</v>
      </c>
    </row>
    <row r="85" spans="2:21" x14ac:dyDescent="0.25">
      <c r="B85" s="114">
        <f t="shared" si="2"/>
        <v>15</v>
      </c>
      <c r="C85" s="461" t="s">
        <v>533</v>
      </c>
      <c r="D85" s="467">
        <v>0.4</v>
      </c>
      <c r="E85" s="467">
        <v>2.95</v>
      </c>
      <c r="F85" s="467">
        <v>6.1</v>
      </c>
      <c r="G85" s="493">
        <v>5.8249999999999993</v>
      </c>
      <c r="H85" s="468">
        <v>14</v>
      </c>
      <c r="I85" s="516">
        <v>10.048459634014122</v>
      </c>
      <c r="J85" s="514">
        <v>2.5121149085035306</v>
      </c>
      <c r="K85" s="517">
        <v>2.3040000000000003</v>
      </c>
      <c r="L85" s="516">
        <v>23.66865</v>
      </c>
      <c r="M85" s="516">
        <v>10.325700000000001</v>
      </c>
      <c r="N85" s="517">
        <v>10</v>
      </c>
    </row>
    <row r="86" spans="2:21" x14ac:dyDescent="0.25">
      <c r="B86" s="114">
        <f t="shared" si="2"/>
        <v>16</v>
      </c>
      <c r="C86" s="461" t="s">
        <v>534</v>
      </c>
      <c r="D86" s="467">
        <v>0.4</v>
      </c>
      <c r="E86" s="467">
        <v>5.3</v>
      </c>
      <c r="F86" s="467">
        <v>6.1</v>
      </c>
      <c r="G86" s="493">
        <v>0.55000000000000004</v>
      </c>
      <c r="H86" s="468">
        <v>15</v>
      </c>
      <c r="I86" s="516">
        <v>23.101572874881416</v>
      </c>
      <c r="J86" s="514">
        <v>5.775393218720354</v>
      </c>
      <c r="K86" s="517">
        <v>2.0664000000000002</v>
      </c>
      <c r="L86" s="516">
        <v>16.091999999999999</v>
      </c>
      <c r="M86" s="516">
        <v>0</v>
      </c>
      <c r="N86" s="517">
        <v>4.8</v>
      </c>
    </row>
    <row r="87" spans="2:21" x14ac:dyDescent="0.25">
      <c r="B87" s="114">
        <f t="shared" si="2"/>
        <v>17</v>
      </c>
      <c r="C87" s="461" t="s">
        <v>535</v>
      </c>
      <c r="D87" s="467">
        <v>0.4</v>
      </c>
      <c r="E87" s="467">
        <v>4.0999999999999996</v>
      </c>
      <c r="F87" s="467">
        <v>10.199999999999999</v>
      </c>
      <c r="G87" s="493">
        <v>5.25</v>
      </c>
      <c r="H87" s="468">
        <v>16</v>
      </c>
      <c r="I87" s="516">
        <v>11.158683795663533</v>
      </c>
      <c r="J87" s="514">
        <v>2.7896709489158833</v>
      </c>
      <c r="K87" s="517">
        <v>1.1880000000000002</v>
      </c>
      <c r="L87" s="516">
        <v>20.024750000000004</v>
      </c>
      <c r="M87" s="516">
        <v>57.997594736842103</v>
      </c>
      <c r="N87" s="517">
        <v>21.5</v>
      </c>
    </row>
    <row r="88" spans="2:21" x14ac:dyDescent="0.25">
      <c r="B88" s="114">
        <f t="shared" si="2"/>
        <v>18</v>
      </c>
      <c r="C88" s="461"/>
      <c r="D88" s="467"/>
      <c r="E88" s="467"/>
      <c r="F88" s="467"/>
      <c r="G88" s="493"/>
      <c r="H88" s="468"/>
      <c r="I88" s="494"/>
      <c r="J88" s="494"/>
      <c r="K88" s="495"/>
      <c r="L88" s="494"/>
      <c r="M88" s="494"/>
      <c r="N88" s="495"/>
    </row>
    <row r="89" spans="2:21" x14ac:dyDescent="0.25">
      <c r="B89" s="114">
        <f t="shared" si="2"/>
        <v>19</v>
      </c>
      <c r="C89" s="461"/>
      <c r="D89" s="467"/>
      <c r="E89" s="467"/>
      <c r="F89" s="467"/>
      <c r="G89" s="493"/>
      <c r="H89" s="468"/>
      <c r="I89" s="494"/>
      <c r="J89" s="494"/>
      <c r="K89" s="495"/>
      <c r="L89" s="494"/>
      <c r="M89" s="494"/>
      <c r="N89" s="495"/>
    </row>
    <row r="90" spans="2:21" x14ac:dyDescent="0.25">
      <c r="B90" s="114">
        <f t="shared" si="2"/>
        <v>20</v>
      </c>
      <c r="C90" s="461"/>
      <c r="D90" s="467"/>
      <c r="E90" s="467"/>
      <c r="F90" s="467"/>
      <c r="G90" s="493"/>
      <c r="H90" s="468"/>
      <c r="I90" s="494"/>
      <c r="J90" s="494"/>
      <c r="K90" s="495"/>
      <c r="L90" s="494"/>
      <c r="M90" s="494"/>
      <c r="N90" s="495"/>
    </row>
    <row r="91" spans="2:21" x14ac:dyDescent="0.25">
      <c r="B91" s="114">
        <f t="shared" si="2"/>
        <v>21</v>
      </c>
      <c r="C91" s="461"/>
      <c r="D91" s="467"/>
      <c r="E91" s="467"/>
      <c r="F91" s="467"/>
      <c r="G91" s="493"/>
      <c r="H91" s="468"/>
      <c r="I91" s="494"/>
      <c r="J91" s="494"/>
      <c r="K91" s="495"/>
      <c r="L91" s="494"/>
      <c r="M91" s="494"/>
      <c r="N91" s="495"/>
    </row>
    <row r="92" spans="2:21" x14ac:dyDescent="0.25">
      <c r="B92" s="114">
        <f t="shared" si="2"/>
        <v>22</v>
      </c>
      <c r="C92" s="461"/>
      <c r="D92" s="467"/>
      <c r="E92" s="467"/>
      <c r="F92" s="467"/>
      <c r="G92" s="493"/>
      <c r="H92" s="468"/>
      <c r="I92" s="494"/>
      <c r="J92" s="494"/>
      <c r="K92" s="495"/>
      <c r="L92" s="494"/>
      <c r="M92" s="494"/>
      <c r="N92" s="495"/>
    </row>
    <row r="93" spans="2:21" x14ac:dyDescent="0.25">
      <c r="B93" s="114">
        <f t="shared" si="2"/>
        <v>23</v>
      </c>
      <c r="C93" s="461"/>
      <c r="D93" s="467"/>
      <c r="E93" s="467"/>
      <c r="F93" s="467"/>
      <c r="G93" s="493"/>
      <c r="H93" s="468"/>
      <c r="I93" s="494"/>
      <c r="J93" s="494"/>
      <c r="K93" s="495"/>
      <c r="L93" s="494"/>
      <c r="M93" s="494"/>
      <c r="N93" s="495"/>
    </row>
    <row r="94" spans="2:21" x14ac:dyDescent="0.25">
      <c r="B94" s="114">
        <f t="shared" si="2"/>
        <v>24</v>
      </c>
      <c r="C94" s="461"/>
      <c r="D94" s="467"/>
      <c r="E94" s="467"/>
      <c r="F94" s="467"/>
      <c r="G94" s="493"/>
      <c r="H94" s="468"/>
      <c r="I94" s="494"/>
      <c r="J94" s="494"/>
      <c r="K94" s="495"/>
      <c r="L94" s="494"/>
      <c r="M94" s="494"/>
      <c r="N94" s="495"/>
      <c r="P94" t="s">
        <v>41</v>
      </c>
      <c r="R94" s="12"/>
      <c r="T94" s="8" t="s">
        <v>34</v>
      </c>
      <c r="U94" s="532">
        <f>ABS(MAXA(G71:G110))+ABS(MINA(G71:G110))</f>
        <v>9.4</v>
      </c>
    </row>
    <row r="95" spans="2:21" x14ac:dyDescent="0.25">
      <c r="B95" s="114">
        <f t="shared" si="2"/>
        <v>25</v>
      </c>
      <c r="C95" s="461"/>
      <c r="D95" s="467"/>
      <c r="E95" s="467"/>
      <c r="F95" s="467"/>
      <c r="G95" s="493"/>
      <c r="H95" s="468"/>
      <c r="I95" s="494"/>
      <c r="J95" s="494"/>
      <c r="K95" s="495"/>
      <c r="L95" s="494"/>
      <c r="M95" s="494"/>
      <c r="N95" s="495"/>
      <c r="P95" t="s">
        <v>40</v>
      </c>
      <c r="R95" s="12"/>
      <c r="T95" s="8" t="s">
        <v>35</v>
      </c>
      <c r="U95" s="532">
        <f>ABS(MAXA(F71:F110))+ABS(MINA(F71:F110))</f>
        <v>10.199999999999999</v>
      </c>
    </row>
    <row r="96" spans="2:21" x14ac:dyDescent="0.25">
      <c r="B96" s="114">
        <f t="shared" si="2"/>
        <v>26</v>
      </c>
      <c r="C96" s="461"/>
      <c r="D96" s="467"/>
      <c r="E96" s="467"/>
      <c r="F96" s="467"/>
      <c r="G96" s="493"/>
      <c r="H96" s="468"/>
      <c r="I96" s="494"/>
      <c r="J96" s="494"/>
      <c r="K96" s="495"/>
      <c r="L96" s="494"/>
      <c r="M96" s="494"/>
      <c r="N96" s="495"/>
    </row>
    <row r="97" spans="2:25" x14ac:dyDescent="0.25">
      <c r="B97" s="114">
        <f t="shared" si="2"/>
        <v>27</v>
      </c>
      <c r="C97" s="461"/>
      <c r="D97" s="467"/>
      <c r="E97" s="467"/>
      <c r="F97" s="467"/>
      <c r="G97" s="493"/>
      <c r="H97" s="468"/>
      <c r="I97" s="494"/>
      <c r="J97" s="494"/>
      <c r="K97" s="495"/>
      <c r="L97" s="494"/>
      <c r="M97" s="494"/>
      <c r="N97" s="495"/>
    </row>
    <row r="98" spans="2:25" x14ac:dyDescent="0.25">
      <c r="B98" s="114">
        <f t="shared" si="2"/>
        <v>28</v>
      </c>
      <c r="C98" s="461"/>
      <c r="D98" s="467"/>
      <c r="E98" s="467"/>
      <c r="F98" s="467"/>
      <c r="G98" s="493"/>
      <c r="H98" s="468"/>
      <c r="I98" s="494"/>
      <c r="J98" s="494"/>
      <c r="K98" s="495"/>
      <c r="L98" s="494"/>
      <c r="M98" s="494"/>
      <c r="N98" s="495"/>
    </row>
    <row r="99" spans="2:25" x14ac:dyDescent="0.25">
      <c r="B99" s="114">
        <f t="shared" si="2"/>
        <v>29</v>
      </c>
      <c r="C99" s="461"/>
      <c r="D99" s="467"/>
      <c r="E99" s="467"/>
      <c r="F99" s="467"/>
      <c r="G99" s="493"/>
      <c r="H99" s="468"/>
      <c r="I99" s="494"/>
      <c r="J99" s="494"/>
      <c r="K99" s="495"/>
      <c r="L99" s="494"/>
      <c r="M99" s="494"/>
      <c r="N99" s="495"/>
    </row>
    <row r="100" spans="2:25" x14ac:dyDescent="0.25">
      <c r="B100" s="114">
        <f t="shared" si="2"/>
        <v>30</v>
      </c>
      <c r="C100" s="461"/>
      <c r="D100" s="467"/>
      <c r="E100" s="467"/>
      <c r="F100" s="467"/>
      <c r="G100" s="493"/>
      <c r="H100" s="468"/>
      <c r="I100" s="494"/>
      <c r="J100" s="494"/>
      <c r="K100" s="495"/>
      <c r="L100" s="494"/>
      <c r="M100" s="494"/>
      <c r="N100" s="495"/>
    </row>
    <row r="101" spans="2:25" x14ac:dyDescent="0.25">
      <c r="B101" s="114">
        <f t="shared" si="2"/>
        <v>31</v>
      </c>
      <c r="C101" s="461"/>
      <c r="D101" s="467"/>
      <c r="E101" s="467"/>
      <c r="F101" s="467"/>
      <c r="G101" s="493"/>
      <c r="H101" s="468"/>
      <c r="I101" s="494"/>
      <c r="J101" s="494"/>
      <c r="K101" s="495"/>
      <c r="L101" s="494"/>
      <c r="M101" s="494"/>
      <c r="N101" s="495"/>
    </row>
    <row r="102" spans="2:25" x14ac:dyDescent="0.25">
      <c r="B102" s="114">
        <f t="shared" si="2"/>
        <v>32</v>
      </c>
      <c r="C102" s="461"/>
      <c r="D102" s="467"/>
      <c r="E102" s="467"/>
      <c r="F102" s="467"/>
      <c r="G102" s="493"/>
      <c r="H102" s="468"/>
      <c r="I102" s="494"/>
      <c r="J102" s="494"/>
      <c r="K102" s="495"/>
      <c r="L102" s="494"/>
      <c r="M102" s="494"/>
      <c r="N102" s="495"/>
    </row>
    <row r="103" spans="2:25" x14ac:dyDescent="0.25">
      <c r="B103" s="114">
        <f t="shared" si="2"/>
        <v>33</v>
      </c>
      <c r="C103" s="461"/>
      <c r="D103" s="467"/>
      <c r="E103" s="467"/>
      <c r="F103" s="467"/>
      <c r="G103" s="493"/>
      <c r="H103" s="468"/>
      <c r="I103" s="494"/>
      <c r="J103" s="494"/>
      <c r="K103" s="495"/>
      <c r="L103" s="494"/>
      <c r="M103" s="494"/>
      <c r="N103" s="495"/>
    </row>
    <row r="104" spans="2:25" x14ac:dyDescent="0.25">
      <c r="B104" s="114">
        <f t="shared" si="2"/>
        <v>34</v>
      </c>
      <c r="C104" s="461"/>
      <c r="D104" s="467"/>
      <c r="E104" s="467"/>
      <c r="F104" s="467"/>
      <c r="G104" s="493"/>
      <c r="H104" s="468"/>
      <c r="I104" s="494"/>
      <c r="J104" s="494"/>
      <c r="K104" s="495"/>
      <c r="L104" s="494"/>
      <c r="M104" s="494"/>
      <c r="N104" s="495"/>
    </row>
    <row r="105" spans="2:25" x14ac:dyDescent="0.25">
      <c r="B105" s="114">
        <f t="shared" si="2"/>
        <v>35</v>
      </c>
      <c r="C105" s="461"/>
      <c r="D105" s="467"/>
      <c r="E105" s="467"/>
      <c r="F105" s="467"/>
      <c r="G105" s="493"/>
      <c r="H105" s="468"/>
      <c r="I105" s="494"/>
      <c r="J105" s="494"/>
      <c r="K105" s="495"/>
      <c r="L105" s="494"/>
      <c r="M105" s="494"/>
      <c r="N105" s="495"/>
    </row>
    <row r="106" spans="2:25" x14ac:dyDescent="0.25">
      <c r="B106" s="114">
        <f t="shared" si="2"/>
        <v>36</v>
      </c>
      <c r="C106" s="461"/>
      <c r="D106" s="467"/>
      <c r="E106" s="467"/>
      <c r="F106" s="467"/>
      <c r="G106" s="493"/>
      <c r="H106" s="468"/>
      <c r="I106" s="494"/>
      <c r="J106" s="494"/>
      <c r="K106" s="495"/>
      <c r="L106" s="494"/>
      <c r="M106" s="494"/>
      <c r="N106" s="495"/>
    </row>
    <row r="107" spans="2:25" x14ac:dyDescent="0.25">
      <c r="B107" s="114">
        <f t="shared" si="2"/>
        <v>37</v>
      </c>
      <c r="C107" s="461"/>
      <c r="D107" s="467"/>
      <c r="E107" s="467"/>
      <c r="F107" s="467"/>
      <c r="G107" s="493"/>
      <c r="H107" s="468"/>
      <c r="I107" s="494"/>
      <c r="J107" s="494"/>
      <c r="K107" s="495"/>
      <c r="L107" s="494"/>
      <c r="M107" s="494"/>
      <c r="N107" s="495"/>
    </row>
    <row r="108" spans="2:25" x14ac:dyDescent="0.25">
      <c r="B108" s="114">
        <f t="shared" si="2"/>
        <v>38</v>
      </c>
      <c r="C108" s="461"/>
      <c r="D108" s="467"/>
      <c r="E108" s="467"/>
      <c r="F108" s="467"/>
      <c r="G108" s="493"/>
      <c r="H108" s="468"/>
      <c r="I108" s="494"/>
      <c r="J108" s="494"/>
      <c r="K108" s="495"/>
      <c r="L108" s="494"/>
      <c r="M108" s="494"/>
      <c r="N108" s="495"/>
    </row>
    <row r="109" spans="2:25" x14ac:dyDescent="0.25">
      <c r="B109" s="114">
        <f t="shared" si="2"/>
        <v>39</v>
      </c>
      <c r="C109" s="461"/>
      <c r="D109" s="467"/>
      <c r="E109" s="467"/>
      <c r="F109" s="467"/>
      <c r="G109" s="493"/>
      <c r="H109" s="468"/>
      <c r="I109" s="494"/>
      <c r="J109" s="494"/>
      <c r="K109" s="495"/>
      <c r="L109" s="494"/>
      <c r="M109" s="494"/>
      <c r="N109" s="495"/>
    </row>
    <row r="110" spans="2:25" x14ac:dyDescent="0.25">
      <c r="B110" s="114">
        <f t="shared" si="2"/>
        <v>40</v>
      </c>
      <c r="C110" s="461"/>
      <c r="D110" s="467"/>
      <c r="E110" s="467"/>
      <c r="F110" s="467"/>
      <c r="G110" s="493"/>
      <c r="H110" s="468"/>
      <c r="I110" s="494"/>
      <c r="J110" s="494"/>
      <c r="K110" s="495"/>
      <c r="L110" s="494"/>
      <c r="M110" s="494"/>
      <c r="N110" s="495"/>
    </row>
    <row r="111" spans="2:25" x14ac:dyDescent="0.25">
      <c r="C111" s="10"/>
      <c r="D111" s="10"/>
      <c r="E111" s="10"/>
      <c r="F111" s="10"/>
      <c r="G111" s="10"/>
      <c r="H111" s="10"/>
      <c r="I111" s="88">
        <f>SUM(I71:I110)</f>
        <v>199.71560758608058</v>
      </c>
      <c r="J111" s="88">
        <f t="shared" ref="J111:N111" si="3">SUM(J71:J110)</f>
        <v>49.928901896520145</v>
      </c>
      <c r="K111" s="88">
        <f t="shared" si="3"/>
        <v>40.672800000000009</v>
      </c>
      <c r="L111" s="88">
        <f t="shared" si="3"/>
        <v>237.15014999999997</v>
      </c>
      <c r="M111" s="88">
        <f t="shared" si="3"/>
        <v>258.04105789473687</v>
      </c>
      <c r="N111" s="88">
        <f t="shared" si="3"/>
        <v>170.42000000000002</v>
      </c>
      <c r="O111" s="10"/>
      <c r="P111" s="10"/>
      <c r="Q111" s="10"/>
      <c r="R111" s="10"/>
      <c r="S111" s="10"/>
      <c r="T111" s="10"/>
      <c r="U111" s="10"/>
      <c r="V111" s="10"/>
      <c r="W111" s="10"/>
      <c r="X111" s="10"/>
      <c r="Y111" s="10"/>
    </row>
    <row r="112" spans="2:25" x14ac:dyDescent="0.25">
      <c r="C112" s="10"/>
      <c r="D112" s="10"/>
      <c r="E112" s="10"/>
      <c r="F112" s="10"/>
      <c r="L112" s="10"/>
      <c r="M112" s="10"/>
      <c r="N112" s="10"/>
      <c r="O112" s="10"/>
      <c r="P112" s="10"/>
      <c r="Q112" s="10"/>
      <c r="R112" s="10"/>
      <c r="S112" s="10"/>
      <c r="T112" s="10"/>
      <c r="U112" s="10"/>
      <c r="V112" s="10"/>
      <c r="W112" s="10"/>
      <c r="X112" s="10"/>
      <c r="Y112" s="10"/>
    </row>
    <row r="113" spans="4:25" x14ac:dyDescent="0.25">
      <c r="L113" s="10"/>
      <c r="M113" s="10"/>
      <c r="N113" s="10"/>
      <c r="O113" s="10"/>
      <c r="P113" s="10"/>
      <c r="Q113" s="10"/>
      <c r="R113" s="10"/>
      <c r="S113" s="10"/>
      <c r="T113" s="10"/>
      <c r="U113" s="10"/>
      <c r="V113" s="10"/>
      <c r="W113" s="10"/>
      <c r="X113" s="10"/>
      <c r="Y113" s="10"/>
    </row>
    <row r="114" spans="4:25" x14ac:dyDescent="0.25">
      <c r="L114" s="10"/>
      <c r="M114" s="10"/>
      <c r="N114" s="10"/>
      <c r="O114" s="10"/>
      <c r="P114" s="10"/>
      <c r="Q114" s="10"/>
      <c r="R114" s="10"/>
      <c r="S114" s="10"/>
      <c r="T114" s="10"/>
      <c r="U114" s="10"/>
      <c r="V114" s="10"/>
      <c r="W114" s="10"/>
      <c r="X114" s="10"/>
      <c r="Y114" s="10"/>
    </row>
    <row r="115" spans="4:25" x14ac:dyDescent="0.25">
      <c r="L115" s="10"/>
      <c r="M115" s="10"/>
      <c r="N115" s="10"/>
      <c r="O115" s="10"/>
      <c r="P115" s="10"/>
      <c r="Q115" s="10"/>
      <c r="R115" s="10"/>
      <c r="S115" s="10"/>
      <c r="T115" s="10"/>
      <c r="U115" s="10"/>
      <c r="V115" s="10"/>
      <c r="W115" s="10"/>
      <c r="X115" s="10"/>
      <c r="Y115" s="10"/>
    </row>
    <row r="120" spans="4:25" x14ac:dyDescent="0.25">
      <c r="D120" s="839"/>
      <c r="E120" s="835"/>
    </row>
    <row r="121" spans="4:25" x14ac:dyDescent="0.25">
      <c r="D121" s="836" t="s">
        <v>662</v>
      </c>
      <c r="E121" s="319"/>
      <c r="F121" t="s">
        <v>656</v>
      </c>
    </row>
    <row r="122" spans="4:25" ht="15.75" x14ac:dyDescent="0.25">
      <c r="D122" s="837"/>
      <c r="E122" s="322"/>
      <c r="F122" t="s">
        <v>655</v>
      </c>
      <c r="G122" s="841" t="s">
        <v>659</v>
      </c>
    </row>
    <row r="123" spans="4:25" ht="15.75" x14ac:dyDescent="0.25">
      <c r="D123" s="838"/>
      <c r="E123" s="834"/>
      <c r="G123" s="842" t="s">
        <v>660</v>
      </c>
    </row>
    <row r="124" spans="4:25" ht="15.75" x14ac:dyDescent="0.25">
      <c r="D124" s="836"/>
      <c r="E124" s="319"/>
      <c r="G124" s="842" t="s">
        <v>661</v>
      </c>
    </row>
    <row r="125" spans="4:25" ht="15.75" x14ac:dyDescent="0.25">
      <c r="D125" s="836"/>
      <c r="E125" s="319"/>
      <c r="G125" s="841" t="s">
        <v>658</v>
      </c>
    </row>
    <row r="126" spans="4:25" ht="15.75" x14ac:dyDescent="0.25">
      <c r="D126" s="836" t="s">
        <v>663</v>
      </c>
      <c r="E126" s="319"/>
      <c r="G126" s="842" t="s">
        <v>657</v>
      </c>
    </row>
    <row r="127" spans="4:25" x14ac:dyDescent="0.25">
      <c r="D127" s="836"/>
      <c r="E127" s="319"/>
    </row>
    <row r="128" spans="4:25" x14ac:dyDescent="0.25">
      <c r="D128" s="836"/>
      <c r="E128" s="319"/>
    </row>
    <row r="129" spans="3:6" x14ac:dyDescent="0.25">
      <c r="D129" s="836"/>
      <c r="E129" s="319"/>
      <c r="F129" t="s">
        <v>653</v>
      </c>
    </row>
    <row r="130" spans="3:6" x14ac:dyDescent="0.25">
      <c r="D130" s="838"/>
      <c r="E130" s="834"/>
    </row>
    <row r="131" spans="3:6" x14ac:dyDescent="0.25">
      <c r="D131" s="836"/>
      <c r="E131" s="319"/>
    </row>
    <row r="132" spans="3:6" x14ac:dyDescent="0.25">
      <c r="D132" s="836"/>
      <c r="E132" s="319"/>
    </row>
    <row r="133" spans="3:6" x14ac:dyDescent="0.25">
      <c r="D133" s="836" t="s">
        <v>664</v>
      </c>
      <c r="E133" s="319"/>
    </row>
    <row r="134" spans="3:6" x14ac:dyDescent="0.25">
      <c r="D134" s="836"/>
      <c r="E134" s="319"/>
    </row>
    <row r="135" spans="3:6" x14ac:dyDescent="0.25">
      <c r="D135" s="836"/>
      <c r="E135" s="319"/>
    </row>
    <row r="136" spans="3:6" x14ac:dyDescent="0.25">
      <c r="C136" s="321"/>
      <c r="D136" s="837"/>
      <c r="E136" s="322"/>
      <c r="F136" s="321" t="s">
        <v>654</v>
      </c>
    </row>
  </sheetData>
  <sheetProtection algorithmName="SHA-512" hashValue="nfRck2peNekWxP9JlPbb57W/uXW76x2X0twXZjqFcfCUJ9VzHxl95dJRAiRH6npkt1vjjOydOfYqkj+iJABMAQ==" saltValue="qN/QTQezIlQGzOlSFNk+Ng==" spinCount="100000" sheet="1" objects="1" scenarios="1" selectLockedCells="1"/>
  <protectedRanges>
    <protectedRange sqref="I71:J75 H71:H110 B22:B61 L71:M78 D22:I61 D75:G76 F11 Q52:Q53 U94:U95" name="Intervallo1"/>
    <protectedRange sqref="D71:G74 I76:J110 L79:M110 B71:B110 D77:G110" name="Intervallo1_1"/>
  </protectedRanges>
  <customSheetViews>
    <customSheetView guid="{9F10FD11-6100-49E1-A6D9-5E69E81A5748}" scale="90" showGridLines="0">
      <selection activeCell="C22" sqref="C22"/>
      <pageMargins left="0.7" right="0.7" top="0.75" bottom="0.75" header="0.3" footer="0.3"/>
      <pageSetup paperSize="9" orientation="portrait" r:id="rId1"/>
    </customSheetView>
  </customSheetViews>
  <mergeCells count="9">
    <mergeCell ref="L67:N68"/>
    <mergeCell ref="H69:H70"/>
    <mergeCell ref="C20:C21"/>
    <mergeCell ref="C4:D4"/>
    <mergeCell ref="C5:D5"/>
    <mergeCell ref="C6:D6"/>
    <mergeCell ref="I67:K68"/>
    <mergeCell ref="C69:C70"/>
    <mergeCell ref="H18:J19"/>
  </mergeCells>
  <dataValidations count="1">
    <dataValidation type="list" allowBlank="1" showInputMessage="1" showErrorMessage="1" sqref="Q50">
      <formula1>TM</formula1>
    </dataValidation>
  </dataValidations>
  <pageMargins left="0.7" right="0.7" top="0.75" bottom="0.75" header="0.3" footer="0.3"/>
  <pageSetup paperSize="9" orientation="portrait" r:id="rId2"/>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118"/>
  <sheetViews>
    <sheetView showGridLines="0" zoomScale="80" zoomScaleNormal="80" workbookViewId="0">
      <pane xSplit="2" ySplit="3" topLeftCell="C4" activePane="bottomRight" state="frozen"/>
      <selection pane="topRight" activeCell="C1" sqref="C1"/>
      <selection pane="bottomLeft" activeCell="A4" sqref="A4"/>
      <selection pane="bottomRight" activeCell="I16" sqref="I16"/>
    </sheetView>
  </sheetViews>
  <sheetFormatPr defaultRowHeight="15" x14ac:dyDescent="0.25"/>
  <cols>
    <col min="1" max="1" width="2.5703125" customWidth="1"/>
    <col min="2" max="2" width="14.140625" customWidth="1"/>
    <col min="3" max="30" width="12.7109375" customWidth="1"/>
    <col min="31" max="31" width="11.28515625" bestFit="1" customWidth="1"/>
    <col min="32" max="32" width="17" bestFit="1" customWidth="1"/>
    <col min="33" max="33" width="21.85546875" customWidth="1"/>
    <col min="34" max="34" width="19" customWidth="1"/>
    <col min="35" max="35" width="19.85546875" customWidth="1"/>
    <col min="36" max="36" width="16.85546875" customWidth="1"/>
    <col min="37" max="37" width="6" customWidth="1"/>
    <col min="38" max="39" width="11.28515625" customWidth="1"/>
  </cols>
  <sheetData>
    <row r="2" spans="2:39" ht="15.75" x14ac:dyDescent="0.25">
      <c r="B2" s="813" t="s">
        <v>190</v>
      </c>
      <c r="C2" s="813"/>
      <c r="D2" s="813"/>
      <c r="E2" s="813"/>
      <c r="F2" s="813"/>
      <c r="K2" s="816"/>
      <c r="L2" s="816"/>
    </row>
    <row r="3" spans="2:39" ht="57" x14ac:dyDescent="0.25">
      <c r="B3" s="139" t="s">
        <v>140</v>
      </c>
      <c r="C3" s="139" t="s">
        <v>9</v>
      </c>
      <c r="D3" s="139" t="s">
        <v>10</v>
      </c>
      <c r="E3" s="139" t="s">
        <v>1</v>
      </c>
      <c r="F3" s="139" t="s">
        <v>77</v>
      </c>
      <c r="G3" s="137" t="s">
        <v>56</v>
      </c>
      <c r="H3" s="137" t="s">
        <v>57</v>
      </c>
      <c r="I3" s="138" t="s">
        <v>2</v>
      </c>
      <c r="J3" s="138" t="s">
        <v>3</v>
      </c>
      <c r="K3" s="137" t="s">
        <v>58</v>
      </c>
      <c r="L3" s="137" t="s">
        <v>59</v>
      </c>
      <c r="M3" s="137" t="s">
        <v>60</v>
      </c>
      <c r="N3" s="137" t="s">
        <v>61</v>
      </c>
      <c r="O3" s="137" t="s">
        <v>62</v>
      </c>
      <c r="P3" s="137" t="s">
        <v>63</v>
      </c>
      <c r="Q3" s="137" t="s">
        <v>64</v>
      </c>
      <c r="R3" s="137" t="s">
        <v>65</v>
      </c>
      <c r="S3" s="137" t="s">
        <v>66</v>
      </c>
      <c r="T3" s="137" t="s">
        <v>67</v>
      </c>
      <c r="U3" s="137" t="s">
        <v>68</v>
      </c>
      <c r="V3" s="137" t="s">
        <v>69</v>
      </c>
      <c r="W3" s="137" t="s">
        <v>70</v>
      </c>
      <c r="X3" s="137" t="s">
        <v>71</v>
      </c>
      <c r="Y3" s="137" t="s">
        <v>72</v>
      </c>
      <c r="Z3" s="137" t="s">
        <v>73</v>
      </c>
      <c r="AA3" s="137" t="s">
        <v>79</v>
      </c>
      <c r="AB3" s="58" t="s">
        <v>78</v>
      </c>
      <c r="AC3" s="137" t="s">
        <v>13</v>
      </c>
      <c r="AD3" s="137" t="s">
        <v>12</v>
      </c>
      <c r="AE3" s="809" t="s">
        <v>413</v>
      </c>
      <c r="AF3" s="810"/>
      <c r="AG3" s="334" t="s">
        <v>410</v>
      </c>
      <c r="AH3" s="334" t="s">
        <v>414</v>
      </c>
      <c r="AI3" s="336" t="s">
        <v>411</v>
      </c>
      <c r="AJ3" s="336" t="s">
        <v>412</v>
      </c>
      <c r="AL3" s="340" t="s">
        <v>417</v>
      </c>
      <c r="AM3" s="340" t="s">
        <v>418</v>
      </c>
    </row>
    <row r="4" spans="2:39" ht="18" customHeight="1" x14ac:dyDescent="0.25">
      <c r="B4" s="134">
        <v>1</v>
      </c>
      <c r="C4" s="131">
        <f>'DATI STRUTTURA'!D71</f>
        <v>1</v>
      </c>
      <c r="D4" s="131">
        <f>'DATI STRUTTURA'!E71</f>
        <v>0.4</v>
      </c>
      <c r="E4" s="136">
        <f t="shared" ref="E4:E43" si="0">C4*D4</f>
        <v>0.4</v>
      </c>
      <c r="F4" s="131">
        <f t="shared" ref="F4:F43" si="1">E4/1.2</f>
        <v>0.33333333333333337</v>
      </c>
      <c r="G4" s="135">
        <f t="shared" ref="G4:G43" si="2">(C4*D4^3)/12</f>
        <v>5.3333333333333349E-3</v>
      </c>
      <c r="H4" s="135">
        <f t="shared" ref="H4:H43" si="3">(D4*C4^3)/12</f>
        <v>3.3333333333333333E-2</v>
      </c>
      <c r="I4" s="133">
        <f>IF(H4=0,0,IF('DATI STRUTTURA'!D71&lt;='DATI STRUTTURA'!E71,0,1/(('Foglio deposito'!$C$81^3)/('MASSE 2'!$N$12*'DATI STRUTTURA'!$C$5*H4)+'Foglio deposito'!$C$81/('DATI STRUTTURA'!$C$6*$F4))))</f>
        <v>68905.074193840861</v>
      </c>
      <c r="J4" s="133">
        <f>IF(G4=0,0,IF('DATI STRUTTURA'!D71&lt;='DATI STRUTTURA'!E71,1/(('Foglio deposito'!$C$81^3)/('MASSE 2'!$N$12*'DATI STRUTTURA'!$C$5*G4)+'Foglio deposito'!$C$81/('DATI STRUTTURA'!$C$6*$F4)),0))</f>
        <v>0</v>
      </c>
      <c r="K4" s="131">
        <f>'DATI STRUTTURA'!F71</f>
        <v>0.5</v>
      </c>
      <c r="L4" s="131">
        <f>'DATI STRUTTURA'!G71</f>
        <v>6.4</v>
      </c>
      <c r="M4" s="134">
        <f t="shared" ref="M4:M43" si="4">J4*K4</f>
        <v>0</v>
      </c>
      <c r="N4" s="134">
        <f t="shared" ref="N4:N43" si="5">I4*L4</f>
        <v>440992.47484058153</v>
      </c>
      <c r="O4" s="131">
        <f>K4-CENTRI!$F$32</f>
        <v>-3.8834556534596736</v>
      </c>
      <c r="P4" s="131">
        <f>L4-CENTRI!$F$33</f>
        <v>2.2379970318586366</v>
      </c>
      <c r="Q4" s="131">
        <f t="shared" ref="Q4:Q43" si="6">O4^2</f>
        <v>15.081227812387901</v>
      </c>
      <c r="R4" s="131">
        <f t="shared" ref="R4:R43" si="7">P4^2</f>
        <v>5.0086307146080671</v>
      </c>
      <c r="S4" s="133">
        <f t="shared" ref="S4:S43" si="8">J4*Q4</f>
        <v>0</v>
      </c>
      <c r="T4" s="133">
        <f t="shared" ref="T4:T43" si="9">I4*R4</f>
        <v>345120.07099961903</v>
      </c>
      <c r="U4" s="132">
        <f t="shared" ref="U4:U43" si="10">I4/I$46</f>
        <v>4.3544667513912748E-2</v>
      </c>
      <c r="V4" s="132">
        <f>I4*'Foglio deposito'!$C$270*P4/CENTRI!$F$40</f>
        <v>-1.4763709692551376E-3</v>
      </c>
      <c r="W4" s="132">
        <f>I4*'Foglio deposito'!$C$269*P4/CENTRI!$F$40</f>
        <v>6.7699718433452945E-4</v>
      </c>
      <c r="X4" s="132">
        <f t="shared" ref="X4:X43" si="11">J4/J$46</f>
        <v>0</v>
      </c>
      <c r="Y4" s="132">
        <f>J4*'Foglio deposito'!$C$269*O4/CENTRI!$F$40</f>
        <v>0</v>
      </c>
      <c r="Z4" s="132">
        <f>J4*'Foglio deposito'!$C$270*O4/CENTRI!$F$40</f>
        <v>0</v>
      </c>
      <c r="AA4" s="131">
        <f>(U4+V4)*'Foglio deposito'!$C$62-W4*'Foglio deposito'!$C$63+AI4</f>
        <v>4.3106189976668903</v>
      </c>
      <c r="AB4" s="131">
        <f>(X4+Y4)*'Foglio deposito'!$C$63-Z4*'Foglio deposito'!$C$62+AJ4</f>
        <v>0</v>
      </c>
      <c r="AC4" s="131">
        <f>AA4*100/'Foglio deposito'!$C$62</f>
        <v>4.3721558607125059</v>
      </c>
      <c r="AD4" s="131">
        <f>AB4*100/'Foglio deposito'!$C$63</f>
        <v>0</v>
      </c>
      <c r="AE4" s="109">
        <f>AL4*P4</f>
        <v>8.7844296583168777</v>
      </c>
      <c r="AF4" s="10">
        <f t="shared" ref="AF4:AF43" si="12">AM4*O4</f>
        <v>0</v>
      </c>
      <c r="AG4" s="14">
        <f>(S4+T4)/$S$50</f>
        <v>4.0417496008057401E-3</v>
      </c>
      <c r="AH4" s="14">
        <f>IF(AG4=0,0,'Foglio deposito'!$S$223)*AG4</f>
        <v>0.8627228639350748</v>
      </c>
      <c r="AI4" s="337">
        <f>IF(S4=0,AH4/P4,0)</f>
        <v>0.385488832940315</v>
      </c>
      <c r="AJ4" s="338">
        <f>IF(T4=0,AH4/O4,0)</f>
        <v>0</v>
      </c>
      <c r="AL4" s="338">
        <f>(U4+V4)*'Foglio deposito'!$C$62-W4*'Foglio deposito'!$C$63</f>
        <v>3.9251301647265753</v>
      </c>
      <c r="AM4" s="338">
        <f>(X4+Y4)*'Foglio deposito'!$C$63-Z4*'Foglio deposito'!$C$62</f>
        <v>0</v>
      </c>
    </row>
    <row r="5" spans="2:39" ht="18" customHeight="1" x14ac:dyDescent="0.25">
      <c r="B5" s="134">
        <f t="shared" ref="B5:B43" si="13">B4+1</f>
        <v>2</v>
      </c>
      <c r="C5" s="131">
        <f>'DATI STRUTTURA'!D72</f>
        <v>1.38</v>
      </c>
      <c r="D5" s="131">
        <f>'DATI STRUTTURA'!E72</f>
        <v>0.4</v>
      </c>
      <c r="E5" s="136">
        <f t="shared" si="0"/>
        <v>0.55199999999999994</v>
      </c>
      <c r="F5" s="131">
        <f t="shared" si="1"/>
        <v>0.45999999999999996</v>
      </c>
      <c r="G5" s="135">
        <f t="shared" si="2"/>
        <v>7.3600000000000011E-3</v>
      </c>
      <c r="H5" s="135">
        <f t="shared" si="3"/>
        <v>8.7602399999999983E-2</v>
      </c>
      <c r="I5" s="133">
        <f>IF(H5=0,0,IF('DATI STRUTTURA'!D72&lt;='DATI STRUTTURA'!E72,0,1/(('Foglio deposito'!$C$81^3)/('MASSE 2'!$N$12*'DATI STRUTTURA'!$C$5*H5)+'Foglio deposito'!$C$81/('DATI STRUTTURA'!$C$6*$F5))))</f>
        <v>146298.87922244836</v>
      </c>
      <c r="J5" s="133">
        <f>IF(G5=0,0,IF('DATI STRUTTURA'!D72&lt;='DATI STRUTTURA'!E72,1/(('Foglio deposito'!$C$81^3)/('MASSE 2'!$N$12*'DATI STRUTTURA'!$C$5*G5)+'Foglio deposito'!$C$81/('DATI STRUTTURA'!$C$6*$F5)),0))</f>
        <v>0</v>
      </c>
      <c r="K5" s="131">
        <f>'DATI STRUTTURA'!F72</f>
        <v>2.56</v>
      </c>
      <c r="L5" s="131">
        <f>'DATI STRUTTURA'!G72</f>
        <v>6.4</v>
      </c>
      <c r="M5" s="134">
        <f t="shared" si="4"/>
        <v>0</v>
      </c>
      <c r="N5" s="134">
        <f t="shared" si="5"/>
        <v>936312.82702366961</v>
      </c>
      <c r="O5" s="131">
        <f>K5-CENTRI!$F$32</f>
        <v>-1.8234556534596735</v>
      </c>
      <c r="P5" s="131">
        <f>L5-CENTRI!$F$33</f>
        <v>2.2379970318586366</v>
      </c>
      <c r="Q5" s="131">
        <f t="shared" si="6"/>
        <v>3.3249905201340448</v>
      </c>
      <c r="R5" s="131">
        <f t="shared" si="7"/>
        <v>5.0086307146080671</v>
      </c>
      <c r="S5" s="133">
        <f t="shared" si="8"/>
        <v>0</v>
      </c>
      <c r="T5" s="133">
        <f t="shared" si="9"/>
        <v>732757.05998629087</v>
      </c>
      <c r="U5" s="132">
        <f t="shared" si="10"/>
        <v>9.24538015223417E-2</v>
      </c>
      <c r="V5" s="132">
        <f>I5*'Foglio deposito'!$C$270*P5/CENTRI!$F$40</f>
        <v>-3.1346228219850461E-3</v>
      </c>
      <c r="W5" s="132">
        <f>I5*'Foglio deposito'!$C$269*P5/CENTRI!$F$40</f>
        <v>1.4373967441972228E-3</v>
      </c>
      <c r="X5" s="132">
        <f t="shared" si="11"/>
        <v>0</v>
      </c>
      <c r="Y5" s="132">
        <f>J5*'Foglio deposito'!$C$269*O5/CENTRI!$F$40</f>
        <v>0</v>
      </c>
      <c r="Z5" s="132">
        <f>J5*'Foglio deposito'!$C$270*O5/CENTRI!$F$40</f>
        <v>0</v>
      </c>
      <c r="AA5" s="131">
        <f>(U5+V5)*'Foglio deposito'!$C$62-W5*'Foglio deposito'!$C$63+AI5</f>
        <v>9.1522828397161806</v>
      </c>
      <c r="AB5" s="131">
        <f>(X5+Y5)*'Foglio deposito'!$C$63-Z5*'Foglio deposito'!$C$62+AJ5</f>
        <v>0</v>
      </c>
      <c r="AC5" s="131">
        <f>AA5*100/'Foglio deposito'!$C$62</f>
        <v>9.2829375730542907</v>
      </c>
      <c r="AD5" s="131">
        <f>AB5*100/'Foglio deposito'!$C$63</f>
        <v>0</v>
      </c>
      <c r="AE5" s="109">
        <f>AL5*P5</f>
        <v>18.651053331788866</v>
      </c>
      <c r="AF5" s="10">
        <f t="shared" si="12"/>
        <v>0</v>
      </c>
      <c r="AG5" s="14">
        <f t="shared" ref="AG5:AG43" si="14">(S5+T5)/$S$50</f>
        <v>8.5814207968520281E-3</v>
      </c>
      <c r="AH5" s="14">
        <f>IF(AG5=0,0,'Foglio deposito'!$S$223)*AG5</f>
        <v>1.8317284982266828</v>
      </c>
      <c r="AI5" s="337">
        <f t="shared" ref="AI5:AI43" si="15">IF(S5=0,AH5/P5,0)</f>
        <v>0.81846779604772246</v>
      </c>
      <c r="AJ5" s="338">
        <f t="shared" ref="AJ5:AJ43" si="16">IF(T5=0,AH5/O5,0)</f>
        <v>0</v>
      </c>
      <c r="AL5" s="338">
        <f>(U5+V5)*'Foglio deposito'!$C$62-W5*'Foglio deposito'!$C$63</f>
        <v>8.3338150436684586</v>
      </c>
      <c r="AM5" s="338">
        <f>(X5+Y5)*'Foglio deposito'!$C$63-Z5*'Foglio deposito'!$C$62</f>
        <v>0</v>
      </c>
    </row>
    <row r="6" spans="2:39" ht="18" customHeight="1" x14ac:dyDescent="0.25">
      <c r="B6" s="134">
        <f t="shared" si="13"/>
        <v>3</v>
      </c>
      <c r="C6" s="131">
        <f>'DATI STRUTTURA'!D73</f>
        <v>0.94</v>
      </c>
      <c r="D6" s="131">
        <f>'DATI STRUTTURA'!E73</f>
        <v>0.4</v>
      </c>
      <c r="E6" s="136">
        <f t="shared" si="0"/>
        <v>0.376</v>
      </c>
      <c r="F6" s="131">
        <f t="shared" si="1"/>
        <v>0.31333333333333335</v>
      </c>
      <c r="G6" s="135">
        <f t="shared" si="2"/>
        <v>5.0133333333333341E-3</v>
      </c>
      <c r="H6" s="135">
        <f t="shared" si="3"/>
        <v>2.7686133333333331E-2</v>
      </c>
      <c r="I6" s="133">
        <f>IF(H6=0,0,IF('DATI STRUTTURA'!D73&lt;='DATI STRUTTURA'!E73,0,1/(('Foglio deposito'!$C$81^3)/('MASSE 2'!$N$12*'DATI STRUTTURA'!$C$5*H6)+'Foglio deposito'!$C$81/('DATI STRUTTURA'!$C$6*$F6))))</f>
        <v>59038.303645804757</v>
      </c>
      <c r="J6" s="133">
        <f>IF(G6=0,0,IF('DATI STRUTTURA'!D73&lt;='DATI STRUTTURA'!E73,1/(('Foglio deposito'!$C$81^3)/('MASSE 2'!$N$12*'DATI STRUTTURA'!$C$5*G6)+'Foglio deposito'!$C$81/('DATI STRUTTURA'!$C$6*$F6)),0))</f>
        <v>0</v>
      </c>
      <c r="K6" s="131">
        <f>'DATI STRUTTURA'!F73</f>
        <v>3.7699999999999996</v>
      </c>
      <c r="L6" s="131">
        <f>'DATI STRUTTURA'!G73</f>
        <v>7.3</v>
      </c>
      <c r="M6" s="134">
        <f t="shared" si="4"/>
        <v>0</v>
      </c>
      <c r="N6" s="134">
        <f t="shared" si="5"/>
        <v>430979.61661437474</v>
      </c>
      <c r="O6" s="131">
        <f>K6-CENTRI!$F$32</f>
        <v>-0.61345565345967401</v>
      </c>
      <c r="P6" s="131">
        <f>L6-CENTRI!$F$33</f>
        <v>3.1379970318586361</v>
      </c>
      <c r="Q6" s="131">
        <f t="shared" si="6"/>
        <v>0.37632783876163567</v>
      </c>
      <c r="R6" s="131">
        <f t="shared" si="7"/>
        <v>9.8470253719536096</v>
      </c>
      <c r="S6" s="133">
        <f t="shared" si="8"/>
        <v>0</v>
      </c>
      <c r="T6" s="133">
        <f t="shared" si="9"/>
        <v>581351.6739173407</v>
      </c>
      <c r="U6" s="132">
        <f t="shared" si="10"/>
        <v>3.7309346705148523E-2</v>
      </c>
      <c r="V6" s="132">
        <f>I6*'Foglio deposito'!$C$270*P6/CENTRI!$F$40</f>
        <v>-1.7736633200196926E-3</v>
      </c>
      <c r="W6" s="132">
        <f>I6*'Foglio deposito'!$C$269*P6/CENTRI!$F$40</f>
        <v>8.133220570007405E-4</v>
      </c>
      <c r="X6" s="132">
        <f t="shared" si="11"/>
        <v>0</v>
      </c>
      <c r="Y6" s="132">
        <f>J6*'Foglio deposito'!$C$269*O6/CENTRI!$F$40</f>
        <v>0</v>
      </c>
      <c r="Z6" s="132">
        <f>J6*'Foglio deposito'!$C$270*O6/CENTRI!$F$40</f>
        <v>0</v>
      </c>
      <c r="AA6" s="131">
        <f>(U6+V6)*'Foglio deposito'!$C$62-W6*'Foglio deposito'!$C$63+AI6</f>
        <v>3.6993748235045438</v>
      </c>
      <c r="AB6" s="131">
        <f>(X6+Y6)*'Foglio deposito'!$C$63-Z6*'Foglio deposito'!$C$62+AJ6</f>
        <v>0</v>
      </c>
      <c r="AC6" s="131">
        <f>AA6*100/'Foglio deposito'!$C$62</f>
        <v>3.7521857822071367</v>
      </c>
      <c r="AD6" s="131">
        <f>AB6*100/'Foglio deposito'!$C$63</f>
        <v>0</v>
      </c>
      <c r="AE6" s="109">
        <f t="shared" ref="AE6:AE43" si="17">AL6*P6</f>
        <v>10.155378265103733</v>
      </c>
      <c r="AF6" s="10">
        <f t="shared" si="12"/>
        <v>0</v>
      </c>
      <c r="AG6" s="14">
        <f t="shared" si="14"/>
        <v>6.8082910657078369E-3</v>
      </c>
      <c r="AH6" s="14">
        <f>IF(AG6=0,0,'Foglio deposito'!$S$223)*AG6</f>
        <v>1.453248950786092</v>
      </c>
      <c r="AI6" s="337">
        <f t="shared" si="15"/>
        <v>0.46311355174397101</v>
      </c>
      <c r="AJ6" s="338">
        <f t="shared" si="16"/>
        <v>0</v>
      </c>
      <c r="AL6" s="338">
        <f>(U6+V6)*'Foglio deposito'!$C$62-W6*'Foglio deposito'!$C$63</f>
        <v>3.236261271760573</v>
      </c>
      <c r="AM6" s="338">
        <f>(X6+Y6)*'Foglio deposito'!$C$63-Z6*'Foglio deposito'!$C$62</f>
        <v>0</v>
      </c>
    </row>
    <row r="7" spans="2:39" ht="18" customHeight="1" x14ac:dyDescent="0.25">
      <c r="B7" s="134">
        <f t="shared" si="13"/>
        <v>4</v>
      </c>
      <c r="C7" s="131">
        <f>'DATI STRUTTURA'!D74</f>
        <v>1.89</v>
      </c>
      <c r="D7" s="131">
        <f>'DATI STRUTTURA'!E74</f>
        <v>0.4</v>
      </c>
      <c r="E7" s="136">
        <f t="shared" si="0"/>
        <v>0.75600000000000001</v>
      </c>
      <c r="F7" s="131">
        <f t="shared" si="1"/>
        <v>0.63</v>
      </c>
      <c r="G7" s="135">
        <f t="shared" si="2"/>
        <v>1.0080000000000002E-2</v>
      </c>
      <c r="H7" s="135">
        <f t="shared" si="3"/>
        <v>0.2250423</v>
      </c>
      <c r="I7" s="133">
        <f>IF(H7=0,0,IF('DATI STRUTTURA'!D74&lt;='DATI STRUTTURA'!E74,0,1/(('Foglio deposito'!$C$81^3)/('MASSE 2'!$N$12*'DATI STRUTTURA'!$C$5*H7)+'Foglio deposito'!$C$81/('DATI STRUTTURA'!$C$6*$F7))))</f>
        <v>277518.09018345748</v>
      </c>
      <c r="J7" s="133">
        <f>IF(G7=0,0,IF('DATI STRUTTURA'!D74&lt;='DATI STRUTTURA'!E74,1/(('Foglio deposito'!$C$81^3)/('MASSE 2'!$N$12*'DATI STRUTTURA'!$C$5*G7)+'Foglio deposito'!$C$81/('DATI STRUTTURA'!$C$6*$F7)),0))</f>
        <v>0</v>
      </c>
      <c r="K7" s="131">
        <f>'DATI STRUTTURA'!F74</f>
        <v>6.1050000000000004</v>
      </c>
      <c r="L7" s="131">
        <f>'DATI STRUTTURA'!G74</f>
        <v>7.3</v>
      </c>
      <c r="M7" s="134">
        <f t="shared" si="4"/>
        <v>0</v>
      </c>
      <c r="N7" s="134">
        <f t="shared" si="5"/>
        <v>2025882.0583392396</v>
      </c>
      <c r="O7" s="131">
        <f>K7-CENTRI!$F$32</f>
        <v>1.7215443465403268</v>
      </c>
      <c r="P7" s="131">
        <f>L7-CENTRI!$F$33</f>
        <v>3.1379970318586361</v>
      </c>
      <c r="Q7" s="131">
        <f t="shared" si="6"/>
        <v>2.9637149371049611</v>
      </c>
      <c r="R7" s="131">
        <f t="shared" si="7"/>
        <v>9.8470253719536096</v>
      </c>
      <c r="S7" s="133">
        <f t="shared" si="8"/>
        <v>0</v>
      </c>
      <c r="T7" s="133">
        <f t="shared" si="9"/>
        <v>2732727.6752126156</v>
      </c>
      <c r="U7" s="132">
        <f t="shared" si="10"/>
        <v>0.17537798351597866</v>
      </c>
      <c r="V7" s="132">
        <f>I7*'Foglio deposito'!$C$270*P7/CENTRI!$F$40</f>
        <v>-8.3373611164942896E-3</v>
      </c>
      <c r="W7" s="132">
        <f>I7*'Foglio deposito'!$C$269*P7/CENTRI!$F$40</f>
        <v>3.8231380311511639E-3</v>
      </c>
      <c r="X7" s="132">
        <f t="shared" si="11"/>
        <v>0</v>
      </c>
      <c r="Y7" s="132">
        <f>J7*'Foglio deposito'!$C$269*O7/CENTRI!$F$40</f>
        <v>0</v>
      </c>
      <c r="Z7" s="132">
        <f>J7*'Foglio deposito'!$C$270*O7/CENTRI!$F$40</f>
        <v>0</v>
      </c>
      <c r="AA7" s="131">
        <f>(U7+V7)*'Foglio deposito'!$C$62-W7*'Foglio deposito'!$C$63+AI7</f>
        <v>17.389446723452714</v>
      </c>
      <c r="AB7" s="131">
        <f>(X7+Y7)*'Foglio deposito'!$C$63-Z7*'Foglio deposito'!$C$62+AJ7</f>
        <v>0</v>
      </c>
      <c r="AC7" s="131">
        <f>AA7*100/'Foglio deposito'!$C$62</f>
        <v>17.637692277522635</v>
      </c>
      <c r="AD7" s="131">
        <f>AB7*100/'Foglio deposito'!$C$63</f>
        <v>0</v>
      </c>
      <c r="AE7" s="109">
        <f t="shared" si="17"/>
        <v>47.736825199625272</v>
      </c>
      <c r="AF7" s="10">
        <f t="shared" si="12"/>
        <v>0</v>
      </c>
      <c r="AG7" s="14">
        <f t="shared" si="14"/>
        <v>3.2003357435602696E-2</v>
      </c>
      <c r="AH7" s="14">
        <f>IF(AG7=0,0,'Foglio deposito'!$S$223)*AG7</f>
        <v>6.8312070042332289</v>
      </c>
      <c r="AI7" s="337">
        <f t="shared" si="15"/>
        <v>2.1769322707699006</v>
      </c>
      <c r="AJ7" s="338">
        <f t="shared" si="16"/>
        <v>0</v>
      </c>
      <c r="AL7" s="338">
        <f>(U7+V7)*'Foglio deposito'!$C$62-W7*'Foglio deposito'!$C$63</f>
        <v>15.212514452682814</v>
      </c>
      <c r="AM7" s="338">
        <f>(X7+Y7)*'Foglio deposito'!$C$63-Z7*'Foglio deposito'!$C$62</f>
        <v>0</v>
      </c>
    </row>
    <row r="8" spans="2:39" ht="18" customHeight="1" x14ac:dyDescent="0.25">
      <c r="B8" s="134">
        <f t="shared" si="13"/>
        <v>5</v>
      </c>
      <c r="C8" s="131">
        <f>'DATI STRUTTURA'!D75</f>
        <v>1.73</v>
      </c>
      <c r="D8" s="131">
        <f>'DATI STRUTTURA'!E75</f>
        <v>0.4</v>
      </c>
      <c r="E8" s="136">
        <f t="shared" si="0"/>
        <v>0.69200000000000006</v>
      </c>
      <c r="F8" s="131">
        <f t="shared" si="1"/>
        <v>0.57666666666666677</v>
      </c>
      <c r="G8" s="135">
        <f t="shared" si="2"/>
        <v>9.2266666666666695E-3</v>
      </c>
      <c r="H8" s="135">
        <f t="shared" si="3"/>
        <v>0.17259056666666669</v>
      </c>
      <c r="I8" s="133">
        <f>IF(H8=0,0,IF('DATI STRUTTURA'!D75&lt;='DATI STRUTTURA'!E75,0,1/(('Foglio deposito'!$C$81^3)/('MASSE 2'!$N$12*'DATI STRUTTURA'!$C$5*H8)+'Foglio deposito'!$C$81/('DATI STRUTTURA'!$C$6*$F8))))</f>
        <v>234103.57380328054</v>
      </c>
      <c r="J8" s="133">
        <f>IF(G8=0,0,IF('DATI STRUTTURA'!D75&lt;='DATI STRUTTURA'!E75,1/(('Foglio deposito'!$C$81^3)/('MASSE 2'!$N$12*'DATI STRUTTURA'!$C$5*G8)+'Foglio deposito'!$C$81/('DATI STRUTTURA'!$C$6*$F8)),0))</f>
        <v>0</v>
      </c>
      <c r="K8" s="131">
        <f>'DATI STRUTTURA'!F75</f>
        <v>9.3350000000000009</v>
      </c>
      <c r="L8" s="131">
        <f>'DATI STRUTTURA'!G75</f>
        <v>7.3</v>
      </c>
      <c r="M8" s="134">
        <f t="shared" si="4"/>
        <v>0</v>
      </c>
      <c r="N8" s="134">
        <f t="shared" si="5"/>
        <v>1708956.0887639478</v>
      </c>
      <c r="O8" s="131">
        <f>K8-CENTRI!$F$32</f>
        <v>4.9515443465403273</v>
      </c>
      <c r="P8" s="131">
        <f>L8-CENTRI!$F$33</f>
        <v>3.1379970318586361</v>
      </c>
      <c r="Q8" s="131">
        <f t="shared" si="6"/>
        <v>24.517791415755475</v>
      </c>
      <c r="R8" s="131">
        <f t="shared" si="7"/>
        <v>9.8470253719536096</v>
      </c>
      <c r="S8" s="133">
        <f t="shared" si="8"/>
        <v>0</v>
      </c>
      <c r="T8" s="133">
        <f t="shared" si="9"/>
        <v>2305223.830905918</v>
      </c>
      <c r="U8" s="132">
        <f t="shared" si="10"/>
        <v>0.14794211318030598</v>
      </c>
      <c r="V8" s="132">
        <f>I8*'Foglio deposito'!$C$270*P8/CENTRI!$F$40</f>
        <v>-7.0330767704892758E-3</v>
      </c>
      <c r="W8" s="132">
        <f>I8*'Foglio deposito'!$C$269*P8/CENTRI!$F$40</f>
        <v>3.22505201604719E-3</v>
      </c>
      <c r="X8" s="132">
        <f t="shared" si="11"/>
        <v>0</v>
      </c>
      <c r="Y8" s="132">
        <f>J8*'Foglio deposito'!$C$269*O8/CENTRI!$F$40</f>
        <v>0</v>
      </c>
      <c r="Z8" s="132">
        <f>J8*'Foglio deposito'!$C$270*O8/CENTRI!$F$40</f>
        <v>0</v>
      </c>
      <c r="AA8" s="131">
        <f>(U8+V8)*'Foglio deposito'!$C$62-W8*'Foglio deposito'!$C$63+AI8</f>
        <v>14.669067597470413</v>
      </c>
      <c r="AB8" s="131">
        <f>(X8+Y8)*'Foglio deposito'!$C$63-Z8*'Foglio deposito'!$C$62+AJ8</f>
        <v>0</v>
      </c>
      <c r="AC8" s="131">
        <f>AA8*100/'Foglio deposito'!$C$62</f>
        <v>14.878477987078261</v>
      </c>
      <c r="AD8" s="131">
        <f>AB8*100/'Foglio deposito'!$C$63</f>
        <v>0</v>
      </c>
      <c r="AE8" s="109">
        <f t="shared" si="17"/>
        <v>40.26894741840843</v>
      </c>
      <c r="AF8" s="10">
        <f t="shared" si="12"/>
        <v>0</v>
      </c>
      <c r="AG8" s="14">
        <f t="shared" si="14"/>
        <v>2.6996799900235759E-2</v>
      </c>
      <c r="AH8" s="14">
        <f>IF(AG8=0,0,'Foglio deposito'!$S$223)*AG8</f>
        <v>5.7625431625874155</v>
      </c>
      <c r="AI8" s="337">
        <f t="shared" si="15"/>
        <v>1.836376231106331</v>
      </c>
      <c r="AJ8" s="338">
        <f t="shared" si="16"/>
        <v>0</v>
      </c>
      <c r="AL8" s="338">
        <f>(U8+V8)*'Foglio deposito'!$C$62-W8*'Foglio deposito'!$C$63</f>
        <v>12.832691366364081</v>
      </c>
      <c r="AM8" s="338">
        <f>(X8+Y8)*'Foglio deposito'!$C$63-Z8*'Foglio deposito'!$C$62</f>
        <v>0</v>
      </c>
    </row>
    <row r="9" spans="2:39" ht="18" customHeight="1" x14ac:dyDescent="0.25">
      <c r="B9" s="134">
        <f t="shared" si="13"/>
        <v>6</v>
      </c>
      <c r="C9" s="131">
        <f>'DATI STRUTTURA'!D76</f>
        <v>1.49</v>
      </c>
      <c r="D9" s="131">
        <f>'DATI STRUTTURA'!E76</f>
        <v>0.4</v>
      </c>
      <c r="E9" s="136">
        <f t="shared" si="0"/>
        <v>0.59599999999999997</v>
      </c>
      <c r="F9" s="131">
        <f t="shared" si="1"/>
        <v>0.49666666666666665</v>
      </c>
      <c r="G9" s="135">
        <f t="shared" si="2"/>
        <v>7.9466666666666696E-3</v>
      </c>
      <c r="H9" s="135">
        <f t="shared" si="3"/>
        <v>0.11026496666666667</v>
      </c>
      <c r="I9" s="133">
        <f>IF(H9=0,0,IF('DATI STRUTTURA'!D76&lt;='DATI STRUTTURA'!E76,0,1/(('Foglio deposito'!$C$81^3)/('MASSE 2'!$N$12*'DATI STRUTTURA'!$C$5*H9)+'Foglio deposito'!$C$81/('DATI STRUTTURA'!$C$6*$F9))))</f>
        <v>172573.36066577173</v>
      </c>
      <c r="J9" s="133">
        <f>IF(G9=0,0,IF('DATI STRUTTURA'!D76&lt;='DATI STRUTTURA'!E76,1/(('Foglio deposito'!$C$81^3)/('MASSE 2'!$N$12*'DATI STRUTTURA'!$C$5*G9)+'Foglio deposito'!$C$81/('DATI STRUTTURA'!$C$6*$F9)),0))</f>
        <v>0</v>
      </c>
      <c r="K9" s="131">
        <f>'DATI STRUTTURA'!F76</f>
        <v>9.4550000000000001</v>
      </c>
      <c r="L9" s="131">
        <f>'DATI STRUTTURA'!G76</f>
        <v>3.2</v>
      </c>
      <c r="M9" s="134">
        <f t="shared" si="4"/>
        <v>0</v>
      </c>
      <c r="N9" s="134">
        <f t="shared" si="5"/>
        <v>552234.75413046952</v>
      </c>
      <c r="O9" s="131">
        <f>K9-CENTRI!$F$32</f>
        <v>5.0715443465403265</v>
      </c>
      <c r="P9" s="131">
        <f>L9-CENTRI!$F$33</f>
        <v>-0.96200296814136355</v>
      </c>
      <c r="Q9" s="131">
        <f t="shared" si="6"/>
        <v>25.720562058925147</v>
      </c>
      <c r="R9" s="131">
        <f t="shared" si="7"/>
        <v>0.92544971071279336</v>
      </c>
      <c r="S9" s="133">
        <f t="shared" si="8"/>
        <v>0</v>
      </c>
      <c r="T9" s="133">
        <f t="shared" si="9"/>
        <v>159707.96670487299</v>
      </c>
      <c r="U9" s="132">
        <f t="shared" si="10"/>
        <v>0.10905800044289456</v>
      </c>
      <c r="V9" s="132">
        <f>I9*'Foglio deposito'!$C$270*P9/CENTRI!$F$40</f>
        <v>1.5894063892224577E-3</v>
      </c>
      <c r="W9" s="132">
        <f>I9*'Foglio deposito'!$C$269*P9/CENTRI!$F$40</f>
        <v>-7.2883013326236899E-4</v>
      </c>
      <c r="X9" s="132">
        <f t="shared" si="11"/>
        <v>0</v>
      </c>
      <c r="Y9" s="132">
        <f>J9*'Foglio deposito'!$C$269*O9/CENTRI!$F$40</f>
        <v>0</v>
      </c>
      <c r="Z9" s="132">
        <f>J9*'Foglio deposito'!$C$270*O9/CENTRI!$F$40</f>
        <v>0</v>
      </c>
      <c r="AA9" s="131">
        <f>(U9+V9)*'Foglio deposito'!$C$62-W9*'Foglio deposito'!$C$63+AI9</f>
        <v>10.733528568599198</v>
      </c>
      <c r="AB9" s="131">
        <f>(X9+Y9)*'Foglio deposito'!$C$63-Z9*'Foglio deposito'!$C$62+AJ9</f>
        <v>0</v>
      </c>
      <c r="AC9" s="131">
        <f>AA9*100/'Foglio deposito'!$C$62</f>
        <v>10.886756603338428</v>
      </c>
      <c r="AD9" s="131">
        <f>AB9*100/'Foglio deposito'!$C$63</f>
        <v>0</v>
      </c>
      <c r="AE9" s="109">
        <f t="shared" si="17"/>
        <v>-10.724920480714472</v>
      </c>
      <c r="AF9" s="10">
        <f t="shared" si="12"/>
        <v>0</v>
      </c>
      <c r="AG9" s="14">
        <f t="shared" si="14"/>
        <v>1.8703624185207976E-3</v>
      </c>
      <c r="AH9" s="14">
        <f>IF(AG9=0,0,'Foglio deposito'!$S$223)*AG9</f>
        <v>0.39923413909192113</v>
      </c>
      <c r="AI9" s="337">
        <f t="shared" si="15"/>
        <v>-0.41500302214582652</v>
      </c>
      <c r="AJ9" s="338">
        <f t="shared" si="16"/>
        <v>0</v>
      </c>
      <c r="AL9" s="338">
        <f>(U9+V9)*'Foglio deposito'!$C$62-W9*'Foglio deposito'!$C$63</f>
        <v>11.148531590745025</v>
      </c>
      <c r="AM9" s="338">
        <f>(X9+Y9)*'Foglio deposito'!$C$63-Z9*'Foglio deposito'!$C$62</f>
        <v>0</v>
      </c>
    </row>
    <row r="10" spans="2:39" ht="18" customHeight="1" x14ac:dyDescent="0.25">
      <c r="B10" s="134">
        <f t="shared" si="13"/>
        <v>7</v>
      </c>
      <c r="C10" s="131">
        <f>'DATI STRUTTURA'!D77</f>
        <v>1.8</v>
      </c>
      <c r="D10" s="131">
        <f>'DATI STRUTTURA'!E77</f>
        <v>0.4</v>
      </c>
      <c r="E10" s="136">
        <f t="shared" si="0"/>
        <v>0.72000000000000008</v>
      </c>
      <c r="F10" s="131">
        <f t="shared" si="1"/>
        <v>0.60000000000000009</v>
      </c>
      <c r="G10" s="135">
        <f t="shared" si="2"/>
        <v>9.6000000000000026E-3</v>
      </c>
      <c r="H10" s="135">
        <f t="shared" si="3"/>
        <v>0.19440000000000002</v>
      </c>
      <c r="I10" s="133">
        <f>IF(H10=0,0,IF('DATI STRUTTURA'!D77&lt;='DATI STRUTTURA'!E77,0,1/(('Foglio deposito'!$C$81^3)/('MASSE 2'!$N$12*'DATI STRUTTURA'!$C$5*H10)+'Foglio deposito'!$C$81/('DATI STRUTTURA'!$C$6*$F10))))</f>
        <v>252904.50196854142</v>
      </c>
      <c r="J10" s="133">
        <f>IF(G10=0,0,IF('DATI STRUTTURA'!D77&lt;='DATI STRUTTURA'!E77,1/(('Foglio deposito'!$C$81^3)/('MASSE 2'!$N$12*'DATI STRUTTURA'!$C$5*G10)+'Foglio deposito'!$C$81/('DATI STRUTTURA'!$C$6*$F10)),0))</f>
        <v>0</v>
      </c>
      <c r="K10" s="131">
        <f>'DATI STRUTTURA'!F77</f>
        <v>6.95</v>
      </c>
      <c r="L10" s="131">
        <f>'DATI STRUTTURA'!G77</f>
        <v>3.2</v>
      </c>
      <c r="M10" s="134">
        <f t="shared" si="4"/>
        <v>0</v>
      </c>
      <c r="N10" s="134">
        <f t="shared" si="5"/>
        <v>809294.40629933262</v>
      </c>
      <c r="O10" s="131">
        <f>K10-CENTRI!$F$32</f>
        <v>2.5665443465403266</v>
      </c>
      <c r="P10" s="131">
        <f>L10-CENTRI!$F$33</f>
        <v>-0.96200296814136355</v>
      </c>
      <c r="Q10" s="131">
        <f t="shared" si="6"/>
        <v>6.5871498827581121</v>
      </c>
      <c r="R10" s="131">
        <f t="shared" si="7"/>
        <v>0.92544971071279336</v>
      </c>
      <c r="S10" s="133">
        <f t="shared" si="8"/>
        <v>0</v>
      </c>
      <c r="T10" s="133">
        <f t="shared" si="9"/>
        <v>234050.39818474973</v>
      </c>
      <c r="U10" s="132">
        <f t="shared" si="10"/>
        <v>0.15982338862318798</v>
      </c>
      <c r="V10" s="132">
        <f>I10*'Foglio deposito'!$C$270*P10/CENTRI!$F$40</f>
        <v>2.3292588713644366E-3</v>
      </c>
      <c r="W10" s="132">
        <f>I10*'Foglio deposito'!$C$269*P10/CENTRI!$F$40</f>
        <v>-1.0680931353557635E-3</v>
      </c>
      <c r="X10" s="132">
        <f t="shared" si="11"/>
        <v>0</v>
      </c>
      <c r="Y10" s="132">
        <f>J10*'Foglio deposito'!$C$269*O10/CENTRI!$F$40</f>
        <v>0</v>
      </c>
      <c r="Z10" s="132">
        <f>J10*'Foglio deposito'!$C$270*O10/CENTRI!$F$40</f>
        <v>0</v>
      </c>
      <c r="AA10" s="131">
        <f>(U10+V10)*'Foglio deposito'!$C$62-W10*'Foglio deposito'!$C$63+AI10</f>
        <v>15.729876769706424</v>
      </c>
      <c r="AB10" s="131">
        <f>(X10+Y10)*'Foglio deposito'!$C$63-Z10*'Foglio deposito'!$C$62+AJ10</f>
        <v>0</v>
      </c>
      <c r="AC10" s="131">
        <f>AA10*100/'Foglio deposito'!$C$62</f>
        <v>15.954430893609686</v>
      </c>
      <c r="AD10" s="131">
        <f>AB10*100/'Foglio deposito'!$C$63</f>
        <v>0</v>
      </c>
      <c r="AE10" s="109">
        <f t="shared" si="17"/>
        <v>-15.717261704606054</v>
      </c>
      <c r="AF10" s="10">
        <f t="shared" si="12"/>
        <v>0</v>
      </c>
      <c r="AG10" s="14">
        <f t="shared" si="14"/>
        <v>2.7409970700680605E-3</v>
      </c>
      <c r="AH10" s="14">
        <f>IF(AG10=0,0,'Foglio deposito'!$S$223)*AG10</f>
        <v>0.58507356365059049</v>
      </c>
      <c r="AI10" s="337">
        <f t="shared" si="15"/>
        <v>-0.60818270112095496</v>
      </c>
      <c r="AJ10" s="338">
        <f t="shared" si="16"/>
        <v>0</v>
      </c>
      <c r="AL10" s="338">
        <f>(U10+V10)*'Foglio deposito'!$C$62-W10*'Foglio deposito'!$C$63</f>
        <v>16.338059470827378</v>
      </c>
      <c r="AM10" s="338">
        <f>(X10+Y10)*'Foglio deposito'!$C$63-Z10*'Foglio deposito'!$C$62</f>
        <v>0</v>
      </c>
    </row>
    <row r="11" spans="2:39" ht="18" customHeight="1" x14ac:dyDescent="0.25">
      <c r="B11" s="134">
        <f t="shared" si="13"/>
        <v>8</v>
      </c>
      <c r="C11" s="131">
        <f>'DATI STRUTTURA'!D78</f>
        <v>1.04</v>
      </c>
      <c r="D11" s="131">
        <f>'DATI STRUTTURA'!E78</f>
        <v>0.4</v>
      </c>
      <c r="E11" s="136">
        <f t="shared" si="0"/>
        <v>0.41600000000000004</v>
      </c>
      <c r="F11" s="131">
        <f t="shared" si="1"/>
        <v>0.34666666666666673</v>
      </c>
      <c r="G11" s="135">
        <f t="shared" si="2"/>
        <v>5.5466666666666685E-3</v>
      </c>
      <c r="H11" s="135">
        <f t="shared" si="3"/>
        <v>3.7495466666666671E-2</v>
      </c>
      <c r="I11" s="133">
        <f>IF(H11=0,0,IF('DATI STRUTTURA'!D78&lt;='DATI STRUTTURA'!E78,0,1/(('Foglio deposito'!$C$81^3)/('MASSE 2'!$N$12*'DATI STRUTTURA'!$C$5*H11)+'Foglio deposito'!$C$81/('DATI STRUTTURA'!$C$6*$F11))))</f>
        <v>75880.824594395322</v>
      </c>
      <c r="J11" s="133">
        <f>IF(G11=0,0,IF('DATI STRUTTURA'!D78&lt;='DATI STRUTTURA'!E78,1/(('Foglio deposito'!$C$81^3)/('MASSE 2'!$N$12*'DATI STRUTTURA'!$C$5*G11)+'Foglio deposito'!$C$81/('DATI STRUTTURA'!$C$6*$F11)),0))</f>
        <v>0</v>
      </c>
      <c r="K11" s="131">
        <f>'DATI STRUTTURA'!F78</f>
        <v>5.58</v>
      </c>
      <c r="L11" s="131">
        <f>'DATI STRUTTURA'!G78</f>
        <v>-2.1</v>
      </c>
      <c r="M11" s="134">
        <f t="shared" si="4"/>
        <v>0</v>
      </c>
      <c r="N11" s="134">
        <f t="shared" si="5"/>
        <v>-159349.7316482302</v>
      </c>
      <c r="O11" s="131">
        <f>K11-CENTRI!$F$32</f>
        <v>1.1965443465403265</v>
      </c>
      <c r="P11" s="131">
        <f>L11-CENTRI!$F$33</f>
        <v>-6.2620029681413634</v>
      </c>
      <c r="Q11" s="131">
        <f t="shared" si="6"/>
        <v>1.4317183732376169</v>
      </c>
      <c r="R11" s="131">
        <f t="shared" si="7"/>
        <v>39.212681173011248</v>
      </c>
      <c r="S11" s="133">
        <f t="shared" si="8"/>
        <v>0</v>
      </c>
      <c r="T11" s="133">
        <f t="shared" si="9"/>
        <v>2975490.5819652141</v>
      </c>
      <c r="U11" s="132">
        <f t="shared" si="10"/>
        <v>4.7953003698236012E-2</v>
      </c>
      <c r="V11" s="132">
        <f>I11*'Foglio deposito'!$C$270*P11/CENTRI!$F$40</f>
        <v>4.549148320108872E-3</v>
      </c>
      <c r="W11" s="132">
        <f>I11*'Foglio deposito'!$C$269*P11/CENTRI!$F$40</f>
        <v>-2.0860343829353875E-3</v>
      </c>
      <c r="X11" s="132">
        <f t="shared" si="11"/>
        <v>0</v>
      </c>
      <c r="Y11" s="132">
        <f>J11*'Foglio deposito'!$C$269*O11/CENTRI!$F$40</f>
        <v>0</v>
      </c>
      <c r="Z11" s="132">
        <f>J11*'Foglio deposito'!$C$270*O11/CENTRI!$F$40</f>
        <v>0</v>
      </c>
      <c r="AA11" s="131">
        <f>(U11+V11)*'Foglio deposito'!$C$62-W11*'Foglio deposito'!$C$63+AI11</f>
        <v>4.6740694870486763</v>
      </c>
      <c r="AB11" s="131">
        <f>(X11+Y11)*'Foglio deposito'!$C$63-Z11*'Foglio deposito'!$C$62+AJ11</f>
        <v>0</v>
      </c>
      <c r="AC11" s="131">
        <f>AA11*100/'Foglio deposito'!$C$62</f>
        <v>4.7407948399610733</v>
      </c>
      <c r="AD11" s="131">
        <f>AB11*100/'Foglio deposito'!$C$63</f>
        <v>0</v>
      </c>
      <c r="AE11" s="109">
        <f t="shared" si="17"/>
        <v>-36.707096888730973</v>
      </c>
      <c r="AF11" s="10">
        <f t="shared" si="12"/>
        <v>0</v>
      </c>
      <c r="AG11" s="14">
        <f t="shared" si="14"/>
        <v>3.4846387916605465E-2</v>
      </c>
      <c r="AH11" s="14">
        <f>IF(AG11=0,0,'Foglio deposito'!$S$223)*AG11</f>
        <v>7.4380598875331874</v>
      </c>
      <c r="AI11" s="337">
        <f t="shared" si="15"/>
        <v>-1.1878084257345685</v>
      </c>
      <c r="AJ11" s="338">
        <f t="shared" si="16"/>
        <v>0</v>
      </c>
      <c r="AL11" s="338">
        <f>(U11+V11)*'Foglio deposito'!$C$62-W11*'Foglio deposito'!$C$63</f>
        <v>5.8618779127832443</v>
      </c>
      <c r="AM11" s="338">
        <f>(X11+Y11)*'Foglio deposito'!$C$63-Z11*'Foglio deposito'!$C$62</f>
        <v>0</v>
      </c>
    </row>
    <row r="12" spans="2:39" ht="18" customHeight="1" x14ac:dyDescent="0.25">
      <c r="B12" s="134">
        <f t="shared" si="13"/>
        <v>9</v>
      </c>
      <c r="C12" s="131">
        <f>'DATI STRUTTURA'!D79</f>
        <v>1.04</v>
      </c>
      <c r="D12" s="131">
        <f>'DATI STRUTTURA'!E79</f>
        <v>0.4</v>
      </c>
      <c r="E12" s="136">
        <f t="shared" si="0"/>
        <v>0.41600000000000004</v>
      </c>
      <c r="F12" s="131">
        <f t="shared" si="1"/>
        <v>0.34666666666666673</v>
      </c>
      <c r="G12" s="135">
        <f t="shared" si="2"/>
        <v>5.5466666666666685E-3</v>
      </c>
      <c r="H12" s="135">
        <f t="shared" si="3"/>
        <v>3.7495466666666671E-2</v>
      </c>
      <c r="I12" s="133">
        <f>IF(H12=0,0,IF('DATI STRUTTURA'!D79&lt;='DATI STRUTTURA'!E79,0,1/(('Foglio deposito'!$C$81^3)/('MASSE 2'!$N$12*'DATI STRUTTURA'!$C$5*H12)+'Foglio deposito'!$C$81/('DATI STRUTTURA'!$C$6*$F12))))</f>
        <v>75880.824594395322</v>
      </c>
      <c r="J12" s="133">
        <f>IF(G12=0,0,IF('DATI STRUTTURA'!D79&lt;='DATI STRUTTURA'!E79,1/(('Foglio deposito'!$C$81^3)/('MASSE 2'!$N$12*'DATI STRUTTURA'!$C$5*G12)+'Foglio deposito'!$C$81/('DATI STRUTTURA'!$C$6*$F12)),0))</f>
        <v>0</v>
      </c>
      <c r="K12" s="131">
        <f>'DATI STRUTTURA'!F79</f>
        <v>3.82</v>
      </c>
      <c r="L12" s="131">
        <f>'DATI STRUTTURA'!G79</f>
        <v>-2.1</v>
      </c>
      <c r="M12" s="134">
        <f t="shared" si="4"/>
        <v>0</v>
      </c>
      <c r="N12" s="134">
        <f t="shared" si="5"/>
        <v>-159349.7316482302</v>
      </c>
      <c r="O12" s="131">
        <f>K12-CENTRI!$F$32</f>
        <v>-0.56345565345967374</v>
      </c>
      <c r="P12" s="131">
        <f>L12-CENTRI!$F$33</f>
        <v>-6.2620029681413634</v>
      </c>
      <c r="Q12" s="131">
        <f t="shared" si="6"/>
        <v>0.31748227341566793</v>
      </c>
      <c r="R12" s="131">
        <f t="shared" si="7"/>
        <v>39.212681173011248</v>
      </c>
      <c r="S12" s="133">
        <f t="shared" si="8"/>
        <v>0</v>
      </c>
      <c r="T12" s="133">
        <f t="shared" si="9"/>
        <v>2975490.5819652141</v>
      </c>
      <c r="U12" s="132">
        <f t="shared" si="10"/>
        <v>4.7953003698236012E-2</v>
      </c>
      <c r="V12" s="132">
        <f>I12*'Foglio deposito'!$C$270*P12/CENTRI!$F$40</f>
        <v>4.549148320108872E-3</v>
      </c>
      <c r="W12" s="132">
        <f>I12*'Foglio deposito'!$C$269*P12/CENTRI!$F$40</f>
        <v>-2.0860343829353875E-3</v>
      </c>
      <c r="X12" s="132">
        <f t="shared" si="11"/>
        <v>0</v>
      </c>
      <c r="Y12" s="132">
        <f>J12*'Foglio deposito'!$C$269*O12/CENTRI!$F$40</f>
        <v>0</v>
      </c>
      <c r="Z12" s="132">
        <f>J12*'Foglio deposito'!$C$270*O12/CENTRI!$F$40</f>
        <v>0</v>
      </c>
      <c r="AA12" s="131">
        <f>(U12+V12)*'Foglio deposito'!$C$62-W12*'Foglio deposito'!$C$63+AI12</f>
        <v>4.6740694870486763</v>
      </c>
      <c r="AB12" s="131">
        <f>(X12+Y12)*'Foglio deposito'!$C$63-Z12*'Foglio deposito'!$C$62+AJ12</f>
        <v>0</v>
      </c>
      <c r="AC12" s="131">
        <f>AA12*100/'Foglio deposito'!$C$62</f>
        <v>4.7407948399610733</v>
      </c>
      <c r="AD12" s="131">
        <f>AB12*100/'Foglio deposito'!$C$63</f>
        <v>0</v>
      </c>
      <c r="AE12" s="109">
        <f t="shared" si="17"/>
        <v>-36.707096888730973</v>
      </c>
      <c r="AF12" s="10">
        <f t="shared" si="12"/>
        <v>0</v>
      </c>
      <c r="AG12" s="14">
        <f t="shared" si="14"/>
        <v>3.4846387916605465E-2</v>
      </c>
      <c r="AH12" s="14">
        <f>IF(AG12=0,0,'Foglio deposito'!$S$223)*AG12</f>
        <v>7.4380598875331874</v>
      </c>
      <c r="AI12" s="337">
        <f t="shared" si="15"/>
        <v>-1.1878084257345685</v>
      </c>
      <c r="AJ12" s="338">
        <f t="shared" si="16"/>
        <v>0</v>
      </c>
      <c r="AL12" s="338">
        <f>(U12+V12)*'Foglio deposito'!$C$62-W12*'Foglio deposito'!$C$63</f>
        <v>5.8618779127832443</v>
      </c>
      <c r="AM12" s="338">
        <f>(X12+Y12)*'Foglio deposito'!$C$63-Z12*'Foglio deposito'!$C$62</f>
        <v>0</v>
      </c>
    </row>
    <row r="13" spans="2:39" ht="18" customHeight="1" x14ac:dyDescent="0.25">
      <c r="B13" s="134">
        <f t="shared" si="13"/>
        <v>10</v>
      </c>
      <c r="C13" s="131">
        <f>'DATI STRUTTURA'!D80</f>
        <v>0.84</v>
      </c>
      <c r="D13" s="131">
        <f>'DATI STRUTTURA'!E80</f>
        <v>0.4</v>
      </c>
      <c r="E13" s="136">
        <f t="shared" si="0"/>
        <v>0.33600000000000002</v>
      </c>
      <c r="F13" s="131">
        <f t="shared" si="1"/>
        <v>0.28000000000000003</v>
      </c>
      <c r="G13" s="135">
        <f t="shared" si="2"/>
        <v>4.4800000000000005E-3</v>
      </c>
      <c r="H13" s="135">
        <f t="shared" si="3"/>
        <v>1.9756799999999998E-2</v>
      </c>
      <c r="I13" s="133">
        <f>IF(H13=0,0,IF('DATI STRUTTURA'!D80&lt;='DATI STRUTTURA'!E80,0,1/(('Foglio deposito'!$C$81^3)/('MASSE 2'!$N$12*'DATI STRUTTURA'!$C$5*H13)+'Foglio deposito'!$C$81/('DATI STRUTTURA'!$C$6*$F13))))</f>
        <v>44266.821105539486</v>
      </c>
      <c r="J13" s="133">
        <f>IF(G13=0,0,IF('DATI STRUTTURA'!D80&lt;='DATI STRUTTURA'!E80,1/(('Foglio deposito'!$C$81^3)/('MASSE 2'!$N$12*'DATI STRUTTURA'!$C$5*G13)+'Foglio deposito'!$C$81/('DATI STRUTTURA'!$C$6*$F13)),0))</f>
        <v>0</v>
      </c>
      <c r="K13" s="131">
        <f>'DATI STRUTTURA'!F80</f>
        <v>2.88</v>
      </c>
      <c r="L13" s="131">
        <f>'DATI STRUTTURA'!G80</f>
        <v>0</v>
      </c>
      <c r="M13" s="134">
        <f t="shared" si="4"/>
        <v>0</v>
      </c>
      <c r="N13" s="134">
        <f t="shared" si="5"/>
        <v>0</v>
      </c>
      <c r="O13" s="131">
        <f>K13-CENTRI!$F$32</f>
        <v>-1.5034556534596737</v>
      </c>
      <c r="P13" s="131">
        <f>L13-CENTRI!$F$33</f>
        <v>-4.1620029681413637</v>
      </c>
      <c r="Q13" s="131">
        <f t="shared" si="6"/>
        <v>2.2603789019198546</v>
      </c>
      <c r="R13" s="131">
        <f t="shared" si="7"/>
        <v>17.322268706817521</v>
      </c>
      <c r="S13" s="133">
        <f t="shared" si="8"/>
        <v>0</v>
      </c>
      <c r="T13" s="133">
        <f t="shared" si="9"/>
        <v>766801.76998677605</v>
      </c>
      <c r="U13" s="132">
        <f t="shared" si="10"/>
        <v>2.7974485616487025E-2</v>
      </c>
      <c r="V13" s="132">
        <f>I13*'Foglio deposito'!$C$270*P13/CENTRI!$F$40</f>
        <v>1.7638656673361686E-3</v>
      </c>
      <c r="W13" s="132">
        <f>I13*'Foglio deposito'!$C$269*P13/CENTRI!$F$40</f>
        <v>-8.0882929507439325E-4</v>
      </c>
      <c r="X13" s="132">
        <f t="shared" si="11"/>
        <v>0</v>
      </c>
      <c r="Y13" s="132">
        <f>J13*'Foglio deposito'!$C$269*O13/CENTRI!$F$40</f>
        <v>0</v>
      </c>
      <c r="Z13" s="132">
        <f>J13*'Foglio deposito'!$C$270*O13/CENTRI!$F$40</f>
        <v>0</v>
      </c>
      <c r="AA13" s="131">
        <f>(U13+V13)*'Foglio deposito'!$C$62-W13*'Foglio deposito'!$C$63+AI13</f>
        <v>2.7372389904483603</v>
      </c>
      <c r="AB13" s="131">
        <f>(X13+Y13)*'Foglio deposito'!$C$63-Z13*'Foglio deposito'!$C$62+AJ13</f>
        <v>0</v>
      </c>
      <c r="AC13" s="131">
        <f>AA13*100/'Foglio deposito'!$C$62</f>
        <v>2.7763148403366262</v>
      </c>
      <c r="AD13" s="131">
        <f>AB13*100/'Foglio deposito'!$C$63</f>
        <v>0</v>
      </c>
      <c r="AE13" s="109">
        <f t="shared" si="17"/>
        <v>-13.309229449313422</v>
      </c>
      <c r="AF13" s="10">
        <f t="shared" si="12"/>
        <v>0</v>
      </c>
      <c r="AG13" s="14">
        <f t="shared" si="14"/>
        <v>8.9801231749996029E-3</v>
      </c>
      <c r="AH13" s="14">
        <f>IF(AG13=0,0,'Foglio deposito'!$S$223)*AG13</f>
        <v>1.9168326465550773</v>
      </c>
      <c r="AI13" s="337">
        <f t="shared" si="15"/>
        <v>-0.46055532906337215</v>
      </c>
      <c r="AJ13" s="338">
        <f t="shared" si="16"/>
        <v>0</v>
      </c>
      <c r="AL13" s="338">
        <f>(U13+V13)*'Foglio deposito'!$C$62-W13*'Foglio deposito'!$C$63</f>
        <v>3.1977943195117322</v>
      </c>
      <c r="AM13" s="338">
        <f>(X13+Y13)*'Foglio deposito'!$C$63-Z13*'Foglio deposito'!$C$62</f>
        <v>0</v>
      </c>
    </row>
    <row r="14" spans="2:39" ht="18" customHeight="1" x14ac:dyDescent="0.25">
      <c r="B14" s="134">
        <f t="shared" si="13"/>
        <v>11</v>
      </c>
      <c r="C14" s="131">
        <f>'DATI STRUTTURA'!D81</f>
        <v>1.5</v>
      </c>
      <c r="D14" s="131">
        <f>'DATI STRUTTURA'!E81</f>
        <v>0.4</v>
      </c>
      <c r="E14" s="136">
        <f t="shared" si="0"/>
        <v>0.60000000000000009</v>
      </c>
      <c r="F14" s="131">
        <f t="shared" si="1"/>
        <v>0.50000000000000011</v>
      </c>
      <c r="G14" s="135">
        <f t="shared" si="2"/>
        <v>8.0000000000000019E-3</v>
      </c>
      <c r="H14" s="135">
        <f t="shared" si="3"/>
        <v>0.1125</v>
      </c>
      <c r="I14" s="133">
        <f>IF(H14=0,0,IF('DATI STRUTTURA'!D81&lt;='DATI STRUTTURA'!E81,0,1/(('Foglio deposito'!$C$81^3)/('MASSE 2'!$N$12*'DATI STRUTTURA'!$C$5*H14)+'Foglio deposito'!$C$81/('DATI STRUTTURA'!$C$6*$F14))))</f>
        <v>175029.56964789375</v>
      </c>
      <c r="J14" s="133">
        <f>IF(G14=0,0,IF('DATI STRUTTURA'!D81&lt;='DATI STRUTTURA'!E81,1/(('Foglio deposito'!$C$81^3)/('MASSE 2'!$N$12*'DATI STRUTTURA'!$C$5*G14)+'Foglio deposito'!$C$81/('DATI STRUTTURA'!$C$6*$F14)),0))</f>
        <v>0</v>
      </c>
      <c r="K14" s="131">
        <f>'DATI STRUTTURA'!F81</f>
        <v>0.75</v>
      </c>
      <c r="L14" s="131">
        <f>'DATI STRUTTURA'!G81</f>
        <v>0</v>
      </c>
      <c r="M14" s="134">
        <f t="shared" si="4"/>
        <v>0</v>
      </c>
      <c r="N14" s="134">
        <f t="shared" si="5"/>
        <v>0</v>
      </c>
      <c r="O14" s="131">
        <f>K14-CENTRI!$F$32</f>
        <v>-3.6334556534596736</v>
      </c>
      <c r="P14" s="131">
        <f>L14-CENTRI!$F$33</f>
        <v>-4.1620029681413637</v>
      </c>
      <c r="Q14" s="131">
        <f t="shared" si="6"/>
        <v>13.201999985658064</v>
      </c>
      <c r="R14" s="131">
        <f t="shared" si="7"/>
        <v>17.322268706817521</v>
      </c>
      <c r="S14" s="133">
        <f t="shared" si="8"/>
        <v>0</v>
      </c>
      <c r="T14" s="133">
        <f t="shared" si="9"/>
        <v>3031909.2370794476</v>
      </c>
      <c r="U14" s="132">
        <f t="shared" si="10"/>
        <v>0.11061020548327095</v>
      </c>
      <c r="V14" s="132">
        <f>I14*'Foglio deposito'!$C$270*P14/CENTRI!$F$40</f>
        <v>6.9742674301026472E-3</v>
      </c>
      <c r="W14" s="132">
        <f>I14*'Foglio deposito'!$C$269*P14/CENTRI!$F$40</f>
        <v>-3.198084703167551E-3</v>
      </c>
      <c r="X14" s="132">
        <f t="shared" si="11"/>
        <v>0</v>
      </c>
      <c r="Y14" s="132">
        <f>J14*'Foglio deposito'!$C$269*O14/CENTRI!$F$40</f>
        <v>0</v>
      </c>
      <c r="Z14" s="132">
        <f>J14*'Foglio deposito'!$C$270*O14/CENTRI!$F$40</f>
        <v>0</v>
      </c>
      <c r="AA14" s="131">
        <f>(U14+V14)*'Foglio deposito'!$C$62-W14*'Foglio deposito'!$C$63+AI14</f>
        <v>10.822953863783502</v>
      </c>
      <c r="AB14" s="131">
        <f>(X14+Y14)*'Foglio deposito'!$C$63-Z14*'Foglio deposito'!$C$62+AJ14</f>
        <v>0</v>
      </c>
      <c r="AC14" s="131">
        <f>AA14*100/'Foglio deposito'!$C$62</f>
        <v>10.977458502218294</v>
      </c>
      <c r="AD14" s="131">
        <f>AB14*100/'Foglio deposito'!$C$63</f>
        <v>0</v>
      </c>
      <c r="AE14" s="109">
        <f t="shared" si="17"/>
        <v>-52.624259991573929</v>
      </c>
      <c r="AF14" s="10">
        <f t="shared" si="12"/>
        <v>0</v>
      </c>
      <c r="AG14" s="14">
        <f t="shared" si="14"/>
        <v>3.5507114706923609E-2</v>
      </c>
      <c r="AH14" s="14">
        <f>IF(AG14=0,0,'Foglio deposito'!$S$223)*AG14</f>
        <v>7.57909388644996</v>
      </c>
      <c r="AI14" s="337">
        <f t="shared" si="15"/>
        <v>-1.821020778808953</v>
      </c>
      <c r="AJ14" s="338">
        <f t="shared" si="16"/>
        <v>0</v>
      </c>
      <c r="AL14" s="338">
        <f>(U14+V14)*'Foglio deposito'!$C$62-W14*'Foglio deposito'!$C$63</f>
        <v>12.643974642592454</v>
      </c>
      <c r="AM14" s="338">
        <f>(X14+Y14)*'Foglio deposito'!$C$63-Z14*'Foglio deposito'!$C$62</f>
        <v>0</v>
      </c>
    </row>
    <row r="15" spans="2:39" ht="18" customHeight="1" x14ac:dyDescent="0.25">
      <c r="B15" s="134">
        <f t="shared" si="13"/>
        <v>12</v>
      </c>
      <c r="C15" s="131">
        <f>'DATI STRUTTURA'!D82</f>
        <v>0.4</v>
      </c>
      <c r="D15" s="131">
        <f>'DATI STRUTTURA'!E82</f>
        <v>6.4</v>
      </c>
      <c r="E15" s="136">
        <f t="shared" si="0"/>
        <v>2.5600000000000005</v>
      </c>
      <c r="F15" s="131">
        <f t="shared" si="1"/>
        <v>2.1333333333333337</v>
      </c>
      <c r="G15" s="135">
        <f>(C15*D15^3)/12</f>
        <v>8.7381333333333355</v>
      </c>
      <c r="H15" s="135">
        <f t="shared" si="3"/>
        <v>3.4133333333333342E-2</v>
      </c>
      <c r="I15" s="133">
        <f>IF(H15=0,0,IF('DATI STRUTTURA'!D82&lt;='DATI STRUTTURA'!E82,0,1/(('Foglio deposito'!$C$81^3)/('MASSE 2'!$N$12*'DATI STRUTTURA'!$C$5*H15)+'Foglio deposito'!$C$81/('DATI STRUTTURA'!$C$6*$F15))))</f>
        <v>0</v>
      </c>
      <c r="J15" s="133">
        <f>IF(G15=0,0,IF('DATI STRUTTURA'!D82&lt;='DATI STRUTTURA'!E82,1/(('Foglio deposito'!$C$81^3)/('MASSE 2'!$N$12*'DATI STRUTTURA'!$C$5*G15)+'Foglio deposito'!$C$81/('DATI STRUTTURA'!$C$6*$F15)),0))</f>
        <v>1569802.8843754679</v>
      </c>
      <c r="K15" s="131">
        <f>'DATI STRUTTURA'!F82</f>
        <v>0</v>
      </c>
      <c r="L15" s="131">
        <f>'DATI STRUTTURA'!G82</f>
        <v>3.2</v>
      </c>
      <c r="M15" s="134">
        <f t="shared" si="4"/>
        <v>0</v>
      </c>
      <c r="N15" s="134">
        <f t="shared" si="5"/>
        <v>0</v>
      </c>
      <c r="O15" s="131">
        <f>K15-CENTRI!$F$32</f>
        <v>-4.3834556534596736</v>
      </c>
      <c r="P15" s="131">
        <f>L15-CENTRI!$F$33</f>
        <v>-0.96200296814136355</v>
      </c>
      <c r="Q15" s="131">
        <f t="shared" si="6"/>
        <v>19.214683465847575</v>
      </c>
      <c r="R15" s="131">
        <f t="shared" si="7"/>
        <v>0.92544971071279336</v>
      </c>
      <c r="S15" s="133">
        <f t="shared" si="8"/>
        <v>30163265.527049135</v>
      </c>
      <c r="T15" s="133">
        <f t="shared" si="9"/>
        <v>0</v>
      </c>
      <c r="U15" s="132">
        <f t="shared" si="10"/>
        <v>0</v>
      </c>
      <c r="V15" s="132">
        <f>I15*'Foglio deposito'!$C$270*P15/CENTRI!$F$40</f>
        <v>0</v>
      </c>
      <c r="W15" s="132">
        <f>I15*'Foglio deposito'!$C$269*P15/CENTRI!$F$40</f>
        <v>0</v>
      </c>
      <c r="X15" s="132">
        <f t="shared" si="11"/>
        <v>0.26795491728924437</v>
      </c>
      <c r="Y15" s="132">
        <f>J15*'Foglio deposito'!$C$269*O15/CENTRI!$F$40</f>
        <v>-3.020910728266183E-2</v>
      </c>
      <c r="Z15" s="132">
        <f>J15*'Foglio deposito'!$C$270*O15/CENTRI!$F$40</f>
        <v>6.5878928348980306E-2</v>
      </c>
      <c r="AA15" s="131">
        <f>(U15+V15)*'Foglio deposito'!$C$62-W15*'Foglio deposito'!$C$63+AI15</f>
        <v>0</v>
      </c>
      <c r="AB15" s="131">
        <f>(X15+Y15)*'Foglio deposito'!$C$63-Z15*'Foglio deposito'!$C$62+AJ15</f>
        <v>54.43666964544984</v>
      </c>
      <c r="AC15" s="131">
        <f>AA15*100/'Foglio deposito'!$C$62</f>
        <v>0</v>
      </c>
      <c r="AD15" s="131">
        <f>AB15*100/'Foglio deposito'!$C$63</f>
        <v>16.56413645164492</v>
      </c>
      <c r="AE15" s="109">
        <f t="shared" si="17"/>
        <v>0</v>
      </c>
      <c r="AF15" s="10">
        <f t="shared" si="12"/>
        <v>-314.0221339762237</v>
      </c>
      <c r="AG15" s="14">
        <f t="shared" si="14"/>
        <v>0.3532462370265419</v>
      </c>
      <c r="AH15" s="14">
        <f>IF(AG15=0,0,'Foglio deposito'!$S$223)*AG15</f>
        <v>75.401406663359978</v>
      </c>
      <c r="AI15" s="337">
        <f t="shared" si="15"/>
        <v>0</v>
      </c>
      <c r="AJ15" s="338">
        <f t="shared" si="16"/>
        <v>-17.201361807743826</v>
      </c>
      <c r="AL15" s="338">
        <f>(U15+V15)*'Foglio deposito'!$C$62-W15*'Foglio deposito'!$C$63</f>
        <v>0</v>
      </c>
      <c r="AM15" s="338">
        <f>(X15+Y15)*'Foglio deposito'!$C$63-Z15*'Foglio deposito'!$C$62</f>
        <v>71.638031453193662</v>
      </c>
    </row>
    <row r="16" spans="2:39" ht="18" customHeight="1" x14ac:dyDescent="0.25">
      <c r="B16" s="134">
        <f t="shared" si="13"/>
        <v>13</v>
      </c>
      <c r="C16" s="131">
        <f>'DATI STRUTTURA'!D83</f>
        <v>0.4</v>
      </c>
      <c r="D16" s="131">
        <f>'DATI STRUTTURA'!E83</f>
        <v>2.95</v>
      </c>
      <c r="E16" s="136">
        <f t="shared" si="0"/>
        <v>1.1800000000000002</v>
      </c>
      <c r="F16" s="131">
        <f t="shared" si="1"/>
        <v>0.9833333333333335</v>
      </c>
      <c r="G16" s="135">
        <f t="shared" si="2"/>
        <v>0.85574583333333354</v>
      </c>
      <c r="H16" s="135">
        <f t="shared" si="3"/>
        <v>1.5733333333333339E-2</v>
      </c>
      <c r="I16" s="133">
        <f>IF(H16=0,0,IF('DATI STRUTTURA'!D83&lt;='DATI STRUTTURA'!E83,0,1/(('Foglio deposito'!$C$81^3)/('MASSE 2'!$N$12*'DATI STRUTTURA'!$C$5*H16)+'Foglio deposito'!$C$81/('DATI STRUTTURA'!$C$6*$F16))))</f>
        <v>0</v>
      </c>
      <c r="J16" s="133">
        <f>IF(G16=0,0,IF('DATI STRUTTURA'!D83&lt;='DATI STRUTTURA'!E83,1/(('Foglio deposito'!$C$81^3)/('MASSE 2'!$N$12*'DATI STRUTTURA'!$C$5*G16)+'Foglio deposito'!$C$81/('DATI STRUTTURA'!$C$6*$F16)),0))</f>
        <v>584741.02341890556</v>
      </c>
      <c r="K16" s="131">
        <f>'DATI STRUTTURA'!F83</f>
        <v>3.3</v>
      </c>
      <c r="L16" s="131">
        <f>'DATI STRUTTURA'!G83</f>
        <v>5.8250000000000002</v>
      </c>
      <c r="M16" s="134">
        <f t="shared" si="4"/>
        <v>1929645.3772823883</v>
      </c>
      <c r="N16" s="134">
        <f t="shared" si="5"/>
        <v>0</v>
      </c>
      <c r="O16" s="131">
        <f>K16-CENTRI!$F$32</f>
        <v>-1.0834556534596738</v>
      </c>
      <c r="P16" s="131">
        <f>L16-CENTRI!$F$33</f>
        <v>1.6629970318586365</v>
      </c>
      <c r="Q16" s="131">
        <f t="shared" si="6"/>
        <v>1.1738761530137287</v>
      </c>
      <c r="R16" s="131">
        <f t="shared" si="7"/>
        <v>2.7655591279706346</v>
      </c>
      <c r="S16" s="133">
        <f t="shared" si="8"/>
        <v>686413.54308029555</v>
      </c>
      <c r="T16" s="133">
        <f t="shared" si="9"/>
        <v>0</v>
      </c>
      <c r="U16" s="132">
        <f t="shared" si="10"/>
        <v>0</v>
      </c>
      <c r="V16" s="132">
        <f>I16*'Foglio deposito'!$C$270*P16/CENTRI!$F$40</f>
        <v>0</v>
      </c>
      <c r="W16" s="132">
        <f>I16*'Foglio deposito'!$C$269*P16/CENTRI!$F$40</f>
        <v>0</v>
      </c>
      <c r="X16" s="132">
        <f t="shared" si="11"/>
        <v>9.9811405702809858E-2</v>
      </c>
      <c r="Y16" s="132">
        <f>J16*'Foglio deposito'!$C$269*O16/CENTRI!$F$40</f>
        <v>-2.7813193363718956E-3</v>
      </c>
      <c r="Z16" s="132">
        <f>J16*'Foglio deposito'!$C$270*O16/CENTRI!$F$40</f>
        <v>6.0654005946624099E-3</v>
      </c>
      <c r="AA16" s="131">
        <f>(U16+V16)*'Foglio deposito'!$C$62-W16*'Foglio deposito'!$C$63+AI16</f>
        <v>0</v>
      </c>
      <c r="AB16" s="131">
        <f>(X16+Y16)*'Foglio deposito'!$C$63-Z16*'Foglio deposito'!$C$62+AJ16</f>
        <v>29.706424731904495</v>
      </c>
      <c r="AC16" s="131">
        <f>AA16*100/'Foglio deposito'!$C$62</f>
        <v>0</v>
      </c>
      <c r="AD16" s="131">
        <f>AB16*100/'Foglio deposito'!$C$63</f>
        <v>9.0391509244525388</v>
      </c>
      <c r="AE16" s="109">
        <f t="shared" si="17"/>
        <v>0</v>
      </c>
      <c r="AF16" s="10">
        <f t="shared" si="12"/>
        <v>-33.901473907661085</v>
      </c>
      <c r="AG16" s="14">
        <f t="shared" si="14"/>
        <v>8.0386853644785587E-3</v>
      </c>
      <c r="AH16" s="14">
        <f>IF(AG16=0,0,'Foglio deposito'!$S$223)*AG16</f>
        <v>1.715880087804885</v>
      </c>
      <c r="AI16" s="337">
        <f t="shared" si="15"/>
        <v>0</v>
      </c>
      <c r="AJ16" s="338">
        <f t="shared" si="16"/>
        <v>-1.5837104936651198</v>
      </c>
      <c r="AL16" s="338">
        <f>(U16+V16)*'Foglio deposito'!$C$62-W16*'Foglio deposito'!$C$63</f>
        <v>0</v>
      </c>
      <c r="AM16" s="338">
        <f>(X16+Y16)*'Foglio deposito'!$C$63-Z16*'Foglio deposito'!$C$62</f>
        <v>31.290135225569614</v>
      </c>
    </row>
    <row r="17" spans="2:39" ht="18" customHeight="1" x14ac:dyDescent="0.25">
      <c r="B17" s="134">
        <f t="shared" si="13"/>
        <v>14</v>
      </c>
      <c r="C17" s="131">
        <f>'DATI STRUTTURA'!D84</f>
        <v>0.4</v>
      </c>
      <c r="D17" s="131">
        <f>'DATI STRUTTURA'!E84</f>
        <v>4.1500000000000004</v>
      </c>
      <c r="E17" s="136">
        <f t="shared" si="0"/>
        <v>1.6600000000000001</v>
      </c>
      <c r="F17" s="131">
        <f t="shared" si="1"/>
        <v>1.3833333333333335</v>
      </c>
      <c r="G17" s="135">
        <f t="shared" si="2"/>
        <v>2.382445833333334</v>
      </c>
      <c r="H17" s="135">
        <f t="shared" si="3"/>
        <v>2.2133333333333338E-2</v>
      </c>
      <c r="I17" s="133">
        <f>IF(H17=0,0,IF('DATI STRUTTURA'!D84&lt;='DATI STRUTTURA'!E84,0,1/(('Foglio deposito'!$C$81^3)/('MASSE 2'!$N$12*'DATI STRUTTURA'!$C$5*H17)+'Foglio deposito'!$C$81/('DATI STRUTTURA'!$C$6*$F17))))</f>
        <v>0</v>
      </c>
      <c r="J17" s="133">
        <f>IF(G17=0,0,IF('DATI STRUTTURA'!D84&lt;='DATI STRUTTURA'!E84,1/(('Foglio deposito'!$C$81^3)/('MASSE 2'!$N$12*'DATI STRUTTURA'!$C$5*G17)+'Foglio deposito'!$C$81/('DATI STRUTTURA'!$C$6*$F17)),0))</f>
        <v>935339.52552665479</v>
      </c>
      <c r="K17" s="131">
        <f>'DATI STRUTTURA'!F84</f>
        <v>3.3</v>
      </c>
      <c r="L17" s="131">
        <f>'DATI STRUTTURA'!G84</f>
        <v>-2.5000000000000001E-2</v>
      </c>
      <c r="M17" s="134">
        <f t="shared" si="4"/>
        <v>3086620.4342379607</v>
      </c>
      <c r="N17" s="134">
        <f t="shared" si="5"/>
        <v>0</v>
      </c>
      <c r="O17" s="131">
        <f>K17-CENTRI!$F$32</f>
        <v>-1.0834556534596738</v>
      </c>
      <c r="P17" s="131">
        <f>L17-CENTRI!$F$33</f>
        <v>-4.1870029681413641</v>
      </c>
      <c r="Q17" s="131">
        <f t="shared" si="6"/>
        <v>1.1738761530137287</v>
      </c>
      <c r="R17" s="131">
        <f t="shared" si="7"/>
        <v>17.530993855224594</v>
      </c>
      <c r="S17" s="133">
        <f t="shared" si="8"/>
        <v>1097972.7639869158</v>
      </c>
      <c r="T17" s="133">
        <f t="shared" si="9"/>
        <v>0</v>
      </c>
      <c r="U17" s="132">
        <f t="shared" si="10"/>
        <v>0</v>
      </c>
      <c r="V17" s="132">
        <f>I17*'Foglio deposito'!$C$270*P17/CENTRI!$F$40</f>
        <v>0</v>
      </c>
      <c r="W17" s="132">
        <f>I17*'Foglio deposito'!$C$269*P17/CENTRI!$F$40</f>
        <v>0</v>
      </c>
      <c r="X17" s="132">
        <f t="shared" si="11"/>
        <v>0.15965623945172347</v>
      </c>
      <c r="Y17" s="132">
        <f>J17*'Foglio deposito'!$C$269*O17/CENTRI!$F$40</f>
        <v>-4.4489403072999617E-3</v>
      </c>
      <c r="Z17" s="132">
        <f>J17*'Foglio deposito'!$C$270*O17/CENTRI!$F$40</f>
        <v>9.7020880819514016E-3</v>
      </c>
      <c r="AA17" s="131">
        <f>(U17+V17)*'Foglio deposito'!$C$62-W17*'Foglio deposito'!$C$63+AI17</f>
        <v>0</v>
      </c>
      <c r="AB17" s="131">
        <f>(X17+Y17)*'Foglio deposito'!$C$63-Z17*'Foglio deposito'!$C$62+AJ17</f>
        <v>47.517776418993222</v>
      </c>
      <c r="AC17" s="131">
        <f>AA17*100/'Foglio deposito'!$C$62</f>
        <v>0</v>
      </c>
      <c r="AD17" s="131">
        <f>AB17*100/'Foglio deposito'!$C$63</f>
        <v>14.458836986342885</v>
      </c>
      <c r="AE17" s="109">
        <f t="shared" si="17"/>
        <v>0</v>
      </c>
      <c r="AF17" s="10">
        <f t="shared" si="12"/>
        <v>-54.228089443845185</v>
      </c>
      <c r="AG17" s="14">
        <f t="shared" si="14"/>
        <v>1.2858513176837493E-2</v>
      </c>
      <c r="AH17" s="14">
        <f>IF(AG17=0,0,'Foglio deposito'!$S$223)*AG17</f>
        <v>2.7446859428542121</v>
      </c>
      <c r="AI17" s="337">
        <f t="shared" si="15"/>
        <v>0</v>
      </c>
      <c r="AJ17" s="338">
        <f t="shared" si="16"/>
        <v>-2.5332702211575744</v>
      </c>
      <c r="AL17" s="338">
        <f>(U17+V17)*'Foglio deposito'!$C$62-W17*'Foglio deposito'!$C$63</f>
        <v>0</v>
      </c>
      <c r="AM17" s="338">
        <f>(X17+Y17)*'Foglio deposito'!$C$63-Z17*'Foglio deposito'!$C$62</f>
        <v>50.051046640150794</v>
      </c>
    </row>
    <row r="18" spans="2:39" ht="18" customHeight="1" x14ac:dyDescent="0.25">
      <c r="B18" s="134">
        <f t="shared" si="13"/>
        <v>15</v>
      </c>
      <c r="C18" s="131">
        <f>'DATI STRUTTURA'!D85</f>
        <v>0.4</v>
      </c>
      <c r="D18" s="131">
        <f>'DATI STRUTTURA'!E85</f>
        <v>2.95</v>
      </c>
      <c r="E18" s="136">
        <f t="shared" si="0"/>
        <v>1.1800000000000002</v>
      </c>
      <c r="F18" s="131">
        <f t="shared" si="1"/>
        <v>0.9833333333333335</v>
      </c>
      <c r="G18" s="135">
        <f t="shared" si="2"/>
        <v>0.85574583333333354</v>
      </c>
      <c r="H18" s="135">
        <f t="shared" si="3"/>
        <v>1.5733333333333339E-2</v>
      </c>
      <c r="I18" s="133">
        <f>IF(H18=0,0,IF('DATI STRUTTURA'!D85&lt;='DATI STRUTTURA'!E85,0,1/(('Foglio deposito'!$C$81^3)/('MASSE 2'!$N$12*'DATI STRUTTURA'!$C$5*H18)+'Foglio deposito'!$C$81/('DATI STRUTTURA'!$C$6*$F18))))</f>
        <v>0</v>
      </c>
      <c r="J18" s="133">
        <f>IF(G18=0,0,IF('DATI STRUTTURA'!D85&lt;='DATI STRUTTURA'!E85,1/(('Foglio deposito'!$C$81^3)/('MASSE 2'!$N$12*'DATI STRUTTURA'!$C$5*G18)+'Foglio deposito'!$C$81/('DATI STRUTTURA'!$C$6*$F18)),0))</f>
        <v>584741.02341890556</v>
      </c>
      <c r="K18" s="131">
        <f>'DATI STRUTTURA'!F85</f>
        <v>6.1</v>
      </c>
      <c r="L18" s="131">
        <f>'DATI STRUTTURA'!G85</f>
        <v>5.8249999999999993</v>
      </c>
      <c r="M18" s="134">
        <f t="shared" si="4"/>
        <v>3566920.2428553239</v>
      </c>
      <c r="N18" s="134">
        <f t="shared" si="5"/>
        <v>0</v>
      </c>
      <c r="O18" s="131">
        <f>K18-CENTRI!$F$32</f>
        <v>1.7165443465403261</v>
      </c>
      <c r="P18" s="131">
        <f>L18-CENTRI!$F$33</f>
        <v>1.6629970318586356</v>
      </c>
      <c r="Q18" s="131">
        <f t="shared" si="6"/>
        <v>2.9465244936395552</v>
      </c>
      <c r="R18" s="131">
        <f t="shared" si="7"/>
        <v>2.765559127970632</v>
      </c>
      <c r="S18" s="133">
        <f t="shared" si="8"/>
        <v>1722953.747939666</v>
      </c>
      <c r="T18" s="133">
        <f t="shared" si="9"/>
        <v>0</v>
      </c>
      <c r="U18" s="132">
        <f t="shared" si="10"/>
        <v>0</v>
      </c>
      <c r="V18" s="132">
        <f>I18*'Foglio deposito'!$C$270*P18/CENTRI!$F$40</f>
        <v>0</v>
      </c>
      <c r="W18" s="132">
        <f>I18*'Foglio deposito'!$C$269*P18/CENTRI!$F$40</f>
        <v>0</v>
      </c>
      <c r="X18" s="132">
        <f t="shared" si="11"/>
        <v>9.9811405702809858E-2</v>
      </c>
      <c r="Y18" s="132">
        <f>J18*'Foglio deposito'!$C$269*O18/CENTRI!$F$40</f>
        <v>4.4065098257851003E-3</v>
      </c>
      <c r="Z18" s="132">
        <f>J18*'Foglio deposito'!$C$270*O18/CENTRI!$F$40</f>
        <v>-9.6095572227844848E-3</v>
      </c>
      <c r="AA18" s="131">
        <f>(U18+V18)*'Foglio deposito'!$C$62-W18*'Foglio deposito'!$C$63+AI18</f>
        <v>0</v>
      </c>
      <c r="AB18" s="131">
        <f>(X18+Y18)*'Foglio deposito'!$C$63-Z18*'Foglio deposito'!$C$62+AJ18</f>
        <v>37.706899664462739</v>
      </c>
      <c r="AC18" s="131">
        <f>AA18*100/'Foglio deposito'!$C$62</f>
        <v>0</v>
      </c>
      <c r="AD18" s="131">
        <f>AB18*100/'Foglio deposito'!$C$63</f>
        <v>11.4735569842644</v>
      </c>
      <c r="AE18" s="109">
        <f t="shared" si="17"/>
        <v>0</v>
      </c>
      <c r="AF18" s="10">
        <f t="shared" si="12"/>
        <v>60.418567049676419</v>
      </c>
      <c r="AG18" s="14">
        <f t="shared" si="14"/>
        <v>2.0177753217226205E-2</v>
      </c>
      <c r="AH18" s="14">
        <f>IF(AG18=0,0,'Foglio deposito'!$S$223)*AG18</f>
        <v>4.3069983949204174</v>
      </c>
      <c r="AI18" s="337">
        <f t="shared" si="15"/>
        <v>0</v>
      </c>
      <c r="AJ18" s="338">
        <f t="shared" si="16"/>
        <v>2.5091098890635242</v>
      </c>
      <c r="AL18" s="338">
        <f>(U18+V18)*'Foglio deposito'!$C$62-W18*'Foglio deposito'!$C$63</f>
        <v>0</v>
      </c>
      <c r="AM18" s="338">
        <f>(X18+Y18)*'Foglio deposito'!$C$63-Z18*'Foglio deposito'!$C$62</f>
        <v>35.197789775399215</v>
      </c>
    </row>
    <row r="19" spans="2:39" ht="18" customHeight="1" x14ac:dyDescent="0.25">
      <c r="B19" s="134">
        <f t="shared" si="13"/>
        <v>16</v>
      </c>
      <c r="C19" s="131">
        <f>'DATI STRUTTURA'!D86</f>
        <v>0.4</v>
      </c>
      <c r="D19" s="131">
        <f>'DATI STRUTTURA'!E86</f>
        <v>5.3</v>
      </c>
      <c r="E19" s="136">
        <f t="shared" si="0"/>
        <v>2.12</v>
      </c>
      <c r="F19" s="131">
        <f t="shared" si="1"/>
        <v>1.7666666666666668</v>
      </c>
      <c r="G19" s="135">
        <f t="shared" si="2"/>
        <v>4.9625666666666666</v>
      </c>
      <c r="H19" s="135">
        <f t="shared" si="3"/>
        <v>2.8266666666666673E-2</v>
      </c>
      <c r="I19" s="133">
        <f>IF(H19=0,0,IF('DATI STRUTTURA'!D86&lt;='DATI STRUTTURA'!E86,0,1/(('Foglio deposito'!$C$81^3)/('MASSE 2'!$N$12*'DATI STRUTTURA'!$C$5*H19)+'Foglio deposito'!$C$81/('DATI STRUTTURA'!$C$6*$F19))))</f>
        <v>0</v>
      </c>
      <c r="J19" s="133">
        <f>IF(G19=0,0,IF('DATI STRUTTURA'!D86&lt;='DATI STRUTTURA'!E86,1/(('Foglio deposito'!$C$81^3)/('MASSE 2'!$N$12*'DATI STRUTTURA'!$C$5*G19)+'Foglio deposito'!$C$81/('DATI STRUTTURA'!$C$6*$F19)),0))</f>
        <v>1262927.5370946382</v>
      </c>
      <c r="K19" s="131">
        <f>'DATI STRUTTURA'!F86</f>
        <v>6.1</v>
      </c>
      <c r="L19" s="131">
        <f>'DATI STRUTTURA'!G86</f>
        <v>0.55000000000000004</v>
      </c>
      <c r="M19" s="134">
        <f t="shared" si="4"/>
        <v>7703857.9762772927</v>
      </c>
      <c r="N19" s="134">
        <f t="shared" si="5"/>
        <v>0</v>
      </c>
      <c r="O19" s="131">
        <f>K19-CENTRI!$F$32</f>
        <v>1.7165443465403261</v>
      </c>
      <c r="P19" s="131">
        <f>L19-CENTRI!$F$33</f>
        <v>-3.6120029681413639</v>
      </c>
      <c r="Q19" s="131">
        <f t="shared" si="6"/>
        <v>2.9465244936395552</v>
      </c>
      <c r="R19" s="131">
        <f t="shared" si="7"/>
        <v>13.046565441862022</v>
      </c>
      <c r="S19" s="133">
        <f t="shared" si="8"/>
        <v>3721246.9217412295</v>
      </c>
      <c r="T19" s="133">
        <f t="shared" si="9"/>
        <v>0</v>
      </c>
      <c r="U19" s="132">
        <f t="shared" si="10"/>
        <v>0</v>
      </c>
      <c r="V19" s="132">
        <f>I19*'Foglio deposito'!$C$270*P19/CENTRI!$F$40</f>
        <v>0</v>
      </c>
      <c r="W19" s="132">
        <f>I19*'Foglio deposito'!$C$269*P19/CENTRI!$F$40</f>
        <v>0</v>
      </c>
      <c r="X19" s="132">
        <f t="shared" si="11"/>
        <v>0.21557333542493481</v>
      </c>
      <c r="Y19" s="132">
        <f>J19*'Foglio deposito'!$C$269*O19/CENTRI!$F$40</f>
        <v>9.5172091209261515E-3</v>
      </c>
      <c r="Z19" s="132">
        <f>J19*'Foglio deposito'!$C$270*O19/CENTRI!$F$40</f>
        <v>-2.0754785366319178E-2</v>
      </c>
      <c r="AA19" s="131">
        <f>(U19+V19)*'Foglio deposito'!$C$62-W19*'Foglio deposito'!$C$63+AI19</f>
        <v>0</v>
      </c>
      <c r="AB19" s="131">
        <f>(X19+Y19)*'Foglio deposito'!$C$63-Z19*'Foglio deposito'!$C$62+AJ19</f>
        <v>81.439611755440438</v>
      </c>
      <c r="AC19" s="131">
        <f>AA19*100/'Foglio deposito'!$C$62</f>
        <v>0</v>
      </c>
      <c r="AD19" s="131">
        <f>AB19*100/'Foglio deposito'!$C$63</f>
        <v>24.780664402728704</v>
      </c>
      <c r="AE19" s="109">
        <f t="shared" si="17"/>
        <v>0</v>
      </c>
      <c r="AF19" s="10">
        <f t="shared" si="12"/>
        <v>130.49242147009602</v>
      </c>
      <c r="AG19" s="14">
        <f t="shared" si="14"/>
        <v>4.3580045103965591E-2</v>
      </c>
      <c r="AH19" s="14">
        <f>IF(AG19=0,0,'Foglio deposito'!$S$223)*AG19</f>
        <v>9.3022836731443501</v>
      </c>
      <c r="AI19" s="337">
        <f t="shared" si="15"/>
        <v>0</v>
      </c>
      <c r="AJ19" s="338">
        <f t="shared" si="16"/>
        <v>5.4191921647075345</v>
      </c>
      <c r="AL19" s="338">
        <f>(U19+V19)*'Foglio deposito'!$C$62-W19*'Foglio deposito'!$C$63</f>
        <v>0</v>
      </c>
      <c r="AM19" s="338">
        <f>(X19+Y19)*'Foglio deposito'!$C$63-Z19*'Foglio deposito'!$C$62</f>
        <v>76.020419590732899</v>
      </c>
    </row>
    <row r="20" spans="2:39" ht="18" customHeight="1" x14ac:dyDescent="0.25">
      <c r="B20" s="134">
        <f t="shared" si="13"/>
        <v>17</v>
      </c>
      <c r="C20" s="131">
        <f>'DATI STRUTTURA'!D87</f>
        <v>0.4</v>
      </c>
      <c r="D20" s="131">
        <f>'DATI STRUTTURA'!E87</f>
        <v>4.0999999999999996</v>
      </c>
      <c r="E20" s="136">
        <f t="shared" si="0"/>
        <v>1.64</v>
      </c>
      <c r="F20" s="131">
        <f t="shared" si="1"/>
        <v>1.3666666666666667</v>
      </c>
      <c r="G20" s="135">
        <f t="shared" si="2"/>
        <v>2.2973666666666666</v>
      </c>
      <c r="H20" s="135">
        <f t="shared" si="3"/>
        <v>2.186666666666667E-2</v>
      </c>
      <c r="I20" s="133">
        <f>IF(H20=0,0,IF('DATI STRUTTURA'!D87&lt;='DATI STRUTTURA'!E87,0,1/(('Foglio deposito'!$C$81^3)/('MASSE 2'!$N$12*'DATI STRUTTURA'!$C$5*H20)+'Foglio deposito'!$C$81/('DATI STRUTTURA'!$C$6*$F20))))</f>
        <v>0</v>
      </c>
      <c r="J20" s="133">
        <f>IF(G20=0,0,IF('DATI STRUTTURA'!D87&lt;='DATI STRUTTURA'!E87,1/(('Foglio deposito'!$C$81^3)/('MASSE 2'!$N$12*'DATI STRUTTURA'!$C$5*G20)+'Foglio deposito'!$C$81/('DATI STRUTTURA'!$C$6*$F20)),0))</f>
        <v>920906.95984434697</v>
      </c>
      <c r="K20" s="131">
        <f>'DATI STRUTTURA'!F87</f>
        <v>10.199999999999999</v>
      </c>
      <c r="L20" s="131">
        <f>'DATI STRUTTURA'!G87</f>
        <v>5.25</v>
      </c>
      <c r="M20" s="134">
        <f t="shared" si="4"/>
        <v>9393250.9904123377</v>
      </c>
      <c r="N20" s="134">
        <f t="shared" si="5"/>
        <v>0</v>
      </c>
      <c r="O20" s="131">
        <f>K20-CENTRI!$F$32</f>
        <v>5.8165443465403257</v>
      </c>
      <c r="P20" s="131">
        <f>L20-CENTRI!$F$33</f>
        <v>1.0879970318586363</v>
      </c>
      <c r="Q20" s="131">
        <f t="shared" si="6"/>
        <v>33.832188135270222</v>
      </c>
      <c r="R20" s="131">
        <f t="shared" si="7"/>
        <v>1.1837375413332023</v>
      </c>
      <c r="S20" s="133">
        <f t="shared" si="8"/>
        <v>31156297.520533685</v>
      </c>
      <c r="T20" s="133">
        <f t="shared" si="9"/>
        <v>0</v>
      </c>
      <c r="U20" s="132">
        <f t="shared" si="10"/>
        <v>0</v>
      </c>
      <c r="V20" s="132">
        <f>I20*'Foglio deposito'!$C$270*P20/CENTRI!$F$40</f>
        <v>0</v>
      </c>
      <c r="W20" s="132">
        <f>I20*'Foglio deposito'!$C$269*P20/CENTRI!$F$40</f>
        <v>0</v>
      </c>
      <c r="X20" s="132">
        <f t="shared" si="11"/>
        <v>0.15719269642847764</v>
      </c>
      <c r="Y20" s="132">
        <f>J20*'Foglio deposito'!$C$269*O20/CENTRI!$F$40</f>
        <v>2.3515647979622443E-2</v>
      </c>
      <c r="Z20" s="132">
        <f>J20*'Foglio deposito'!$C$270*O20/CENTRI!$F$40</f>
        <v>-5.128207443649048E-2</v>
      </c>
      <c r="AA20" s="131">
        <f>(U20+V20)*'Foglio deposito'!$C$62-W20*'Foglio deposito'!$C$63+AI20</f>
        <v>0</v>
      </c>
      <c r="AB20" s="131">
        <f>(X20+Y20)*'Foglio deposito'!$C$63-Z20*'Foglio deposito'!$C$62+AJ20</f>
        <v>77.83437827856784</v>
      </c>
      <c r="AC20" s="131">
        <f>AA20*100/'Foglio deposito'!$C$62</f>
        <v>0</v>
      </c>
      <c r="AD20" s="131">
        <f>AB20*100/'Foglio deposito'!$C$63</f>
        <v>23.683654250566548</v>
      </c>
      <c r="AE20" s="109">
        <f t="shared" si="17"/>
        <v>0</v>
      </c>
      <c r="AF20" s="10">
        <f t="shared" si="12"/>
        <v>374.8433487539665</v>
      </c>
      <c r="AG20" s="14">
        <f t="shared" si="14"/>
        <v>0.36487577410802313</v>
      </c>
      <c r="AH20" s="14">
        <f>IF(AG20=0,0,'Foglio deposito'!$S$223)*AG20</f>
        <v>77.88376418871843</v>
      </c>
      <c r="AI20" s="337">
        <f t="shared" si="15"/>
        <v>0</v>
      </c>
      <c r="AJ20" s="338">
        <f t="shared" si="16"/>
        <v>13.390040468795464</v>
      </c>
      <c r="AL20" s="338">
        <f>(U20+V20)*'Foglio deposito'!$C$62-W20*'Foglio deposito'!$C$63</f>
        <v>0</v>
      </c>
      <c r="AM20" s="338">
        <f>(X20+Y20)*'Foglio deposito'!$C$63-Z20*'Foglio deposito'!$C$62</f>
        <v>64.444337809772378</v>
      </c>
    </row>
    <row r="21" spans="2:39" ht="18" customHeight="1" x14ac:dyDescent="0.25">
      <c r="B21" s="134">
        <f t="shared" si="13"/>
        <v>18</v>
      </c>
      <c r="C21" s="131">
        <f>'DATI STRUTTURA'!D88</f>
        <v>0</v>
      </c>
      <c r="D21" s="131">
        <f>'DATI STRUTTURA'!E88</f>
        <v>0</v>
      </c>
      <c r="E21" s="136">
        <f t="shared" si="0"/>
        <v>0</v>
      </c>
      <c r="F21" s="131">
        <f t="shared" si="1"/>
        <v>0</v>
      </c>
      <c r="G21" s="135">
        <f t="shared" si="2"/>
        <v>0</v>
      </c>
      <c r="H21" s="135">
        <f t="shared" si="3"/>
        <v>0</v>
      </c>
      <c r="I21" s="133">
        <f>IF(H21=0,0,IF('DATI STRUTTURA'!D88&lt;='DATI STRUTTURA'!E88,0,1/(('Foglio deposito'!$C$81^3)/('MASSE 2'!$N$12*'DATI STRUTTURA'!$C$5*H21)+'Foglio deposito'!$C$81/('DATI STRUTTURA'!$C$6*$F21))))</f>
        <v>0</v>
      </c>
      <c r="J21" s="133">
        <f>IF(G21=0,0,IF('DATI STRUTTURA'!D88&lt;='DATI STRUTTURA'!E88,1/(('Foglio deposito'!$C$81^3)/('MASSE 2'!$N$12*'DATI STRUTTURA'!$C$5*G21)+'Foglio deposito'!$C$81/('DATI STRUTTURA'!$C$6*$F21)),0))</f>
        <v>0</v>
      </c>
      <c r="K21" s="131">
        <f>'DATI STRUTTURA'!F88</f>
        <v>0</v>
      </c>
      <c r="L21" s="131">
        <f>'DATI STRUTTURA'!G88</f>
        <v>0</v>
      </c>
      <c r="M21" s="134">
        <f t="shared" si="4"/>
        <v>0</v>
      </c>
      <c r="N21" s="134">
        <f t="shared" si="5"/>
        <v>0</v>
      </c>
      <c r="O21" s="131">
        <f>K21-CENTRI!$F$32</f>
        <v>-4.3834556534596736</v>
      </c>
      <c r="P21" s="131">
        <f>L21-CENTRI!$F$33</f>
        <v>-4.1620029681413637</v>
      </c>
      <c r="Q21" s="131">
        <f t="shared" si="6"/>
        <v>19.214683465847575</v>
      </c>
      <c r="R21" s="131">
        <f t="shared" si="7"/>
        <v>17.322268706817521</v>
      </c>
      <c r="S21" s="133">
        <f t="shared" si="8"/>
        <v>0</v>
      </c>
      <c r="T21" s="133">
        <f t="shared" si="9"/>
        <v>0</v>
      </c>
      <c r="U21" s="132">
        <f t="shared" si="10"/>
        <v>0</v>
      </c>
      <c r="V21" s="132">
        <f>I21*'Foglio deposito'!$C$270*P21/CENTRI!$F$40</f>
        <v>0</v>
      </c>
      <c r="W21" s="132">
        <f>I21*'Foglio deposito'!$C$269*P21/CENTRI!$F$40</f>
        <v>0</v>
      </c>
      <c r="X21" s="132">
        <f t="shared" si="11"/>
        <v>0</v>
      </c>
      <c r="Y21" s="132">
        <f>J21*'Foglio deposito'!$C$269*O21/CENTRI!$F$40</f>
        <v>0</v>
      </c>
      <c r="Z21" s="132">
        <f>J21*'Foglio deposito'!$C$270*O21/CENTRI!$F$40</f>
        <v>0</v>
      </c>
      <c r="AA21" s="131">
        <f>(U21+V21)*'Foglio deposito'!$C$62-W21*'Foglio deposito'!$C$63+AI21</f>
        <v>0</v>
      </c>
      <c r="AB21" s="131">
        <f>(X21+Y21)*'Foglio deposito'!$C$63-Z21*'Foglio deposito'!$C$62+AJ21</f>
        <v>0</v>
      </c>
      <c r="AC21" s="131">
        <f>AA21*100/'Foglio deposito'!$C$62</f>
        <v>0</v>
      </c>
      <c r="AD21" s="131">
        <f>AB21*100/'Foglio deposito'!$C$63</f>
        <v>0</v>
      </c>
      <c r="AE21" s="109">
        <f t="shared" si="17"/>
        <v>0</v>
      </c>
      <c r="AF21" s="10">
        <f t="shared" si="12"/>
        <v>0</v>
      </c>
      <c r="AG21" s="14">
        <f t="shared" si="14"/>
        <v>0</v>
      </c>
      <c r="AH21" s="14">
        <f>IF(AG21=0,0,'Foglio deposito'!$S$223)*AG21</f>
        <v>0</v>
      </c>
      <c r="AI21" s="337">
        <f t="shared" si="15"/>
        <v>0</v>
      </c>
      <c r="AJ21" s="338">
        <f t="shared" si="16"/>
        <v>0</v>
      </c>
      <c r="AL21" s="338">
        <f>(U21+V21)*'Foglio deposito'!$C$62-W21*'Foglio deposito'!$C$63</f>
        <v>0</v>
      </c>
      <c r="AM21" s="338">
        <f>(X21+Y21)*'Foglio deposito'!$C$63-Z21*'Foglio deposito'!$C$62</f>
        <v>0</v>
      </c>
    </row>
    <row r="22" spans="2:39" ht="18" customHeight="1" x14ac:dyDescent="0.25">
      <c r="B22" s="134">
        <f t="shared" si="13"/>
        <v>19</v>
      </c>
      <c r="C22" s="131">
        <f>'DATI STRUTTURA'!D89</f>
        <v>0</v>
      </c>
      <c r="D22" s="131">
        <f>'DATI STRUTTURA'!E89</f>
        <v>0</v>
      </c>
      <c r="E22" s="136">
        <f t="shared" si="0"/>
        <v>0</v>
      </c>
      <c r="F22" s="131">
        <f t="shared" si="1"/>
        <v>0</v>
      </c>
      <c r="G22" s="135">
        <f t="shared" si="2"/>
        <v>0</v>
      </c>
      <c r="H22" s="135">
        <f t="shared" si="3"/>
        <v>0</v>
      </c>
      <c r="I22" s="133">
        <f>IF(H22=0,0,IF('DATI STRUTTURA'!D89&lt;='DATI STRUTTURA'!E89,0,1/(('Foglio deposito'!$C$81^3)/('MASSE 2'!$N$12*'DATI STRUTTURA'!$C$5*H22)+'Foglio deposito'!$C$81/('DATI STRUTTURA'!$C$6*$F22))))</f>
        <v>0</v>
      </c>
      <c r="J22" s="133">
        <f>IF(G22=0,0,IF('DATI STRUTTURA'!D89&lt;='DATI STRUTTURA'!E89,1/(('Foglio deposito'!$C$81^3)/('MASSE 2'!$N$12*'DATI STRUTTURA'!$C$5*G22)+'Foglio deposito'!$C$81/('DATI STRUTTURA'!$C$6*$F22)),0))</f>
        <v>0</v>
      </c>
      <c r="K22" s="131">
        <f>'DATI STRUTTURA'!F89</f>
        <v>0</v>
      </c>
      <c r="L22" s="131">
        <f>'DATI STRUTTURA'!G89</f>
        <v>0</v>
      </c>
      <c r="M22" s="134">
        <f t="shared" si="4"/>
        <v>0</v>
      </c>
      <c r="N22" s="134">
        <f t="shared" si="5"/>
        <v>0</v>
      </c>
      <c r="O22" s="131">
        <f>K22-CENTRI!$F$32</f>
        <v>-4.3834556534596736</v>
      </c>
      <c r="P22" s="131">
        <f>L22-CENTRI!$F$33</f>
        <v>-4.1620029681413637</v>
      </c>
      <c r="Q22" s="131">
        <f t="shared" si="6"/>
        <v>19.214683465847575</v>
      </c>
      <c r="R22" s="131">
        <f t="shared" si="7"/>
        <v>17.322268706817521</v>
      </c>
      <c r="S22" s="133">
        <f t="shared" si="8"/>
        <v>0</v>
      </c>
      <c r="T22" s="133">
        <f t="shared" si="9"/>
        <v>0</v>
      </c>
      <c r="U22" s="132">
        <f t="shared" si="10"/>
        <v>0</v>
      </c>
      <c r="V22" s="132">
        <f>I22*'Foglio deposito'!$C$270*P22/CENTRI!$F$40</f>
        <v>0</v>
      </c>
      <c r="W22" s="132">
        <f>I22*'Foglio deposito'!$C$269*P22/CENTRI!$F$40</f>
        <v>0</v>
      </c>
      <c r="X22" s="132">
        <f t="shared" si="11"/>
        <v>0</v>
      </c>
      <c r="Y22" s="132">
        <f>J22*'Foglio deposito'!$C$269*O22/CENTRI!$F$40</f>
        <v>0</v>
      </c>
      <c r="Z22" s="132">
        <f>J22*'Foglio deposito'!$C$270*O22/CENTRI!$F$40</f>
        <v>0</v>
      </c>
      <c r="AA22" s="131">
        <f>(U22+V22)*'Foglio deposito'!$C$62-W22*'Foglio deposito'!$C$63+AI22</f>
        <v>0</v>
      </c>
      <c r="AB22" s="131">
        <f>(X22+Y22)*'Foglio deposito'!$C$63-Z22*'Foglio deposito'!$C$62+AJ22</f>
        <v>0</v>
      </c>
      <c r="AC22" s="131">
        <f>AA22*100/'Foglio deposito'!$C$62</f>
        <v>0</v>
      </c>
      <c r="AD22" s="131">
        <f>AB22*100/'Foglio deposito'!$C$63</f>
        <v>0</v>
      </c>
      <c r="AE22" s="109">
        <f t="shared" si="17"/>
        <v>0</v>
      </c>
      <c r="AF22" s="10">
        <f t="shared" si="12"/>
        <v>0</v>
      </c>
      <c r="AG22" s="14">
        <f t="shared" si="14"/>
        <v>0</v>
      </c>
      <c r="AH22" s="14">
        <f>IF(AG22=0,0,'Foglio deposito'!$S$223)*AG22</f>
        <v>0</v>
      </c>
      <c r="AI22" s="337">
        <f t="shared" si="15"/>
        <v>0</v>
      </c>
      <c r="AJ22" s="338">
        <f t="shared" si="16"/>
        <v>0</v>
      </c>
      <c r="AL22" s="338">
        <f>(U22+V22)*'Foglio deposito'!$C$62-W22*'Foglio deposito'!$C$63</f>
        <v>0</v>
      </c>
      <c r="AM22" s="338">
        <f>(X22+Y22)*'Foglio deposito'!$C$63-Z22*'Foglio deposito'!$C$62</f>
        <v>0</v>
      </c>
    </row>
    <row r="23" spans="2:39" ht="18" customHeight="1" x14ac:dyDescent="0.25">
      <c r="B23" s="134">
        <f t="shared" si="13"/>
        <v>20</v>
      </c>
      <c r="C23" s="131">
        <f>'DATI STRUTTURA'!D90</f>
        <v>0</v>
      </c>
      <c r="D23" s="131">
        <f>'DATI STRUTTURA'!E90</f>
        <v>0</v>
      </c>
      <c r="E23" s="136">
        <f t="shared" si="0"/>
        <v>0</v>
      </c>
      <c r="F23" s="131">
        <f t="shared" si="1"/>
        <v>0</v>
      </c>
      <c r="G23" s="135">
        <f t="shared" si="2"/>
        <v>0</v>
      </c>
      <c r="H23" s="135">
        <f t="shared" si="3"/>
        <v>0</v>
      </c>
      <c r="I23" s="133">
        <f>IF(H23=0,0,IF('DATI STRUTTURA'!D90&lt;='DATI STRUTTURA'!E90,0,1/(('Foglio deposito'!$C$81^3)/('MASSE 2'!$N$12*'DATI STRUTTURA'!$C$5*H23)+'Foglio deposito'!$C$81/('DATI STRUTTURA'!$C$6*$F23))))</f>
        <v>0</v>
      </c>
      <c r="J23" s="133">
        <f>IF(G23=0,0,IF('DATI STRUTTURA'!D90&lt;='DATI STRUTTURA'!E90,1/(('Foglio deposito'!$C$81^3)/('MASSE 2'!$N$12*'DATI STRUTTURA'!$C$5*G23)+'Foglio deposito'!$C$81/('DATI STRUTTURA'!$C$6*$F23)),0))</f>
        <v>0</v>
      </c>
      <c r="K23" s="131">
        <f>'DATI STRUTTURA'!F90</f>
        <v>0</v>
      </c>
      <c r="L23" s="131">
        <f>'DATI STRUTTURA'!G90</f>
        <v>0</v>
      </c>
      <c r="M23" s="134">
        <f t="shared" si="4"/>
        <v>0</v>
      </c>
      <c r="N23" s="134">
        <f t="shared" si="5"/>
        <v>0</v>
      </c>
      <c r="O23" s="131">
        <f>K23-CENTRI!$F$32</f>
        <v>-4.3834556534596736</v>
      </c>
      <c r="P23" s="131">
        <f>L23-CENTRI!$F$33</f>
        <v>-4.1620029681413637</v>
      </c>
      <c r="Q23" s="131">
        <f t="shared" si="6"/>
        <v>19.214683465847575</v>
      </c>
      <c r="R23" s="131">
        <f t="shared" si="7"/>
        <v>17.322268706817521</v>
      </c>
      <c r="S23" s="133">
        <f t="shared" si="8"/>
        <v>0</v>
      </c>
      <c r="T23" s="133">
        <f t="shared" si="9"/>
        <v>0</v>
      </c>
      <c r="U23" s="132">
        <f t="shared" si="10"/>
        <v>0</v>
      </c>
      <c r="V23" s="132">
        <f>I23*'Foglio deposito'!$C$270*P23/CENTRI!$F$40</f>
        <v>0</v>
      </c>
      <c r="W23" s="132">
        <f>I23*'Foglio deposito'!$C$269*P23/CENTRI!$F$40</f>
        <v>0</v>
      </c>
      <c r="X23" s="132">
        <f t="shared" si="11"/>
        <v>0</v>
      </c>
      <c r="Y23" s="132">
        <f>J23*'Foglio deposito'!$C$269*O23/CENTRI!$F$40</f>
        <v>0</v>
      </c>
      <c r="Z23" s="132">
        <f>J23*'Foglio deposito'!$C$270*O23/CENTRI!$F$40</f>
        <v>0</v>
      </c>
      <c r="AA23" s="131">
        <f>(U23+V23)*'Foglio deposito'!$C$62-W23*'Foglio deposito'!$C$63+AI23</f>
        <v>0</v>
      </c>
      <c r="AB23" s="131">
        <f>(X23+Y23)*'Foglio deposito'!$C$63-Z23*'Foglio deposito'!$C$62+AJ23</f>
        <v>0</v>
      </c>
      <c r="AC23" s="131">
        <f>AA23*100/'Foglio deposito'!$C$62</f>
        <v>0</v>
      </c>
      <c r="AD23" s="131">
        <f>AB23*100/'Foglio deposito'!$C$63</f>
        <v>0</v>
      </c>
      <c r="AE23" s="109">
        <f t="shared" si="17"/>
        <v>0</v>
      </c>
      <c r="AF23" s="10">
        <f t="shared" si="12"/>
        <v>0</v>
      </c>
      <c r="AG23" s="14">
        <f t="shared" si="14"/>
        <v>0</v>
      </c>
      <c r="AH23" s="14">
        <f>IF(AG23=0,0,'Foglio deposito'!$S$223)*AG23</f>
        <v>0</v>
      </c>
      <c r="AI23" s="337">
        <f t="shared" si="15"/>
        <v>0</v>
      </c>
      <c r="AJ23" s="338">
        <f t="shared" si="16"/>
        <v>0</v>
      </c>
      <c r="AL23" s="338">
        <f>(U23+V23)*'Foglio deposito'!$C$62-W23*'Foglio deposito'!$C$63</f>
        <v>0</v>
      </c>
      <c r="AM23" s="338">
        <f>(X23+Y23)*'Foglio deposito'!$C$63-Z23*'Foglio deposito'!$C$62</f>
        <v>0</v>
      </c>
    </row>
    <row r="24" spans="2:39" ht="18" customHeight="1" x14ac:dyDescent="0.25">
      <c r="B24" s="134">
        <f t="shared" si="13"/>
        <v>21</v>
      </c>
      <c r="C24" s="131">
        <f>'DATI STRUTTURA'!D91</f>
        <v>0</v>
      </c>
      <c r="D24" s="131">
        <f>'DATI STRUTTURA'!E91</f>
        <v>0</v>
      </c>
      <c r="E24" s="136">
        <f t="shared" si="0"/>
        <v>0</v>
      </c>
      <c r="F24" s="131">
        <f t="shared" si="1"/>
        <v>0</v>
      </c>
      <c r="G24" s="135">
        <f t="shared" si="2"/>
        <v>0</v>
      </c>
      <c r="H24" s="135">
        <f t="shared" si="3"/>
        <v>0</v>
      </c>
      <c r="I24" s="133">
        <f>IF(H24=0,0,IF('DATI STRUTTURA'!D91&lt;='DATI STRUTTURA'!E91,0,1/(('Foglio deposito'!$C$81^3)/('MASSE 2'!$N$12*'DATI STRUTTURA'!$C$5*H24)+'Foglio deposito'!$C$81/('DATI STRUTTURA'!$C$6*$F24))))</f>
        <v>0</v>
      </c>
      <c r="J24" s="133">
        <f>IF(G24=0,0,IF('DATI STRUTTURA'!D91&lt;='DATI STRUTTURA'!E91,1/(('Foglio deposito'!$C$81^3)/('MASSE 2'!$N$12*'DATI STRUTTURA'!$C$5*G24)+'Foglio deposito'!$C$81/('DATI STRUTTURA'!$C$6*$F24)),0))</f>
        <v>0</v>
      </c>
      <c r="K24" s="131">
        <f>'DATI STRUTTURA'!F91</f>
        <v>0</v>
      </c>
      <c r="L24" s="131">
        <f>'DATI STRUTTURA'!G91</f>
        <v>0</v>
      </c>
      <c r="M24" s="134">
        <f t="shared" si="4"/>
        <v>0</v>
      </c>
      <c r="N24" s="134">
        <f t="shared" si="5"/>
        <v>0</v>
      </c>
      <c r="O24" s="131">
        <f>K24-CENTRI!$F$32</f>
        <v>-4.3834556534596736</v>
      </c>
      <c r="P24" s="131">
        <f>L24-CENTRI!$F$33</f>
        <v>-4.1620029681413637</v>
      </c>
      <c r="Q24" s="131">
        <f t="shared" si="6"/>
        <v>19.214683465847575</v>
      </c>
      <c r="R24" s="131">
        <f t="shared" si="7"/>
        <v>17.322268706817521</v>
      </c>
      <c r="S24" s="133">
        <f t="shared" si="8"/>
        <v>0</v>
      </c>
      <c r="T24" s="133">
        <f t="shared" si="9"/>
        <v>0</v>
      </c>
      <c r="U24" s="132">
        <f t="shared" si="10"/>
        <v>0</v>
      </c>
      <c r="V24" s="132">
        <f>I24*'Foglio deposito'!$C$270*P24/CENTRI!$F$40</f>
        <v>0</v>
      </c>
      <c r="W24" s="132">
        <f>I24*'Foglio deposito'!$C$269*P24/CENTRI!$F$40</f>
        <v>0</v>
      </c>
      <c r="X24" s="132">
        <f t="shared" si="11"/>
        <v>0</v>
      </c>
      <c r="Y24" s="132">
        <f>J24*'Foglio deposito'!$C$269*O24/CENTRI!$F$40</f>
        <v>0</v>
      </c>
      <c r="Z24" s="132">
        <f>J24*'Foglio deposito'!$C$270*O24/CENTRI!$F$40</f>
        <v>0</v>
      </c>
      <c r="AA24" s="131">
        <f>(U24+V24)*'Foglio deposito'!$C$62-W24*'Foglio deposito'!$C$63+AI24</f>
        <v>0</v>
      </c>
      <c r="AB24" s="131">
        <f>(X24+Y24)*'Foglio deposito'!$C$63-Z24*'Foglio deposito'!$C$62+AJ24</f>
        <v>0</v>
      </c>
      <c r="AC24" s="131">
        <f>AA24*100/'Foglio deposito'!$C$62</f>
        <v>0</v>
      </c>
      <c r="AD24" s="131">
        <f>AB24*100/'Foglio deposito'!$C$63</f>
        <v>0</v>
      </c>
      <c r="AE24" s="109">
        <f t="shared" si="17"/>
        <v>0</v>
      </c>
      <c r="AF24" s="10">
        <f t="shared" si="12"/>
        <v>0</v>
      </c>
      <c r="AG24" s="14">
        <f t="shared" si="14"/>
        <v>0</v>
      </c>
      <c r="AH24" s="14">
        <f>IF(AG24=0,0,'Foglio deposito'!$S$223)*AG24</f>
        <v>0</v>
      </c>
      <c r="AI24" s="337">
        <f t="shared" si="15"/>
        <v>0</v>
      </c>
      <c r="AJ24" s="338">
        <f t="shared" si="16"/>
        <v>0</v>
      </c>
      <c r="AL24" s="338">
        <f>(U24+V24)*'Foglio deposito'!$C$62-W24*'Foglio deposito'!$C$63</f>
        <v>0</v>
      </c>
      <c r="AM24" s="338">
        <f>(X24+Y24)*'Foglio deposito'!$C$63-Z24*'Foglio deposito'!$C$62</f>
        <v>0</v>
      </c>
    </row>
    <row r="25" spans="2:39" ht="18" customHeight="1" x14ac:dyDescent="0.25">
      <c r="B25" s="134">
        <f t="shared" si="13"/>
        <v>22</v>
      </c>
      <c r="C25" s="131">
        <f>'DATI STRUTTURA'!D92</f>
        <v>0</v>
      </c>
      <c r="D25" s="131">
        <f>'DATI STRUTTURA'!E92</f>
        <v>0</v>
      </c>
      <c r="E25" s="136">
        <f t="shared" si="0"/>
        <v>0</v>
      </c>
      <c r="F25" s="131">
        <f t="shared" si="1"/>
        <v>0</v>
      </c>
      <c r="G25" s="135">
        <f t="shared" si="2"/>
        <v>0</v>
      </c>
      <c r="H25" s="135">
        <f t="shared" si="3"/>
        <v>0</v>
      </c>
      <c r="I25" s="133">
        <f>IF(H25=0,0,IF('DATI STRUTTURA'!D92&lt;='DATI STRUTTURA'!E92,0,1/(('Foglio deposito'!$C$81^3)/('MASSE 2'!$N$12*'DATI STRUTTURA'!$C$5*H25)+'Foglio deposito'!$C$81/('DATI STRUTTURA'!$C$6*$F25))))</f>
        <v>0</v>
      </c>
      <c r="J25" s="133">
        <f>IF(G25=0,0,IF('DATI STRUTTURA'!D92&lt;='DATI STRUTTURA'!E92,1/(('Foglio deposito'!$C$81^3)/('MASSE 2'!$N$12*'DATI STRUTTURA'!$C$5*G25)+'Foglio deposito'!$C$81/('DATI STRUTTURA'!$C$6*$F25)),0))</f>
        <v>0</v>
      </c>
      <c r="K25" s="131">
        <f>'DATI STRUTTURA'!F92</f>
        <v>0</v>
      </c>
      <c r="L25" s="131">
        <f>'DATI STRUTTURA'!G92</f>
        <v>0</v>
      </c>
      <c r="M25" s="134">
        <f t="shared" si="4"/>
        <v>0</v>
      </c>
      <c r="N25" s="134">
        <f t="shared" si="5"/>
        <v>0</v>
      </c>
      <c r="O25" s="131">
        <f>K25-CENTRI!$F$32</f>
        <v>-4.3834556534596736</v>
      </c>
      <c r="P25" s="131">
        <f>L25-CENTRI!$F$33</f>
        <v>-4.1620029681413637</v>
      </c>
      <c r="Q25" s="131">
        <f t="shared" si="6"/>
        <v>19.214683465847575</v>
      </c>
      <c r="R25" s="131">
        <f t="shared" si="7"/>
        <v>17.322268706817521</v>
      </c>
      <c r="S25" s="133">
        <f t="shared" si="8"/>
        <v>0</v>
      </c>
      <c r="T25" s="133">
        <f t="shared" si="9"/>
        <v>0</v>
      </c>
      <c r="U25" s="132">
        <f t="shared" si="10"/>
        <v>0</v>
      </c>
      <c r="V25" s="132">
        <f>I25*'Foglio deposito'!$C$270*P25/CENTRI!$F$40</f>
        <v>0</v>
      </c>
      <c r="W25" s="132">
        <f>I25*'Foglio deposito'!$C$269*P25/CENTRI!$F$40</f>
        <v>0</v>
      </c>
      <c r="X25" s="132">
        <f t="shared" si="11"/>
        <v>0</v>
      </c>
      <c r="Y25" s="132">
        <f>J25*'Foglio deposito'!$C$269*O25/CENTRI!$F$40</f>
        <v>0</v>
      </c>
      <c r="Z25" s="132">
        <f>J25*'Foglio deposito'!$C$270*O25/CENTRI!$F$40</f>
        <v>0</v>
      </c>
      <c r="AA25" s="131">
        <f>(U25+V25)*'Foglio deposito'!$C$62-W25*'Foglio deposito'!$C$63+AI25</f>
        <v>0</v>
      </c>
      <c r="AB25" s="131">
        <f>(X25+Y25)*'Foglio deposito'!$C$63-Z25*'Foglio deposito'!$C$62+AJ25</f>
        <v>0</v>
      </c>
      <c r="AC25" s="131">
        <f>AA25*100/'Foglio deposito'!$C$62</f>
        <v>0</v>
      </c>
      <c r="AD25" s="131">
        <f>AB25*100/'Foglio deposito'!$C$63</f>
        <v>0</v>
      </c>
      <c r="AE25" s="109">
        <f t="shared" si="17"/>
        <v>0</v>
      </c>
      <c r="AF25" s="10">
        <f t="shared" si="12"/>
        <v>0</v>
      </c>
      <c r="AG25" s="14">
        <f t="shared" si="14"/>
        <v>0</v>
      </c>
      <c r="AH25" s="14">
        <f>IF(AG25=0,0,'Foglio deposito'!$S$223)*AG25</f>
        <v>0</v>
      </c>
      <c r="AI25" s="337">
        <f t="shared" si="15"/>
        <v>0</v>
      </c>
      <c r="AJ25" s="338">
        <f t="shared" si="16"/>
        <v>0</v>
      </c>
      <c r="AL25" s="338">
        <f>(U25+V25)*'Foglio deposito'!$C$62-W25*'Foglio deposito'!$C$63</f>
        <v>0</v>
      </c>
      <c r="AM25" s="338">
        <f>(X25+Y25)*'Foglio deposito'!$C$63-Z25*'Foglio deposito'!$C$62</f>
        <v>0</v>
      </c>
    </row>
    <row r="26" spans="2:39" ht="18" customHeight="1" x14ac:dyDescent="0.25">
      <c r="B26" s="134">
        <f t="shared" si="13"/>
        <v>23</v>
      </c>
      <c r="C26" s="131">
        <f>'DATI STRUTTURA'!D93</f>
        <v>0</v>
      </c>
      <c r="D26" s="131">
        <f>'DATI STRUTTURA'!E93</f>
        <v>0</v>
      </c>
      <c r="E26" s="136">
        <f t="shared" si="0"/>
        <v>0</v>
      </c>
      <c r="F26" s="131">
        <f t="shared" si="1"/>
        <v>0</v>
      </c>
      <c r="G26" s="135">
        <f t="shared" si="2"/>
        <v>0</v>
      </c>
      <c r="H26" s="135">
        <f t="shared" si="3"/>
        <v>0</v>
      </c>
      <c r="I26" s="133">
        <f>IF(H26=0,0,IF('DATI STRUTTURA'!D93&lt;='DATI STRUTTURA'!E93,0,1/(('Foglio deposito'!$C$81^3)/('MASSE 2'!$N$12*'DATI STRUTTURA'!$C$5*H26)+'Foglio deposito'!$C$81/('DATI STRUTTURA'!$C$6*$F26))))</f>
        <v>0</v>
      </c>
      <c r="J26" s="133">
        <f>IF(G26=0,0,IF('DATI STRUTTURA'!D93&lt;='DATI STRUTTURA'!E93,1/(('Foglio deposito'!$C$81^3)/('MASSE 2'!$N$12*'DATI STRUTTURA'!$C$5*G26)+'Foglio deposito'!$C$81/('DATI STRUTTURA'!$C$6*$F26)),0))</f>
        <v>0</v>
      </c>
      <c r="K26" s="131">
        <f>'DATI STRUTTURA'!F93</f>
        <v>0</v>
      </c>
      <c r="L26" s="131">
        <f>'DATI STRUTTURA'!G93</f>
        <v>0</v>
      </c>
      <c r="M26" s="134">
        <f t="shared" si="4"/>
        <v>0</v>
      </c>
      <c r="N26" s="134">
        <f t="shared" si="5"/>
        <v>0</v>
      </c>
      <c r="O26" s="131">
        <f>K26-CENTRI!$F$32</f>
        <v>-4.3834556534596736</v>
      </c>
      <c r="P26" s="131">
        <f>L26-CENTRI!$F$33</f>
        <v>-4.1620029681413637</v>
      </c>
      <c r="Q26" s="131">
        <f t="shared" si="6"/>
        <v>19.214683465847575</v>
      </c>
      <c r="R26" s="131">
        <f t="shared" si="7"/>
        <v>17.322268706817521</v>
      </c>
      <c r="S26" s="133">
        <f t="shared" si="8"/>
        <v>0</v>
      </c>
      <c r="T26" s="133">
        <f t="shared" si="9"/>
        <v>0</v>
      </c>
      <c r="U26" s="132">
        <f t="shared" si="10"/>
        <v>0</v>
      </c>
      <c r="V26" s="132">
        <f>I26*'Foglio deposito'!$C$270*P26/CENTRI!$F$40</f>
        <v>0</v>
      </c>
      <c r="W26" s="132">
        <f>I26*'Foglio deposito'!$C$269*P26/CENTRI!$F$40</f>
        <v>0</v>
      </c>
      <c r="X26" s="132">
        <f t="shared" si="11"/>
        <v>0</v>
      </c>
      <c r="Y26" s="132">
        <f>J26*'Foglio deposito'!$C$269*O26/CENTRI!$F$40</f>
        <v>0</v>
      </c>
      <c r="Z26" s="132">
        <f>J26*'Foglio deposito'!$C$270*O26/CENTRI!$F$40</f>
        <v>0</v>
      </c>
      <c r="AA26" s="131">
        <f>(U26+V26)*'Foglio deposito'!$C$62-W26*'Foglio deposito'!$C$63+AI26</f>
        <v>0</v>
      </c>
      <c r="AB26" s="131">
        <f>(X26+Y26)*'Foglio deposito'!$C$63-Z26*'Foglio deposito'!$C$62+AJ26</f>
        <v>0</v>
      </c>
      <c r="AC26" s="131">
        <f>AA26*100/'Foglio deposito'!$C$62</f>
        <v>0</v>
      </c>
      <c r="AD26" s="131">
        <f>AB26*100/'Foglio deposito'!$C$63</f>
        <v>0</v>
      </c>
      <c r="AE26" s="109">
        <f t="shared" si="17"/>
        <v>0</v>
      </c>
      <c r="AF26" s="10">
        <f t="shared" si="12"/>
        <v>0</v>
      </c>
      <c r="AG26" s="14">
        <f t="shared" si="14"/>
        <v>0</v>
      </c>
      <c r="AH26" s="14">
        <f>IF(AG26=0,0,'Foglio deposito'!$S$223)*AG26</f>
        <v>0</v>
      </c>
      <c r="AI26" s="337">
        <f t="shared" si="15"/>
        <v>0</v>
      </c>
      <c r="AJ26" s="338">
        <f t="shared" si="16"/>
        <v>0</v>
      </c>
      <c r="AL26" s="338">
        <f>(U26+V26)*'Foglio deposito'!$C$62-W26*'Foglio deposito'!$C$63</f>
        <v>0</v>
      </c>
      <c r="AM26" s="338">
        <f>(X26+Y26)*'Foglio deposito'!$C$63-Z26*'Foglio deposito'!$C$62</f>
        <v>0</v>
      </c>
    </row>
    <row r="27" spans="2:39" ht="18" customHeight="1" x14ac:dyDescent="0.25">
      <c r="B27" s="134">
        <f t="shared" si="13"/>
        <v>24</v>
      </c>
      <c r="C27" s="131">
        <f>'DATI STRUTTURA'!D94</f>
        <v>0</v>
      </c>
      <c r="D27" s="131">
        <f>'DATI STRUTTURA'!E94</f>
        <v>0</v>
      </c>
      <c r="E27" s="136">
        <f t="shared" si="0"/>
        <v>0</v>
      </c>
      <c r="F27" s="131">
        <f t="shared" si="1"/>
        <v>0</v>
      </c>
      <c r="G27" s="135">
        <f t="shared" si="2"/>
        <v>0</v>
      </c>
      <c r="H27" s="135">
        <f t="shared" si="3"/>
        <v>0</v>
      </c>
      <c r="I27" s="133">
        <f>IF(H27=0,0,IF('DATI STRUTTURA'!D94&lt;='DATI STRUTTURA'!E94,0,1/(('Foglio deposito'!$C$81^3)/('MASSE 2'!$N$12*'DATI STRUTTURA'!$C$5*H27)+'Foglio deposito'!$C$81/('DATI STRUTTURA'!$C$6*$F27))))</f>
        <v>0</v>
      </c>
      <c r="J27" s="133">
        <f>IF(G27=0,0,IF('DATI STRUTTURA'!D94&lt;='DATI STRUTTURA'!E94,1/(('Foglio deposito'!$C$81^3)/('MASSE 2'!$N$12*'DATI STRUTTURA'!$C$5*G27)+'Foglio deposito'!$C$81/('DATI STRUTTURA'!$C$6*$F27)),0))</f>
        <v>0</v>
      </c>
      <c r="K27" s="131">
        <f>'DATI STRUTTURA'!F94</f>
        <v>0</v>
      </c>
      <c r="L27" s="131">
        <f>'DATI STRUTTURA'!G94</f>
        <v>0</v>
      </c>
      <c r="M27" s="134">
        <f t="shared" si="4"/>
        <v>0</v>
      </c>
      <c r="N27" s="134">
        <f t="shared" si="5"/>
        <v>0</v>
      </c>
      <c r="O27" s="131">
        <f>K27-CENTRI!$F$32</f>
        <v>-4.3834556534596736</v>
      </c>
      <c r="P27" s="131">
        <f>L27-CENTRI!$F$33</f>
        <v>-4.1620029681413637</v>
      </c>
      <c r="Q27" s="131">
        <f t="shared" si="6"/>
        <v>19.214683465847575</v>
      </c>
      <c r="R27" s="131">
        <f t="shared" si="7"/>
        <v>17.322268706817521</v>
      </c>
      <c r="S27" s="133">
        <f t="shared" si="8"/>
        <v>0</v>
      </c>
      <c r="T27" s="133">
        <f t="shared" si="9"/>
        <v>0</v>
      </c>
      <c r="U27" s="132">
        <f t="shared" si="10"/>
        <v>0</v>
      </c>
      <c r="V27" s="132">
        <f>I27*'Foglio deposito'!$C$270*P27/CENTRI!$F$40</f>
        <v>0</v>
      </c>
      <c r="W27" s="132">
        <f>I27*'Foglio deposito'!$C$269*P27/CENTRI!$F$40</f>
        <v>0</v>
      </c>
      <c r="X27" s="132">
        <f t="shared" si="11"/>
        <v>0</v>
      </c>
      <c r="Y27" s="132">
        <f>J27*'Foglio deposito'!$C$269*O27/CENTRI!$F$40</f>
        <v>0</v>
      </c>
      <c r="Z27" s="132">
        <f>J27*'Foglio deposito'!$C$270*O27/CENTRI!$F$40</f>
        <v>0</v>
      </c>
      <c r="AA27" s="131">
        <f>(U27+V27)*'Foglio deposito'!$C$62-W27*'Foglio deposito'!$C$63+AI27</f>
        <v>0</v>
      </c>
      <c r="AB27" s="131">
        <f>(X27+Y27)*'Foglio deposito'!$C$63-Z27*'Foglio deposito'!$C$62+AJ27</f>
        <v>0</v>
      </c>
      <c r="AC27" s="131">
        <f>AA27*100/'Foglio deposito'!$C$62</f>
        <v>0</v>
      </c>
      <c r="AD27" s="131">
        <f>AB27*100/'Foglio deposito'!$C$63</f>
        <v>0</v>
      </c>
      <c r="AE27" s="109">
        <f t="shared" si="17"/>
        <v>0</v>
      </c>
      <c r="AF27" s="10">
        <f t="shared" si="12"/>
        <v>0</v>
      </c>
      <c r="AG27" s="14">
        <f t="shared" si="14"/>
        <v>0</v>
      </c>
      <c r="AH27" s="14">
        <f>IF(AG27=0,0,'Foglio deposito'!$S$223)*AG27</f>
        <v>0</v>
      </c>
      <c r="AI27" s="337">
        <f t="shared" si="15"/>
        <v>0</v>
      </c>
      <c r="AJ27" s="338">
        <f t="shared" si="16"/>
        <v>0</v>
      </c>
      <c r="AL27" s="338">
        <f>(U27+V27)*'Foglio deposito'!$C$62-W27*'Foglio deposito'!$C$63</f>
        <v>0</v>
      </c>
      <c r="AM27" s="338">
        <f>(X27+Y27)*'Foglio deposito'!$C$63-Z27*'Foglio deposito'!$C$62</f>
        <v>0</v>
      </c>
    </row>
    <row r="28" spans="2:39" ht="18" customHeight="1" x14ac:dyDescent="0.25">
      <c r="B28" s="134">
        <f t="shared" si="13"/>
        <v>25</v>
      </c>
      <c r="C28" s="131">
        <f>'DATI STRUTTURA'!D95</f>
        <v>0</v>
      </c>
      <c r="D28" s="131">
        <f>'DATI STRUTTURA'!E95</f>
        <v>0</v>
      </c>
      <c r="E28" s="136">
        <f t="shared" si="0"/>
        <v>0</v>
      </c>
      <c r="F28" s="131">
        <f t="shared" si="1"/>
        <v>0</v>
      </c>
      <c r="G28" s="135">
        <f t="shared" si="2"/>
        <v>0</v>
      </c>
      <c r="H28" s="135">
        <f t="shared" si="3"/>
        <v>0</v>
      </c>
      <c r="I28" s="133">
        <f>IF(H28=0,0,IF('DATI STRUTTURA'!D95&lt;='DATI STRUTTURA'!E95,0,1/(('Foglio deposito'!$C$81^3)/('MASSE 2'!$N$12*'DATI STRUTTURA'!$C$5*H28)+'Foglio deposito'!$C$81/('DATI STRUTTURA'!$C$6*$F28))))</f>
        <v>0</v>
      </c>
      <c r="J28" s="133">
        <f>IF(G28=0,0,IF('DATI STRUTTURA'!D95&lt;='DATI STRUTTURA'!E95,1/(('Foglio deposito'!$C$81^3)/('MASSE 2'!$N$12*'DATI STRUTTURA'!$C$5*G28)+'Foglio deposito'!$C$81/('DATI STRUTTURA'!$C$6*$F28)),0))</f>
        <v>0</v>
      </c>
      <c r="K28" s="131">
        <f>'DATI STRUTTURA'!F95</f>
        <v>0</v>
      </c>
      <c r="L28" s="131">
        <f>'DATI STRUTTURA'!G95</f>
        <v>0</v>
      </c>
      <c r="M28" s="134">
        <f t="shared" si="4"/>
        <v>0</v>
      </c>
      <c r="N28" s="134">
        <f t="shared" si="5"/>
        <v>0</v>
      </c>
      <c r="O28" s="131">
        <f>K28-CENTRI!$F$32</f>
        <v>-4.3834556534596736</v>
      </c>
      <c r="P28" s="131">
        <f>L28-CENTRI!$F$33</f>
        <v>-4.1620029681413637</v>
      </c>
      <c r="Q28" s="131">
        <f t="shared" si="6"/>
        <v>19.214683465847575</v>
      </c>
      <c r="R28" s="131">
        <f t="shared" si="7"/>
        <v>17.322268706817521</v>
      </c>
      <c r="S28" s="133">
        <f t="shared" si="8"/>
        <v>0</v>
      </c>
      <c r="T28" s="133">
        <f t="shared" si="9"/>
        <v>0</v>
      </c>
      <c r="U28" s="132">
        <f t="shared" si="10"/>
        <v>0</v>
      </c>
      <c r="V28" s="132">
        <f>I28*'Foglio deposito'!$C$270*P28/CENTRI!$F$40</f>
        <v>0</v>
      </c>
      <c r="W28" s="132">
        <f>I28*'Foglio deposito'!$C$269*P28/CENTRI!$F$40</f>
        <v>0</v>
      </c>
      <c r="X28" s="132">
        <f t="shared" si="11"/>
        <v>0</v>
      </c>
      <c r="Y28" s="132">
        <f>J28*'Foglio deposito'!$C$269*O28/CENTRI!$F$40</f>
        <v>0</v>
      </c>
      <c r="Z28" s="132">
        <f>J28*'Foglio deposito'!$C$270*O28/CENTRI!$F$40</f>
        <v>0</v>
      </c>
      <c r="AA28" s="131">
        <f>(U28+V28)*'Foglio deposito'!$C$62-W28*'Foglio deposito'!$C$63+AI28</f>
        <v>0</v>
      </c>
      <c r="AB28" s="131">
        <f>(X28+Y28)*'Foglio deposito'!$C$63-Z28*'Foglio deposito'!$C$62+AJ28</f>
        <v>0</v>
      </c>
      <c r="AC28" s="131">
        <f>AA28*100/'Foglio deposito'!$C$62</f>
        <v>0</v>
      </c>
      <c r="AD28" s="131">
        <f>AB28*100/'Foglio deposito'!$C$63</f>
        <v>0</v>
      </c>
      <c r="AE28" s="109">
        <f t="shared" si="17"/>
        <v>0</v>
      </c>
      <c r="AF28" s="10">
        <f t="shared" si="12"/>
        <v>0</v>
      </c>
      <c r="AG28" s="14">
        <f t="shared" si="14"/>
        <v>0</v>
      </c>
      <c r="AH28" s="14">
        <f>IF(AG28=0,0,'Foglio deposito'!$S$223)*AG28</f>
        <v>0</v>
      </c>
      <c r="AI28" s="337">
        <f t="shared" si="15"/>
        <v>0</v>
      </c>
      <c r="AJ28" s="338">
        <f t="shared" si="16"/>
        <v>0</v>
      </c>
      <c r="AL28" s="338">
        <f>(U28+V28)*'Foglio deposito'!$C$62-W28*'Foglio deposito'!$C$63</f>
        <v>0</v>
      </c>
      <c r="AM28" s="338">
        <f>(X28+Y28)*'Foglio deposito'!$C$63-Z28*'Foglio deposito'!$C$62</f>
        <v>0</v>
      </c>
    </row>
    <row r="29" spans="2:39" ht="18" customHeight="1" x14ac:dyDescent="0.25">
      <c r="B29" s="134">
        <f t="shared" si="13"/>
        <v>26</v>
      </c>
      <c r="C29" s="131">
        <f>'DATI STRUTTURA'!D96</f>
        <v>0</v>
      </c>
      <c r="D29" s="131">
        <f>'DATI STRUTTURA'!E96</f>
        <v>0</v>
      </c>
      <c r="E29" s="136">
        <f t="shared" si="0"/>
        <v>0</v>
      </c>
      <c r="F29" s="131">
        <f t="shared" si="1"/>
        <v>0</v>
      </c>
      <c r="G29" s="135">
        <f t="shared" si="2"/>
        <v>0</v>
      </c>
      <c r="H29" s="135">
        <f t="shared" si="3"/>
        <v>0</v>
      </c>
      <c r="I29" s="133">
        <f>IF(H29=0,0,IF('DATI STRUTTURA'!D96&lt;='DATI STRUTTURA'!E96,0,1/(('Foglio deposito'!$C$81^3)/('MASSE 2'!$N$12*'DATI STRUTTURA'!$C$5*H29)+'Foglio deposito'!$C$81/('DATI STRUTTURA'!$C$6*$F29))))</f>
        <v>0</v>
      </c>
      <c r="J29" s="133">
        <f>IF(G29=0,0,IF('DATI STRUTTURA'!D96&lt;='DATI STRUTTURA'!E96,1/(('Foglio deposito'!$C$81^3)/('MASSE 2'!$N$12*'DATI STRUTTURA'!$C$5*G29)+'Foglio deposito'!$C$81/('DATI STRUTTURA'!$C$6*$F29)),0))</f>
        <v>0</v>
      </c>
      <c r="K29" s="131">
        <f>'DATI STRUTTURA'!F96</f>
        <v>0</v>
      </c>
      <c r="L29" s="131">
        <f>'DATI STRUTTURA'!G96</f>
        <v>0</v>
      </c>
      <c r="M29" s="134">
        <f t="shared" si="4"/>
        <v>0</v>
      </c>
      <c r="N29" s="134">
        <f t="shared" si="5"/>
        <v>0</v>
      </c>
      <c r="O29" s="131">
        <f>K29-CENTRI!$F$32</f>
        <v>-4.3834556534596736</v>
      </c>
      <c r="P29" s="131">
        <f>L29-CENTRI!$F$33</f>
        <v>-4.1620029681413637</v>
      </c>
      <c r="Q29" s="131">
        <f t="shared" si="6"/>
        <v>19.214683465847575</v>
      </c>
      <c r="R29" s="131">
        <f t="shared" si="7"/>
        <v>17.322268706817521</v>
      </c>
      <c r="S29" s="133">
        <f t="shared" si="8"/>
        <v>0</v>
      </c>
      <c r="T29" s="133">
        <f t="shared" si="9"/>
        <v>0</v>
      </c>
      <c r="U29" s="132">
        <f t="shared" si="10"/>
        <v>0</v>
      </c>
      <c r="V29" s="132">
        <f>I29*'Foglio deposito'!$C$270*P29/CENTRI!$F$40</f>
        <v>0</v>
      </c>
      <c r="W29" s="132">
        <f>I29*'Foglio deposito'!$C$269*P29/CENTRI!$F$40</f>
        <v>0</v>
      </c>
      <c r="X29" s="132">
        <f t="shared" si="11"/>
        <v>0</v>
      </c>
      <c r="Y29" s="132">
        <f>J29*'Foglio deposito'!$C$269*O29/CENTRI!$F$40</f>
        <v>0</v>
      </c>
      <c r="Z29" s="132">
        <f>J29*'Foglio deposito'!$C$270*O29/CENTRI!$F$40</f>
        <v>0</v>
      </c>
      <c r="AA29" s="131">
        <f>(U29+V29)*'Foglio deposito'!$C$62-W29*'Foglio deposito'!$C$63+AI29</f>
        <v>0</v>
      </c>
      <c r="AB29" s="131">
        <f>(X29+Y29)*'Foglio deposito'!$C$63-Z29*'Foglio deposito'!$C$62+AJ29</f>
        <v>0</v>
      </c>
      <c r="AC29" s="131">
        <f>AA29*100/'Foglio deposito'!$C$62</f>
        <v>0</v>
      </c>
      <c r="AD29" s="131">
        <f>AB29*100/'Foglio deposito'!$C$63</f>
        <v>0</v>
      </c>
      <c r="AE29" s="109">
        <f t="shared" si="17"/>
        <v>0</v>
      </c>
      <c r="AF29" s="10">
        <f t="shared" si="12"/>
        <v>0</v>
      </c>
      <c r="AG29" s="14">
        <f t="shared" si="14"/>
        <v>0</v>
      </c>
      <c r="AH29" s="14">
        <f>IF(AG29=0,0,'Foglio deposito'!$S$223)*AG29</f>
        <v>0</v>
      </c>
      <c r="AI29" s="337">
        <f t="shared" si="15"/>
        <v>0</v>
      </c>
      <c r="AJ29" s="338">
        <f t="shared" si="16"/>
        <v>0</v>
      </c>
      <c r="AL29" s="338">
        <f>(U29+V29)*'Foglio deposito'!$C$62-W29*'Foglio deposito'!$C$63</f>
        <v>0</v>
      </c>
      <c r="AM29" s="338">
        <f>(X29+Y29)*'Foglio deposito'!$C$63-Z29*'Foglio deposito'!$C$62</f>
        <v>0</v>
      </c>
    </row>
    <row r="30" spans="2:39" ht="18" customHeight="1" x14ac:dyDescent="0.25">
      <c r="B30" s="134">
        <f t="shared" si="13"/>
        <v>27</v>
      </c>
      <c r="C30" s="131">
        <f>'DATI STRUTTURA'!D97</f>
        <v>0</v>
      </c>
      <c r="D30" s="131">
        <f>'DATI STRUTTURA'!E97</f>
        <v>0</v>
      </c>
      <c r="E30" s="136">
        <f t="shared" si="0"/>
        <v>0</v>
      </c>
      <c r="F30" s="131">
        <f t="shared" si="1"/>
        <v>0</v>
      </c>
      <c r="G30" s="135">
        <f t="shared" si="2"/>
        <v>0</v>
      </c>
      <c r="H30" s="135">
        <f t="shared" si="3"/>
        <v>0</v>
      </c>
      <c r="I30" s="133">
        <f>IF(H30=0,0,IF('DATI STRUTTURA'!D97&lt;='DATI STRUTTURA'!E97,0,1/(('Foglio deposito'!$C$81^3)/('MASSE 2'!$N$12*'DATI STRUTTURA'!$C$5*H30)+'Foglio deposito'!$C$81/('DATI STRUTTURA'!$C$6*$F30))))</f>
        <v>0</v>
      </c>
      <c r="J30" s="133">
        <f>IF(G30=0,0,IF('DATI STRUTTURA'!D97&lt;='DATI STRUTTURA'!E97,1/(('Foglio deposito'!$C$81^3)/('MASSE 2'!$N$12*'DATI STRUTTURA'!$C$5*G30)+'Foglio deposito'!$C$81/('DATI STRUTTURA'!$C$6*$F30)),0))</f>
        <v>0</v>
      </c>
      <c r="K30" s="131">
        <f>'DATI STRUTTURA'!F97</f>
        <v>0</v>
      </c>
      <c r="L30" s="131">
        <f>'DATI STRUTTURA'!G97</f>
        <v>0</v>
      </c>
      <c r="M30" s="134">
        <f t="shared" si="4"/>
        <v>0</v>
      </c>
      <c r="N30" s="134">
        <f t="shared" si="5"/>
        <v>0</v>
      </c>
      <c r="O30" s="131">
        <f>K30-CENTRI!$F$32</f>
        <v>-4.3834556534596736</v>
      </c>
      <c r="P30" s="131">
        <f>L30-CENTRI!$F$33</f>
        <v>-4.1620029681413637</v>
      </c>
      <c r="Q30" s="131">
        <f t="shared" si="6"/>
        <v>19.214683465847575</v>
      </c>
      <c r="R30" s="131">
        <f t="shared" si="7"/>
        <v>17.322268706817521</v>
      </c>
      <c r="S30" s="133">
        <f t="shared" si="8"/>
        <v>0</v>
      </c>
      <c r="T30" s="133">
        <f t="shared" si="9"/>
        <v>0</v>
      </c>
      <c r="U30" s="132">
        <f t="shared" si="10"/>
        <v>0</v>
      </c>
      <c r="V30" s="132">
        <f>I30*'Foglio deposito'!$C$270*P30/CENTRI!$F$40</f>
        <v>0</v>
      </c>
      <c r="W30" s="132">
        <f>I30*'Foglio deposito'!$C$269*P30/CENTRI!$F$40</f>
        <v>0</v>
      </c>
      <c r="X30" s="132">
        <f t="shared" si="11"/>
        <v>0</v>
      </c>
      <c r="Y30" s="132">
        <f>J30*'Foglio deposito'!$C$269*O30/CENTRI!$F$40</f>
        <v>0</v>
      </c>
      <c r="Z30" s="132">
        <f>J30*'Foglio deposito'!$C$270*O30/CENTRI!$F$40</f>
        <v>0</v>
      </c>
      <c r="AA30" s="131">
        <f>(U30+V30)*'Foglio deposito'!$C$62-W30*'Foglio deposito'!$C$63+AI30</f>
        <v>0</v>
      </c>
      <c r="AB30" s="131">
        <f>(X30+Y30)*'Foglio deposito'!$C$63-Z30*'Foglio deposito'!$C$62+AJ30</f>
        <v>0</v>
      </c>
      <c r="AC30" s="131">
        <f>AA30*100/'Foglio deposito'!$C$62</f>
        <v>0</v>
      </c>
      <c r="AD30" s="131">
        <f>AB30*100/'Foglio deposito'!$C$63</f>
        <v>0</v>
      </c>
      <c r="AE30" s="109">
        <f t="shared" si="17"/>
        <v>0</v>
      </c>
      <c r="AF30" s="10">
        <f t="shared" si="12"/>
        <v>0</v>
      </c>
      <c r="AG30" s="14">
        <f t="shared" si="14"/>
        <v>0</v>
      </c>
      <c r="AH30" s="14">
        <f>IF(AG30=0,0,'Foglio deposito'!$S$223)*AG30</f>
        <v>0</v>
      </c>
      <c r="AI30" s="337">
        <f t="shared" si="15"/>
        <v>0</v>
      </c>
      <c r="AJ30" s="338">
        <f t="shared" si="16"/>
        <v>0</v>
      </c>
      <c r="AL30" s="338">
        <f>(U30+V30)*'Foglio deposito'!$C$62-W30*'Foglio deposito'!$C$63</f>
        <v>0</v>
      </c>
      <c r="AM30" s="338">
        <f>(X30+Y30)*'Foglio deposito'!$C$63-Z30*'Foglio deposito'!$C$62</f>
        <v>0</v>
      </c>
    </row>
    <row r="31" spans="2:39" ht="18" customHeight="1" x14ac:dyDescent="0.25">
      <c r="B31" s="134">
        <f t="shared" si="13"/>
        <v>28</v>
      </c>
      <c r="C31" s="131">
        <f>'DATI STRUTTURA'!D98</f>
        <v>0</v>
      </c>
      <c r="D31" s="131">
        <f>'DATI STRUTTURA'!E98</f>
        <v>0</v>
      </c>
      <c r="E31" s="136">
        <f t="shared" si="0"/>
        <v>0</v>
      </c>
      <c r="F31" s="131">
        <f t="shared" si="1"/>
        <v>0</v>
      </c>
      <c r="G31" s="135">
        <f t="shared" si="2"/>
        <v>0</v>
      </c>
      <c r="H31" s="135">
        <f t="shared" si="3"/>
        <v>0</v>
      </c>
      <c r="I31" s="133">
        <f>IF(H31=0,0,IF('DATI STRUTTURA'!D98&lt;='DATI STRUTTURA'!E98,0,1/(('Foglio deposito'!$C$81^3)/('MASSE 2'!$N$12*'DATI STRUTTURA'!$C$5*H31)+'Foglio deposito'!$C$81/('DATI STRUTTURA'!$C$6*$F31))))</f>
        <v>0</v>
      </c>
      <c r="J31" s="133">
        <f>IF(G31=0,0,IF('DATI STRUTTURA'!D98&lt;='DATI STRUTTURA'!E98,1/(('Foglio deposito'!$C$81^3)/('MASSE 2'!$N$12*'DATI STRUTTURA'!$C$5*G31)+'Foglio deposito'!$C$81/('DATI STRUTTURA'!$C$6*$F31)),0))</f>
        <v>0</v>
      </c>
      <c r="K31" s="131">
        <f>'DATI STRUTTURA'!F98</f>
        <v>0</v>
      </c>
      <c r="L31" s="131">
        <f>'DATI STRUTTURA'!G98</f>
        <v>0</v>
      </c>
      <c r="M31" s="134">
        <f t="shared" si="4"/>
        <v>0</v>
      </c>
      <c r="N31" s="134">
        <f t="shared" si="5"/>
        <v>0</v>
      </c>
      <c r="O31" s="131">
        <f>K31-CENTRI!$F$32</f>
        <v>-4.3834556534596736</v>
      </c>
      <c r="P31" s="131">
        <f>L31-CENTRI!$F$33</f>
        <v>-4.1620029681413637</v>
      </c>
      <c r="Q31" s="131">
        <f t="shared" si="6"/>
        <v>19.214683465847575</v>
      </c>
      <c r="R31" s="131">
        <f t="shared" si="7"/>
        <v>17.322268706817521</v>
      </c>
      <c r="S31" s="133">
        <f t="shared" si="8"/>
        <v>0</v>
      </c>
      <c r="T31" s="133">
        <f t="shared" si="9"/>
        <v>0</v>
      </c>
      <c r="U31" s="132">
        <f t="shared" si="10"/>
        <v>0</v>
      </c>
      <c r="V31" s="132">
        <f>I31*'Foglio deposito'!$C$270*P31/CENTRI!$F$40</f>
        <v>0</v>
      </c>
      <c r="W31" s="132">
        <f>I31*'Foglio deposito'!$C$269*P31/CENTRI!$F$40</f>
        <v>0</v>
      </c>
      <c r="X31" s="132">
        <f t="shared" si="11"/>
        <v>0</v>
      </c>
      <c r="Y31" s="132">
        <f>J31*'Foglio deposito'!$C$269*O31/CENTRI!$F$40</f>
        <v>0</v>
      </c>
      <c r="Z31" s="132">
        <f>J31*'Foglio deposito'!$C$270*O31/CENTRI!$F$40</f>
        <v>0</v>
      </c>
      <c r="AA31" s="131">
        <f>(U31+V31)*'Foglio deposito'!$C$62-W31*'Foglio deposito'!$C$63+AI31</f>
        <v>0</v>
      </c>
      <c r="AB31" s="131">
        <f>(X31+Y31)*'Foglio deposito'!$C$63-Z31*'Foglio deposito'!$C$62+AJ31</f>
        <v>0</v>
      </c>
      <c r="AC31" s="131">
        <f>AA31*100/'Foglio deposito'!$C$62</f>
        <v>0</v>
      </c>
      <c r="AD31" s="131">
        <f>AB31*100/'Foglio deposito'!$C$63</f>
        <v>0</v>
      </c>
      <c r="AE31" s="109">
        <f t="shared" si="17"/>
        <v>0</v>
      </c>
      <c r="AF31" s="10">
        <f t="shared" si="12"/>
        <v>0</v>
      </c>
      <c r="AG31" s="14">
        <f t="shared" si="14"/>
        <v>0</v>
      </c>
      <c r="AH31" s="14">
        <f>IF(AG31=0,0,'Foglio deposito'!$S$223)*AG31</f>
        <v>0</v>
      </c>
      <c r="AI31" s="337">
        <f t="shared" si="15"/>
        <v>0</v>
      </c>
      <c r="AJ31" s="338">
        <f t="shared" si="16"/>
        <v>0</v>
      </c>
      <c r="AL31" s="338">
        <f>(U31+V31)*'Foglio deposito'!$C$62-W31*'Foglio deposito'!$C$63</f>
        <v>0</v>
      </c>
      <c r="AM31" s="338">
        <f>(X31+Y31)*'Foglio deposito'!$C$63-Z31*'Foglio deposito'!$C$62</f>
        <v>0</v>
      </c>
    </row>
    <row r="32" spans="2:39" ht="18" customHeight="1" x14ac:dyDescent="0.25">
      <c r="B32" s="134">
        <f t="shared" si="13"/>
        <v>29</v>
      </c>
      <c r="C32" s="131">
        <f>'DATI STRUTTURA'!D99</f>
        <v>0</v>
      </c>
      <c r="D32" s="131">
        <f>'DATI STRUTTURA'!E99</f>
        <v>0</v>
      </c>
      <c r="E32" s="136">
        <f t="shared" si="0"/>
        <v>0</v>
      </c>
      <c r="F32" s="131">
        <f t="shared" si="1"/>
        <v>0</v>
      </c>
      <c r="G32" s="135">
        <f t="shared" si="2"/>
        <v>0</v>
      </c>
      <c r="H32" s="135">
        <f t="shared" si="3"/>
        <v>0</v>
      </c>
      <c r="I32" s="133">
        <f>IF(H32=0,0,IF('DATI STRUTTURA'!D99&lt;='DATI STRUTTURA'!E99,0,1/(('Foglio deposito'!$C$81^3)/('MASSE 2'!$N$12*'DATI STRUTTURA'!$C$5*H32)+'Foglio deposito'!$C$81/('DATI STRUTTURA'!$C$6*$F32))))</f>
        <v>0</v>
      </c>
      <c r="J32" s="133">
        <f>IF(G32=0,0,IF('DATI STRUTTURA'!D99&lt;='DATI STRUTTURA'!E99,1/(('Foglio deposito'!$C$81^3)/('MASSE 2'!$N$12*'DATI STRUTTURA'!$C$5*G32)+'Foglio deposito'!$C$81/('DATI STRUTTURA'!$C$6*$F32)),0))</f>
        <v>0</v>
      </c>
      <c r="K32" s="131">
        <f>'DATI STRUTTURA'!F99</f>
        <v>0</v>
      </c>
      <c r="L32" s="131">
        <f>'DATI STRUTTURA'!G99</f>
        <v>0</v>
      </c>
      <c r="M32" s="134">
        <f t="shared" si="4"/>
        <v>0</v>
      </c>
      <c r="N32" s="134">
        <f t="shared" si="5"/>
        <v>0</v>
      </c>
      <c r="O32" s="131">
        <f>K32-CENTRI!$F$32</f>
        <v>-4.3834556534596736</v>
      </c>
      <c r="P32" s="131">
        <f>L32-CENTRI!$F$33</f>
        <v>-4.1620029681413637</v>
      </c>
      <c r="Q32" s="131">
        <f t="shared" si="6"/>
        <v>19.214683465847575</v>
      </c>
      <c r="R32" s="131">
        <f t="shared" si="7"/>
        <v>17.322268706817521</v>
      </c>
      <c r="S32" s="133">
        <f t="shared" si="8"/>
        <v>0</v>
      </c>
      <c r="T32" s="133">
        <f t="shared" si="9"/>
        <v>0</v>
      </c>
      <c r="U32" s="132">
        <f t="shared" si="10"/>
        <v>0</v>
      </c>
      <c r="V32" s="132">
        <f>I32*'Foglio deposito'!$C$270*P32/CENTRI!$F$40</f>
        <v>0</v>
      </c>
      <c r="W32" s="132">
        <f>I32*'Foglio deposito'!$C$269*P32/CENTRI!$F$40</f>
        <v>0</v>
      </c>
      <c r="X32" s="132">
        <f t="shared" si="11"/>
        <v>0</v>
      </c>
      <c r="Y32" s="132">
        <f>J32*'Foglio deposito'!$C$269*O32/CENTRI!$F$40</f>
        <v>0</v>
      </c>
      <c r="Z32" s="132">
        <f>J32*'Foglio deposito'!$C$270*O32/CENTRI!$F$40</f>
        <v>0</v>
      </c>
      <c r="AA32" s="131">
        <f>(U32+V32)*'Foglio deposito'!$C$62-W32*'Foglio deposito'!$C$63+AI32</f>
        <v>0</v>
      </c>
      <c r="AB32" s="131">
        <f>(X32+Y32)*'Foglio deposito'!$C$63-Z32*'Foglio deposito'!$C$62+AJ32</f>
        <v>0</v>
      </c>
      <c r="AC32" s="131">
        <f>AA32*100/'Foglio deposito'!$C$62</f>
        <v>0</v>
      </c>
      <c r="AD32" s="131">
        <f>AB32*100/'Foglio deposito'!$C$63</f>
        <v>0</v>
      </c>
      <c r="AE32" s="109">
        <f t="shared" si="17"/>
        <v>0</v>
      </c>
      <c r="AF32" s="10">
        <f t="shared" si="12"/>
        <v>0</v>
      </c>
      <c r="AG32" s="14">
        <f t="shared" si="14"/>
        <v>0</v>
      </c>
      <c r="AH32" s="14">
        <f>IF(AG32=0,0,'Foglio deposito'!$S$223)*AG32</f>
        <v>0</v>
      </c>
      <c r="AI32" s="337">
        <f t="shared" si="15"/>
        <v>0</v>
      </c>
      <c r="AJ32" s="338">
        <f t="shared" si="16"/>
        <v>0</v>
      </c>
      <c r="AL32" s="338">
        <f>(U32+V32)*'Foglio deposito'!$C$62-W32*'Foglio deposito'!$C$63</f>
        <v>0</v>
      </c>
      <c r="AM32" s="338">
        <f>(X32+Y32)*'Foglio deposito'!$C$63-Z32*'Foglio deposito'!$C$62</f>
        <v>0</v>
      </c>
    </row>
    <row r="33" spans="2:42" ht="18" customHeight="1" x14ac:dyDescent="0.25">
      <c r="B33" s="134">
        <f t="shared" si="13"/>
        <v>30</v>
      </c>
      <c r="C33" s="131">
        <f>'DATI STRUTTURA'!D100</f>
        <v>0</v>
      </c>
      <c r="D33" s="131">
        <f>'DATI STRUTTURA'!E100</f>
        <v>0</v>
      </c>
      <c r="E33" s="136">
        <f t="shared" si="0"/>
        <v>0</v>
      </c>
      <c r="F33" s="131">
        <f t="shared" si="1"/>
        <v>0</v>
      </c>
      <c r="G33" s="135">
        <f t="shared" si="2"/>
        <v>0</v>
      </c>
      <c r="H33" s="135">
        <f t="shared" si="3"/>
        <v>0</v>
      </c>
      <c r="I33" s="133">
        <f>IF(H33=0,0,IF('DATI STRUTTURA'!D100&lt;='DATI STRUTTURA'!E100,0,1/(('Foglio deposito'!$C$81^3)/('MASSE 2'!$N$12*'DATI STRUTTURA'!$C$5*H33)+'Foglio deposito'!$C$81/('DATI STRUTTURA'!$C$6*$F33))))</f>
        <v>0</v>
      </c>
      <c r="J33" s="133">
        <f>IF(G33=0,0,IF('DATI STRUTTURA'!D100&lt;='DATI STRUTTURA'!E100,1/(('Foglio deposito'!$C$81^3)/('MASSE 2'!$N$12*'DATI STRUTTURA'!$C$5*G33)+'Foglio deposito'!$C$81/('DATI STRUTTURA'!$C$6*$F33)),0))</f>
        <v>0</v>
      </c>
      <c r="K33" s="131">
        <f>'DATI STRUTTURA'!F100</f>
        <v>0</v>
      </c>
      <c r="L33" s="131">
        <f>'DATI STRUTTURA'!G100</f>
        <v>0</v>
      </c>
      <c r="M33" s="134">
        <f t="shared" si="4"/>
        <v>0</v>
      </c>
      <c r="N33" s="134">
        <f t="shared" si="5"/>
        <v>0</v>
      </c>
      <c r="O33" s="131">
        <f>K33-CENTRI!$F$32</f>
        <v>-4.3834556534596736</v>
      </c>
      <c r="P33" s="131">
        <f>L33-CENTRI!$F$33</f>
        <v>-4.1620029681413637</v>
      </c>
      <c r="Q33" s="131">
        <f t="shared" si="6"/>
        <v>19.214683465847575</v>
      </c>
      <c r="R33" s="131">
        <f t="shared" si="7"/>
        <v>17.322268706817521</v>
      </c>
      <c r="S33" s="133">
        <f t="shared" si="8"/>
        <v>0</v>
      </c>
      <c r="T33" s="133">
        <f t="shared" si="9"/>
        <v>0</v>
      </c>
      <c r="U33" s="132">
        <f t="shared" si="10"/>
        <v>0</v>
      </c>
      <c r="V33" s="132">
        <f>I33*'Foglio deposito'!$C$270*P33/CENTRI!$F$40</f>
        <v>0</v>
      </c>
      <c r="W33" s="132">
        <f>I33*'Foglio deposito'!$C$269*P33/CENTRI!$F$40</f>
        <v>0</v>
      </c>
      <c r="X33" s="132">
        <f t="shared" si="11"/>
        <v>0</v>
      </c>
      <c r="Y33" s="132">
        <f>J33*'Foglio deposito'!$C$269*O33/CENTRI!$F$40</f>
        <v>0</v>
      </c>
      <c r="Z33" s="132">
        <f>J33*'Foglio deposito'!$C$270*O33/CENTRI!$F$40</f>
        <v>0</v>
      </c>
      <c r="AA33" s="131">
        <f>(U33+V33)*'Foglio deposito'!$C$62-W33*'Foglio deposito'!$C$63+AI33</f>
        <v>0</v>
      </c>
      <c r="AB33" s="131">
        <f>(X33+Y33)*'Foglio deposito'!$C$63-Z33*'Foglio deposito'!$C$62+AJ33</f>
        <v>0</v>
      </c>
      <c r="AC33" s="131">
        <f>AA33*100/'Foglio deposito'!$C$62</f>
        <v>0</v>
      </c>
      <c r="AD33" s="131">
        <f>AB33*100/'Foglio deposito'!$C$63</f>
        <v>0</v>
      </c>
      <c r="AE33" s="109">
        <f t="shared" si="17"/>
        <v>0</v>
      </c>
      <c r="AF33" s="10">
        <f t="shared" si="12"/>
        <v>0</v>
      </c>
      <c r="AG33" s="14">
        <f t="shared" si="14"/>
        <v>0</v>
      </c>
      <c r="AH33" s="14">
        <f>IF(AG33=0,0,'Foglio deposito'!$S$223)*AG33</f>
        <v>0</v>
      </c>
      <c r="AI33" s="337">
        <f t="shared" si="15"/>
        <v>0</v>
      </c>
      <c r="AJ33" s="338">
        <f t="shared" si="16"/>
        <v>0</v>
      </c>
      <c r="AL33" s="338">
        <f>(U33+V33)*'Foglio deposito'!$C$62-W33*'Foglio deposito'!$C$63</f>
        <v>0</v>
      </c>
      <c r="AM33" s="338">
        <f>(X33+Y33)*'Foglio deposito'!$C$63-Z33*'Foglio deposito'!$C$62</f>
        <v>0</v>
      </c>
    </row>
    <row r="34" spans="2:42" ht="18" customHeight="1" x14ac:dyDescent="0.25">
      <c r="B34" s="134">
        <f t="shared" si="13"/>
        <v>31</v>
      </c>
      <c r="C34" s="131">
        <f>'DATI STRUTTURA'!D101</f>
        <v>0</v>
      </c>
      <c r="D34" s="131">
        <f>'DATI STRUTTURA'!E101</f>
        <v>0</v>
      </c>
      <c r="E34" s="136">
        <f t="shared" si="0"/>
        <v>0</v>
      </c>
      <c r="F34" s="131">
        <f t="shared" si="1"/>
        <v>0</v>
      </c>
      <c r="G34" s="135">
        <f t="shared" si="2"/>
        <v>0</v>
      </c>
      <c r="H34" s="135">
        <f t="shared" si="3"/>
        <v>0</v>
      </c>
      <c r="I34" s="133">
        <f>IF(H34=0,0,IF('DATI STRUTTURA'!D101&lt;='DATI STRUTTURA'!E101,0,1/(('Foglio deposito'!$C$81^3)/('MASSE 2'!$N$12*'DATI STRUTTURA'!$C$5*H34)+'Foglio deposito'!$C$81/('DATI STRUTTURA'!$C$6*$F34))))</f>
        <v>0</v>
      </c>
      <c r="J34" s="133">
        <f>IF(G34=0,0,IF('DATI STRUTTURA'!D101&lt;='DATI STRUTTURA'!E101,1/(('Foglio deposito'!$C$81^3)/('MASSE 2'!$N$12*'DATI STRUTTURA'!$C$5*G34)+'Foglio deposito'!$C$81/('DATI STRUTTURA'!$C$6*$F34)),0))</f>
        <v>0</v>
      </c>
      <c r="K34" s="131">
        <f>'DATI STRUTTURA'!F101</f>
        <v>0</v>
      </c>
      <c r="L34" s="131">
        <f>'DATI STRUTTURA'!G101</f>
        <v>0</v>
      </c>
      <c r="M34" s="134">
        <f t="shared" si="4"/>
        <v>0</v>
      </c>
      <c r="N34" s="134">
        <f t="shared" si="5"/>
        <v>0</v>
      </c>
      <c r="O34" s="131">
        <f>K34-CENTRI!$F$32</f>
        <v>-4.3834556534596736</v>
      </c>
      <c r="P34" s="131">
        <f>L34-CENTRI!$F$33</f>
        <v>-4.1620029681413637</v>
      </c>
      <c r="Q34" s="131">
        <f t="shared" si="6"/>
        <v>19.214683465847575</v>
      </c>
      <c r="R34" s="131">
        <f t="shared" si="7"/>
        <v>17.322268706817521</v>
      </c>
      <c r="S34" s="133">
        <f t="shared" si="8"/>
        <v>0</v>
      </c>
      <c r="T34" s="133">
        <f t="shared" si="9"/>
        <v>0</v>
      </c>
      <c r="U34" s="132">
        <f t="shared" si="10"/>
        <v>0</v>
      </c>
      <c r="V34" s="132">
        <f>I34*'Foglio deposito'!$C$270*P34/CENTRI!$F$40</f>
        <v>0</v>
      </c>
      <c r="W34" s="132">
        <f>I34*'Foglio deposito'!$C$269*P34/CENTRI!$F$40</f>
        <v>0</v>
      </c>
      <c r="X34" s="132">
        <f t="shared" si="11"/>
        <v>0</v>
      </c>
      <c r="Y34" s="132">
        <f>J34*'Foglio deposito'!$C$269*O34/CENTRI!$F$40</f>
        <v>0</v>
      </c>
      <c r="Z34" s="132">
        <f>J34*'Foglio deposito'!$C$270*O34/CENTRI!$F$40</f>
        <v>0</v>
      </c>
      <c r="AA34" s="131">
        <f>(U34+V34)*'Foglio deposito'!$C$62-W34*'Foglio deposito'!$C$63+AI34</f>
        <v>0</v>
      </c>
      <c r="AB34" s="131">
        <f>(X34+Y34)*'Foglio deposito'!$C$63-Z34*'Foglio deposito'!$C$62+AJ34</f>
        <v>0</v>
      </c>
      <c r="AC34" s="131">
        <f>AA34*100/'Foglio deposito'!$C$62</f>
        <v>0</v>
      </c>
      <c r="AD34" s="131">
        <f>AB34*100/'Foglio deposito'!$C$63</f>
        <v>0</v>
      </c>
      <c r="AE34" s="109">
        <f t="shared" si="17"/>
        <v>0</v>
      </c>
      <c r="AF34" s="10">
        <f t="shared" si="12"/>
        <v>0</v>
      </c>
      <c r="AG34" s="14">
        <f t="shared" si="14"/>
        <v>0</v>
      </c>
      <c r="AH34" s="14">
        <f>IF(AG34=0,0,'Foglio deposito'!$S$223)*AG34</f>
        <v>0</v>
      </c>
      <c r="AI34" s="337">
        <f t="shared" si="15"/>
        <v>0</v>
      </c>
      <c r="AJ34" s="338">
        <f t="shared" si="16"/>
        <v>0</v>
      </c>
      <c r="AL34" s="338">
        <f>(U34+V34)*'Foglio deposito'!$C$62-W34*'Foglio deposito'!$C$63</f>
        <v>0</v>
      </c>
      <c r="AM34" s="338">
        <f>(X34+Y34)*'Foglio deposito'!$C$63-Z34*'Foglio deposito'!$C$62</f>
        <v>0</v>
      </c>
    </row>
    <row r="35" spans="2:42" ht="18" customHeight="1" x14ac:dyDescent="0.25">
      <c r="B35" s="134">
        <f t="shared" si="13"/>
        <v>32</v>
      </c>
      <c r="C35" s="131">
        <f>'DATI STRUTTURA'!D102</f>
        <v>0</v>
      </c>
      <c r="D35" s="131">
        <f>'DATI STRUTTURA'!E102</f>
        <v>0</v>
      </c>
      <c r="E35" s="136">
        <f t="shared" si="0"/>
        <v>0</v>
      </c>
      <c r="F35" s="131">
        <f t="shared" si="1"/>
        <v>0</v>
      </c>
      <c r="G35" s="135">
        <f t="shared" si="2"/>
        <v>0</v>
      </c>
      <c r="H35" s="135">
        <f t="shared" si="3"/>
        <v>0</v>
      </c>
      <c r="I35" s="133">
        <f>IF(H35=0,0,IF('DATI STRUTTURA'!D102&lt;='DATI STRUTTURA'!E102,0,1/(('Foglio deposito'!$C$81^3)/('MASSE 2'!$N$12*'DATI STRUTTURA'!$C$5*H35)+'Foglio deposito'!$C$81/('DATI STRUTTURA'!$C$6*$F35))))</f>
        <v>0</v>
      </c>
      <c r="J35" s="133">
        <f>IF(G35=0,0,IF('DATI STRUTTURA'!D102&lt;='DATI STRUTTURA'!E102,1/(('Foglio deposito'!$C$81^3)/('MASSE 2'!$N$12*'DATI STRUTTURA'!$C$5*G35)+'Foglio deposito'!$C$81/('DATI STRUTTURA'!$C$6*$F35)),0))</f>
        <v>0</v>
      </c>
      <c r="K35" s="131">
        <f>'DATI STRUTTURA'!F102</f>
        <v>0</v>
      </c>
      <c r="L35" s="131">
        <f>'DATI STRUTTURA'!G102</f>
        <v>0</v>
      </c>
      <c r="M35" s="134">
        <f t="shared" si="4"/>
        <v>0</v>
      </c>
      <c r="N35" s="134">
        <f t="shared" si="5"/>
        <v>0</v>
      </c>
      <c r="O35" s="131">
        <f>K35-CENTRI!$F$32</f>
        <v>-4.3834556534596736</v>
      </c>
      <c r="P35" s="131">
        <f>L35-CENTRI!$F$33</f>
        <v>-4.1620029681413637</v>
      </c>
      <c r="Q35" s="131">
        <f t="shared" si="6"/>
        <v>19.214683465847575</v>
      </c>
      <c r="R35" s="131">
        <f t="shared" si="7"/>
        <v>17.322268706817521</v>
      </c>
      <c r="S35" s="133">
        <f t="shared" si="8"/>
        <v>0</v>
      </c>
      <c r="T35" s="133">
        <f t="shared" si="9"/>
        <v>0</v>
      </c>
      <c r="U35" s="132">
        <f t="shared" si="10"/>
        <v>0</v>
      </c>
      <c r="V35" s="132">
        <f>I35*'Foglio deposito'!$C$270*P35/CENTRI!$F$40</f>
        <v>0</v>
      </c>
      <c r="W35" s="132">
        <f>I35*'Foglio deposito'!$C$269*P35/CENTRI!$F$40</f>
        <v>0</v>
      </c>
      <c r="X35" s="132">
        <f t="shared" si="11"/>
        <v>0</v>
      </c>
      <c r="Y35" s="132">
        <f>J35*'Foglio deposito'!$C$269*O35/CENTRI!$F$40</f>
        <v>0</v>
      </c>
      <c r="Z35" s="132">
        <f>J35*'Foglio deposito'!$C$270*O35/CENTRI!$F$40</f>
        <v>0</v>
      </c>
      <c r="AA35" s="131">
        <f>(U35+V35)*'Foglio deposito'!$C$62-W35*'Foglio deposito'!$C$63+AI35</f>
        <v>0</v>
      </c>
      <c r="AB35" s="131">
        <f>(X35+Y35)*'Foglio deposito'!$C$63-Z35*'Foglio deposito'!$C$62+AJ35</f>
        <v>0</v>
      </c>
      <c r="AC35" s="131">
        <f>AA35*100/'Foglio deposito'!$C$62</f>
        <v>0</v>
      </c>
      <c r="AD35" s="131">
        <f>AB35*100/'Foglio deposito'!$C$63</f>
        <v>0</v>
      </c>
      <c r="AE35" s="109">
        <f t="shared" si="17"/>
        <v>0</v>
      </c>
      <c r="AF35" s="10">
        <f t="shared" si="12"/>
        <v>0</v>
      </c>
      <c r="AG35" s="14">
        <f t="shared" si="14"/>
        <v>0</v>
      </c>
      <c r="AH35" s="14">
        <f>IF(AG35=0,0,'Foglio deposito'!$S$223)*AG35</f>
        <v>0</v>
      </c>
      <c r="AI35" s="337">
        <f t="shared" si="15"/>
        <v>0</v>
      </c>
      <c r="AJ35" s="338">
        <f t="shared" si="16"/>
        <v>0</v>
      </c>
      <c r="AL35" s="338">
        <f>(U35+V35)*'Foglio deposito'!$C$62-W35*'Foglio deposito'!$C$63</f>
        <v>0</v>
      </c>
      <c r="AM35" s="338">
        <f>(X35+Y35)*'Foglio deposito'!$C$63-Z35*'Foglio deposito'!$C$62</f>
        <v>0</v>
      </c>
    </row>
    <row r="36" spans="2:42" ht="18" customHeight="1" x14ac:dyDescent="0.25">
      <c r="B36" s="134">
        <f t="shared" si="13"/>
        <v>33</v>
      </c>
      <c r="C36" s="131">
        <f>'DATI STRUTTURA'!D103</f>
        <v>0</v>
      </c>
      <c r="D36" s="131">
        <f>'DATI STRUTTURA'!E103</f>
        <v>0</v>
      </c>
      <c r="E36" s="136">
        <f t="shared" si="0"/>
        <v>0</v>
      </c>
      <c r="F36" s="131">
        <f t="shared" si="1"/>
        <v>0</v>
      </c>
      <c r="G36" s="135">
        <f t="shared" si="2"/>
        <v>0</v>
      </c>
      <c r="H36" s="135">
        <f t="shared" si="3"/>
        <v>0</v>
      </c>
      <c r="I36" s="133">
        <f>IF(H36=0,0,IF('DATI STRUTTURA'!D103&lt;='DATI STRUTTURA'!E103,0,1/(('Foglio deposito'!$C$81^3)/('MASSE 2'!$N$12*'DATI STRUTTURA'!$C$5*H36)+'Foglio deposito'!$C$81/('DATI STRUTTURA'!$C$6*$F36))))</f>
        <v>0</v>
      </c>
      <c r="J36" s="133">
        <f>IF(G36=0,0,IF('DATI STRUTTURA'!D103&lt;='DATI STRUTTURA'!E103,1/(('Foglio deposito'!$C$81^3)/('MASSE 2'!$N$12*'DATI STRUTTURA'!$C$5*G36)+'Foglio deposito'!$C$81/('DATI STRUTTURA'!$C$6*$F36)),0))</f>
        <v>0</v>
      </c>
      <c r="K36" s="131">
        <f>'DATI STRUTTURA'!F103</f>
        <v>0</v>
      </c>
      <c r="L36" s="131">
        <f>'DATI STRUTTURA'!G103</f>
        <v>0</v>
      </c>
      <c r="M36" s="134">
        <f t="shared" si="4"/>
        <v>0</v>
      </c>
      <c r="N36" s="134">
        <f t="shared" si="5"/>
        <v>0</v>
      </c>
      <c r="O36" s="131">
        <f>K36-CENTRI!$F$32</f>
        <v>-4.3834556534596736</v>
      </c>
      <c r="P36" s="131">
        <f>L36-CENTRI!$F$33</f>
        <v>-4.1620029681413637</v>
      </c>
      <c r="Q36" s="131">
        <f t="shared" si="6"/>
        <v>19.214683465847575</v>
      </c>
      <c r="R36" s="131">
        <f t="shared" si="7"/>
        <v>17.322268706817521</v>
      </c>
      <c r="S36" s="133">
        <f t="shared" si="8"/>
        <v>0</v>
      </c>
      <c r="T36" s="133">
        <f t="shared" si="9"/>
        <v>0</v>
      </c>
      <c r="U36" s="132">
        <f t="shared" si="10"/>
        <v>0</v>
      </c>
      <c r="V36" s="132">
        <f>I36*'Foglio deposito'!$C$270*P36/CENTRI!$F$40</f>
        <v>0</v>
      </c>
      <c r="W36" s="132">
        <f>I36*'Foglio deposito'!$C$269*P36/CENTRI!$F$40</f>
        <v>0</v>
      </c>
      <c r="X36" s="132">
        <f t="shared" si="11"/>
        <v>0</v>
      </c>
      <c r="Y36" s="132">
        <f>J36*'Foglio deposito'!$C$269*O36/CENTRI!$F$40</f>
        <v>0</v>
      </c>
      <c r="Z36" s="132">
        <f>J36*'Foglio deposito'!$C$270*O36/CENTRI!$F$40</f>
        <v>0</v>
      </c>
      <c r="AA36" s="131">
        <f>(U36+V36)*'Foglio deposito'!$C$62-W36*'Foglio deposito'!$C$63+AI36</f>
        <v>0</v>
      </c>
      <c r="AB36" s="131">
        <f>(X36+Y36)*'Foglio deposito'!$C$63-Z36*'Foglio deposito'!$C$62+AJ36</f>
        <v>0</v>
      </c>
      <c r="AC36" s="131">
        <f>AA36*100/'Foglio deposito'!$C$62</f>
        <v>0</v>
      </c>
      <c r="AD36" s="131">
        <f>AB36*100/'Foglio deposito'!$C$63</f>
        <v>0</v>
      </c>
      <c r="AE36" s="109">
        <f t="shared" si="17"/>
        <v>0</v>
      </c>
      <c r="AF36" s="10">
        <f t="shared" si="12"/>
        <v>0</v>
      </c>
      <c r="AG36" s="14">
        <f t="shared" si="14"/>
        <v>0</v>
      </c>
      <c r="AH36" s="14">
        <f>IF(AG36=0,0,'Foglio deposito'!$S$223)*AG36</f>
        <v>0</v>
      </c>
      <c r="AI36" s="337">
        <f t="shared" si="15"/>
        <v>0</v>
      </c>
      <c r="AJ36" s="338">
        <f t="shared" si="16"/>
        <v>0</v>
      </c>
      <c r="AL36" s="338">
        <f>(U36+V36)*'Foglio deposito'!$C$62-W36*'Foglio deposito'!$C$63</f>
        <v>0</v>
      </c>
      <c r="AM36" s="338">
        <f>(X36+Y36)*'Foglio deposito'!$C$63-Z36*'Foglio deposito'!$C$62</f>
        <v>0</v>
      </c>
    </row>
    <row r="37" spans="2:42" ht="18" customHeight="1" x14ac:dyDescent="0.25">
      <c r="B37" s="134">
        <f t="shared" si="13"/>
        <v>34</v>
      </c>
      <c r="C37" s="131">
        <f>'DATI STRUTTURA'!D104</f>
        <v>0</v>
      </c>
      <c r="D37" s="131">
        <f>'DATI STRUTTURA'!E104</f>
        <v>0</v>
      </c>
      <c r="E37" s="136">
        <f t="shared" si="0"/>
        <v>0</v>
      </c>
      <c r="F37" s="131">
        <f t="shared" si="1"/>
        <v>0</v>
      </c>
      <c r="G37" s="135">
        <f t="shared" si="2"/>
        <v>0</v>
      </c>
      <c r="H37" s="135">
        <f t="shared" si="3"/>
        <v>0</v>
      </c>
      <c r="I37" s="133">
        <f>IF(H37=0,0,IF('DATI STRUTTURA'!D104&lt;='DATI STRUTTURA'!E104,0,1/(('Foglio deposito'!$C$81^3)/('MASSE 2'!$N$12*'DATI STRUTTURA'!$C$5*H37)+'Foglio deposito'!$C$81/('DATI STRUTTURA'!$C$6*$F37))))</f>
        <v>0</v>
      </c>
      <c r="J37" s="133">
        <f>IF(G37=0,0,IF('DATI STRUTTURA'!D104&lt;='DATI STRUTTURA'!E104,1/(('Foglio deposito'!$C$81^3)/('MASSE 2'!$N$12*'DATI STRUTTURA'!$C$5*G37)+'Foglio deposito'!$C$81/('DATI STRUTTURA'!$C$6*$F37)),0))</f>
        <v>0</v>
      </c>
      <c r="K37" s="131">
        <f>'DATI STRUTTURA'!F104</f>
        <v>0</v>
      </c>
      <c r="L37" s="131">
        <f>'DATI STRUTTURA'!G104</f>
        <v>0</v>
      </c>
      <c r="M37" s="134">
        <f t="shared" si="4"/>
        <v>0</v>
      </c>
      <c r="N37" s="134">
        <f t="shared" si="5"/>
        <v>0</v>
      </c>
      <c r="O37" s="131">
        <f>K37-CENTRI!$F$32</f>
        <v>-4.3834556534596736</v>
      </c>
      <c r="P37" s="131">
        <f>L37-CENTRI!$F$33</f>
        <v>-4.1620029681413637</v>
      </c>
      <c r="Q37" s="131">
        <f t="shared" si="6"/>
        <v>19.214683465847575</v>
      </c>
      <c r="R37" s="131">
        <f t="shared" si="7"/>
        <v>17.322268706817521</v>
      </c>
      <c r="S37" s="133">
        <f t="shared" si="8"/>
        <v>0</v>
      </c>
      <c r="T37" s="133">
        <f t="shared" si="9"/>
        <v>0</v>
      </c>
      <c r="U37" s="132">
        <f t="shared" si="10"/>
        <v>0</v>
      </c>
      <c r="V37" s="132">
        <f>I37*'Foglio deposito'!$C$270*P37/CENTRI!$F$40</f>
        <v>0</v>
      </c>
      <c r="W37" s="132">
        <f>I37*'Foglio deposito'!$C$269*P37/CENTRI!$F$40</f>
        <v>0</v>
      </c>
      <c r="X37" s="132">
        <f t="shared" si="11"/>
        <v>0</v>
      </c>
      <c r="Y37" s="132">
        <f>J37*'Foglio deposito'!$C$269*O37/CENTRI!$F$40</f>
        <v>0</v>
      </c>
      <c r="Z37" s="132">
        <f>J37*'Foglio deposito'!$C$270*O37/CENTRI!$F$40</f>
        <v>0</v>
      </c>
      <c r="AA37" s="131">
        <f>(U37+V37)*'Foglio deposito'!$C$62-W37*'Foglio deposito'!$C$63+AI37</f>
        <v>0</v>
      </c>
      <c r="AB37" s="131">
        <f>(X37+Y37)*'Foglio deposito'!$C$63-Z37*'Foglio deposito'!$C$62+AJ37</f>
        <v>0</v>
      </c>
      <c r="AC37" s="131">
        <f>AA37*100/'Foglio deposito'!$C$62</f>
        <v>0</v>
      </c>
      <c r="AD37" s="131">
        <f>AB37*100/'Foglio deposito'!$C$63</f>
        <v>0</v>
      </c>
      <c r="AE37" s="109">
        <f t="shared" si="17"/>
        <v>0</v>
      </c>
      <c r="AF37" s="10">
        <f t="shared" si="12"/>
        <v>0</v>
      </c>
      <c r="AG37" s="14">
        <f t="shared" si="14"/>
        <v>0</v>
      </c>
      <c r="AH37" s="14">
        <f>IF(AG37=0,0,'Foglio deposito'!$S$223)*AG37</f>
        <v>0</v>
      </c>
      <c r="AI37" s="337">
        <f t="shared" si="15"/>
        <v>0</v>
      </c>
      <c r="AJ37" s="338">
        <f t="shared" si="16"/>
        <v>0</v>
      </c>
      <c r="AL37" s="338">
        <f>(U37+V37)*'Foglio deposito'!$C$62-W37*'Foglio deposito'!$C$63</f>
        <v>0</v>
      </c>
      <c r="AM37" s="338">
        <f>(X37+Y37)*'Foglio deposito'!$C$63-Z37*'Foglio deposito'!$C$62</f>
        <v>0</v>
      </c>
    </row>
    <row r="38" spans="2:42" ht="18" customHeight="1" x14ac:dyDescent="0.25">
      <c r="B38" s="134">
        <f t="shared" si="13"/>
        <v>35</v>
      </c>
      <c r="C38" s="131">
        <f>'DATI STRUTTURA'!D105</f>
        <v>0</v>
      </c>
      <c r="D38" s="131">
        <f>'DATI STRUTTURA'!E105</f>
        <v>0</v>
      </c>
      <c r="E38" s="136">
        <f t="shared" si="0"/>
        <v>0</v>
      </c>
      <c r="F38" s="131">
        <f t="shared" si="1"/>
        <v>0</v>
      </c>
      <c r="G38" s="135">
        <f t="shared" si="2"/>
        <v>0</v>
      </c>
      <c r="H38" s="135">
        <f t="shared" si="3"/>
        <v>0</v>
      </c>
      <c r="I38" s="133">
        <f>IF(H38=0,0,IF('DATI STRUTTURA'!D105&lt;='DATI STRUTTURA'!E105,0,1/(('Foglio deposito'!$C$81^3)/('MASSE 2'!$N$12*'DATI STRUTTURA'!$C$5*H38)+'Foglio deposito'!$C$81/('DATI STRUTTURA'!$C$6*$F38))))</f>
        <v>0</v>
      </c>
      <c r="J38" s="133">
        <f>IF(G38=0,0,IF('DATI STRUTTURA'!D105&lt;='DATI STRUTTURA'!E105,1/(('Foglio deposito'!$C$81^3)/('MASSE 2'!$N$12*'DATI STRUTTURA'!$C$5*G38)+'Foglio deposito'!$C$81/('DATI STRUTTURA'!$C$6*$F38)),0))</f>
        <v>0</v>
      </c>
      <c r="K38" s="131">
        <f>'DATI STRUTTURA'!F105</f>
        <v>0</v>
      </c>
      <c r="L38" s="131">
        <f>'DATI STRUTTURA'!G105</f>
        <v>0</v>
      </c>
      <c r="M38" s="134">
        <f t="shared" si="4"/>
        <v>0</v>
      </c>
      <c r="N38" s="134">
        <f t="shared" si="5"/>
        <v>0</v>
      </c>
      <c r="O38" s="131">
        <f>K38-CENTRI!$F$32</f>
        <v>-4.3834556534596736</v>
      </c>
      <c r="P38" s="131">
        <f>L38-CENTRI!$F$33</f>
        <v>-4.1620029681413637</v>
      </c>
      <c r="Q38" s="131">
        <f t="shared" si="6"/>
        <v>19.214683465847575</v>
      </c>
      <c r="R38" s="131">
        <f t="shared" si="7"/>
        <v>17.322268706817521</v>
      </c>
      <c r="S38" s="133">
        <f t="shared" si="8"/>
        <v>0</v>
      </c>
      <c r="T38" s="133">
        <f t="shared" si="9"/>
        <v>0</v>
      </c>
      <c r="U38" s="132">
        <f t="shared" si="10"/>
        <v>0</v>
      </c>
      <c r="V38" s="132">
        <f>I38*'Foglio deposito'!$C$270*P38/CENTRI!$F$40</f>
        <v>0</v>
      </c>
      <c r="W38" s="132">
        <f>I38*'Foglio deposito'!$C$269*P38/CENTRI!$F$40</f>
        <v>0</v>
      </c>
      <c r="X38" s="132">
        <f t="shared" si="11"/>
        <v>0</v>
      </c>
      <c r="Y38" s="132">
        <f>J38*'Foglio deposito'!$C$269*O38/CENTRI!$F$40</f>
        <v>0</v>
      </c>
      <c r="Z38" s="132">
        <f>J38*'Foglio deposito'!$C$270*O38/CENTRI!$F$40</f>
        <v>0</v>
      </c>
      <c r="AA38" s="131">
        <f>(U38+V38)*'Foglio deposito'!$C$62-W38*'Foglio deposito'!$C$63+AI38</f>
        <v>0</v>
      </c>
      <c r="AB38" s="131">
        <f>(X38+Y38)*'Foglio deposito'!$C$63-Z38*'Foglio deposito'!$C$62+AJ38</f>
        <v>0</v>
      </c>
      <c r="AC38" s="131">
        <f>AA38*100/'Foglio deposito'!$C$62</f>
        <v>0</v>
      </c>
      <c r="AD38" s="131">
        <f>AB38*100/'Foglio deposito'!$C$63</f>
        <v>0</v>
      </c>
      <c r="AE38" s="109">
        <f t="shared" si="17"/>
        <v>0</v>
      </c>
      <c r="AF38" s="10">
        <f t="shared" si="12"/>
        <v>0</v>
      </c>
      <c r="AG38" s="14">
        <f t="shared" si="14"/>
        <v>0</v>
      </c>
      <c r="AH38" s="14">
        <f>IF(AG38=0,0,'Foglio deposito'!$S$223)*AG38</f>
        <v>0</v>
      </c>
      <c r="AI38" s="337">
        <f t="shared" si="15"/>
        <v>0</v>
      </c>
      <c r="AJ38" s="338">
        <f t="shared" si="16"/>
        <v>0</v>
      </c>
      <c r="AL38" s="338">
        <f>(U38+V38)*'Foglio deposito'!$C$62-W38*'Foglio deposito'!$C$63</f>
        <v>0</v>
      </c>
      <c r="AM38" s="338">
        <f>(X38+Y38)*'Foglio deposito'!$C$63-Z38*'Foglio deposito'!$C$62</f>
        <v>0</v>
      </c>
    </row>
    <row r="39" spans="2:42" ht="18" customHeight="1" x14ac:dyDescent="0.25">
      <c r="B39" s="134">
        <f t="shared" si="13"/>
        <v>36</v>
      </c>
      <c r="C39" s="131">
        <f>'DATI STRUTTURA'!D106</f>
        <v>0</v>
      </c>
      <c r="D39" s="131">
        <f>'DATI STRUTTURA'!E106</f>
        <v>0</v>
      </c>
      <c r="E39" s="136">
        <f t="shared" si="0"/>
        <v>0</v>
      </c>
      <c r="F39" s="131">
        <f t="shared" si="1"/>
        <v>0</v>
      </c>
      <c r="G39" s="135">
        <f t="shared" si="2"/>
        <v>0</v>
      </c>
      <c r="H39" s="135">
        <f t="shared" si="3"/>
        <v>0</v>
      </c>
      <c r="I39" s="133">
        <f>IF(H39=0,0,IF('DATI STRUTTURA'!D106&lt;='DATI STRUTTURA'!E106,0,1/(('Foglio deposito'!$C$81^3)/('MASSE 2'!$N$12*'DATI STRUTTURA'!$C$5*H39)+'Foglio deposito'!$C$81/('DATI STRUTTURA'!$C$6*$F39))))</f>
        <v>0</v>
      </c>
      <c r="J39" s="133">
        <f>IF(G39=0,0,IF('DATI STRUTTURA'!D106&lt;='DATI STRUTTURA'!E106,1/(('Foglio deposito'!$C$81^3)/('MASSE 2'!$N$12*'DATI STRUTTURA'!$C$5*G39)+'Foglio deposito'!$C$81/('DATI STRUTTURA'!$C$6*$F39)),0))</f>
        <v>0</v>
      </c>
      <c r="K39" s="131">
        <f>'DATI STRUTTURA'!F106</f>
        <v>0</v>
      </c>
      <c r="L39" s="131">
        <f>'DATI STRUTTURA'!G106</f>
        <v>0</v>
      </c>
      <c r="M39" s="134">
        <f t="shared" si="4"/>
        <v>0</v>
      </c>
      <c r="N39" s="134">
        <f t="shared" si="5"/>
        <v>0</v>
      </c>
      <c r="O39" s="131">
        <f>K39-CENTRI!$F$32</f>
        <v>-4.3834556534596736</v>
      </c>
      <c r="P39" s="131">
        <f>L39-CENTRI!$F$33</f>
        <v>-4.1620029681413637</v>
      </c>
      <c r="Q39" s="131">
        <f t="shared" si="6"/>
        <v>19.214683465847575</v>
      </c>
      <c r="R39" s="131">
        <f t="shared" si="7"/>
        <v>17.322268706817521</v>
      </c>
      <c r="S39" s="133">
        <f t="shared" si="8"/>
        <v>0</v>
      </c>
      <c r="T39" s="133">
        <f t="shared" si="9"/>
        <v>0</v>
      </c>
      <c r="U39" s="132">
        <f t="shared" si="10"/>
        <v>0</v>
      </c>
      <c r="V39" s="132">
        <f>I39*'Foglio deposito'!$C$270*P39/CENTRI!$F$40</f>
        <v>0</v>
      </c>
      <c r="W39" s="132">
        <f>I39*'Foglio deposito'!$C$269*P39/CENTRI!$F$40</f>
        <v>0</v>
      </c>
      <c r="X39" s="132">
        <f t="shared" si="11"/>
        <v>0</v>
      </c>
      <c r="Y39" s="132">
        <f>J39*'Foglio deposito'!$C$269*O39/CENTRI!$F$40</f>
        <v>0</v>
      </c>
      <c r="Z39" s="132">
        <f>J39*'Foglio deposito'!$C$270*O39/CENTRI!$F$40</f>
        <v>0</v>
      </c>
      <c r="AA39" s="131">
        <f>(U39+V39)*'Foglio deposito'!$C$62-W39*'Foglio deposito'!$C$63+AI39</f>
        <v>0</v>
      </c>
      <c r="AB39" s="131">
        <f>(X39+Y39)*'Foglio deposito'!$C$63-Z39*'Foglio deposito'!$C$62+AJ39</f>
        <v>0</v>
      </c>
      <c r="AC39" s="131">
        <f>AA39*100/'Foglio deposito'!$C$62</f>
        <v>0</v>
      </c>
      <c r="AD39" s="131">
        <f>AB39*100/'Foglio deposito'!$C$63</f>
        <v>0</v>
      </c>
      <c r="AE39" s="109">
        <f t="shared" si="17"/>
        <v>0</v>
      </c>
      <c r="AF39" s="10">
        <f t="shared" si="12"/>
        <v>0</v>
      </c>
      <c r="AG39" s="14">
        <f t="shared" si="14"/>
        <v>0</v>
      </c>
      <c r="AH39" s="14">
        <f>IF(AG39=0,0,'Foglio deposito'!$S$223)*AG39</f>
        <v>0</v>
      </c>
      <c r="AI39" s="337">
        <f t="shared" si="15"/>
        <v>0</v>
      </c>
      <c r="AJ39" s="338">
        <f t="shared" si="16"/>
        <v>0</v>
      </c>
      <c r="AL39" s="338">
        <f>(U39+V39)*'Foglio deposito'!$C$62-W39*'Foglio deposito'!$C$63</f>
        <v>0</v>
      </c>
      <c r="AM39" s="338">
        <f>(X39+Y39)*'Foglio deposito'!$C$63-Z39*'Foglio deposito'!$C$62</f>
        <v>0</v>
      </c>
    </row>
    <row r="40" spans="2:42" ht="18" customHeight="1" x14ac:dyDescent="0.25">
      <c r="B40" s="134">
        <f t="shared" si="13"/>
        <v>37</v>
      </c>
      <c r="C40" s="131">
        <f>'DATI STRUTTURA'!D107</f>
        <v>0</v>
      </c>
      <c r="D40" s="131">
        <f>'DATI STRUTTURA'!E107</f>
        <v>0</v>
      </c>
      <c r="E40" s="136">
        <f t="shared" si="0"/>
        <v>0</v>
      </c>
      <c r="F40" s="131">
        <f t="shared" si="1"/>
        <v>0</v>
      </c>
      <c r="G40" s="135">
        <f t="shared" si="2"/>
        <v>0</v>
      </c>
      <c r="H40" s="135">
        <f t="shared" si="3"/>
        <v>0</v>
      </c>
      <c r="I40" s="133">
        <f>IF(H40=0,0,IF('DATI STRUTTURA'!D107&lt;='DATI STRUTTURA'!E107,0,1/(('Foglio deposito'!$C$81^3)/('MASSE 2'!$N$12*'DATI STRUTTURA'!$C$5*H40)+'Foglio deposito'!$C$81/('DATI STRUTTURA'!$C$6*$F40))))</f>
        <v>0</v>
      </c>
      <c r="J40" s="133">
        <f>IF(G40=0,0,IF('DATI STRUTTURA'!D107&lt;='DATI STRUTTURA'!E107,1/(('Foglio deposito'!$C$81^3)/('MASSE 2'!$N$12*'DATI STRUTTURA'!$C$5*G40)+'Foglio deposito'!$C$81/('DATI STRUTTURA'!$C$6*$F40)),0))</f>
        <v>0</v>
      </c>
      <c r="K40" s="131">
        <f>'DATI STRUTTURA'!F107</f>
        <v>0</v>
      </c>
      <c r="L40" s="131">
        <f>'DATI STRUTTURA'!G107</f>
        <v>0</v>
      </c>
      <c r="M40" s="134">
        <f t="shared" si="4"/>
        <v>0</v>
      </c>
      <c r="N40" s="134">
        <f t="shared" si="5"/>
        <v>0</v>
      </c>
      <c r="O40" s="131">
        <f>K40-CENTRI!$F$32</f>
        <v>-4.3834556534596736</v>
      </c>
      <c r="P40" s="131">
        <f>L40-CENTRI!$F$33</f>
        <v>-4.1620029681413637</v>
      </c>
      <c r="Q40" s="131">
        <f t="shared" si="6"/>
        <v>19.214683465847575</v>
      </c>
      <c r="R40" s="131">
        <f t="shared" si="7"/>
        <v>17.322268706817521</v>
      </c>
      <c r="S40" s="133">
        <f t="shared" si="8"/>
        <v>0</v>
      </c>
      <c r="T40" s="133">
        <f t="shared" si="9"/>
        <v>0</v>
      </c>
      <c r="U40" s="132">
        <f t="shared" si="10"/>
        <v>0</v>
      </c>
      <c r="V40" s="132">
        <f>I40*'Foglio deposito'!$C$270*P40/CENTRI!$F$40</f>
        <v>0</v>
      </c>
      <c r="W40" s="132">
        <f>I40*'Foglio deposito'!$C$269*P40/CENTRI!$F$40</f>
        <v>0</v>
      </c>
      <c r="X40" s="132">
        <f t="shared" si="11"/>
        <v>0</v>
      </c>
      <c r="Y40" s="132">
        <f>J40*'Foglio deposito'!$C$269*O40/CENTRI!$F$40</f>
        <v>0</v>
      </c>
      <c r="Z40" s="132">
        <f>J40*'Foglio deposito'!$C$270*O40/CENTRI!$F$40</f>
        <v>0</v>
      </c>
      <c r="AA40" s="131">
        <f>(U40+V40)*'Foglio deposito'!$C$62-W40*'Foglio deposito'!$C$63+AI40</f>
        <v>0</v>
      </c>
      <c r="AB40" s="131">
        <f>(X40+Y40)*'Foglio deposito'!$C$63-Z40*'Foglio deposito'!$C$62+AJ40</f>
        <v>0</v>
      </c>
      <c r="AC40" s="131">
        <f>AA40*100/'Foglio deposito'!$C$62</f>
        <v>0</v>
      </c>
      <c r="AD40" s="131">
        <f>AB40*100/'Foglio deposito'!$C$63</f>
        <v>0</v>
      </c>
      <c r="AE40" s="109">
        <f t="shared" si="17"/>
        <v>0</v>
      </c>
      <c r="AF40" s="10">
        <f t="shared" si="12"/>
        <v>0</v>
      </c>
      <c r="AG40" s="14">
        <f t="shared" si="14"/>
        <v>0</v>
      </c>
      <c r="AH40" s="14">
        <f>IF(AG40=0,0,'Foglio deposito'!$S$223)*AG40</f>
        <v>0</v>
      </c>
      <c r="AI40" s="337">
        <f t="shared" si="15"/>
        <v>0</v>
      </c>
      <c r="AJ40" s="338">
        <f t="shared" si="16"/>
        <v>0</v>
      </c>
      <c r="AL40" s="338">
        <f>(U40+V40)*'Foglio deposito'!$C$62-W40*'Foglio deposito'!$C$63</f>
        <v>0</v>
      </c>
      <c r="AM40" s="338">
        <f>(X40+Y40)*'Foglio deposito'!$C$63-Z40*'Foglio deposito'!$C$62</f>
        <v>0</v>
      </c>
    </row>
    <row r="41" spans="2:42" ht="18" customHeight="1" x14ac:dyDescent="0.25">
      <c r="B41" s="134">
        <f t="shared" si="13"/>
        <v>38</v>
      </c>
      <c r="C41" s="131">
        <f>'DATI STRUTTURA'!D108</f>
        <v>0</v>
      </c>
      <c r="D41" s="131">
        <f>'DATI STRUTTURA'!E108</f>
        <v>0</v>
      </c>
      <c r="E41" s="136">
        <f t="shared" si="0"/>
        <v>0</v>
      </c>
      <c r="F41" s="131">
        <f t="shared" si="1"/>
        <v>0</v>
      </c>
      <c r="G41" s="135">
        <f t="shared" si="2"/>
        <v>0</v>
      </c>
      <c r="H41" s="135">
        <f t="shared" si="3"/>
        <v>0</v>
      </c>
      <c r="I41" s="133">
        <f>IF(H41=0,0,IF('DATI STRUTTURA'!D108&lt;='DATI STRUTTURA'!E108,0,1/(('Foglio deposito'!$C$81^3)/('MASSE 2'!$N$12*'DATI STRUTTURA'!$C$5*H41)+'Foglio deposito'!$C$81/('DATI STRUTTURA'!$C$6*$F41))))</f>
        <v>0</v>
      </c>
      <c r="J41" s="133">
        <f>IF(G41=0,0,IF('DATI STRUTTURA'!D108&lt;='DATI STRUTTURA'!E108,1/(('Foglio deposito'!$C$81^3)/('MASSE 2'!$N$12*'DATI STRUTTURA'!$C$5*G41)+'Foglio deposito'!$C$81/('DATI STRUTTURA'!$C$6*$F41)),0))</f>
        <v>0</v>
      </c>
      <c r="K41" s="131">
        <f>'DATI STRUTTURA'!F108</f>
        <v>0</v>
      </c>
      <c r="L41" s="131">
        <f>'DATI STRUTTURA'!G108</f>
        <v>0</v>
      </c>
      <c r="M41" s="134">
        <f t="shared" si="4"/>
        <v>0</v>
      </c>
      <c r="N41" s="134">
        <f t="shared" si="5"/>
        <v>0</v>
      </c>
      <c r="O41" s="131">
        <f>K41-CENTRI!$F$32</f>
        <v>-4.3834556534596736</v>
      </c>
      <c r="P41" s="131">
        <f>L41-CENTRI!$F$33</f>
        <v>-4.1620029681413637</v>
      </c>
      <c r="Q41" s="131">
        <f t="shared" si="6"/>
        <v>19.214683465847575</v>
      </c>
      <c r="R41" s="131">
        <f t="shared" si="7"/>
        <v>17.322268706817521</v>
      </c>
      <c r="S41" s="133">
        <f t="shared" si="8"/>
        <v>0</v>
      </c>
      <c r="T41" s="133">
        <f t="shared" si="9"/>
        <v>0</v>
      </c>
      <c r="U41" s="132">
        <f t="shared" si="10"/>
        <v>0</v>
      </c>
      <c r="V41" s="132">
        <f>I41*'Foglio deposito'!$C$270*P41/CENTRI!$F$40</f>
        <v>0</v>
      </c>
      <c r="W41" s="132">
        <f>I41*'Foglio deposito'!$C$269*P41/CENTRI!$F$40</f>
        <v>0</v>
      </c>
      <c r="X41" s="132">
        <f t="shared" si="11"/>
        <v>0</v>
      </c>
      <c r="Y41" s="132">
        <f>J41*'Foglio deposito'!$C$269*O41/CENTRI!$F$40</f>
        <v>0</v>
      </c>
      <c r="Z41" s="132">
        <f>J41*'Foglio deposito'!$C$270*O41/CENTRI!$F$40</f>
        <v>0</v>
      </c>
      <c r="AA41" s="131">
        <f>(U41+V41)*'Foglio deposito'!$C$62-W41*'Foglio deposito'!$C$63+AI41</f>
        <v>0</v>
      </c>
      <c r="AB41" s="131">
        <f>(X41+Y41)*'Foglio deposito'!$C$63-Z41*'Foglio deposito'!$C$62+AJ41</f>
        <v>0</v>
      </c>
      <c r="AC41" s="131">
        <f>AA41*100/'Foglio deposito'!$C$62</f>
        <v>0</v>
      </c>
      <c r="AD41" s="131">
        <f>AB41*100/'Foglio deposito'!$C$63</f>
        <v>0</v>
      </c>
      <c r="AE41" s="109">
        <f t="shared" si="17"/>
        <v>0</v>
      </c>
      <c r="AF41" s="10">
        <f t="shared" si="12"/>
        <v>0</v>
      </c>
      <c r="AG41" s="14">
        <f t="shared" si="14"/>
        <v>0</v>
      </c>
      <c r="AH41" s="14">
        <f>IF(AG41=0,0,'Foglio deposito'!$S$223)*AG41</f>
        <v>0</v>
      </c>
      <c r="AI41" s="337">
        <f t="shared" si="15"/>
        <v>0</v>
      </c>
      <c r="AJ41" s="338">
        <f t="shared" si="16"/>
        <v>0</v>
      </c>
      <c r="AL41" s="338">
        <f>(U41+V41)*'Foglio deposito'!$C$62-W41*'Foglio deposito'!$C$63</f>
        <v>0</v>
      </c>
      <c r="AM41" s="338">
        <f>(X41+Y41)*'Foglio deposito'!$C$63-Z41*'Foglio deposito'!$C$62</f>
        <v>0</v>
      </c>
    </row>
    <row r="42" spans="2:42" ht="18" customHeight="1" x14ac:dyDescent="0.25">
      <c r="B42" s="134">
        <f t="shared" si="13"/>
        <v>39</v>
      </c>
      <c r="C42" s="131">
        <f>'DATI STRUTTURA'!D109</f>
        <v>0</v>
      </c>
      <c r="D42" s="131">
        <f>'DATI STRUTTURA'!E109</f>
        <v>0</v>
      </c>
      <c r="E42" s="136">
        <f t="shared" si="0"/>
        <v>0</v>
      </c>
      <c r="F42" s="131">
        <f t="shared" si="1"/>
        <v>0</v>
      </c>
      <c r="G42" s="135">
        <f t="shared" si="2"/>
        <v>0</v>
      </c>
      <c r="H42" s="135">
        <f t="shared" si="3"/>
        <v>0</v>
      </c>
      <c r="I42" s="133">
        <f>IF(H42=0,0,IF('DATI STRUTTURA'!D109&lt;='DATI STRUTTURA'!E109,0,1/(('Foglio deposito'!$C$81^3)/('MASSE 2'!$N$12*'DATI STRUTTURA'!$C$5*H42)+'Foglio deposito'!$C$81/('DATI STRUTTURA'!$C$6*$F42))))</f>
        <v>0</v>
      </c>
      <c r="J42" s="133">
        <f>IF(G42=0,0,IF('DATI STRUTTURA'!D109&lt;='DATI STRUTTURA'!E109,1/(('Foglio deposito'!$C$81^3)/('MASSE 2'!$N$12*'DATI STRUTTURA'!$C$5*G42)+'Foglio deposito'!$C$81/('DATI STRUTTURA'!$C$6*$F42)),0))</f>
        <v>0</v>
      </c>
      <c r="K42" s="131">
        <f>'DATI STRUTTURA'!F109</f>
        <v>0</v>
      </c>
      <c r="L42" s="131">
        <f>'DATI STRUTTURA'!G109</f>
        <v>0</v>
      </c>
      <c r="M42" s="134">
        <f t="shared" si="4"/>
        <v>0</v>
      </c>
      <c r="N42" s="134">
        <f t="shared" si="5"/>
        <v>0</v>
      </c>
      <c r="O42" s="131">
        <f>K42-CENTRI!$F$32</f>
        <v>-4.3834556534596736</v>
      </c>
      <c r="P42" s="131">
        <f>L42-CENTRI!$F$33</f>
        <v>-4.1620029681413637</v>
      </c>
      <c r="Q42" s="131">
        <f t="shared" si="6"/>
        <v>19.214683465847575</v>
      </c>
      <c r="R42" s="131">
        <f t="shared" si="7"/>
        <v>17.322268706817521</v>
      </c>
      <c r="S42" s="133">
        <f t="shared" si="8"/>
        <v>0</v>
      </c>
      <c r="T42" s="133">
        <f t="shared" si="9"/>
        <v>0</v>
      </c>
      <c r="U42" s="132">
        <f t="shared" si="10"/>
        <v>0</v>
      </c>
      <c r="V42" s="132">
        <f>I42*'Foglio deposito'!$C$270*P42/CENTRI!$F$40</f>
        <v>0</v>
      </c>
      <c r="W42" s="132">
        <f>I42*'Foglio deposito'!$C$269*P42/CENTRI!$F$40</f>
        <v>0</v>
      </c>
      <c r="X42" s="132">
        <f t="shared" si="11"/>
        <v>0</v>
      </c>
      <c r="Y42" s="132">
        <f>J42*'Foglio deposito'!$C$269*O42/CENTRI!$F$40</f>
        <v>0</v>
      </c>
      <c r="Z42" s="132">
        <f>J42*'Foglio deposito'!$C$270*O42/CENTRI!$F$40</f>
        <v>0</v>
      </c>
      <c r="AA42" s="131">
        <f>(U42+V42)*'Foglio deposito'!$C$62-W42*'Foglio deposito'!$C$63+AI42</f>
        <v>0</v>
      </c>
      <c r="AB42" s="131">
        <f>(X42+Y42)*'Foglio deposito'!$C$63-Z42*'Foglio deposito'!$C$62+AJ42</f>
        <v>0</v>
      </c>
      <c r="AC42" s="131">
        <f>AA42*100/'Foglio deposito'!$C$62</f>
        <v>0</v>
      </c>
      <c r="AD42" s="131">
        <f>AB42*100/'Foglio deposito'!$C$63</f>
        <v>0</v>
      </c>
      <c r="AE42" s="109">
        <f t="shared" si="17"/>
        <v>0</v>
      </c>
      <c r="AF42" s="10">
        <f t="shared" si="12"/>
        <v>0</v>
      </c>
      <c r="AG42" s="14">
        <f t="shared" si="14"/>
        <v>0</v>
      </c>
      <c r="AH42" s="14">
        <f>IF(AG42=0,0,'Foglio deposito'!$S$223)*AG42</f>
        <v>0</v>
      </c>
      <c r="AI42" s="337">
        <f t="shared" si="15"/>
        <v>0</v>
      </c>
      <c r="AJ42" s="338">
        <f t="shared" si="16"/>
        <v>0</v>
      </c>
      <c r="AL42" s="338">
        <f>(U42+V42)*'Foglio deposito'!$C$62-W42*'Foglio deposito'!$C$63</f>
        <v>0</v>
      </c>
      <c r="AM42" s="338">
        <f>(X42+Y42)*'Foglio deposito'!$C$63-Z42*'Foglio deposito'!$C$62</f>
        <v>0</v>
      </c>
    </row>
    <row r="43" spans="2:42" ht="18" customHeight="1" thickBot="1" x14ac:dyDescent="0.3">
      <c r="B43" s="134">
        <f t="shared" si="13"/>
        <v>40</v>
      </c>
      <c r="C43" s="131">
        <f>'DATI STRUTTURA'!D110</f>
        <v>0</v>
      </c>
      <c r="D43" s="131">
        <f>'DATI STRUTTURA'!E110</f>
        <v>0</v>
      </c>
      <c r="E43" s="136">
        <f t="shared" si="0"/>
        <v>0</v>
      </c>
      <c r="F43" s="131">
        <f t="shared" si="1"/>
        <v>0</v>
      </c>
      <c r="G43" s="135">
        <f t="shared" si="2"/>
        <v>0</v>
      </c>
      <c r="H43" s="135">
        <f t="shared" si="3"/>
        <v>0</v>
      </c>
      <c r="I43" s="133">
        <f>IF(H43=0,0,IF('DATI STRUTTURA'!D110&lt;='DATI STRUTTURA'!E110,0,1/(('Foglio deposito'!$C$81^3)/('MASSE 2'!$N$12*'DATI STRUTTURA'!$C$5*H43)+'Foglio deposito'!$C$81/('DATI STRUTTURA'!$C$6*$F43))))</f>
        <v>0</v>
      </c>
      <c r="J43" s="133">
        <f>IF(G43=0,0,IF('DATI STRUTTURA'!D110&lt;='DATI STRUTTURA'!E110,1/(('Foglio deposito'!$C$81^3)/('MASSE 2'!$N$12*'DATI STRUTTURA'!$C$5*G43)+'Foglio deposito'!$C$81/('DATI STRUTTURA'!$C$6*$F43)),0))</f>
        <v>0</v>
      </c>
      <c r="K43" s="131">
        <f>'DATI STRUTTURA'!F110</f>
        <v>0</v>
      </c>
      <c r="L43" s="131">
        <f>'DATI STRUTTURA'!G110</f>
        <v>0</v>
      </c>
      <c r="M43" s="134">
        <f t="shared" si="4"/>
        <v>0</v>
      </c>
      <c r="N43" s="134">
        <f t="shared" si="5"/>
        <v>0</v>
      </c>
      <c r="O43" s="131">
        <f>K43-CENTRI!$F$32</f>
        <v>-4.3834556534596736</v>
      </c>
      <c r="P43" s="131">
        <f>L43-CENTRI!$F$33</f>
        <v>-4.1620029681413637</v>
      </c>
      <c r="Q43" s="131">
        <f t="shared" si="6"/>
        <v>19.214683465847575</v>
      </c>
      <c r="R43" s="131">
        <f t="shared" si="7"/>
        <v>17.322268706817521</v>
      </c>
      <c r="S43" s="133">
        <f t="shared" si="8"/>
        <v>0</v>
      </c>
      <c r="T43" s="133">
        <f t="shared" si="9"/>
        <v>0</v>
      </c>
      <c r="U43" s="132">
        <f t="shared" si="10"/>
        <v>0</v>
      </c>
      <c r="V43" s="132">
        <f>I43*'Foglio deposito'!$C$270*P43/CENTRI!$F$40</f>
        <v>0</v>
      </c>
      <c r="W43" s="132">
        <f>I43*'Foglio deposito'!$C$269*P43/CENTRI!$F$40</f>
        <v>0</v>
      </c>
      <c r="X43" s="132">
        <f t="shared" si="11"/>
        <v>0</v>
      </c>
      <c r="Y43" s="132">
        <f>J43*'Foglio deposito'!$C$269*O43/CENTRI!$F$40</f>
        <v>0</v>
      </c>
      <c r="Z43" s="132">
        <f>J43*'Foglio deposito'!$C$270*O43/CENTRI!$F$40</f>
        <v>0</v>
      </c>
      <c r="AA43" s="131">
        <f>(U43+V43)*'Foglio deposito'!$C$62-W43*'Foglio deposito'!$C$63+AI43</f>
        <v>0</v>
      </c>
      <c r="AB43" s="131">
        <f>(X43+Y43)*'Foglio deposito'!$C$63-Z43*'Foglio deposito'!$C$62+AJ43</f>
        <v>0</v>
      </c>
      <c r="AC43" s="131">
        <f>AA43*100/'Foglio deposito'!$C$62</f>
        <v>0</v>
      </c>
      <c r="AD43" s="131">
        <f>AB43*100/'Foglio deposito'!$C$63</f>
        <v>0</v>
      </c>
      <c r="AE43" s="109">
        <f t="shared" si="17"/>
        <v>0</v>
      </c>
      <c r="AF43" s="10">
        <f t="shared" si="12"/>
        <v>0</v>
      </c>
      <c r="AG43" s="14">
        <f t="shared" si="14"/>
        <v>0</v>
      </c>
      <c r="AH43" s="14">
        <f>IF(AG43=0,0,'Foglio deposito'!$S$223)*AG43</f>
        <v>0</v>
      </c>
      <c r="AI43" s="337">
        <f t="shared" si="15"/>
        <v>0</v>
      </c>
      <c r="AJ43" s="338">
        <f t="shared" si="16"/>
        <v>0</v>
      </c>
      <c r="AL43" s="338">
        <f>(U43+V43)*'Foglio deposito'!$C$62-W43*'Foglio deposito'!$C$63</f>
        <v>0</v>
      </c>
      <c r="AM43" s="338">
        <f>(X43+Y43)*'Foglio deposito'!$C$63-Z43*'Foglio deposito'!$C$62</f>
        <v>0</v>
      </c>
    </row>
    <row r="44" spans="2:42" ht="18" customHeight="1" thickBot="1" x14ac:dyDescent="0.3">
      <c r="B44" s="28"/>
      <c r="C44" s="29"/>
      <c r="D44" s="29"/>
      <c r="E44" s="30"/>
      <c r="F44" s="29"/>
      <c r="G44" s="31"/>
      <c r="H44" s="31"/>
      <c r="I44" s="817" t="s">
        <v>16</v>
      </c>
      <c r="J44" s="817" t="s">
        <v>17</v>
      </c>
      <c r="K44" s="29"/>
      <c r="L44" s="29"/>
      <c r="M44" s="817" t="s">
        <v>18</v>
      </c>
      <c r="N44" s="817" t="s">
        <v>11</v>
      </c>
      <c r="O44" s="29"/>
      <c r="Q44" s="29"/>
      <c r="R44" s="29"/>
      <c r="S44" s="32"/>
      <c r="T44" s="32"/>
      <c r="U44" s="33"/>
      <c r="V44" s="33"/>
      <c r="W44" s="33"/>
      <c r="X44" s="33"/>
      <c r="Y44" s="33"/>
      <c r="Z44" s="33"/>
      <c r="AA44" s="29"/>
      <c r="AB44" s="29"/>
      <c r="AC44" s="29"/>
      <c r="AD44" s="29"/>
      <c r="AE44" s="27"/>
      <c r="AF44" s="7"/>
      <c r="AG44" s="7"/>
      <c r="AH44" s="335">
        <f t="shared" ref="AH44" si="18">SUM(AH3:AH42)</f>
        <v>213.45282344138471</v>
      </c>
      <c r="AI44" s="339">
        <f>ROUND(SUM(AI3:AI42),3)</f>
        <v>0</v>
      </c>
      <c r="AJ44" s="339">
        <f>ROUND(SUM(AJ3:AJ42),3)</f>
        <v>0</v>
      </c>
      <c r="AL44" s="37">
        <f t="shared" ref="AL44:AM44" si="19">SUM(AL3:AL42)</f>
        <v>98.592528148445567</v>
      </c>
      <c r="AM44" s="38">
        <f t="shared" si="19"/>
        <v>328.64176049481858</v>
      </c>
    </row>
    <row r="45" spans="2:42" ht="16.5" thickBot="1" x14ac:dyDescent="0.3">
      <c r="B45" s="27"/>
      <c r="C45" s="27"/>
      <c r="D45" s="27"/>
      <c r="E45" s="27"/>
      <c r="F45" s="27"/>
      <c r="G45" s="27"/>
      <c r="H45" s="27"/>
      <c r="I45" s="815"/>
      <c r="J45" s="815"/>
      <c r="K45" s="27"/>
      <c r="L45" s="27"/>
      <c r="M45" s="815"/>
      <c r="N45" s="815"/>
      <c r="O45" s="27"/>
      <c r="Q45" s="34">
        <f t="shared" ref="Q45:AD45" si="20">SUM(Q4:Q43)</f>
        <v>599.00873660897719</v>
      </c>
      <c r="R45" s="34">
        <f t="shared" si="20"/>
        <v>591.10918178803695</v>
      </c>
      <c r="S45" s="35">
        <f t="shared" si="20"/>
        <v>68548150.024330929</v>
      </c>
      <c r="T45" s="35">
        <f t="shared" si="20"/>
        <v>16840630.846908059</v>
      </c>
      <c r="U45" s="30">
        <f t="shared" si="20"/>
        <v>1.0000000000000002</v>
      </c>
      <c r="V45" s="30">
        <f t="shared" si="20"/>
        <v>1.3877787807814457E-17</v>
      </c>
      <c r="W45" s="30">
        <f t="shared" si="20"/>
        <v>-4.7704895589362195E-18</v>
      </c>
      <c r="X45" s="30">
        <f t="shared" si="20"/>
        <v>1</v>
      </c>
      <c r="Y45" s="30">
        <f t="shared" si="20"/>
        <v>1.0408340855860843E-17</v>
      </c>
      <c r="Z45" s="30">
        <f t="shared" si="20"/>
        <v>-2.7755575615628914E-17</v>
      </c>
      <c r="AA45" s="36">
        <f t="shared" si="20"/>
        <v>98.592528148445595</v>
      </c>
      <c r="AB45" s="36">
        <f t="shared" si="20"/>
        <v>328.64176049481853</v>
      </c>
      <c r="AC45" s="37">
        <f t="shared" si="20"/>
        <v>100</v>
      </c>
      <c r="AD45" s="38">
        <f t="shared" si="20"/>
        <v>100</v>
      </c>
      <c r="AE45" s="38">
        <f t="shared" ref="AE45:AF45" si="21">SUM(AE4:AE43)</f>
        <v>-40.193231530426651</v>
      </c>
      <c r="AF45" s="38">
        <f t="shared" si="21"/>
        <v>163.60263994600899</v>
      </c>
      <c r="AI45" s="806" t="str">
        <f>IF(AI44=0,"sistema autoequilibrato","error")</f>
        <v>sistema autoequilibrato</v>
      </c>
      <c r="AJ45" s="806" t="str">
        <f>IF(AJ44=0,"sistema autoequilibrato","error")</f>
        <v>sistema autoequilibrato</v>
      </c>
      <c r="AL45" s="41" t="s">
        <v>15</v>
      </c>
      <c r="AM45" s="42" t="s">
        <v>14</v>
      </c>
    </row>
    <row r="46" spans="2:42" ht="16.5" thickBot="1" x14ac:dyDescent="0.3">
      <c r="B46" s="27"/>
      <c r="C46" s="27"/>
      <c r="D46" s="27"/>
      <c r="E46" s="27"/>
      <c r="F46" s="27"/>
      <c r="G46" s="27"/>
      <c r="H46" s="27"/>
      <c r="I46" s="39">
        <f>SUM(I4:I43)</f>
        <v>1582399.8236253688</v>
      </c>
      <c r="J46" s="40">
        <f>SUM(J4:J43)</f>
        <v>5858458.953678919</v>
      </c>
      <c r="K46" s="27"/>
      <c r="L46" s="27"/>
      <c r="M46" s="39">
        <f>SUM(M4:M43)</f>
        <v>25680295.021065302</v>
      </c>
      <c r="N46" s="40">
        <f>SUM(N4:N43)</f>
        <v>6585952.7627151553</v>
      </c>
      <c r="O46" s="27"/>
      <c r="Q46" s="27"/>
      <c r="R46" s="27"/>
      <c r="S46" s="27"/>
      <c r="T46" s="27"/>
      <c r="U46" s="27"/>
      <c r="V46" s="27"/>
      <c r="W46" s="27"/>
      <c r="X46" s="27"/>
      <c r="Y46" s="27"/>
      <c r="Z46" s="27"/>
      <c r="AA46" s="27"/>
      <c r="AB46" s="27"/>
      <c r="AC46" s="41" t="s">
        <v>15</v>
      </c>
      <c r="AD46" s="42" t="s">
        <v>14</v>
      </c>
      <c r="AE46" s="811">
        <f>ABS(AE45)+ABS(AF45)</f>
        <v>203.79587147643565</v>
      </c>
      <c r="AF46" s="812"/>
      <c r="AG46" s="7"/>
      <c r="AH46" s="7"/>
      <c r="AI46" s="806"/>
      <c r="AJ46" s="806"/>
      <c r="AK46" s="3"/>
      <c r="AL46" s="3"/>
      <c r="AM46" s="3"/>
      <c r="AN46" s="3"/>
      <c r="AO46" s="3"/>
      <c r="AP46" s="3"/>
    </row>
    <row r="47" spans="2:42" x14ac:dyDescent="0.25">
      <c r="B47" s="27"/>
      <c r="C47" s="27"/>
      <c r="D47" s="27"/>
      <c r="E47" s="27"/>
      <c r="F47" s="27"/>
      <c r="G47" s="27"/>
      <c r="H47" s="27"/>
      <c r="I47" s="27"/>
      <c r="J47" s="27"/>
      <c r="K47" s="27"/>
      <c r="L47" s="27"/>
      <c r="M47" s="27"/>
      <c r="N47" s="27"/>
      <c r="O47" s="27"/>
      <c r="P47" s="27"/>
      <c r="Q47" s="27"/>
      <c r="R47" s="27"/>
      <c r="V47" s="27"/>
      <c r="W47" s="27"/>
      <c r="X47" s="27"/>
      <c r="Y47" s="27"/>
      <c r="Z47" s="27"/>
      <c r="AA47" s="27"/>
      <c r="AB47" s="27"/>
      <c r="AC47" s="27"/>
      <c r="AD47" s="27"/>
      <c r="AE47" s="27"/>
      <c r="AF47" s="7"/>
      <c r="AG47" s="7"/>
      <c r="AH47" s="7"/>
      <c r="AI47" s="7"/>
      <c r="AJ47" s="7"/>
      <c r="AK47" s="7"/>
      <c r="AL47" s="7"/>
      <c r="AM47" s="3"/>
      <c r="AN47" s="3"/>
      <c r="AO47" s="3"/>
      <c r="AP47" s="3"/>
    </row>
    <row r="48" spans="2:42" ht="15" customHeight="1" x14ac:dyDescent="0.25">
      <c r="B48" s="27"/>
      <c r="C48" s="27"/>
      <c r="D48" s="27"/>
      <c r="E48" s="27"/>
      <c r="F48" s="27"/>
      <c r="G48" s="43"/>
      <c r="H48" s="44"/>
      <c r="I48" s="27"/>
      <c r="J48" s="27"/>
      <c r="K48" s="20"/>
      <c r="L48" s="20"/>
      <c r="O48" s="20"/>
      <c r="P48" s="20"/>
      <c r="Q48" s="27"/>
      <c r="R48" s="45"/>
      <c r="S48" s="807" t="s">
        <v>409</v>
      </c>
      <c r="T48" s="807"/>
      <c r="U48" s="807"/>
      <c r="V48" s="27"/>
      <c r="W48" s="27"/>
      <c r="X48" s="27"/>
      <c r="Y48" s="27"/>
      <c r="Z48" s="27"/>
      <c r="AA48" s="27"/>
      <c r="AB48" s="27"/>
      <c r="AC48" s="27"/>
      <c r="AD48" s="27"/>
      <c r="AE48" s="27"/>
      <c r="AF48" s="7"/>
      <c r="AG48" s="7"/>
      <c r="AH48" s="7"/>
      <c r="AI48" s="7"/>
      <c r="AJ48" s="7"/>
      <c r="AK48" s="7"/>
      <c r="AL48" s="7"/>
      <c r="AM48" s="3"/>
      <c r="AN48" s="3"/>
      <c r="AO48" s="3"/>
      <c r="AP48" s="3"/>
    </row>
    <row r="49" spans="2:42" ht="15" customHeight="1" x14ac:dyDescent="0.25">
      <c r="B49" s="27"/>
      <c r="C49" s="27"/>
      <c r="D49" s="27"/>
      <c r="E49" s="27"/>
      <c r="F49" s="27"/>
      <c r="G49" s="43"/>
      <c r="H49" s="44"/>
      <c r="I49" s="27"/>
      <c r="J49" s="27"/>
      <c r="K49" s="20"/>
      <c r="L49" s="20"/>
      <c r="O49" s="20"/>
      <c r="P49" s="20"/>
      <c r="Q49" s="27"/>
      <c r="R49" s="27"/>
      <c r="S49" s="807"/>
      <c r="T49" s="807"/>
      <c r="U49" s="807"/>
      <c r="V49" s="27"/>
      <c r="W49" s="27"/>
      <c r="X49" s="27"/>
      <c r="Y49" s="27"/>
      <c r="Z49" s="27"/>
      <c r="AA49" s="27"/>
      <c r="AB49" s="27"/>
      <c r="AC49" s="27"/>
      <c r="AD49" s="27"/>
      <c r="AE49" s="27"/>
      <c r="AF49" s="7"/>
      <c r="AG49" s="7"/>
      <c r="AH49" s="7"/>
      <c r="AI49" s="7"/>
      <c r="AJ49" s="7"/>
      <c r="AK49" s="7"/>
      <c r="AL49" s="7"/>
      <c r="AM49" s="3"/>
      <c r="AN49" s="3"/>
      <c r="AO49" s="3"/>
      <c r="AP49" s="3"/>
    </row>
    <row r="50" spans="2:42" x14ac:dyDescent="0.25">
      <c r="B50" s="27"/>
      <c r="C50" s="27"/>
      <c r="D50" s="27"/>
      <c r="E50" s="27"/>
      <c r="F50" s="27"/>
      <c r="G50" s="27"/>
      <c r="H50" s="27"/>
      <c r="I50" s="27"/>
      <c r="J50" s="27"/>
      <c r="K50" s="27"/>
      <c r="L50" s="27"/>
      <c r="O50" s="27"/>
      <c r="P50" s="27"/>
      <c r="Q50" s="27"/>
      <c r="R50" s="27"/>
      <c r="S50" s="808">
        <f>T45+S45</f>
        <v>85388780.871238992</v>
      </c>
      <c r="T50" s="808"/>
      <c r="U50" s="808"/>
      <c r="V50" s="27"/>
      <c r="W50" s="27"/>
      <c r="X50" s="27"/>
      <c r="Y50" s="27"/>
      <c r="Z50" s="27"/>
      <c r="AA50" s="27"/>
      <c r="AB50" s="27"/>
      <c r="AC50" s="27"/>
      <c r="AD50" s="27"/>
      <c r="AE50" s="27"/>
      <c r="AF50" s="7"/>
      <c r="AG50" s="7"/>
      <c r="AH50" s="7"/>
      <c r="AI50" s="7"/>
      <c r="AJ50" s="7"/>
      <c r="AK50" s="7"/>
      <c r="AL50" s="7"/>
      <c r="AM50" s="3"/>
      <c r="AN50" s="3"/>
      <c r="AO50" s="3"/>
      <c r="AP50" s="3"/>
    </row>
    <row r="51" spans="2:42" x14ac:dyDescent="0.25">
      <c r="B51" s="27"/>
      <c r="C51" s="27"/>
      <c r="D51" s="27"/>
      <c r="E51" s="27"/>
      <c r="F51" s="27"/>
      <c r="G51" s="27"/>
      <c r="H51" s="27"/>
      <c r="I51" s="27"/>
      <c r="J51" s="27"/>
      <c r="K51" s="27"/>
      <c r="L51" s="27"/>
      <c r="M51" s="27"/>
      <c r="N51" s="27"/>
      <c r="O51" s="27"/>
      <c r="P51" s="27"/>
      <c r="Q51" s="27"/>
      <c r="R51" s="27"/>
      <c r="V51" s="27"/>
      <c r="W51" s="27"/>
      <c r="X51" s="27"/>
      <c r="Y51" s="27"/>
      <c r="Z51" s="27"/>
      <c r="AA51" s="27"/>
      <c r="AB51" s="27"/>
      <c r="AC51" s="27"/>
      <c r="AD51" s="27"/>
      <c r="AE51" s="27"/>
      <c r="AF51" s="7"/>
      <c r="AG51" s="7"/>
      <c r="AH51" s="7"/>
      <c r="AI51" s="7"/>
      <c r="AJ51" s="7"/>
      <c r="AK51" s="7"/>
      <c r="AL51" s="7"/>
      <c r="AM51" s="3"/>
      <c r="AN51" s="3"/>
      <c r="AO51" s="3"/>
      <c r="AP51" s="3"/>
    </row>
    <row r="52" spans="2:42" x14ac:dyDescent="0.25">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7"/>
      <c r="AG52" s="7"/>
      <c r="AH52" s="7"/>
      <c r="AI52" s="7"/>
      <c r="AJ52" s="7"/>
      <c r="AK52" s="7"/>
      <c r="AL52" s="7"/>
      <c r="AM52" s="3"/>
      <c r="AN52" s="3"/>
      <c r="AO52" s="3"/>
      <c r="AP52" s="3"/>
    </row>
    <row r="53" spans="2:42" x14ac:dyDescent="0.25">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7"/>
      <c r="AG53" s="7"/>
      <c r="AH53" s="7"/>
      <c r="AI53" s="7"/>
      <c r="AJ53" s="7"/>
      <c r="AK53" s="7"/>
      <c r="AL53" s="7"/>
      <c r="AM53" s="3"/>
      <c r="AN53" s="3"/>
      <c r="AO53" s="3"/>
      <c r="AP53" s="3"/>
    </row>
    <row r="54" spans="2:42" x14ac:dyDescent="0.25">
      <c r="B54" s="27"/>
      <c r="C54" s="27"/>
      <c r="D54" s="27"/>
      <c r="E54" s="27"/>
      <c r="F54" s="27"/>
      <c r="G54" s="27"/>
      <c r="H54" s="27"/>
      <c r="I54" s="27"/>
      <c r="J54" s="27"/>
      <c r="K54" s="27"/>
      <c r="L54" s="27"/>
      <c r="M54" s="27"/>
      <c r="N54" s="27"/>
      <c r="O54" s="27"/>
      <c r="P54" s="27"/>
      <c r="Q54" s="27"/>
      <c r="R54" s="27"/>
      <c r="S54" s="27"/>
      <c r="T54" s="27"/>
      <c r="U54" s="27"/>
      <c r="Y54" s="27"/>
      <c r="Z54" s="27"/>
      <c r="AA54" s="27"/>
      <c r="AB54" s="27"/>
      <c r="AC54" s="27"/>
      <c r="AD54" s="27"/>
      <c r="AE54" s="27"/>
      <c r="AF54" s="7"/>
      <c r="AG54" s="7"/>
      <c r="AH54" s="7"/>
      <c r="AI54" s="7"/>
      <c r="AJ54" s="7"/>
      <c r="AK54" s="7"/>
      <c r="AL54" s="7"/>
      <c r="AM54" s="3"/>
      <c r="AN54" s="3"/>
      <c r="AO54" s="3"/>
      <c r="AP54" s="3"/>
    </row>
    <row r="55" spans="2:42" x14ac:dyDescent="0.25">
      <c r="B55" s="27"/>
      <c r="C55" s="27"/>
      <c r="D55" s="27"/>
      <c r="E55" s="27"/>
      <c r="F55" s="27"/>
      <c r="G55" s="27"/>
      <c r="H55" s="27"/>
      <c r="I55" s="27"/>
      <c r="J55" s="27"/>
      <c r="K55" s="27"/>
      <c r="L55" s="27"/>
      <c r="M55" s="27"/>
      <c r="N55" s="27"/>
      <c r="O55" s="27"/>
      <c r="P55" s="27"/>
      <c r="Q55" s="27"/>
      <c r="R55" s="27"/>
      <c r="S55" s="27"/>
      <c r="T55" s="27"/>
      <c r="U55" s="27"/>
      <c r="Y55" s="27"/>
      <c r="Z55" s="27"/>
      <c r="AA55" s="27"/>
      <c r="AB55" s="27"/>
      <c r="AC55" s="27"/>
      <c r="AD55" s="27"/>
      <c r="AE55" s="27"/>
      <c r="AF55" s="7"/>
      <c r="AG55" s="7"/>
      <c r="AH55" s="7"/>
      <c r="AI55" s="7"/>
      <c r="AJ55" s="7"/>
      <c r="AK55" s="7"/>
      <c r="AL55" s="7"/>
      <c r="AM55" s="3"/>
      <c r="AN55" s="3"/>
      <c r="AO55" s="3"/>
      <c r="AP55" s="3"/>
    </row>
    <row r="56" spans="2:42" x14ac:dyDescent="0.25">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7"/>
      <c r="AG56" s="7"/>
      <c r="AH56" s="7"/>
      <c r="AI56" s="7"/>
      <c r="AJ56" s="7"/>
      <c r="AK56" s="7"/>
      <c r="AL56" s="7"/>
      <c r="AM56" s="3"/>
      <c r="AN56" s="3"/>
      <c r="AO56" s="3"/>
      <c r="AP56" s="3"/>
    </row>
    <row r="57" spans="2:42" x14ac:dyDescent="0.25">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7"/>
      <c r="AG57" s="7"/>
      <c r="AH57" s="7"/>
      <c r="AI57" s="7"/>
      <c r="AJ57" s="7"/>
      <c r="AK57" s="7"/>
      <c r="AL57" s="7"/>
      <c r="AM57" s="3"/>
      <c r="AN57" s="3"/>
      <c r="AO57" s="3"/>
      <c r="AP57" s="3"/>
    </row>
    <row r="58" spans="2:42"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7"/>
      <c r="AG58" s="7"/>
      <c r="AH58" s="7"/>
      <c r="AI58" s="7"/>
      <c r="AJ58" s="7"/>
      <c r="AK58" s="7"/>
      <c r="AL58" s="7"/>
      <c r="AM58" s="3"/>
      <c r="AN58" s="3"/>
      <c r="AO58" s="3"/>
      <c r="AP58" s="3"/>
    </row>
    <row r="59" spans="2:42"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7"/>
      <c r="AG59" s="7"/>
      <c r="AH59" s="7"/>
      <c r="AI59" s="7"/>
      <c r="AJ59" s="7"/>
      <c r="AK59" s="7"/>
      <c r="AL59" s="7"/>
      <c r="AM59" s="3"/>
      <c r="AN59" s="3"/>
      <c r="AO59" s="3"/>
      <c r="AP59" s="3"/>
    </row>
    <row r="60" spans="2:42"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7"/>
      <c r="AG60" s="7"/>
      <c r="AH60" s="7"/>
      <c r="AI60" s="7"/>
      <c r="AJ60" s="7"/>
      <c r="AK60" s="7"/>
      <c r="AL60" s="7"/>
      <c r="AM60" s="3"/>
      <c r="AN60" s="3"/>
      <c r="AO60" s="3"/>
      <c r="AP60" s="3"/>
    </row>
    <row r="61" spans="2:42"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7"/>
      <c r="AG61" s="7"/>
      <c r="AH61" s="7"/>
      <c r="AI61" s="7"/>
      <c r="AJ61" s="7"/>
      <c r="AK61" s="7"/>
      <c r="AL61" s="7"/>
      <c r="AM61" s="3"/>
      <c r="AN61" s="3"/>
      <c r="AO61" s="3"/>
      <c r="AP61" s="3"/>
    </row>
    <row r="62" spans="2:42"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7"/>
      <c r="AG62" s="7"/>
      <c r="AH62" s="7"/>
      <c r="AI62" s="7"/>
      <c r="AJ62" s="7"/>
      <c r="AK62" s="7"/>
      <c r="AL62" s="7"/>
      <c r="AM62" s="3"/>
      <c r="AN62" s="3"/>
      <c r="AO62" s="3"/>
      <c r="AP62" s="3"/>
    </row>
    <row r="63" spans="2:42" x14ac:dyDescent="0.25">
      <c r="AF63" s="4"/>
      <c r="AG63" s="4"/>
      <c r="AH63" s="4"/>
      <c r="AI63" s="4"/>
      <c r="AJ63" s="4"/>
      <c r="AK63" s="4"/>
      <c r="AL63" s="4"/>
    </row>
    <row r="64" spans="2:42" x14ac:dyDescent="0.25">
      <c r="AF64" s="4"/>
      <c r="AG64" s="4"/>
      <c r="AH64" s="4"/>
      <c r="AI64" s="4"/>
      <c r="AJ64" s="4"/>
      <c r="AK64" s="4"/>
      <c r="AL64" s="4"/>
    </row>
    <row r="65" spans="32:38" x14ac:dyDescent="0.25">
      <c r="AF65" s="4"/>
      <c r="AG65" s="4"/>
      <c r="AH65" s="4"/>
      <c r="AI65" s="4"/>
      <c r="AJ65" s="4"/>
      <c r="AK65" s="4"/>
      <c r="AL65" s="4"/>
    </row>
    <row r="66" spans="32:38" x14ac:dyDescent="0.25">
      <c r="AF66" s="4"/>
      <c r="AG66" s="4"/>
      <c r="AH66" s="4"/>
      <c r="AI66" s="4"/>
      <c r="AJ66" s="4"/>
      <c r="AK66" s="4"/>
      <c r="AL66" s="4"/>
    </row>
    <row r="67" spans="32:38" x14ac:dyDescent="0.25">
      <c r="AF67" s="4"/>
      <c r="AG67" s="4"/>
      <c r="AH67" s="4"/>
      <c r="AI67" s="4"/>
      <c r="AJ67" s="4"/>
      <c r="AK67" s="4"/>
      <c r="AL67" s="4"/>
    </row>
    <row r="68" spans="32:38" x14ac:dyDescent="0.25">
      <c r="AF68" s="4"/>
      <c r="AG68" s="4"/>
      <c r="AH68" s="4"/>
      <c r="AI68" s="4"/>
      <c r="AJ68" s="4"/>
      <c r="AK68" s="4"/>
      <c r="AL68" s="4"/>
    </row>
    <row r="69" spans="32:38" x14ac:dyDescent="0.25">
      <c r="AF69" s="4"/>
      <c r="AG69" s="4"/>
      <c r="AH69" s="4"/>
      <c r="AI69" s="4"/>
      <c r="AJ69" s="4"/>
      <c r="AK69" s="4"/>
      <c r="AL69" s="4"/>
    </row>
    <row r="70" spans="32:38" x14ac:dyDescent="0.25">
      <c r="AF70" s="4"/>
      <c r="AG70" s="4"/>
      <c r="AH70" s="4"/>
      <c r="AI70" s="4"/>
      <c r="AJ70" s="4"/>
      <c r="AK70" s="4"/>
      <c r="AL70" s="4"/>
    </row>
    <row r="71" spans="32:38" x14ac:dyDescent="0.25">
      <c r="AF71" s="4"/>
      <c r="AG71" s="4"/>
      <c r="AH71" s="4"/>
      <c r="AI71" s="4"/>
      <c r="AJ71" s="4"/>
      <c r="AK71" s="4"/>
      <c r="AL71" s="4"/>
    </row>
    <row r="72" spans="32:38" x14ac:dyDescent="0.25">
      <c r="AF72" s="4"/>
      <c r="AG72" s="4"/>
      <c r="AH72" s="4"/>
      <c r="AI72" s="4"/>
      <c r="AJ72" s="4"/>
      <c r="AK72" s="4"/>
      <c r="AL72" s="4"/>
    </row>
    <row r="73" spans="32:38" x14ac:dyDescent="0.25">
      <c r="AF73" s="4"/>
      <c r="AG73" s="4"/>
      <c r="AH73" s="4"/>
      <c r="AI73" s="4"/>
      <c r="AJ73" s="4"/>
      <c r="AK73" s="4"/>
      <c r="AL73" s="4"/>
    </row>
    <row r="74" spans="32:38" x14ac:dyDescent="0.25">
      <c r="AF74" s="4"/>
      <c r="AG74" s="4"/>
      <c r="AH74" s="4"/>
      <c r="AI74" s="4"/>
      <c r="AJ74" s="4"/>
      <c r="AK74" s="4"/>
      <c r="AL74" s="4"/>
    </row>
    <row r="75" spans="32:38" x14ac:dyDescent="0.25">
      <c r="AF75" s="4"/>
      <c r="AG75" s="4"/>
      <c r="AH75" s="4"/>
      <c r="AI75" s="4"/>
      <c r="AJ75" s="4"/>
      <c r="AK75" s="4"/>
      <c r="AL75" s="4"/>
    </row>
    <row r="76" spans="32:38" x14ac:dyDescent="0.25">
      <c r="AF76" s="4"/>
      <c r="AG76" s="4"/>
      <c r="AH76" s="4"/>
      <c r="AI76" s="4"/>
      <c r="AJ76" s="4"/>
      <c r="AK76" s="4"/>
      <c r="AL76" s="4"/>
    </row>
    <row r="77" spans="32:38" x14ac:dyDescent="0.25">
      <c r="AF77" s="4"/>
      <c r="AG77" s="4"/>
      <c r="AH77" s="4"/>
      <c r="AI77" s="4"/>
      <c r="AJ77" s="4"/>
      <c r="AK77" s="4"/>
      <c r="AL77" s="4"/>
    </row>
    <row r="78" spans="32:38" x14ac:dyDescent="0.25">
      <c r="AF78" s="4"/>
      <c r="AG78" s="4"/>
      <c r="AH78" s="4"/>
      <c r="AI78" s="4"/>
      <c r="AJ78" s="4"/>
      <c r="AK78" s="4"/>
      <c r="AL78" s="4"/>
    </row>
    <row r="79" spans="32:38" x14ac:dyDescent="0.25">
      <c r="AF79" s="4"/>
      <c r="AG79" s="4"/>
      <c r="AH79" s="4"/>
      <c r="AI79" s="4"/>
      <c r="AJ79" s="4"/>
      <c r="AK79" s="4"/>
      <c r="AL79" s="4"/>
    </row>
    <row r="80" spans="32:38" x14ac:dyDescent="0.25">
      <c r="AF80" s="4"/>
      <c r="AG80" s="4"/>
      <c r="AH80" s="4"/>
      <c r="AI80" s="4"/>
      <c r="AJ80" s="4"/>
      <c r="AK80" s="4"/>
      <c r="AL80" s="4"/>
    </row>
    <row r="81" spans="32:38" x14ac:dyDescent="0.25">
      <c r="AF81" s="4"/>
      <c r="AG81" s="4"/>
      <c r="AH81" s="4"/>
      <c r="AI81" s="4"/>
      <c r="AJ81" s="4"/>
      <c r="AK81" s="4"/>
      <c r="AL81" s="4"/>
    </row>
    <row r="82" spans="32:38" x14ac:dyDescent="0.25">
      <c r="AF82" s="4"/>
      <c r="AG82" s="4"/>
      <c r="AH82" s="4"/>
      <c r="AI82" s="4"/>
      <c r="AJ82" s="4"/>
      <c r="AK82" s="4"/>
      <c r="AL82" s="4"/>
    </row>
    <row r="83" spans="32:38" x14ac:dyDescent="0.25">
      <c r="AF83" s="4"/>
      <c r="AG83" s="4"/>
      <c r="AH83" s="4"/>
      <c r="AI83" s="4"/>
      <c r="AJ83" s="4"/>
      <c r="AK83" s="4"/>
      <c r="AL83" s="4"/>
    </row>
    <row r="84" spans="32:38" x14ac:dyDescent="0.25">
      <c r="AF84" s="4"/>
      <c r="AG84" s="4"/>
      <c r="AH84" s="4"/>
      <c r="AI84" s="4"/>
      <c r="AJ84" s="4"/>
      <c r="AK84" s="4"/>
      <c r="AL84" s="4"/>
    </row>
    <row r="85" spans="32:38" x14ac:dyDescent="0.25">
      <c r="AF85" s="4"/>
      <c r="AG85" s="4"/>
      <c r="AH85" s="4"/>
      <c r="AI85" s="4"/>
      <c r="AJ85" s="4"/>
      <c r="AK85" s="4"/>
      <c r="AL85" s="4"/>
    </row>
    <row r="86" spans="32:38" x14ac:dyDescent="0.25">
      <c r="AF86" s="4"/>
      <c r="AG86" s="4"/>
      <c r="AH86" s="4"/>
      <c r="AI86" s="4"/>
      <c r="AJ86" s="4"/>
      <c r="AK86" s="4"/>
      <c r="AL86" s="4"/>
    </row>
    <row r="87" spans="32:38" x14ac:dyDescent="0.25">
      <c r="AF87" s="4"/>
      <c r="AG87" s="4"/>
      <c r="AH87" s="4"/>
      <c r="AI87" s="4"/>
      <c r="AJ87" s="4"/>
      <c r="AK87" s="4"/>
      <c r="AL87" s="4"/>
    </row>
    <row r="88" spans="32:38" x14ac:dyDescent="0.25">
      <c r="AF88" s="4"/>
      <c r="AG88" s="4"/>
      <c r="AH88" s="4"/>
      <c r="AI88" s="4"/>
      <c r="AJ88" s="4"/>
      <c r="AK88" s="4"/>
      <c r="AL88" s="4"/>
    </row>
    <row r="89" spans="32:38" x14ac:dyDescent="0.25">
      <c r="AF89" s="4"/>
      <c r="AG89" s="4"/>
      <c r="AH89" s="4"/>
      <c r="AI89" s="4"/>
      <c r="AJ89" s="4"/>
      <c r="AK89" s="4"/>
      <c r="AL89" s="4"/>
    </row>
    <row r="90" spans="32:38" x14ac:dyDescent="0.25">
      <c r="AF90" s="4"/>
      <c r="AG90" s="4"/>
      <c r="AH90" s="4"/>
      <c r="AI90" s="4"/>
      <c r="AJ90" s="4"/>
      <c r="AK90" s="4"/>
      <c r="AL90" s="4"/>
    </row>
    <row r="91" spans="32:38" x14ac:dyDescent="0.25">
      <c r="AF91" s="4"/>
      <c r="AG91" s="4"/>
      <c r="AH91" s="4"/>
      <c r="AI91" s="4"/>
      <c r="AJ91" s="4"/>
      <c r="AK91" s="4"/>
      <c r="AL91" s="4"/>
    </row>
    <row r="92" spans="32:38" x14ac:dyDescent="0.25">
      <c r="AF92" s="4"/>
      <c r="AG92" s="4"/>
      <c r="AH92" s="4"/>
      <c r="AI92" s="4"/>
      <c r="AJ92" s="4"/>
      <c r="AK92" s="4"/>
      <c r="AL92" s="4"/>
    </row>
    <row r="93" spans="32:38" x14ac:dyDescent="0.25">
      <c r="AF93" s="4"/>
      <c r="AG93" s="4"/>
      <c r="AH93" s="4"/>
      <c r="AI93" s="4"/>
      <c r="AJ93" s="4"/>
      <c r="AK93" s="4"/>
      <c r="AL93" s="4"/>
    </row>
    <row r="94" spans="32:38" x14ac:dyDescent="0.25">
      <c r="AF94" s="4"/>
      <c r="AG94" s="4"/>
      <c r="AH94" s="4"/>
      <c r="AI94" s="4"/>
      <c r="AJ94" s="4"/>
      <c r="AK94" s="4"/>
      <c r="AL94" s="4"/>
    </row>
    <row r="95" spans="32:38" x14ac:dyDescent="0.25">
      <c r="AF95" s="4"/>
      <c r="AG95" s="4"/>
      <c r="AH95" s="4"/>
      <c r="AI95" s="4"/>
      <c r="AJ95" s="4"/>
      <c r="AK95" s="4"/>
      <c r="AL95" s="4"/>
    </row>
    <row r="96" spans="32:38" x14ac:dyDescent="0.25">
      <c r="AF96" s="4"/>
      <c r="AG96" s="4"/>
      <c r="AH96" s="4"/>
      <c r="AI96" s="4"/>
      <c r="AJ96" s="4"/>
      <c r="AK96" s="4"/>
      <c r="AL96" s="4"/>
    </row>
    <row r="97" spans="32:38" x14ac:dyDescent="0.25">
      <c r="AF97" s="4"/>
      <c r="AG97" s="4"/>
      <c r="AH97" s="4"/>
      <c r="AI97" s="4"/>
      <c r="AJ97" s="4"/>
      <c r="AK97" s="4"/>
      <c r="AL97" s="4"/>
    </row>
    <row r="98" spans="32:38" x14ac:dyDescent="0.25">
      <c r="AF98" s="4"/>
      <c r="AG98" s="4"/>
      <c r="AH98" s="4"/>
      <c r="AI98" s="4"/>
      <c r="AJ98" s="4"/>
      <c r="AK98" s="4"/>
      <c r="AL98" s="4"/>
    </row>
    <row r="99" spans="32:38" x14ac:dyDescent="0.25">
      <c r="AF99" s="4"/>
      <c r="AG99" s="4"/>
      <c r="AH99" s="4"/>
      <c r="AI99" s="4"/>
      <c r="AJ99" s="4"/>
      <c r="AK99" s="4"/>
      <c r="AL99" s="4"/>
    </row>
    <row r="100" spans="32:38" x14ac:dyDescent="0.25">
      <c r="AF100" s="4"/>
      <c r="AG100" s="4"/>
      <c r="AH100" s="4"/>
      <c r="AI100" s="4"/>
      <c r="AJ100" s="4"/>
      <c r="AK100" s="4"/>
      <c r="AL100" s="4"/>
    </row>
    <row r="101" spans="32:38" x14ac:dyDescent="0.25">
      <c r="AF101" s="4"/>
      <c r="AG101" s="4"/>
      <c r="AH101" s="4"/>
      <c r="AI101" s="4"/>
      <c r="AJ101" s="4"/>
      <c r="AK101" s="4"/>
      <c r="AL101" s="4"/>
    </row>
    <row r="102" spans="32:38" x14ac:dyDescent="0.25">
      <c r="AF102" s="4"/>
      <c r="AG102" s="4"/>
      <c r="AH102" s="4"/>
      <c r="AI102" s="4"/>
      <c r="AJ102" s="4"/>
      <c r="AK102" s="4"/>
      <c r="AL102" s="4"/>
    </row>
    <row r="103" spans="32:38" x14ac:dyDescent="0.25">
      <c r="AF103" s="4"/>
      <c r="AG103" s="4"/>
      <c r="AH103" s="4"/>
      <c r="AI103" s="4"/>
      <c r="AJ103" s="4"/>
      <c r="AK103" s="4"/>
      <c r="AL103" s="4"/>
    </row>
    <row r="104" spans="32:38" x14ac:dyDescent="0.25">
      <c r="AF104" s="4"/>
      <c r="AG104" s="4"/>
      <c r="AH104" s="4"/>
      <c r="AI104" s="4"/>
      <c r="AJ104" s="4"/>
      <c r="AK104" s="4"/>
      <c r="AL104" s="4"/>
    </row>
    <row r="105" spans="32:38" x14ac:dyDescent="0.25">
      <c r="AF105" s="4"/>
      <c r="AG105" s="4"/>
      <c r="AH105" s="4"/>
      <c r="AI105" s="4"/>
      <c r="AJ105" s="4"/>
      <c r="AK105" s="4"/>
      <c r="AL105" s="4"/>
    </row>
    <row r="106" spans="32:38" x14ac:dyDescent="0.25">
      <c r="AF106" s="4"/>
      <c r="AG106" s="4"/>
      <c r="AH106" s="4"/>
      <c r="AI106" s="4"/>
      <c r="AJ106" s="4"/>
      <c r="AK106" s="4"/>
      <c r="AL106" s="4"/>
    </row>
    <row r="107" spans="32:38" x14ac:dyDescent="0.25">
      <c r="AF107" s="4"/>
      <c r="AG107" s="4"/>
      <c r="AH107" s="4"/>
      <c r="AI107" s="4"/>
      <c r="AJ107" s="4"/>
      <c r="AK107" s="4"/>
      <c r="AL107" s="4"/>
    </row>
    <row r="108" spans="32:38" x14ac:dyDescent="0.25">
      <c r="AF108" s="4"/>
      <c r="AG108" s="4"/>
      <c r="AH108" s="4"/>
      <c r="AI108" s="4"/>
      <c r="AJ108" s="4"/>
      <c r="AK108" s="4"/>
      <c r="AL108" s="4"/>
    </row>
    <row r="109" spans="32:38" x14ac:dyDescent="0.25">
      <c r="AF109" s="4"/>
      <c r="AG109" s="4"/>
      <c r="AH109" s="4"/>
      <c r="AI109" s="4"/>
      <c r="AJ109" s="4"/>
      <c r="AK109" s="4"/>
      <c r="AL109" s="4"/>
    </row>
    <row r="110" spans="32:38" x14ac:dyDescent="0.25">
      <c r="AF110" s="4"/>
      <c r="AG110" s="4"/>
      <c r="AH110" s="4"/>
      <c r="AI110" s="4"/>
      <c r="AJ110" s="4"/>
      <c r="AK110" s="4"/>
      <c r="AL110" s="4"/>
    </row>
    <row r="111" spans="32:38" x14ac:dyDescent="0.25">
      <c r="AF111" s="4"/>
      <c r="AG111" s="4"/>
      <c r="AH111" s="4"/>
      <c r="AI111" s="4"/>
      <c r="AJ111" s="4"/>
      <c r="AK111" s="4"/>
      <c r="AL111" s="4"/>
    </row>
    <row r="112" spans="32:38" x14ac:dyDescent="0.25">
      <c r="AF112" s="4"/>
      <c r="AG112" s="4"/>
      <c r="AH112" s="4"/>
      <c r="AI112" s="4"/>
      <c r="AJ112" s="4"/>
      <c r="AK112" s="4"/>
      <c r="AL112" s="4"/>
    </row>
    <row r="113" spans="32:38" x14ac:dyDescent="0.25">
      <c r="AF113" s="4"/>
      <c r="AG113" s="4"/>
      <c r="AH113" s="4"/>
      <c r="AI113" s="4"/>
      <c r="AJ113" s="4"/>
      <c r="AK113" s="4"/>
      <c r="AL113" s="4"/>
    </row>
    <row r="114" spans="32:38" x14ac:dyDescent="0.25">
      <c r="AF114" s="4"/>
      <c r="AG114" s="4"/>
      <c r="AH114" s="4"/>
      <c r="AI114" s="4"/>
      <c r="AJ114" s="4"/>
      <c r="AK114" s="4"/>
      <c r="AL114" s="4"/>
    </row>
    <row r="115" spans="32:38" x14ac:dyDescent="0.25">
      <c r="AF115" s="4"/>
      <c r="AG115" s="4"/>
      <c r="AH115" s="4"/>
      <c r="AI115" s="4"/>
      <c r="AJ115" s="4"/>
      <c r="AK115" s="4"/>
      <c r="AL115" s="4"/>
    </row>
    <row r="116" spans="32:38" x14ac:dyDescent="0.25">
      <c r="AF116" s="4"/>
      <c r="AG116" s="4"/>
      <c r="AH116" s="4"/>
      <c r="AI116" s="4"/>
      <c r="AJ116" s="4"/>
      <c r="AK116" s="4"/>
      <c r="AL116" s="4"/>
    </row>
    <row r="117" spans="32:38" x14ac:dyDescent="0.25">
      <c r="AF117" s="4"/>
      <c r="AG117" s="4"/>
      <c r="AH117" s="4"/>
      <c r="AI117" s="4"/>
      <c r="AJ117" s="4"/>
      <c r="AK117" s="4"/>
      <c r="AL117" s="4"/>
    </row>
    <row r="118" spans="32:38" x14ac:dyDescent="0.25">
      <c r="AF118" s="4"/>
      <c r="AG118" s="4"/>
      <c r="AH118" s="4"/>
      <c r="AI118" s="4"/>
      <c r="AJ118" s="4"/>
      <c r="AK118" s="4"/>
      <c r="AL118" s="4"/>
    </row>
  </sheetData>
  <sheetProtection selectLockedCells="1" selectUnlockedCells="1"/>
  <customSheetViews>
    <customSheetView guid="{9F10FD11-6100-49E1-A6D9-5E69E81A5748}" scale="80" showGridLines="0" state="hidden">
      <pane xSplit="2" ySplit="3" topLeftCell="C4" activePane="bottomRight" state="frozen"/>
      <selection pane="bottomRight" activeCell="I16" sqref="I16"/>
      <pageMargins left="0.7" right="0.7" top="0.75" bottom="0.75" header="0.3" footer="0.3"/>
      <pageSetup paperSize="9" orientation="portrait" r:id="rId1"/>
    </customSheetView>
  </customSheetViews>
  <mergeCells count="12">
    <mergeCell ref="AI45:AI46"/>
    <mergeCell ref="AJ45:AJ46"/>
    <mergeCell ref="S48:U49"/>
    <mergeCell ref="S50:U50"/>
    <mergeCell ref="AE46:AF46"/>
    <mergeCell ref="AE3:AF3"/>
    <mergeCell ref="B2:F2"/>
    <mergeCell ref="I44:I45"/>
    <mergeCell ref="J44:J45"/>
    <mergeCell ref="M44:M45"/>
    <mergeCell ref="N44:N45"/>
    <mergeCell ref="K2:L2"/>
  </mergeCell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118"/>
  <sheetViews>
    <sheetView showGridLines="0" zoomScale="80" zoomScaleNormal="80" workbookViewId="0">
      <pane xSplit="2" ySplit="3" topLeftCell="W37" activePane="bottomRight" state="frozen"/>
      <selection pane="topRight" activeCell="C1" sqref="C1"/>
      <selection pane="bottomLeft" activeCell="A4" sqref="A4"/>
      <selection pane="bottomRight" activeCell="AH55" sqref="AH55"/>
    </sheetView>
  </sheetViews>
  <sheetFormatPr defaultRowHeight="15" x14ac:dyDescent="0.25"/>
  <cols>
    <col min="1" max="1" width="2.5703125" customWidth="1"/>
    <col min="2" max="2" width="14.140625" customWidth="1"/>
    <col min="3" max="30" width="12.7109375" customWidth="1"/>
    <col min="31" max="31" width="11.28515625" bestFit="1" customWidth="1"/>
    <col min="32" max="32" width="17" bestFit="1" customWidth="1"/>
    <col min="33" max="33" width="17" customWidth="1"/>
    <col min="34" max="34" width="24.5703125" customWidth="1"/>
    <col min="35" max="36" width="18.42578125" customWidth="1"/>
    <col min="37" max="37" width="12.85546875" customWidth="1"/>
    <col min="38" max="39" width="13.85546875" customWidth="1"/>
  </cols>
  <sheetData>
    <row r="2" spans="2:39" ht="15.75" x14ac:dyDescent="0.25">
      <c r="B2" s="813" t="s">
        <v>189</v>
      </c>
      <c r="C2" s="813"/>
      <c r="D2" s="813"/>
      <c r="E2" s="813"/>
      <c r="F2" s="813"/>
      <c r="K2" s="816"/>
      <c r="L2" s="816"/>
    </row>
    <row r="3" spans="2:39" ht="49.5" x14ac:dyDescent="0.25">
      <c r="B3" s="18" t="s">
        <v>140</v>
      </c>
      <c r="C3" s="18" t="s">
        <v>9</v>
      </c>
      <c r="D3" s="18" t="s">
        <v>10</v>
      </c>
      <c r="E3" s="18" t="s">
        <v>1</v>
      </c>
      <c r="F3" s="18" t="s">
        <v>77</v>
      </c>
      <c r="G3" s="58" t="s">
        <v>56</v>
      </c>
      <c r="H3" s="58" t="s">
        <v>57</v>
      </c>
      <c r="I3" s="19" t="s">
        <v>2</v>
      </c>
      <c r="J3" s="19" t="s">
        <v>3</v>
      </c>
      <c r="K3" s="58" t="s">
        <v>58</v>
      </c>
      <c r="L3" s="58" t="s">
        <v>59</v>
      </c>
      <c r="M3" s="58" t="s">
        <v>60</v>
      </c>
      <c r="N3" s="58" t="s">
        <v>61</v>
      </c>
      <c r="O3" s="58" t="s">
        <v>62</v>
      </c>
      <c r="P3" s="58" t="s">
        <v>63</v>
      </c>
      <c r="Q3" s="58" t="s">
        <v>64</v>
      </c>
      <c r="R3" s="58" t="s">
        <v>65</v>
      </c>
      <c r="S3" s="58" t="s">
        <v>66</v>
      </c>
      <c r="T3" s="58" t="s">
        <v>67</v>
      </c>
      <c r="U3" s="58" t="s">
        <v>68</v>
      </c>
      <c r="V3" s="58" t="s">
        <v>69</v>
      </c>
      <c r="W3" s="58" t="s">
        <v>70</v>
      </c>
      <c r="X3" s="58" t="s">
        <v>71</v>
      </c>
      <c r="Y3" s="58" t="s">
        <v>72</v>
      </c>
      <c r="Z3" s="58" t="s">
        <v>73</v>
      </c>
      <c r="AA3" s="137" t="s">
        <v>79</v>
      </c>
      <c r="AB3" s="58" t="s">
        <v>78</v>
      </c>
      <c r="AC3" s="58" t="s">
        <v>13</v>
      </c>
      <c r="AD3" s="58" t="s">
        <v>12</v>
      </c>
      <c r="AE3" s="809" t="s">
        <v>413</v>
      </c>
      <c r="AF3" s="810"/>
      <c r="AG3" s="334" t="s">
        <v>410</v>
      </c>
      <c r="AH3" s="334" t="s">
        <v>414</v>
      </c>
      <c r="AI3" s="336" t="s">
        <v>411</v>
      </c>
      <c r="AJ3" s="336" t="s">
        <v>412</v>
      </c>
      <c r="AL3" s="340" t="s">
        <v>417</v>
      </c>
      <c r="AM3" s="340" t="s">
        <v>418</v>
      </c>
    </row>
    <row r="4" spans="2:39" ht="18" customHeight="1" x14ac:dyDescent="0.25">
      <c r="B4" s="21">
        <v>1</v>
      </c>
      <c r="C4" s="22">
        <f>'DATI STRUTTURA'!D22</f>
        <v>3.3</v>
      </c>
      <c r="D4" s="22">
        <f>'DATI STRUTTURA'!E22</f>
        <v>0.4</v>
      </c>
      <c r="E4" s="23">
        <f t="shared" ref="E4:E43" si="0">C4*D4</f>
        <v>1.32</v>
      </c>
      <c r="F4" s="22">
        <f t="shared" ref="F4:F43" si="1">E4/1.2</f>
        <v>1.1000000000000001</v>
      </c>
      <c r="G4" s="24">
        <f>(C4*D4^3)/12</f>
        <v>1.7600000000000001E-2</v>
      </c>
      <c r="H4" s="24">
        <f>(D4*C4^3)/12</f>
        <v>1.1979</v>
      </c>
      <c r="I4" s="25">
        <f>IF(H4=0,0,IF('DATI STRUTTURA'!D22&lt;='DATI STRUTTURA'!E22,0,1/(('DATI STRUTTURA'!$F$11^3)/('MASSE 1'!$O$13*'Foglio deposito'!$J$161*H4)+'DATI STRUTTURA'!$F$11/('Foglio deposito'!$J$162*$F4))))</f>
        <v>426088.33119256992</v>
      </c>
      <c r="J4" s="25">
        <f>IF(G4=0,0,IF('DATI STRUTTURA'!D22&lt;='DATI STRUTTURA'!E22,1/(('DATI STRUTTURA'!$F$11^3)/('MASSE 1'!$O$13*'Foglio deposito'!$J$161*G4)+'DATI STRUTTURA'!$F$11/('Foglio deposito'!$J$162*$F4)),0))</f>
        <v>0</v>
      </c>
      <c r="K4" s="22">
        <f>'DATI STRUTTURA'!F22</f>
        <v>1.65</v>
      </c>
      <c r="L4" s="22">
        <f>'DATI STRUTTURA'!G22</f>
        <v>6.35</v>
      </c>
      <c r="M4" s="21">
        <f t="shared" ref="M4:M43" si="2">J4*K4</f>
        <v>0</v>
      </c>
      <c r="N4" s="21">
        <f t="shared" ref="N4:N43" si="3">I4*L4</f>
        <v>2705660.9030728186</v>
      </c>
      <c r="O4" s="22">
        <f>K4-CENTRI!$S$11</f>
        <v>-2.5437708855628682</v>
      </c>
      <c r="P4" s="22">
        <f>L4-CENTRI!$S$12</f>
        <v>0.88089883073360298</v>
      </c>
      <c r="Q4" s="22">
        <f>O4^2</f>
        <v>6.4707703182372986</v>
      </c>
      <c r="R4" s="22">
        <f>P4^2</f>
        <v>0.7759827499878289</v>
      </c>
      <c r="S4" s="25">
        <f t="shared" ref="S4:S43" si="4">J4*Q4</f>
        <v>0</v>
      </c>
      <c r="T4" s="25">
        <f t="shared" ref="T4:T43" si="5">I4*R4</f>
        <v>330637.19497653522</v>
      </c>
      <c r="U4" s="26">
        <f>I4/I$46</f>
        <v>0.51239108886067497</v>
      </c>
      <c r="V4" s="26">
        <f>I4*'Foglio deposito'!$F$265*P4/CENTRI!$S$19</f>
        <v>-1.3297280671933339E-2</v>
      </c>
      <c r="W4" s="26">
        <f>I4*'Foglio deposito'!$F$264*P4/CENTRI!$S$19</f>
        <v>2.0987199575707776E-3</v>
      </c>
      <c r="X4" s="26">
        <f t="shared" ref="X4" si="6">J4/J$46</f>
        <v>0</v>
      </c>
      <c r="Y4" s="26">
        <f>J4*'Foglio deposito'!$F$264*O4/CENTRI!$S$19</f>
        <v>0</v>
      </c>
      <c r="Z4" s="26">
        <f>J4*'Foglio deposito'!$F$265*O4/CENTRI!$S$19</f>
        <v>0</v>
      </c>
      <c r="AA4" s="22">
        <f>(U4+V4)*'Foglio deposito'!$C$51-W4*'Foglio deposito'!$C$52+AI4</f>
        <v>23.806364575556422</v>
      </c>
      <c r="AB4" s="22">
        <f>(X4+Y4)*'Foglio deposito'!$C$52-Z4*'Foglio deposito'!$C$51+AJ4</f>
        <v>0</v>
      </c>
      <c r="AC4" s="22">
        <f>AA4*100/'Foglio deposito'!$C$51</f>
        <v>50.361433149918994</v>
      </c>
      <c r="AD4" s="22">
        <f>AB4*100/'Foglio deposito'!$C$52</f>
        <v>0</v>
      </c>
      <c r="AE4" s="109">
        <f>AL4*P4</f>
        <v>20.491450411024282</v>
      </c>
      <c r="AF4" s="10">
        <f t="shared" ref="AF4:AF43" si="7">AM4*O4</f>
        <v>0</v>
      </c>
      <c r="AG4" s="14">
        <f>(S4+T4)/$S$50</f>
        <v>5.9674452278524722E-3</v>
      </c>
      <c r="AH4" s="14">
        <f>IF(AG4=0,0,MAXA('Foglio deposito'!$Q$222,'Foglio deposito'!$R$222))*AG4</f>
        <v>0.47954830760123646</v>
      </c>
      <c r="AI4" s="337">
        <f>IF(S4=0,AH4/P4,0)</f>
        <v>0.54438522435303249</v>
      </c>
      <c r="AJ4" s="338">
        <f>IF(T4=0,AH4/O4,0)</f>
        <v>0</v>
      </c>
      <c r="AL4" s="338">
        <f>(U4+V4)*'Foglio deposito'!$C$51-W4*'Foglio deposito'!$C$52</f>
        <v>23.26197935120339</v>
      </c>
      <c r="AM4" s="338">
        <f>(X4+Y4)*'Foglio deposito'!$C$52-Z4*'Foglio deposito'!$C$51</f>
        <v>0</v>
      </c>
    </row>
    <row r="5" spans="2:39" ht="18" customHeight="1" x14ac:dyDescent="0.25">
      <c r="B5" s="21">
        <f t="shared" ref="B5:B43" si="8">B4+1</f>
        <v>2</v>
      </c>
      <c r="C5" s="22">
        <f>'DATI STRUTTURA'!D23</f>
        <v>0.99</v>
      </c>
      <c r="D5" s="22">
        <f>'DATI STRUTTURA'!E23</f>
        <v>0.4</v>
      </c>
      <c r="E5" s="23">
        <f t="shared" si="0"/>
        <v>0.39600000000000002</v>
      </c>
      <c r="F5" s="22">
        <f t="shared" si="1"/>
        <v>0.33</v>
      </c>
      <c r="G5" s="24">
        <f t="shared" ref="G5:G43" si="9">(C5*D5^3)/12</f>
        <v>5.2800000000000008E-3</v>
      </c>
      <c r="H5" s="24">
        <f t="shared" ref="H5:H43" si="10">(D5*C5^3)/12</f>
        <v>3.2343299999999998E-2</v>
      </c>
      <c r="I5" s="25">
        <f>IF(H5=0,0,IF('DATI STRUTTURA'!D23&lt;='DATI STRUTTURA'!E23,0,1/(('DATI STRUTTURA'!$F$11^3)/('MASSE 1'!$O$13*'Foglio deposito'!$J$161*H5)+'DATI STRUTTURA'!$F$11/('Foglio deposito'!$J$162*$F5))))</f>
        <v>20854.278546574009</v>
      </c>
      <c r="J5" s="25">
        <f>IF(G5=0,0,IF('DATI STRUTTURA'!D23&lt;='DATI STRUTTURA'!E23,1/(('DATI STRUTTURA'!$F$11^3)/('MASSE 1'!$O$13*'Foglio deposito'!$J$161*G5)+'DATI STRUTTURA'!$F$11/('Foglio deposito'!$J$162*$F5)),0))</f>
        <v>0</v>
      </c>
      <c r="K5" s="22">
        <f>'DATI STRUTTURA'!F23</f>
        <v>3.7450000000000001</v>
      </c>
      <c r="L5" s="22">
        <f>'DATI STRUTTURA'!G23</f>
        <v>7.25</v>
      </c>
      <c r="M5" s="21">
        <f t="shared" si="2"/>
        <v>0</v>
      </c>
      <c r="N5" s="21">
        <f t="shared" si="3"/>
        <v>151193.51946266156</v>
      </c>
      <c r="O5" s="22">
        <f>K5-CENTRI!$S$11</f>
        <v>-0.44877088556286804</v>
      </c>
      <c r="P5" s="22">
        <f>L5-CENTRI!$S$12</f>
        <v>1.7808988307336033</v>
      </c>
      <c r="Q5" s="22">
        <f t="shared" ref="Q5:R20" si="11">O5^2</f>
        <v>0.20139530772888081</v>
      </c>
      <c r="R5" s="22">
        <f t="shared" si="11"/>
        <v>3.1716006453083154</v>
      </c>
      <c r="S5" s="25">
        <f t="shared" si="4"/>
        <v>0</v>
      </c>
      <c r="T5" s="25">
        <f t="shared" si="5"/>
        <v>66141.443295753488</v>
      </c>
      <c r="U5" s="26">
        <f t="shared" ref="U5:U43" si="12">I5/I$46</f>
        <v>2.507824249017877E-2</v>
      </c>
      <c r="V5" s="26">
        <f>I5*'Foglio deposito'!$F$265*P5/CENTRI!$S$19</f>
        <v>-1.3157445511577173E-3</v>
      </c>
      <c r="W5" s="26">
        <f>I5*'Foglio deposito'!$F$264*P5/CENTRI!$S$19</f>
        <v>2.0766496674828923E-4</v>
      </c>
      <c r="X5" s="26">
        <f t="shared" ref="X5:X43" si="13">J5/J$46</f>
        <v>0</v>
      </c>
      <c r="Y5" s="26">
        <f>J5*'Foglio deposito'!$F$264*O5/CENTRI!$S$19</f>
        <v>0</v>
      </c>
      <c r="Z5" s="26">
        <f>J5*'Foglio deposito'!$F$265*O5/CENTRI!$S$19</f>
        <v>0</v>
      </c>
      <c r="AA5" s="22">
        <f>(U5+V5)*'Foglio deposito'!$C$51-W5*'Foglio deposito'!$C$52+AI5</f>
        <v>1.1444218416052523</v>
      </c>
      <c r="AB5" s="22">
        <f>(X5+Y5)*'Foglio deposito'!$C$52-Z5*'Foglio deposito'!$C$51+AJ5</f>
        <v>0</v>
      </c>
      <c r="AC5" s="22">
        <f>AA5*100/'Foglio deposito'!$C$51</f>
        <v>2.4209796455225048</v>
      </c>
      <c r="AD5" s="22">
        <f>AB5*100/'Foglio deposito'!$C$52</f>
        <v>0</v>
      </c>
      <c r="AE5" s="109">
        <f>AL5*P5</f>
        <v>1.9421695465569371</v>
      </c>
      <c r="AF5" s="10">
        <f t="shared" si="7"/>
        <v>0</v>
      </c>
      <c r="AG5" s="14">
        <f t="shared" ref="AG5:AG43" si="14">(S5+T5)/$S$50</f>
        <v>1.1937417996379081E-3</v>
      </c>
      <c r="AH5" s="14">
        <f>IF(AG5=0,0,MAXA('Foglio deposito'!$Q$222,'Foglio deposito'!$R$222))*AG5</f>
        <v>9.5929973023853865E-2</v>
      </c>
      <c r="AI5" s="337">
        <f t="shared" ref="AI5:AI43" si="15">IF(S5=0,AH5/P5,0)</f>
        <v>5.3866043016232178E-2</v>
      </c>
      <c r="AJ5" s="338">
        <f t="shared" ref="AJ5:AJ43" si="16">IF(T5=0,AH5/O5,0)</f>
        <v>0</v>
      </c>
      <c r="AL5" s="338">
        <f>(U5+V5)*'Foglio deposito'!$C$51-W5*'Foglio deposito'!$C$52</f>
        <v>1.0905557985890202</v>
      </c>
      <c r="AM5" s="338">
        <f>(X5+Y5)*'Foglio deposito'!$C$52-Z5*'Foglio deposito'!$C$51</f>
        <v>0</v>
      </c>
    </row>
    <row r="6" spans="2:39" ht="18" customHeight="1" x14ac:dyDescent="0.25">
      <c r="B6" s="21">
        <f t="shared" si="8"/>
        <v>3</v>
      </c>
      <c r="C6" s="22">
        <f>'DATI STRUTTURA'!D24</f>
        <v>1.89</v>
      </c>
      <c r="D6" s="22">
        <f>'DATI STRUTTURA'!E24</f>
        <v>0.4</v>
      </c>
      <c r="E6" s="23">
        <f t="shared" si="0"/>
        <v>0.75600000000000001</v>
      </c>
      <c r="F6" s="22">
        <f t="shared" si="1"/>
        <v>0.63</v>
      </c>
      <c r="G6" s="24">
        <f t="shared" si="9"/>
        <v>1.0080000000000002E-2</v>
      </c>
      <c r="H6" s="24">
        <f t="shared" si="10"/>
        <v>0.2250423</v>
      </c>
      <c r="I6" s="25">
        <f>IF(H6=0,0,IF('DATI STRUTTURA'!D24&lt;='DATI STRUTTURA'!E24,0,1/(('DATI STRUTTURA'!$F$11^3)/('MASSE 1'!$O$13*'Foglio deposito'!$J$161*H6)+'DATI STRUTTURA'!$F$11/('Foglio deposito'!$J$162*$F6))))</f>
        <v>119664.94609054097</v>
      </c>
      <c r="J6" s="25">
        <f>IF(G6=0,0,IF('DATI STRUTTURA'!D24&lt;='DATI STRUTTURA'!E24,1/(('DATI STRUTTURA'!$F$11^3)/('MASSE 1'!$O$13*'Foglio deposito'!$J$161*G6)+'DATI STRUTTURA'!$F$11/('Foglio deposito'!$J$162*$F6)),0))</f>
        <v>0</v>
      </c>
      <c r="K6" s="22">
        <f>'DATI STRUTTURA'!F24</f>
        <v>6.1050000000000004</v>
      </c>
      <c r="L6" s="22">
        <f>'DATI STRUTTURA'!G24</f>
        <v>7.25</v>
      </c>
      <c r="M6" s="21">
        <f t="shared" si="2"/>
        <v>0</v>
      </c>
      <c r="N6" s="21">
        <f t="shared" si="3"/>
        <v>867570.85915642197</v>
      </c>
      <c r="O6" s="22">
        <f>K6-CENTRI!$S$11</f>
        <v>1.9112291144371323</v>
      </c>
      <c r="P6" s="22">
        <f>L6-CENTRI!$S$12</f>
        <v>1.7808988307336033</v>
      </c>
      <c r="Q6" s="22">
        <f t="shared" si="11"/>
        <v>3.6527967278721447</v>
      </c>
      <c r="R6" s="22">
        <f t="shared" si="11"/>
        <v>3.1716006453083154</v>
      </c>
      <c r="S6" s="25">
        <f t="shared" si="4"/>
        <v>0</v>
      </c>
      <c r="T6" s="25">
        <f t="shared" si="5"/>
        <v>379529.42024154449</v>
      </c>
      <c r="U6" s="26">
        <f t="shared" si="12"/>
        <v>0.14390267824085265</v>
      </c>
      <c r="V6" s="26">
        <f>I6*'Foglio deposito'!$F$265*P6/CENTRI!$S$19</f>
        <v>-7.5499375550959671E-3</v>
      </c>
      <c r="W6" s="26">
        <f>I6*'Foglio deposito'!$F$264*P6/CENTRI!$S$19</f>
        <v>1.1916124067936392E-3</v>
      </c>
      <c r="X6" s="26">
        <f t="shared" si="13"/>
        <v>0</v>
      </c>
      <c r="Y6" s="26">
        <f>J6*'Foglio deposito'!$F$264*O6/CENTRI!$S$19</f>
        <v>0</v>
      </c>
      <c r="Z6" s="26">
        <f>J6*'Foglio deposito'!$F$265*O6/CENTRI!$S$19</f>
        <v>0</v>
      </c>
      <c r="AA6" s="22">
        <f>(U6+V6)*'Foglio deposito'!$C$51-W6*'Foglio deposito'!$C$52+AI6</f>
        <v>6.5668624150523849</v>
      </c>
      <c r="AB6" s="22">
        <f>(X6+Y6)*'Foglio deposito'!$C$52-Z6*'Foglio deposito'!$C$51+AJ6</f>
        <v>0</v>
      </c>
      <c r="AC6" s="22">
        <f>AA6*100/'Foglio deposito'!$C$51</f>
        <v>13.891940597261332</v>
      </c>
      <c r="AD6" s="22">
        <f>AB6*100/'Foglio deposito'!$C$52</f>
        <v>0</v>
      </c>
      <c r="AE6" s="109">
        <f>AL6*P6</f>
        <v>11.144457170665685</v>
      </c>
      <c r="AF6" s="10">
        <f t="shared" si="7"/>
        <v>0</v>
      </c>
      <c r="AG6" s="14">
        <f t="shared" si="14"/>
        <v>6.8498676557268486E-3</v>
      </c>
      <c r="AH6" s="14">
        <f>IF(AG6=0,0,MAXA('Foglio deposito'!$Q$222,'Foglio deposito'!$R$222))*AG6</f>
        <v>0.55046042588955413</v>
      </c>
      <c r="AI6" s="337">
        <f t="shared" si="15"/>
        <v>0.30909135117057923</v>
      </c>
      <c r="AJ6" s="338">
        <f t="shared" si="16"/>
        <v>0</v>
      </c>
      <c r="AL6" s="338">
        <f>(U6+V6)*'Foglio deposito'!$C$51-W6*'Foglio deposito'!$C$52</f>
        <v>6.2577710638818056</v>
      </c>
      <c r="AM6" s="338">
        <f>(X6+Y6)*'Foglio deposito'!$C$52-Z6*'Foglio deposito'!$C$51</f>
        <v>0</v>
      </c>
    </row>
    <row r="7" spans="2:39" ht="18" customHeight="1" x14ac:dyDescent="0.25">
      <c r="B7" s="21">
        <f t="shared" si="8"/>
        <v>4</v>
      </c>
      <c r="C7" s="22">
        <f>'DATI STRUTTURA'!D25</f>
        <v>1.68</v>
      </c>
      <c r="D7" s="22">
        <f>'DATI STRUTTURA'!E25</f>
        <v>0.4</v>
      </c>
      <c r="E7" s="23">
        <f t="shared" si="0"/>
        <v>0.67200000000000004</v>
      </c>
      <c r="F7" s="22">
        <f t="shared" si="1"/>
        <v>0.56000000000000005</v>
      </c>
      <c r="G7" s="24">
        <f t="shared" si="9"/>
        <v>8.9600000000000009E-3</v>
      </c>
      <c r="H7" s="24">
        <f t="shared" si="10"/>
        <v>0.15805439999999998</v>
      </c>
      <c r="I7" s="25">
        <f>IF(H7=0,0,IF('DATI STRUTTURA'!D25&lt;='DATI STRUTTURA'!E25,0,1/(('DATI STRUTTURA'!$F$11^3)/('MASSE 1'!$O$13*'Foglio deposito'!$J$161*H7)+'DATI STRUTTURA'!$F$11/('Foglio deposito'!$J$162*$F7))))</f>
        <v>88533.642211078972</v>
      </c>
      <c r="J7" s="25">
        <f>IF(G7=0,0,IF('DATI STRUTTURA'!D25&lt;='DATI STRUTTURA'!E25,1/(('DATI STRUTTURA'!$F$11^3)/('MASSE 1'!$O$13*'Foglio deposito'!$J$161*G7)+'DATI STRUTTURA'!$F$11/('Foglio deposito'!$J$162*$F7)),0))</f>
        <v>0</v>
      </c>
      <c r="K7" s="22">
        <f>'DATI STRUTTURA'!F25</f>
        <v>9.31</v>
      </c>
      <c r="L7" s="22">
        <f>'DATI STRUTTURA'!G25</f>
        <v>7.25</v>
      </c>
      <c r="M7" s="21">
        <f t="shared" si="2"/>
        <v>0</v>
      </c>
      <c r="N7" s="21">
        <f t="shared" si="3"/>
        <v>641868.90603032254</v>
      </c>
      <c r="O7" s="22">
        <f>K7-CENTRI!$S$11</f>
        <v>5.1162291144371324</v>
      </c>
      <c r="P7" s="22">
        <f>L7-CENTRI!$S$12</f>
        <v>1.7808988307336033</v>
      </c>
      <c r="Q7" s="22">
        <f t="shared" si="11"/>
        <v>26.175800351414164</v>
      </c>
      <c r="R7" s="22">
        <f t="shared" si="11"/>
        <v>3.1716006453083154</v>
      </c>
      <c r="S7" s="25">
        <f t="shared" si="4"/>
        <v>0</v>
      </c>
      <c r="T7" s="25">
        <f t="shared" si="5"/>
        <v>280793.35676815361</v>
      </c>
      <c r="U7" s="26">
        <f t="shared" si="12"/>
        <v>0.10646583351946817</v>
      </c>
      <c r="V7" s="26">
        <f>I7*'Foglio deposito'!$F$265*P7/CENTRI!$S$19</f>
        <v>-5.5857917632212168E-3</v>
      </c>
      <c r="W7" s="26">
        <f>I7*'Foglio deposito'!$F$264*P7/CENTRI!$S$19</f>
        <v>8.816097773321934E-4</v>
      </c>
      <c r="X7" s="26">
        <f t="shared" si="13"/>
        <v>0</v>
      </c>
      <c r="Y7" s="26">
        <f>J7*'Foglio deposito'!$F$264*O7/CENTRI!$S$19</f>
        <v>0</v>
      </c>
      <c r="Z7" s="26">
        <f>J7*'Foglio deposito'!$F$265*O7/CENTRI!$S$19</f>
        <v>0</v>
      </c>
      <c r="AA7" s="22">
        <f>(U7+V7)*'Foglio deposito'!$C$51-W7*'Foglio deposito'!$C$52+AI7</f>
        <v>4.8584674668531544</v>
      </c>
      <c r="AB7" s="22">
        <f>(X7+Y7)*'Foglio deposito'!$C$52-Z7*'Foglio deposito'!$C$51+AJ7</f>
        <v>0</v>
      </c>
      <c r="AC7" s="22">
        <f>AA7*100/'Foglio deposito'!$C$51</f>
        <v>10.277897902740262</v>
      </c>
      <c r="AD7" s="22">
        <f>AB7*100/'Foglio deposito'!$C$52</f>
        <v>0</v>
      </c>
      <c r="AE7" s="109">
        <f t="shared" ref="AE7:AE43" si="17">AL7*P7</f>
        <v>8.2451830382966307</v>
      </c>
      <c r="AF7" s="10">
        <f t="shared" si="7"/>
        <v>0</v>
      </c>
      <c r="AG7" s="14">
        <f t="shared" si="14"/>
        <v>5.0678477869911488E-3</v>
      </c>
      <c r="AH7" s="14">
        <f>IF(AG7=0,0,MAXA('Foglio deposito'!$Q$222,'Foglio deposito'!$R$222))*AG7</f>
        <v>0.40725599257940243</v>
      </c>
      <c r="AI7" s="337">
        <f t="shared" si="15"/>
        <v>0.22868002693428802</v>
      </c>
      <c r="AJ7" s="338">
        <f t="shared" si="16"/>
        <v>0</v>
      </c>
      <c r="AL7" s="338">
        <f>(U7+V7)*'Foglio deposito'!$C$51-W7*'Foglio deposito'!$C$52</f>
        <v>4.6297874399188661</v>
      </c>
      <c r="AM7" s="338">
        <f>(X7+Y7)*'Foglio deposito'!$C$52-Z7*'Foglio deposito'!$C$51</f>
        <v>0</v>
      </c>
    </row>
    <row r="8" spans="2:39" ht="18" customHeight="1" x14ac:dyDescent="0.25">
      <c r="B8" s="21">
        <f t="shared" si="8"/>
        <v>5</v>
      </c>
      <c r="C8" s="22">
        <f>'DATI STRUTTURA'!D26</f>
        <v>1.44</v>
      </c>
      <c r="D8" s="22">
        <f>'DATI STRUTTURA'!E26</f>
        <v>0.4</v>
      </c>
      <c r="E8" s="23">
        <f t="shared" si="0"/>
        <v>0.57599999999999996</v>
      </c>
      <c r="F8" s="22">
        <f t="shared" si="1"/>
        <v>0.48</v>
      </c>
      <c r="G8" s="24">
        <f t="shared" si="9"/>
        <v>7.6800000000000019E-3</v>
      </c>
      <c r="H8" s="24">
        <f t="shared" si="10"/>
        <v>9.9532799999999991E-2</v>
      </c>
      <c r="I8" s="25">
        <f>IF(H8=0,0,IF('DATI STRUTTURA'!D26&lt;='DATI STRUTTURA'!E26,0,1/(('DATI STRUTTURA'!$F$11^3)/('MASSE 1'!$O$13*'Foglio deposito'!$J$161*H8)+'DATI STRUTTURA'!$F$11/('Foglio deposito'!$J$162*$F8))))</f>
        <v>58894.984892252622</v>
      </c>
      <c r="J8" s="25">
        <f>IF(G8=0,0,IF('DATI STRUTTURA'!D26&lt;='DATI STRUTTURA'!E26,1/(('DATI STRUTTURA'!$F$11^3)/('MASSE 1'!$O$13*'Foglio deposito'!$J$161*G8)+'DATI STRUTTURA'!$F$11/('Foglio deposito'!$J$162*$F8)),0))</f>
        <v>0</v>
      </c>
      <c r="K8" s="22">
        <f>'DATI STRUTTURA'!F26</f>
        <v>9.43</v>
      </c>
      <c r="L8" s="22">
        <f>'DATI STRUTTURA'!G26</f>
        <v>3.25</v>
      </c>
      <c r="M8" s="21">
        <f t="shared" si="2"/>
        <v>0</v>
      </c>
      <c r="N8" s="21">
        <f t="shared" si="3"/>
        <v>191408.70089982101</v>
      </c>
      <c r="O8" s="22">
        <f>K8-CENTRI!$S$11</f>
        <v>5.2362291144371316</v>
      </c>
      <c r="P8" s="22">
        <f>L8-CENTRI!$S$12</f>
        <v>-2.2191011692663967</v>
      </c>
      <c r="Q8" s="22">
        <f t="shared" si="11"/>
        <v>27.418095338879066</v>
      </c>
      <c r="R8" s="22">
        <f t="shared" si="11"/>
        <v>4.9244099994394892</v>
      </c>
      <c r="S8" s="25">
        <f t="shared" si="4"/>
        <v>0</v>
      </c>
      <c r="T8" s="25">
        <f t="shared" si="5"/>
        <v>290023.05252024648</v>
      </c>
      <c r="U8" s="26">
        <f t="shared" si="12"/>
        <v>7.0823965896723323E-2</v>
      </c>
      <c r="V8" s="26">
        <f>I8*'Foglio deposito'!$F$265*P8/CENTRI!$S$19</f>
        <v>4.6301235336465253E-3</v>
      </c>
      <c r="W8" s="26">
        <f>I8*'Foglio deposito'!$F$264*P8/CENTRI!$S$19</f>
        <v>-7.3077593124679509E-4</v>
      </c>
      <c r="X8" s="26">
        <f t="shared" si="13"/>
        <v>0</v>
      </c>
      <c r="Y8" s="26">
        <f>J8*'Foglio deposito'!$F$264*O8/CENTRI!$S$19</f>
        <v>0</v>
      </c>
      <c r="Z8" s="26">
        <f>J8*'Foglio deposito'!$F$265*O8/CENTRI!$S$19</f>
        <v>0</v>
      </c>
      <c r="AA8" s="22">
        <f>(U8+V8)*'Foglio deposito'!$C$51-W8*'Foglio deposito'!$C$52+AI8</f>
        <v>3.4405360778592171</v>
      </c>
      <c r="AB8" s="22">
        <f>(X8+Y8)*'Foglio deposito'!$C$52-Z8*'Foglio deposito'!$C$51+AJ8</f>
        <v>0</v>
      </c>
      <c r="AC8" s="22">
        <f>AA8*100/'Foglio deposito'!$C$51</f>
        <v>7.2783195071665681</v>
      </c>
      <c r="AD8" s="22">
        <f>AB8*100/'Foglio deposito'!$C$52</f>
        <v>0</v>
      </c>
      <c r="AE8" s="109">
        <f t="shared" si="17"/>
        <v>-8.1705982585793073</v>
      </c>
      <c r="AF8" s="10">
        <f t="shared" si="7"/>
        <v>0</v>
      </c>
      <c r="AG8" s="14">
        <f t="shared" si="14"/>
        <v>5.2344282706970596E-3</v>
      </c>
      <c r="AH8" s="14">
        <f>IF(AG8=0,0,'Foglio deposito'!$S$222)*AG8</f>
        <v>0.53570062529869711</v>
      </c>
      <c r="AI8" s="337">
        <f t="shared" si="15"/>
        <v>-0.24140432744478799</v>
      </c>
      <c r="AJ8" s="338">
        <f t="shared" si="16"/>
        <v>0</v>
      </c>
      <c r="AL8" s="338">
        <f>(U8+V8)*'Foglio deposito'!$C$51-W8*'Foglio deposito'!$C$52</f>
        <v>3.681940405304005</v>
      </c>
      <c r="AM8" s="338">
        <f>(X8+Y8)*'Foglio deposito'!$C$52-Z8*'Foglio deposito'!$C$51</f>
        <v>0</v>
      </c>
    </row>
    <row r="9" spans="2:39" ht="18" customHeight="1" x14ac:dyDescent="0.25">
      <c r="B9" s="21">
        <f t="shared" si="8"/>
        <v>6</v>
      </c>
      <c r="C9" s="22">
        <f>'DATI STRUTTURA'!D27</f>
        <v>1.1399999999999999</v>
      </c>
      <c r="D9" s="22">
        <f>'DATI STRUTTURA'!E27</f>
        <v>0.4</v>
      </c>
      <c r="E9" s="23">
        <f t="shared" si="0"/>
        <v>0.45599999999999996</v>
      </c>
      <c r="F9" s="22">
        <f t="shared" si="1"/>
        <v>0.38</v>
      </c>
      <c r="G9" s="24">
        <f t="shared" si="9"/>
        <v>6.0800000000000012E-3</v>
      </c>
      <c r="H9" s="24">
        <f t="shared" si="10"/>
        <v>4.93848E-2</v>
      </c>
      <c r="I9" s="25">
        <f>IF(H9=0,0,IF('DATI STRUTTURA'!D27&lt;='DATI STRUTTURA'!E27,0,1/(('DATI STRUTTURA'!$F$11^3)/('MASSE 1'!$O$13*'Foglio deposito'!$J$161*H9)+'DATI STRUTTURA'!$F$11/('Foglio deposito'!$J$162*$F9))))</f>
        <v>31029.231364476957</v>
      </c>
      <c r="J9" s="25">
        <f>IF(G9=0,0,IF('DATI STRUTTURA'!D27&lt;='DATI STRUTTURA'!E27,1/(('DATI STRUTTURA'!$F$11^3)/('MASSE 1'!$O$13*'Foglio deposito'!$J$161*G9)+'DATI STRUTTURA'!$F$11/('Foglio deposito'!$J$162*$F9)),0))</f>
        <v>0</v>
      </c>
      <c r="K9" s="22">
        <f>'DATI STRUTTURA'!F27</f>
        <v>6.72</v>
      </c>
      <c r="L9" s="22">
        <f>'DATI STRUTTURA'!G27</f>
        <v>3.25</v>
      </c>
      <c r="M9" s="21">
        <f t="shared" si="2"/>
        <v>0</v>
      </c>
      <c r="N9" s="21">
        <f t="shared" si="3"/>
        <v>100845.00193455011</v>
      </c>
      <c r="O9" s="22">
        <f>K9-CENTRI!$S$11</f>
        <v>2.5262291144371316</v>
      </c>
      <c r="P9" s="22">
        <f>L9-CENTRI!$S$12</f>
        <v>-2.2191011692663967</v>
      </c>
      <c r="Q9" s="22">
        <f t="shared" si="11"/>
        <v>6.381833538629814</v>
      </c>
      <c r="R9" s="22">
        <f t="shared" si="11"/>
        <v>4.9244099994394892</v>
      </c>
      <c r="S9" s="25">
        <f t="shared" si="4"/>
        <v>0</v>
      </c>
      <c r="T9" s="25">
        <f t="shared" si="5"/>
        <v>152800.65720615175</v>
      </c>
      <c r="U9" s="26">
        <f t="shared" si="12"/>
        <v>3.731409776196988E-2</v>
      </c>
      <c r="V9" s="26">
        <f>I9*'Foglio deposito'!$F$265*P9/CENTRI!$S$19</f>
        <v>2.439412704400349E-3</v>
      </c>
      <c r="W9" s="26">
        <f>I9*'Foglio deposito'!$F$264*P9/CENTRI!$S$19</f>
        <v>-3.850143690117621E-4</v>
      </c>
      <c r="X9" s="26">
        <f t="shared" si="13"/>
        <v>0</v>
      </c>
      <c r="Y9" s="26">
        <f>J9*'Foglio deposito'!$F$264*O9/CENTRI!$S$19</f>
        <v>0</v>
      </c>
      <c r="Z9" s="26">
        <f>J9*'Foglio deposito'!$F$265*O9/CENTRI!$S$19</f>
        <v>0</v>
      </c>
      <c r="AA9" s="22">
        <f>(U9+V9)*'Foglio deposito'!$C$51-W9*'Foglio deposito'!$C$52+AI9</f>
        <v>1.8126703007570881</v>
      </c>
      <c r="AB9" s="22">
        <f>(X9+Y9)*'Foglio deposito'!$C$52-Z9*'Foglio deposito'!$C$51+AJ9</f>
        <v>0</v>
      </c>
      <c r="AC9" s="22">
        <f>AA9*100/'Foglio deposito'!$C$51</f>
        <v>3.8346331244609186</v>
      </c>
      <c r="AD9" s="22">
        <f>AB9*100/'Foglio deposito'!$C$52</f>
        <v>0</v>
      </c>
      <c r="AE9" s="109">
        <f t="shared" si="17"/>
        <v>-4.3047363746756</v>
      </c>
      <c r="AF9" s="10">
        <f t="shared" si="7"/>
        <v>0</v>
      </c>
      <c r="AG9" s="14">
        <f t="shared" si="14"/>
        <v>2.7577948473772977E-3</v>
      </c>
      <c r="AH9" s="14">
        <f>IF(AG9=0,0,'Foglio deposito'!$S$222)*AG9</f>
        <v>0.28223759077107519</v>
      </c>
      <c r="AI9" s="337">
        <f t="shared" si="15"/>
        <v>-0.12718554461596671</v>
      </c>
      <c r="AJ9" s="338">
        <f t="shared" si="16"/>
        <v>0</v>
      </c>
      <c r="AL9" s="338">
        <f>(U9+V9)*'Foglio deposito'!$C$51-W9*'Foglio deposito'!$C$52</f>
        <v>1.9398558453730548</v>
      </c>
      <c r="AM9" s="338">
        <f>(X9+Y9)*'Foglio deposito'!$C$52-Z9*'Foglio deposito'!$C$51</f>
        <v>0</v>
      </c>
    </row>
    <row r="10" spans="2:39" ht="18" customHeight="1" x14ac:dyDescent="0.25">
      <c r="B10" s="21">
        <f t="shared" si="8"/>
        <v>7</v>
      </c>
      <c r="C10" s="22">
        <f>'DATI STRUTTURA'!D28</f>
        <v>1.0900000000000001</v>
      </c>
      <c r="D10" s="22">
        <f>'DATI STRUTTURA'!E28</f>
        <v>0.4</v>
      </c>
      <c r="E10" s="23">
        <f t="shared" si="0"/>
        <v>0.43600000000000005</v>
      </c>
      <c r="F10" s="22">
        <f t="shared" si="1"/>
        <v>0.3633333333333334</v>
      </c>
      <c r="G10" s="24">
        <f t="shared" si="9"/>
        <v>5.8133333333333344E-3</v>
      </c>
      <c r="H10" s="24">
        <f t="shared" si="10"/>
        <v>4.3167633333333344E-2</v>
      </c>
      <c r="I10" s="25">
        <f>IF(H10=0,0,IF('DATI STRUTTURA'!D28&lt;='DATI STRUTTURA'!E28,0,1/(('DATI STRUTTURA'!$F$11^3)/('MASSE 1'!$O$13*'Foglio deposito'!$J$161*H10)+'DATI STRUTTURA'!$F$11/('Foglio deposito'!$J$162*$F10))))</f>
        <v>27366.74876383867</v>
      </c>
      <c r="J10" s="25">
        <f>IF(G10=0,0,IF('DATI STRUTTURA'!D28&lt;='DATI STRUTTURA'!E28,1/(('DATI STRUTTURA'!$F$11^3)/('MASSE 1'!$O$13*'Foglio deposito'!$J$161*G10)+'DATI STRUTTURA'!$F$11/('Foglio deposito'!$J$162*$F10)),0))</f>
        <v>0</v>
      </c>
      <c r="K10" s="22">
        <f>'DATI STRUTTURA'!F28</f>
        <v>5.6050000000000004</v>
      </c>
      <c r="L10" s="22">
        <f>'DATI STRUTTURA'!G28</f>
        <v>-2.0499999999999998</v>
      </c>
      <c r="M10" s="21">
        <f t="shared" si="2"/>
        <v>0</v>
      </c>
      <c r="N10" s="21">
        <f t="shared" si="3"/>
        <v>-56101.834965869268</v>
      </c>
      <c r="O10" s="22">
        <f>K10-CENTRI!$S$11</f>
        <v>1.4112291144371323</v>
      </c>
      <c r="P10" s="22">
        <f>L10-CENTRI!$S$12</f>
        <v>-7.5191011692663965</v>
      </c>
      <c r="Q10" s="22">
        <f t="shared" si="11"/>
        <v>1.9915676134350127</v>
      </c>
      <c r="R10" s="22">
        <f t="shared" si="11"/>
        <v>56.536882393663291</v>
      </c>
      <c r="S10" s="25">
        <f t="shared" si="4"/>
        <v>0</v>
      </c>
      <c r="T10" s="25">
        <f t="shared" si="5"/>
        <v>1547230.6563580772</v>
      </c>
      <c r="U10" s="26">
        <f t="shared" si="12"/>
        <v>3.2909791635064495E-2</v>
      </c>
      <c r="V10" s="26">
        <f>I10*'Foglio deposito'!$F$265*P10/CENTRI!$S$19</f>
        <v>7.2899792957822175E-3</v>
      </c>
      <c r="W10" s="26">
        <f>I10*'Foglio deposito'!$F$264*P10/CENTRI!$S$19</f>
        <v>-1.1505829963135937E-3</v>
      </c>
      <c r="X10" s="26">
        <f t="shared" si="13"/>
        <v>0</v>
      </c>
      <c r="Y10" s="26">
        <f>J10*'Foglio deposito'!$F$264*O10/CENTRI!$S$19</f>
        <v>0</v>
      </c>
      <c r="Z10" s="26">
        <f>J10*'Foglio deposito'!$F$265*O10/CENTRI!$S$19</f>
        <v>0</v>
      </c>
      <c r="AA10" s="22">
        <f>(U10+V10)*'Foglio deposito'!$C$51-W10*'Foglio deposito'!$C$52+AI10</f>
        <v>1.7014984588687936</v>
      </c>
      <c r="AB10" s="22">
        <f>(X10+Y10)*'Foglio deposito'!$C$52-Z10*'Foglio deposito'!$C$51+AJ10</f>
        <v>0</v>
      </c>
      <c r="AC10" s="22">
        <f>AA10*100/'Foglio deposito'!$C$51</f>
        <v>3.5994534410766126</v>
      </c>
      <c r="AD10" s="22">
        <f>AB10*100/'Foglio deposito'!$C$52</f>
        <v>0</v>
      </c>
      <c r="AE10" s="109">
        <f t="shared" si="17"/>
        <v>-15.651623702097618</v>
      </c>
      <c r="AF10" s="10">
        <f t="shared" si="7"/>
        <v>0</v>
      </c>
      <c r="AG10" s="14">
        <f t="shared" si="14"/>
        <v>2.792491085985141E-2</v>
      </c>
      <c r="AH10" s="14">
        <f>IF(AG10=0,0,'Foglio deposito'!$S$222)*AG10</f>
        <v>2.8578846505123017</v>
      </c>
      <c r="AI10" s="337">
        <f t="shared" si="15"/>
        <v>-0.38008328205419428</v>
      </c>
      <c r="AJ10" s="338">
        <f t="shared" si="16"/>
        <v>0</v>
      </c>
      <c r="AL10" s="338">
        <f>(U10+V10)*'Foglio deposito'!$C$51-W10*'Foglio deposito'!$C$52</f>
        <v>2.0815817409229878</v>
      </c>
      <c r="AM10" s="338">
        <f>(X10+Y10)*'Foglio deposito'!$C$52-Z10*'Foglio deposito'!$C$51</f>
        <v>0</v>
      </c>
    </row>
    <row r="11" spans="2:39" ht="18" customHeight="1" x14ac:dyDescent="0.25">
      <c r="B11" s="21">
        <f t="shared" si="8"/>
        <v>8</v>
      </c>
      <c r="C11" s="22">
        <f>'DATI STRUTTURA'!D29</f>
        <v>1.0900000000000001</v>
      </c>
      <c r="D11" s="22">
        <f>'DATI STRUTTURA'!E29</f>
        <v>0.4</v>
      </c>
      <c r="E11" s="23">
        <f t="shared" si="0"/>
        <v>0.43600000000000005</v>
      </c>
      <c r="F11" s="22">
        <f t="shared" si="1"/>
        <v>0.3633333333333334</v>
      </c>
      <c r="G11" s="24">
        <f t="shared" si="9"/>
        <v>5.8133333333333344E-3</v>
      </c>
      <c r="H11" s="24">
        <f t="shared" si="10"/>
        <v>4.3167633333333344E-2</v>
      </c>
      <c r="I11" s="25">
        <f>IF(H11=0,0,IF('DATI STRUTTURA'!D29&lt;='DATI STRUTTURA'!E29,0,1/(('DATI STRUTTURA'!$F$11^3)/('MASSE 1'!$O$13*'Foglio deposito'!$J$161*H11)+'DATI STRUTTURA'!$F$11/('Foglio deposito'!$J$162*$F11))))</f>
        <v>27366.74876383867</v>
      </c>
      <c r="J11" s="25">
        <f>IF(G11=0,0,IF('DATI STRUTTURA'!D29&lt;='DATI STRUTTURA'!E29,1/(('DATI STRUTTURA'!$F$11^3)/('MASSE 1'!$O$13*'Foglio deposito'!$J$161*G11)+'DATI STRUTTURA'!$F$11/('Foglio deposito'!$J$162*$F11)),0))</f>
        <v>0</v>
      </c>
      <c r="K11" s="22">
        <f>'DATI STRUTTURA'!F29</f>
        <v>3.7949999999999999</v>
      </c>
      <c r="L11" s="22">
        <f>'DATI STRUTTURA'!G29</f>
        <v>-2.0499999999999998</v>
      </c>
      <c r="M11" s="21">
        <f t="shared" si="2"/>
        <v>0</v>
      </c>
      <c r="N11" s="21">
        <f t="shared" si="3"/>
        <v>-56101.834965869268</v>
      </c>
      <c r="O11" s="22">
        <f>K11-CENTRI!$S$11</f>
        <v>-0.39877088556286822</v>
      </c>
      <c r="P11" s="22">
        <f>L11-CENTRI!$S$12</f>
        <v>-7.5191011692663965</v>
      </c>
      <c r="Q11" s="22">
        <f t="shared" si="11"/>
        <v>0.15901821917259415</v>
      </c>
      <c r="R11" s="22">
        <f t="shared" si="11"/>
        <v>56.536882393663291</v>
      </c>
      <c r="S11" s="25">
        <f t="shared" si="4"/>
        <v>0</v>
      </c>
      <c r="T11" s="25">
        <f t="shared" si="5"/>
        <v>1547230.6563580772</v>
      </c>
      <c r="U11" s="26">
        <f t="shared" si="12"/>
        <v>3.2909791635064495E-2</v>
      </c>
      <c r="V11" s="26">
        <f>I11*'Foglio deposito'!$F$265*P11/CENTRI!$S$19</f>
        <v>7.2899792957822175E-3</v>
      </c>
      <c r="W11" s="26">
        <f>I11*'Foglio deposito'!$F$264*P11/CENTRI!$S$19</f>
        <v>-1.1505829963135937E-3</v>
      </c>
      <c r="X11" s="26">
        <f t="shared" si="13"/>
        <v>0</v>
      </c>
      <c r="Y11" s="26">
        <f>J11*'Foglio deposito'!$F$264*O11/CENTRI!$S$19</f>
        <v>0</v>
      </c>
      <c r="Z11" s="26">
        <f>J11*'Foglio deposito'!$F$265*O11/CENTRI!$S$19</f>
        <v>0</v>
      </c>
      <c r="AA11" s="22">
        <f>(U11+V11)*'Foglio deposito'!$C$51-W11*'Foglio deposito'!$C$52+AI11</f>
        <v>1.7014984588687936</v>
      </c>
      <c r="AB11" s="22">
        <f>(X11+Y11)*'Foglio deposito'!$C$52-Z11*'Foglio deposito'!$C$51+AJ11</f>
        <v>0</v>
      </c>
      <c r="AC11" s="22">
        <f>AA11*100/'Foglio deposito'!$C$51</f>
        <v>3.5994534410766126</v>
      </c>
      <c r="AD11" s="22">
        <f>AB11*100/'Foglio deposito'!$C$52</f>
        <v>0</v>
      </c>
      <c r="AE11" s="109">
        <f t="shared" si="17"/>
        <v>-15.651623702097618</v>
      </c>
      <c r="AF11" s="10">
        <f t="shared" si="7"/>
        <v>0</v>
      </c>
      <c r="AG11" s="14">
        <f t="shared" si="14"/>
        <v>2.792491085985141E-2</v>
      </c>
      <c r="AH11" s="14">
        <f>IF(AG11=0,0,'Foglio deposito'!$S$222)*AG11</f>
        <v>2.8578846505123017</v>
      </c>
      <c r="AI11" s="337">
        <f t="shared" si="15"/>
        <v>-0.38008328205419428</v>
      </c>
      <c r="AJ11" s="338">
        <f t="shared" si="16"/>
        <v>0</v>
      </c>
      <c r="AL11" s="338">
        <f>(U11+V11)*'Foglio deposito'!$C$51-W11*'Foglio deposito'!$C$52</f>
        <v>2.0815817409229878</v>
      </c>
      <c r="AM11" s="338">
        <f>(X11+Y11)*'Foglio deposito'!$C$52-Z11*'Foglio deposito'!$C$51</f>
        <v>0</v>
      </c>
    </row>
    <row r="12" spans="2:39" ht="18" customHeight="1" x14ac:dyDescent="0.25">
      <c r="B12" s="21">
        <f t="shared" si="8"/>
        <v>9</v>
      </c>
      <c r="C12" s="22">
        <f>'DATI STRUTTURA'!D30</f>
        <v>0.79</v>
      </c>
      <c r="D12" s="22">
        <f>'DATI STRUTTURA'!E30</f>
        <v>0.4</v>
      </c>
      <c r="E12" s="23">
        <f t="shared" si="0"/>
        <v>0.31600000000000006</v>
      </c>
      <c r="F12" s="22">
        <f t="shared" si="1"/>
        <v>0.26333333333333342</v>
      </c>
      <c r="G12" s="24">
        <f t="shared" si="9"/>
        <v>4.2133333333333346E-3</v>
      </c>
      <c r="H12" s="24">
        <f t="shared" si="10"/>
        <v>1.6434633333333337E-2</v>
      </c>
      <c r="I12" s="25">
        <f>IF(H12=0,0,IF('DATI STRUTTURA'!D30&lt;='DATI STRUTTURA'!E30,0,1/(('DATI STRUTTURA'!$F$11^3)/('MASSE 1'!$O$13*'Foglio deposito'!$J$161*H12)+'DATI STRUTTURA'!$F$11/('Foglio deposito'!$J$162*$F12))))</f>
        <v>10915.391626815654</v>
      </c>
      <c r="J12" s="25">
        <f>IF(G12=0,0,IF('DATI STRUTTURA'!D30&lt;='DATI STRUTTURA'!E30,1/(('DATI STRUTTURA'!$F$11^3)/('MASSE 1'!$O$13*'Foglio deposito'!$J$161*G12)+'DATI STRUTTURA'!$F$11/('Foglio deposito'!$J$162*$F12)),0))</f>
        <v>0</v>
      </c>
      <c r="K12" s="22">
        <f>'DATI STRUTTURA'!F30</f>
        <v>2.855</v>
      </c>
      <c r="L12" s="22">
        <f>'DATI STRUTTURA'!G30</f>
        <v>0.05</v>
      </c>
      <c r="M12" s="21">
        <f t="shared" si="2"/>
        <v>0</v>
      </c>
      <c r="N12" s="21">
        <f t="shared" si="3"/>
        <v>545.76958134078268</v>
      </c>
      <c r="O12" s="22">
        <f>K12-CENTRI!$S$11</f>
        <v>-1.3387708855628682</v>
      </c>
      <c r="P12" s="22">
        <f>L12-CENTRI!$S$12</f>
        <v>-5.4191011692663968</v>
      </c>
      <c r="Q12" s="22">
        <f t="shared" si="11"/>
        <v>1.7923074840307862</v>
      </c>
      <c r="R12" s="22">
        <f t="shared" si="11"/>
        <v>29.366657482744429</v>
      </c>
      <c r="S12" s="25">
        <f t="shared" si="4"/>
        <v>0</v>
      </c>
      <c r="T12" s="25">
        <f t="shared" si="5"/>
        <v>320548.56719471182</v>
      </c>
      <c r="U12" s="26">
        <f t="shared" si="12"/>
        <v>1.3126267469824333E-2</v>
      </c>
      <c r="V12" s="26">
        <f>I12*'Foglio deposito'!$F$265*P12/CENTRI!$S$19</f>
        <v>2.095577575233566E-3</v>
      </c>
      <c r="W12" s="26">
        <f>I12*'Foglio deposito'!$F$264*P12/CENTRI!$S$19</f>
        <v>-3.3074660814398058E-4</v>
      </c>
      <c r="X12" s="26">
        <f t="shared" si="13"/>
        <v>0</v>
      </c>
      <c r="Y12" s="26">
        <f>J12*'Foglio deposito'!$F$264*O12/CENTRI!$S$19</f>
        <v>0</v>
      </c>
      <c r="Z12" s="26">
        <f>J12*'Foglio deposito'!$F$265*O12/CENTRI!$S$19</f>
        <v>0</v>
      </c>
      <c r="AA12" s="22">
        <f>(U12+V12)*'Foglio deposito'!$C$51-W12*'Foglio deposito'!$C$52+AI12</f>
        <v>0.66240920642627554</v>
      </c>
      <c r="AB12" s="22">
        <f>(X12+Y12)*'Foglio deposito'!$C$52-Z12*'Foglio deposito'!$C$51+AJ12</f>
        <v>0</v>
      </c>
      <c r="AC12" s="22">
        <f>AA12*100/'Foglio deposito'!$C$51</f>
        <v>1.4013007681811516</v>
      </c>
      <c r="AD12" s="22">
        <f>AB12*100/'Foglio deposito'!$C$52</f>
        <v>0</v>
      </c>
      <c r="AE12" s="109">
        <f t="shared" si="17"/>
        <v>-4.1817467080144652</v>
      </c>
      <c r="AF12" s="10">
        <f t="shared" si="7"/>
        <v>0</v>
      </c>
      <c r="AG12" s="14">
        <f t="shared" si="14"/>
        <v>5.7853624657588296E-3</v>
      </c>
      <c r="AH12" s="14">
        <f>IF(AG12=0,0,'Foglio deposito'!$S$222)*AG12</f>
        <v>0.59208420293700947</v>
      </c>
      <c r="AI12" s="337">
        <f t="shared" si="15"/>
        <v>-0.10925874687391415</v>
      </c>
      <c r="AJ12" s="338">
        <f t="shared" si="16"/>
        <v>0</v>
      </c>
      <c r="AL12" s="338">
        <f>(U12+V12)*'Foglio deposito'!$C$51-W12*'Foglio deposito'!$C$52</f>
        <v>0.77166795330018967</v>
      </c>
      <c r="AM12" s="338">
        <f>(X12+Y12)*'Foglio deposito'!$C$52-Z12*'Foglio deposito'!$C$51</f>
        <v>0</v>
      </c>
    </row>
    <row r="13" spans="2:39" ht="18" customHeight="1" x14ac:dyDescent="0.25">
      <c r="B13" s="21">
        <f t="shared" si="8"/>
        <v>10</v>
      </c>
      <c r="C13" s="22">
        <f>'DATI STRUTTURA'!D31</f>
        <v>0.99</v>
      </c>
      <c r="D13" s="22">
        <f>'DATI STRUTTURA'!E31</f>
        <v>0.4</v>
      </c>
      <c r="E13" s="23">
        <f t="shared" si="0"/>
        <v>0.39600000000000002</v>
      </c>
      <c r="F13" s="22">
        <f t="shared" si="1"/>
        <v>0.33</v>
      </c>
      <c r="G13" s="24">
        <f t="shared" si="9"/>
        <v>5.2800000000000008E-3</v>
      </c>
      <c r="H13" s="24">
        <f t="shared" si="10"/>
        <v>3.2343299999999998E-2</v>
      </c>
      <c r="I13" s="25">
        <f>IF(H13=0,0,IF('DATI STRUTTURA'!D31&lt;='DATI STRUTTURA'!E31,0,1/(('DATI STRUTTURA'!$F$11^3)/('MASSE 1'!$O$13*'Foglio deposito'!$J$161*H13)+'DATI STRUTTURA'!$F$11/('Foglio deposito'!$J$162*$F13))))</f>
        <v>20854.278546574009</v>
      </c>
      <c r="J13" s="25">
        <f>IF(G13=0,0,IF('DATI STRUTTURA'!D31&lt;='DATI STRUTTURA'!E31,1/(('DATI STRUTTURA'!$F$11^3)/('MASSE 1'!$O$13*'Foglio deposito'!$J$161*G13)+'DATI STRUTTURA'!$F$11/('Foglio deposito'!$J$162*$F13)),0))</f>
        <v>0</v>
      </c>
      <c r="K13" s="22">
        <f>'DATI STRUTTURA'!F31</f>
        <v>0.54500000000000004</v>
      </c>
      <c r="L13" s="22">
        <f>'DATI STRUTTURA'!G31</f>
        <v>0.05</v>
      </c>
      <c r="M13" s="21">
        <f t="shared" si="2"/>
        <v>0</v>
      </c>
      <c r="N13" s="21">
        <f t="shared" si="3"/>
        <v>1042.7139273287005</v>
      </c>
      <c r="O13" s="22">
        <f>K13-CENTRI!$S$11</f>
        <v>-3.6487708855628682</v>
      </c>
      <c r="P13" s="22">
        <f>L13-CENTRI!$S$12</f>
        <v>-5.4191011692663968</v>
      </c>
      <c r="Q13" s="22">
        <f t="shared" si="11"/>
        <v>13.313528975331238</v>
      </c>
      <c r="R13" s="22">
        <f t="shared" si="11"/>
        <v>29.366657482744429</v>
      </c>
      <c r="S13" s="25">
        <f t="shared" si="4"/>
        <v>0</v>
      </c>
      <c r="T13" s="25">
        <f t="shared" si="5"/>
        <v>612420.45512698428</v>
      </c>
      <c r="U13" s="26">
        <f t="shared" si="12"/>
        <v>2.507824249017877E-2</v>
      </c>
      <c r="V13" s="26">
        <f>I13*'Foglio deposito'!$F$265*P13/CENTRI!$S$19</f>
        <v>4.0036821365633454E-3</v>
      </c>
      <c r="W13" s="26">
        <f>I13*'Foglio deposito'!$F$264*P13/CENTRI!$S$19</f>
        <v>-6.3190420741517052E-4</v>
      </c>
      <c r="X13" s="26">
        <f t="shared" si="13"/>
        <v>0</v>
      </c>
      <c r="Y13" s="26">
        <f>J13*'Foglio deposito'!$F$264*O13/CENTRI!$S$19</f>
        <v>0</v>
      </c>
      <c r="Z13" s="26">
        <f>J13*'Foglio deposito'!$F$265*O13/CENTRI!$S$19</f>
        <v>0</v>
      </c>
      <c r="AA13" s="22">
        <f>(U13+V13)*'Foglio deposito'!$C$51-W13*'Foglio deposito'!$C$52+AI13</f>
        <v>1.2655584494734768</v>
      </c>
      <c r="AB13" s="22">
        <f>(X13+Y13)*'Foglio deposito'!$C$52-Z13*'Foglio deposito'!$C$51+AJ13</f>
        <v>0</v>
      </c>
      <c r="AC13" s="22">
        <f>AA13*100/'Foglio deposito'!$C$51</f>
        <v>2.6772394015974594</v>
      </c>
      <c r="AD13" s="22">
        <f>AB13*100/'Foglio deposito'!$C$52</f>
        <v>0</v>
      </c>
      <c r="AE13" s="109">
        <f t="shared" si="17"/>
        <v>-7.9893890793539502</v>
      </c>
      <c r="AF13" s="10">
        <f t="shared" si="7"/>
        <v>0</v>
      </c>
      <c r="AG13" s="14">
        <f t="shared" si="14"/>
        <v>1.1053159105847487E-2</v>
      </c>
      <c r="AH13" s="14">
        <f>IF(AG13=0,0,'Foglio deposito'!$S$222)*AG13</f>
        <v>1.1311998060372643</v>
      </c>
      <c r="AI13" s="337">
        <f t="shared" si="15"/>
        <v>-0.20874306839899778</v>
      </c>
      <c r="AJ13" s="338">
        <f t="shared" si="16"/>
        <v>0</v>
      </c>
      <c r="AL13" s="338">
        <f>(U13+V13)*'Foglio deposito'!$C$51-W13*'Foglio deposito'!$C$52</f>
        <v>1.4743015178724745</v>
      </c>
      <c r="AM13" s="338">
        <f>(X13+Y13)*'Foglio deposito'!$C$52-Z13*'Foglio deposito'!$C$51</f>
        <v>0</v>
      </c>
    </row>
    <row r="14" spans="2:39" ht="18" customHeight="1" x14ac:dyDescent="0.25">
      <c r="B14" s="21">
        <f t="shared" si="8"/>
        <v>11</v>
      </c>
      <c r="C14" s="22">
        <f>'DATI STRUTTURA'!D32</f>
        <v>0.4</v>
      </c>
      <c r="D14" s="22">
        <f>'DATI STRUTTURA'!E32</f>
        <v>6.3</v>
      </c>
      <c r="E14" s="23">
        <f t="shared" si="0"/>
        <v>2.52</v>
      </c>
      <c r="F14" s="22">
        <f t="shared" si="1"/>
        <v>2.1</v>
      </c>
      <c r="G14" s="24">
        <f t="shared" si="9"/>
        <v>8.3348999999999993</v>
      </c>
      <c r="H14" s="24">
        <f t="shared" si="10"/>
        <v>3.3600000000000005E-2</v>
      </c>
      <c r="I14" s="25">
        <f>IF(H14=0,0,IF('DATI STRUTTURA'!D32&lt;='DATI STRUTTURA'!E32,0,1/(('DATI STRUTTURA'!$F$11^3)/('MASSE 1'!$O$13*'Foglio deposito'!$J$161*H14)+'DATI STRUTTURA'!$F$11/('Foglio deposito'!$J$162*$F14))))</f>
        <v>0</v>
      </c>
      <c r="J14" s="25">
        <f>IF(G14=0,0,IF('DATI STRUTTURA'!D32&lt;='DATI STRUTTURA'!E32,1/(('DATI STRUTTURA'!$F$11^3)/('MASSE 1'!$O$13*'Foglio deposito'!$J$161*G14)+'DATI STRUTTURA'!$F$11/('Foglio deposito'!$J$162*$F14)),0))</f>
        <v>1287333.3498924035</v>
      </c>
      <c r="K14" s="22">
        <f>'DATI STRUTTURA'!F32</f>
        <v>0.05</v>
      </c>
      <c r="L14" s="22">
        <f>'DATI STRUTTURA'!G32</f>
        <v>3.2</v>
      </c>
      <c r="M14" s="21">
        <f t="shared" si="2"/>
        <v>64366.667494620175</v>
      </c>
      <c r="N14" s="21">
        <f t="shared" si="3"/>
        <v>0</v>
      </c>
      <c r="O14" s="22">
        <f>K14-CENTRI!$S$11</f>
        <v>-4.1437708855628683</v>
      </c>
      <c r="P14" s="22">
        <f>L14-CENTRI!$S$12</f>
        <v>-2.2691011692663965</v>
      </c>
      <c r="Q14" s="22">
        <f t="shared" si="11"/>
        <v>17.170837152038477</v>
      </c>
      <c r="R14" s="22">
        <f t="shared" si="11"/>
        <v>5.148820116366128</v>
      </c>
      <c r="S14" s="25">
        <f t="shared" si="4"/>
        <v>22104591.311390627</v>
      </c>
      <c r="T14" s="25">
        <f t="shared" si="5"/>
        <v>0</v>
      </c>
      <c r="U14" s="26">
        <f t="shared" si="12"/>
        <v>0</v>
      </c>
      <c r="V14" s="26">
        <f>I14*'Foglio deposito'!$F$265*P14/CENTRI!$S$19</f>
        <v>0</v>
      </c>
      <c r="W14" s="26">
        <f>I14*'Foglio deposito'!$F$264*P14/CENTRI!$S$19</f>
        <v>0</v>
      </c>
      <c r="X14" s="26">
        <f t="shared" si="13"/>
        <v>0.30706948748521984</v>
      </c>
      <c r="Y14" s="26">
        <f>J14*'Foglio deposito'!$F$264*O14/CENTRI!$S$19</f>
        <v>-2.9827412000307203E-2</v>
      </c>
      <c r="Z14" s="26">
        <f>J14*'Foglio deposito'!$F$265*O14/CENTRI!$S$19</f>
        <v>0.18898351238083261</v>
      </c>
      <c r="AA14" s="22">
        <f>(U14+V14)*'Foglio deposito'!$C$51-W14*'Foglio deposito'!$C$52+AI14</f>
        <v>0</v>
      </c>
      <c r="AB14" s="22">
        <f>(X14+Y14)*'Foglio deposito'!$C$52-Z14*'Foglio deposito'!$C$51+AJ14</f>
        <v>24.898431649304776</v>
      </c>
      <c r="AC14" s="22">
        <f>AA14*100/'Foglio deposito'!$C$51</f>
        <v>0</v>
      </c>
      <c r="AD14" s="22">
        <f>AB14*100/'Foglio deposito'!$C$52</f>
        <v>15.801497499518764</v>
      </c>
      <c r="AE14" s="109">
        <f t="shared" si="17"/>
        <v>0</v>
      </c>
      <c r="AF14" s="10">
        <f t="shared" si="7"/>
        <v>-144.00271398804318</v>
      </c>
      <c r="AG14" s="14">
        <f t="shared" si="14"/>
        <v>0.3989506925987214</v>
      </c>
      <c r="AH14" s="14">
        <f>IF(AG14=0,0,'Foglio deposito'!$S$222)*AG14</f>
        <v>40.829317823476998</v>
      </c>
      <c r="AI14" s="337">
        <f t="shared" si="15"/>
        <v>0</v>
      </c>
      <c r="AJ14" s="338">
        <f t="shared" si="16"/>
        <v>-9.8531793747884677</v>
      </c>
      <c r="AL14" s="338">
        <f>(U14+V14)*'Foglio deposito'!$C$51-W14*'Foglio deposito'!$C$52</f>
        <v>0</v>
      </c>
      <c r="AM14" s="338">
        <f>(X14+Y14)*'Foglio deposito'!$C$52-Z14*'Foglio deposito'!$C$51</f>
        <v>34.751611024093243</v>
      </c>
    </row>
    <row r="15" spans="2:39" ht="18" customHeight="1" x14ac:dyDescent="0.25">
      <c r="B15" s="21">
        <f t="shared" si="8"/>
        <v>12</v>
      </c>
      <c r="C15" s="22">
        <f>'DATI STRUTTURA'!D33</f>
        <v>0.4</v>
      </c>
      <c r="D15" s="22">
        <f>'DATI STRUTTURA'!E33</f>
        <v>2.9</v>
      </c>
      <c r="E15" s="23">
        <f t="shared" si="0"/>
        <v>1.1599999999999999</v>
      </c>
      <c r="F15" s="22">
        <f t="shared" si="1"/>
        <v>0.96666666666666667</v>
      </c>
      <c r="G15" s="24">
        <f t="shared" si="9"/>
        <v>0.81296666666666673</v>
      </c>
      <c r="H15" s="24">
        <f t="shared" si="10"/>
        <v>1.546666666666667E-2</v>
      </c>
      <c r="I15" s="25">
        <f>IF(H15=0,0,IF('DATI STRUTTURA'!D33&lt;='DATI STRUTTURA'!E33,0,1/(('DATI STRUTTURA'!$F$11^3)/('MASSE 1'!$O$13*'Foglio deposito'!$J$161*H15)+'DATI STRUTTURA'!$F$11/('Foglio deposito'!$J$162*$F15))))</f>
        <v>0</v>
      </c>
      <c r="J15" s="25">
        <f>IF(G15=0,0,IF('DATI STRUTTURA'!D33&lt;='DATI STRUTTURA'!E33,1/(('DATI STRUTTURA'!$F$11^3)/('MASSE 1'!$O$13*'Foglio deposito'!$J$161*G15)+'DATI STRUTTURA'!$F$11/('Foglio deposito'!$J$162*$F15)),0))</f>
        <v>325714.2857142858</v>
      </c>
      <c r="K15" s="22">
        <f>'DATI STRUTTURA'!F33</f>
        <v>3.25</v>
      </c>
      <c r="L15" s="22">
        <f>'DATI STRUTTURA'!G33</f>
        <v>5.8</v>
      </c>
      <c r="M15" s="21">
        <f t="shared" si="2"/>
        <v>1058571.4285714289</v>
      </c>
      <c r="N15" s="21">
        <f t="shared" si="3"/>
        <v>0</v>
      </c>
      <c r="O15" s="22">
        <f>K15-CENTRI!$S$11</f>
        <v>-0.94377088556286814</v>
      </c>
      <c r="P15" s="22">
        <f>L15-CENTRI!$S$12</f>
        <v>0.33089883073360316</v>
      </c>
      <c r="Q15" s="22">
        <f t="shared" si="11"/>
        <v>0.89070348443612035</v>
      </c>
      <c r="R15" s="22">
        <f t="shared" si="11"/>
        <v>0.10949403618086576</v>
      </c>
      <c r="S15" s="25">
        <f t="shared" si="4"/>
        <v>290114.84921633644</v>
      </c>
      <c r="T15" s="25">
        <f t="shared" si="5"/>
        <v>0</v>
      </c>
      <c r="U15" s="26">
        <f t="shared" si="12"/>
        <v>0</v>
      </c>
      <c r="V15" s="26">
        <f>I15*'Foglio deposito'!$F$265*P15/CENTRI!$S$19</f>
        <v>0</v>
      </c>
      <c r="W15" s="26">
        <f>I15*'Foglio deposito'!$F$264*P15/CENTRI!$S$19</f>
        <v>0</v>
      </c>
      <c r="X15" s="26">
        <f t="shared" si="13"/>
        <v>7.7693100073310234E-2</v>
      </c>
      <c r="Y15" s="26">
        <f>J15*'Foglio deposito'!$F$264*O15/CENTRI!$S$19</f>
        <v>-1.7188271328564698E-3</v>
      </c>
      <c r="Z15" s="26">
        <f>J15*'Foglio deposito'!$F$265*O15/CENTRI!$S$19</f>
        <v>1.0890317562225851E-2</v>
      </c>
      <c r="AA15" s="22">
        <f>(U15+V15)*'Foglio deposito'!$C$51-W15*'Foglio deposito'!$C$52+AI15</f>
        <v>0</v>
      </c>
      <c r="AB15" s="22">
        <f>(X15+Y15)*'Foglio deposito'!$C$52-Z15*'Foglio deposito'!$C$51+AJ15</f>
        <v>10.888678625859615</v>
      </c>
      <c r="AC15" s="22">
        <f>AA15*100/'Foglio deposito'!$C$51</f>
        <v>0</v>
      </c>
      <c r="AD15" s="22">
        <f>AB15*100/'Foglio deposito'!$C$52</f>
        <v>6.9103721271692384</v>
      </c>
      <c r="AE15" s="109">
        <f t="shared" si="17"/>
        <v>0</v>
      </c>
      <c r="AF15" s="10">
        <f t="shared" si="7"/>
        <v>-10.812288052010771</v>
      </c>
      <c r="AG15" s="14">
        <f t="shared" si="14"/>
        <v>5.2360850466567441E-3</v>
      </c>
      <c r="AH15" s="14">
        <f>IF(AG15=0,0,'Foglio deposito'!$S$222)*AG15</f>
        <v>0.53587018267376929</v>
      </c>
      <c r="AI15" s="337">
        <f t="shared" si="15"/>
        <v>0</v>
      </c>
      <c r="AJ15" s="338">
        <f t="shared" si="16"/>
        <v>-0.56779689951356627</v>
      </c>
      <c r="AL15" s="338">
        <f>(U15+V15)*'Foglio deposito'!$C$51-W15*'Foglio deposito'!$C$52</f>
        <v>0</v>
      </c>
      <c r="AM15" s="338">
        <f>(X15+Y15)*'Foglio deposito'!$C$52-Z15*'Foglio deposito'!$C$51</f>
        <v>11.456475525373181</v>
      </c>
    </row>
    <row r="16" spans="2:39" ht="18" customHeight="1" x14ac:dyDescent="0.25">
      <c r="B16" s="21">
        <f t="shared" si="8"/>
        <v>13</v>
      </c>
      <c r="C16" s="22">
        <f>'DATI STRUTTURA'!D34</f>
        <v>0.4</v>
      </c>
      <c r="D16" s="22">
        <f>'DATI STRUTTURA'!E34</f>
        <v>4.0999999999999996</v>
      </c>
      <c r="E16" s="23">
        <f t="shared" si="0"/>
        <v>1.64</v>
      </c>
      <c r="F16" s="22">
        <f t="shared" si="1"/>
        <v>1.3666666666666667</v>
      </c>
      <c r="G16" s="24">
        <f t="shared" si="9"/>
        <v>2.2973666666666666</v>
      </c>
      <c r="H16" s="24">
        <f t="shared" si="10"/>
        <v>2.186666666666667E-2</v>
      </c>
      <c r="I16" s="25">
        <f>IF(H16=0,0,IF('DATI STRUTTURA'!D34&lt;='DATI STRUTTURA'!E34,0,1/(('DATI STRUTTURA'!$F$11^3)/('MASSE 1'!$O$13*'Foglio deposito'!$J$161*H16)+'DATI STRUTTURA'!$F$11/('Foglio deposito'!$J$162*$F16))))</f>
        <v>0</v>
      </c>
      <c r="J16" s="25">
        <f>IF(G16=0,0,IF('DATI STRUTTURA'!D34&lt;='DATI STRUTTURA'!E34,1/(('DATI STRUTTURA'!$F$11^3)/('MASSE 1'!$O$13*'Foglio deposito'!$J$161*G16)+'DATI STRUTTURA'!$F$11/('Foglio deposito'!$J$162*$F16)),0))</f>
        <v>644536.28544357535</v>
      </c>
      <c r="K16" s="22">
        <f>'DATI STRUTTURA'!F34</f>
        <v>3.25</v>
      </c>
      <c r="L16" s="22">
        <f>'DATI STRUTTURA'!G34</f>
        <v>0</v>
      </c>
      <c r="M16" s="21">
        <f t="shared" si="2"/>
        <v>2094742.9276916198</v>
      </c>
      <c r="N16" s="21">
        <f t="shared" si="3"/>
        <v>0</v>
      </c>
      <c r="O16" s="22">
        <f>K16-CENTRI!$S$11</f>
        <v>-0.94377088556286814</v>
      </c>
      <c r="P16" s="22">
        <f>L16-CENTRI!$S$12</f>
        <v>-5.4691011692663967</v>
      </c>
      <c r="Q16" s="22">
        <f t="shared" si="11"/>
        <v>0.89070348443612035</v>
      </c>
      <c r="R16" s="22">
        <f t="shared" si="11"/>
        <v>29.911067599671068</v>
      </c>
      <c r="S16" s="25">
        <f t="shared" si="4"/>
        <v>574090.71529010648</v>
      </c>
      <c r="T16" s="25">
        <f t="shared" si="5"/>
        <v>0</v>
      </c>
      <c r="U16" s="26">
        <f t="shared" si="12"/>
        <v>0</v>
      </c>
      <c r="V16" s="26">
        <f>I16*'Foglio deposito'!$F$265*P16/CENTRI!$S$19</f>
        <v>0</v>
      </c>
      <c r="W16" s="26">
        <f>I16*'Foglio deposito'!$F$264*P16/CENTRI!$S$19</f>
        <v>0</v>
      </c>
      <c r="X16" s="26">
        <f t="shared" si="13"/>
        <v>0.15374217319339095</v>
      </c>
      <c r="Y16" s="26">
        <f>J16*'Foglio deposito'!$F$264*O16/CENTRI!$S$19</f>
        <v>-3.4012829775072698E-3</v>
      </c>
      <c r="Z16" s="26">
        <f>J16*'Foglio deposito'!$F$265*O16/CENTRI!$S$19</f>
        <v>2.1550190264037664E-2</v>
      </c>
      <c r="AA16" s="22">
        <f>(U16+V16)*'Foglio deposito'!$C$51-W16*'Foglio deposito'!$C$52+AI16</f>
        <v>0</v>
      </c>
      <c r="AB16" s="22">
        <f>(X16+Y16)*'Foglio deposito'!$C$52-Z16*'Foglio deposito'!$C$51+AJ16</f>
        <v>21.546947072062654</v>
      </c>
      <c r="AC16" s="22">
        <f>AA16*100/'Foglio deposito'!$C$51</f>
        <v>0</v>
      </c>
      <c r="AD16" s="22">
        <f>AB16*100/'Foglio deposito'!$C$52</f>
        <v>13.6745171373462</v>
      </c>
      <c r="AE16" s="109">
        <f t="shared" si="17"/>
        <v>0</v>
      </c>
      <c r="AF16" s="10">
        <f t="shared" si="7"/>
        <v>-21.395782389176667</v>
      </c>
      <c r="AG16" s="14">
        <f t="shared" si="14"/>
        <v>1.0361371773540136E-2</v>
      </c>
      <c r="AH16" s="14">
        <f>IF(AG16=0,0,'Foglio deposito'!$S$222)*AG16</f>
        <v>1.0604010697998463</v>
      </c>
      <c r="AI16" s="337">
        <f t="shared" si="15"/>
        <v>0</v>
      </c>
      <c r="AJ16" s="338">
        <f t="shared" si="16"/>
        <v>-1.1235789173210398</v>
      </c>
      <c r="AL16" s="338">
        <f>(U16+V16)*'Foglio deposito'!$C$51-W16*'Foglio deposito'!$C$52</f>
        <v>0</v>
      </c>
      <c r="AM16" s="338">
        <f>(X16+Y16)*'Foglio deposito'!$C$52-Z16*'Foglio deposito'!$C$51</f>
        <v>22.670525989383695</v>
      </c>
    </row>
    <row r="17" spans="2:39" ht="18" customHeight="1" x14ac:dyDescent="0.25">
      <c r="B17" s="21">
        <f t="shared" si="8"/>
        <v>14</v>
      </c>
      <c r="C17" s="22">
        <f>'DATI STRUTTURA'!D35</f>
        <v>0.4</v>
      </c>
      <c r="D17" s="22">
        <f>'DATI STRUTTURA'!E35</f>
        <v>2.9</v>
      </c>
      <c r="E17" s="23">
        <f t="shared" si="0"/>
        <v>1.1599999999999999</v>
      </c>
      <c r="F17" s="22">
        <f t="shared" si="1"/>
        <v>0.96666666666666667</v>
      </c>
      <c r="G17" s="24">
        <f t="shared" si="9"/>
        <v>0.81296666666666673</v>
      </c>
      <c r="H17" s="24">
        <f t="shared" si="10"/>
        <v>1.546666666666667E-2</v>
      </c>
      <c r="I17" s="25">
        <f>IF(H17=0,0,IF('DATI STRUTTURA'!D35&lt;='DATI STRUTTURA'!E35,0,1/(('DATI STRUTTURA'!$F$11^3)/('MASSE 1'!$O$13*'Foglio deposito'!$J$161*H17)+'DATI STRUTTURA'!$F$11/('Foglio deposito'!$J$162*$F17))))</f>
        <v>0</v>
      </c>
      <c r="J17" s="25">
        <f>IF(G17=0,0,IF('DATI STRUTTURA'!D35&lt;='DATI STRUTTURA'!E35,1/(('DATI STRUTTURA'!$F$11^3)/('MASSE 1'!$O$13*'Foglio deposito'!$J$161*G17)+'DATI STRUTTURA'!$F$11/('Foglio deposito'!$J$162*$F17)),0))</f>
        <v>325714.2857142858</v>
      </c>
      <c r="K17" s="22">
        <f>'DATI STRUTTURA'!F35</f>
        <v>6.15</v>
      </c>
      <c r="L17" s="22">
        <f>'DATI STRUTTURA'!G35</f>
        <v>5.8</v>
      </c>
      <c r="M17" s="21">
        <f t="shared" si="2"/>
        <v>2003142.8571428577</v>
      </c>
      <c r="N17" s="21">
        <f t="shared" si="3"/>
        <v>0</v>
      </c>
      <c r="O17" s="22">
        <f>K17-CENTRI!$S$11</f>
        <v>1.9562291144371322</v>
      </c>
      <c r="P17" s="22">
        <f>L17-CENTRI!$S$12</f>
        <v>0.33089883073360316</v>
      </c>
      <c r="Q17" s="22">
        <f t="shared" si="11"/>
        <v>3.8268323481714863</v>
      </c>
      <c r="R17" s="22">
        <f t="shared" si="11"/>
        <v>0.10949403618086576</v>
      </c>
      <c r="S17" s="25">
        <f t="shared" si="4"/>
        <v>1246453.9648329988</v>
      </c>
      <c r="T17" s="25">
        <f t="shared" si="5"/>
        <v>0</v>
      </c>
      <c r="U17" s="26">
        <f t="shared" si="12"/>
        <v>0</v>
      </c>
      <c r="V17" s="26">
        <f>I17*'Foglio deposito'!$F$265*P17/CENTRI!$S$19</f>
        <v>0</v>
      </c>
      <c r="W17" s="26">
        <f>I17*'Foglio deposito'!$F$264*P17/CENTRI!$S$19</f>
        <v>0</v>
      </c>
      <c r="X17" s="26">
        <f t="shared" si="13"/>
        <v>7.7693100073310234E-2</v>
      </c>
      <c r="Y17" s="26">
        <f>J17*'Foglio deposito'!$F$264*O17/CENTRI!$S$19</f>
        <v>3.5627499549034805E-3</v>
      </c>
      <c r="Z17" s="26">
        <f>J17*'Foglio deposito'!$F$265*O17/CENTRI!$S$19</f>
        <v>-2.2573228954807685E-2</v>
      </c>
      <c r="AA17" s="22">
        <f>(U17+V17)*'Foglio deposito'!$C$51-W17*'Foglio deposito'!$C$52+AI17</f>
        <v>0</v>
      </c>
      <c r="AB17" s="22">
        <f>(X17+Y17)*'Foglio deposito'!$C$52-Z17*'Foglio deposito'!$C$51+AJ17</f>
        <v>15.04746797763184</v>
      </c>
      <c r="AC17" s="22">
        <f>AA17*100/'Foglio deposito'!$C$51</f>
        <v>0</v>
      </c>
      <c r="AD17" s="22">
        <f>AB17*100/'Foglio deposito'!$C$52</f>
        <v>9.5496989919554789</v>
      </c>
      <c r="AE17" s="109">
        <f t="shared" si="17"/>
        <v>0</v>
      </c>
      <c r="AF17" s="10">
        <f t="shared" si="7"/>
        <v>27.133973942385602</v>
      </c>
      <c r="AG17" s="14">
        <f t="shared" si="14"/>
        <v>2.2496397493053814E-2</v>
      </c>
      <c r="AH17" s="14">
        <f>IF(AG17=0,0,'Foglio deposito'!$S$222)*AG17</f>
        <v>2.3023210140182351</v>
      </c>
      <c r="AI17" s="337">
        <f t="shared" si="15"/>
        <v>0</v>
      </c>
      <c r="AJ17" s="338">
        <f t="shared" si="16"/>
        <v>1.176917875839244</v>
      </c>
      <c r="AL17" s="338">
        <f>(U17+V17)*'Foglio deposito'!$C$51-W17*'Foglio deposito'!$C$52</f>
        <v>0</v>
      </c>
      <c r="AM17" s="338">
        <f>(X17+Y17)*'Foglio deposito'!$C$52-Z17*'Foglio deposito'!$C$51</f>
        <v>13.870550101792595</v>
      </c>
    </row>
    <row r="18" spans="2:39" ht="18" customHeight="1" x14ac:dyDescent="0.25">
      <c r="B18" s="21">
        <f t="shared" si="8"/>
        <v>15</v>
      </c>
      <c r="C18" s="22">
        <f>'DATI STRUTTURA'!D36</f>
        <v>0.4</v>
      </c>
      <c r="D18" s="22">
        <f>'DATI STRUTTURA'!E36</f>
        <v>5.3</v>
      </c>
      <c r="E18" s="23">
        <f t="shared" si="0"/>
        <v>2.12</v>
      </c>
      <c r="F18" s="22">
        <f t="shared" si="1"/>
        <v>1.7666666666666668</v>
      </c>
      <c r="G18" s="24">
        <f t="shared" si="9"/>
        <v>4.9625666666666666</v>
      </c>
      <c r="H18" s="24">
        <f t="shared" si="10"/>
        <v>2.8266666666666673E-2</v>
      </c>
      <c r="I18" s="25">
        <f>IF(H18=0,0,IF('DATI STRUTTURA'!D36&lt;='DATI STRUTTURA'!E36,0,1/(('DATI STRUTTURA'!$F$11^3)/('MASSE 1'!$O$13*'Foglio deposito'!$J$161*H18)+'DATI STRUTTURA'!$F$11/('Foglio deposito'!$J$162*$F18))))</f>
        <v>0</v>
      </c>
      <c r="J18" s="25">
        <f>IF(G18=0,0,IF('DATI STRUTTURA'!D36&lt;='DATI STRUTTURA'!E36,1/(('DATI STRUTTURA'!$F$11^3)/('MASSE 1'!$O$13*'Foglio deposito'!$J$161*G18)+'DATI STRUTTURA'!$F$11/('Foglio deposito'!$J$162*$F18)),0))</f>
        <v>992690.39214596758</v>
      </c>
      <c r="K18" s="22">
        <f>'DATI STRUTTURA'!F36</f>
        <v>6.15</v>
      </c>
      <c r="L18" s="22">
        <f>'DATI STRUTTURA'!G36</f>
        <v>0.6</v>
      </c>
      <c r="M18" s="21">
        <f t="shared" si="2"/>
        <v>6105045.9116977006</v>
      </c>
      <c r="N18" s="21">
        <f t="shared" si="3"/>
        <v>0</v>
      </c>
      <c r="O18" s="22">
        <f>K18-CENTRI!$S$11</f>
        <v>1.9562291144371322</v>
      </c>
      <c r="P18" s="22">
        <f>L18-CENTRI!$S$12</f>
        <v>-4.869101169266397</v>
      </c>
      <c r="Q18" s="22">
        <f t="shared" si="11"/>
        <v>3.8268323481714863</v>
      </c>
      <c r="R18" s="22">
        <f t="shared" si="11"/>
        <v>23.708146196551393</v>
      </c>
      <c r="S18" s="25">
        <f t="shared" si="4"/>
        <v>3798859.7043832266</v>
      </c>
      <c r="T18" s="25">
        <f t="shared" si="5"/>
        <v>0</v>
      </c>
      <c r="U18" s="26">
        <f t="shared" si="12"/>
        <v>0</v>
      </c>
      <c r="V18" s="26">
        <f>I18*'Foglio deposito'!$F$265*P18/CENTRI!$S$19</f>
        <v>0</v>
      </c>
      <c r="W18" s="26">
        <f>I18*'Foglio deposito'!$F$264*P18/CENTRI!$S$19</f>
        <v>0</v>
      </c>
      <c r="X18" s="26">
        <f t="shared" si="13"/>
        <v>0.23678787625073314</v>
      </c>
      <c r="Y18" s="26">
        <f>J18*'Foglio deposito'!$F$264*O18/CENTRI!$S$19</f>
        <v>1.0858312960069363E-2</v>
      </c>
      <c r="Z18" s="26">
        <f>J18*'Foglio deposito'!$F$265*O18/CENTRI!$S$19</f>
        <v>-6.8797189702649655E-2</v>
      </c>
      <c r="AA18" s="22">
        <f>(U18+V18)*'Foglio deposito'!$C$51-W18*'Foglio deposito'!$C$52+AI18</f>
        <v>0</v>
      </c>
      <c r="AB18" s="22">
        <f>(X18+Y18)*'Foglio deposito'!$C$52-Z18*'Foglio deposito'!$C$51+AJ18</f>
        <v>45.860674654664322</v>
      </c>
      <c r="AC18" s="22">
        <f>AA18*100/'Foglio deposito'!$C$51</f>
        <v>0</v>
      </c>
      <c r="AD18" s="22">
        <f>AB18*100/'Foglio deposito'!$C$52</f>
        <v>29.104939061579664</v>
      </c>
      <c r="AE18" s="109">
        <f t="shared" si="17"/>
        <v>0</v>
      </c>
      <c r="AF18" s="10">
        <f t="shared" si="7"/>
        <v>82.697125716410781</v>
      </c>
      <c r="AG18" s="14">
        <f t="shared" si="14"/>
        <v>6.85630278705079E-2</v>
      </c>
      <c r="AH18" s="14">
        <f>IF(AG18=0,0,'Foglio deposito'!$S$222)*AG18</f>
        <v>7.0168612507726484</v>
      </c>
      <c r="AI18" s="337">
        <f t="shared" si="15"/>
        <v>0</v>
      </c>
      <c r="AJ18" s="338">
        <f t="shared" si="16"/>
        <v>3.586932225365441</v>
      </c>
      <c r="AL18" s="338">
        <f>(U18+V18)*'Foglio deposito'!$C$51-W18*'Foglio deposito'!$C$52</f>
        <v>0</v>
      </c>
      <c r="AM18" s="338">
        <f>(X18+Y18)*'Foglio deposito'!$C$52-Z18*'Foglio deposito'!$C$51</f>
        <v>42.273742429298885</v>
      </c>
    </row>
    <row r="19" spans="2:39" ht="18" customHeight="1" x14ac:dyDescent="0.25">
      <c r="B19" s="21">
        <f t="shared" si="8"/>
        <v>16</v>
      </c>
      <c r="C19" s="22">
        <f>'DATI STRUTTURA'!D37</f>
        <v>0.4</v>
      </c>
      <c r="D19" s="22">
        <f>'DATI STRUTTURA'!E37</f>
        <v>4</v>
      </c>
      <c r="E19" s="23">
        <f t="shared" si="0"/>
        <v>1.6</v>
      </c>
      <c r="F19" s="22">
        <f t="shared" si="1"/>
        <v>1.3333333333333335</v>
      </c>
      <c r="G19" s="24">
        <f t="shared" si="9"/>
        <v>2.1333333333333333</v>
      </c>
      <c r="H19" s="24">
        <f t="shared" si="10"/>
        <v>2.133333333333334E-2</v>
      </c>
      <c r="I19" s="25">
        <f>IF(H19=0,0,IF('DATI STRUTTURA'!D37&lt;='DATI STRUTTURA'!E37,0,1/(('DATI STRUTTURA'!$F$11^3)/('MASSE 1'!$O$13*'Foglio deposito'!$J$161*H19)+'DATI STRUTTURA'!$F$11/('Foglio deposito'!$J$162*$F19))))</f>
        <v>0</v>
      </c>
      <c r="J19" s="25">
        <f>IF(G19=0,0,IF('DATI STRUTTURA'!D37&lt;='DATI STRUTTURA'!E37,1/(('DATI STRUTTURA'!$F$11^3)/('MASSE 1'!$O$13*'Foglio deposito'!$J$161*G19)+'DATI STRUTTURA'!$F$11/('Foglio deposito'!$J$162*$F19)),0))</f>
        <v>616330.73713021004</v>
      </c>
      <c r="K19" s="22">
        <f>'DATI STRUTTURA'!F37</f>
        <v>10.15</v>
      </c>
      <c r="L19" s="22">
        <f>'DATI STRUTTURA'!G37</f>
        <v>5.25</v>
      </c>
      <c r="M19" s="21">
        <f t="shared" si="2"/>
        <v>6255756.9818716319</v>
      </c>
      <c r="N19" s="21">
        <f t="shared" si="3"/>
        <v>0</v>
      </c>
      <c r="O19" s="22">
        <f>K19-CENTRI!$S$11</f>
        <v>5.9562291144371322</v>
      </c>
      <c r="P19" s="22">
        <f>L19-CENTRI!$S$12</f>
        <v>-0.21910116926639667</v>
      </c>
      <c r="Q19" s="22">
        <f t="shared" si="11"/>
        <v>35.476665263668544</v>
      </c>
      <c r="R19" s="22">
        <f t="shared" si="11"/>
        <v>4.8005322373902204E-2</v>
      </c>
      <c r="S19" s="25">
        <f t="shared" si="4"/>
        <v>21865359.25287855</v>
      </c>
      <c r="T19" s="25">
        <f t="shared" si="5"/>
        <v>0</v>
      </c>
      <c r="U19" s="26">
        <f t="shared" si="12"/>
        <v>0</v>
      </c>
      <c r="V19" s="26">
        <f>I19*'Foglio deposito'!$F$265*P19/CENTRI!$S$19</f>
        <v>0</v>
      </c>
      <c r="W19" s="26">
        <f>I19*'Foglio deposito'!$F$264*P19/CENTRI!$S$19</f>
        <v>0</v>
      </c>
      <c r="X19" s="26">
        <f t="shared" si="13"/>
        <v>0.14701426292403563</v>
      </c>
      <c r="Y19" s="26">
        <f>J19*'Foglio deposito'!$F$264*O19/CENTRI!$S$19</f>
        <v>2.05264591956981E-2</v>
      </c>
      <c r="Z19" s="26">
        <f>J19*'Foglio deposito'!$F$265*O19/CENTRI!$S$19</f>
        <v>-0.1300536015496388</v>
      </c>
      <c r="AA19" s="22">
        <f>(U19+V19)*'Foglio deposito'!$C$51-W19*'Foglio deposito'!$C$52+AI19</f>
        <v>0</v>
      </c>
      <c r="AB19" s="22">
        <f>(X19+Y19)*'Foglio deposito'!$C$52-Z19*'Foglio deposito'!$C$51+AJ19</f>
        <v>39.327876211439445</v>
      </c>
      <c r="AC19" s="22">
        <f>AA19*100/'Foglio deposito'!$C$51</f>
        <v>0</v>
      </c>
      <c r="AD19" s="22">
        <f>AB19*100/'Foglio deposito'!$C$52</f>
        <v>24.958975182430656</v>
      </c>
      <c r="AE19" s="109">
        <f t="shared" si="17"/>
        <v>0</v>
      </c>
      <c r="AF19" s="10">
        <f t="shared" si="7"/>
        <v>193.85840822359302</v>
      </c>
      <c r="AG19" s="14">
        <f t="shared" si="14"/>
        <v>0.394632956337928</v>
      </c>
      <c r="AH19" s="14">
        <f>IF(AG19=0,0,'Foglio deposito'!$S$222)*AG19</f>
        <v>40.387433075962086</v>
      </c>
      <c r="AI19" s="337">
        <f t="shared" si="15"/>
        <v>0</v>
      </c>
      <c r="AJ19" s="338">
        <f t="shared" si="16"/>
        <v>6.7807050904183912</v>
      </c>
      <c r="AL19" s="338">
        <f>(U19+V19)*'Foglio deposito'!$C$51-W19*'Foglio deposito'!$C$52</f>
        <v>0</v>
      </c>
      <c r="AM19" s="338">
        <f>(X19+Y19)*'Foglio deposito'!$C$52-Z19*'Foglio deposito'!$C$51</f>
        <v>32.547171121021051</v>
      </c>
    </row>
    <row r="20" spans="2:39" ht="18" customHeight="1" x14ac:dyDescent="0.25">
      <c r="B20" s="21">
        <f t="shared" si="8"/>
        <v>17</v>
      </c>
      <c r="C20" s="22">
        <f>'DATI STRUTTURA'!D38</f>
        <v>0</v>
      </c>
      <c r="D20" s="22">
        <f>'DATI STRUTTURA'!E38</f>
        <v>0</v>
      </c>
      <c r="E20" s="23">
        <f t="shared" si="0"/>
        <v>0</v>
      </c>
      <c r="F20" s="22">
        <f t="shared" si="1"/>
        <v>0</v>
      </c>
      <c r="G20" s="24">
        <f t="shared" si="9"/>
        <v>0</v>
      </c>
      <c r="H20" s="24">
        <f t="shared" si="10"/>
        <v>0</v>
      </c>
      <c r="I20" s="25">
        <f>IF(H20=0,0,IF('DATI STRUTTURA'!D38&lt;='DATI STRUTTURA'!E38,0,1/(('DATI STRUTTURA'!$F$11^3)/('MASSE 1'!$O$13*'Foglio deposito'!$J$161*H20)+'DATI STRUTTURA'!$F$11/('Foglio deposito'!$J$162*$F20))))</f>
        <v>0</v>
      </c>
      <c r="J20" s="25">
        <f>IF(G20=0,0,IF('DATI STRUTTURA'!D38&lt;='DATI STRUTTURA'!E38,1/(('DATI STRUTTURA'!$F$11^3)/('MASSE 1'!$O$13*'Foglio deposito'!$J$161*G20)+'DATI STRUTTURA'!$F$11/('Foglio deposito'!$J$162*$F20)),0))</f>
        <v>0</v>
      </c>
      <c r="K20" s="22">
        <f>'DATI STRUTTURA'!F38</f>
        <v>0</v>
      </c>
      <c r="L20" s="22">
        <f>'DATI STRUTTURA'!G38</f>
        <v>0</v>
      </c>
      <c r="M20" s="21">
        <f t="shared" si="2"/>
        <v>0</v>
      </c>
      <c r="N20" s="21">
        <f t="shared" si="3"/>
        <v>0</v>
      </c>
      <c r="O20" s="22">
        <f>K20-CENTRI!$S$11</f>
        <v>-4.1937708855628681</v>
      </c>
      <c r="P20" s="22">
        <f>L20-CENTRI!$S$12</f>
        <v>-5.4691011692663967</v>
      </c>
      <c r="Q20" s="22">
        <f t="shared" si="11"/>
        <v>17.587714240594764</v>
      </c>
      <c r="R20" s="22">
        <f t="shared" si="11"/>
        <v>29.911067599671068</v>
      </c>
      <c r="S20" s="25">
        <f t="shared" si="4"/>
        <v>0</v>
      </c>
      <c r="T20" s="25">
        <f t="shared" si="5"/>
        <v>0</v>
      </c>
      <c r="U20" s="26">
        <f t="shared" si="12"/>
        <v>0</v>
      </c>
      <c r="V20" s="26">
        <f>I20*'Foglio deposito'!$F$265*P20/CENTRI!$S$19</f>
        <v>0</v>
      </c>
      <c r="W20" s="26">
        <f>I20*'Foglio deposito'!$F$264*P20/CENTRI!$S$19</f>
        <v>0</v>
      </c>
      <c r="X20" s="26">
        <f t="shared" si="13"/>
        <v>0</v>
      </c>
      <c r="Y20" s="26">
        <f>J20*'Foglio deposito'!$F$264*O20/CENTRI!$S$19</f>
        <v>0</v>
      </c>
      <c r="Z20" s="26">
        <f>J20*'Foglio deposito'!$F$265*O20/CENTRI!$S$19</f>
        <v>0</v>
      </c>
      <c r="AA20" s="22">
        <f>(U20+V20)*'Foglio deposito'!$C$51-W20*'Foglio deposito'!$C$52+AI20</f>
        <v>0</v>
      </c>
      <c r="AB20" s="22">
        <f>(X20+Y20)*'Foglio deposito'!$C$52-Z20*'Foglio deposito'!$C$51+AJ20</f>
        <v>0</v>
      </c>
      <c r="AC20" s="22">
        <f>AA20*100/'Foglio deposito'!$C$51</f>
        <v>0</v>
      </c>
      <c r="AD20" s="22">
        <f>AB20*100/'Foglio deposito'!$C$52</f>
        <v>0</v>
      </c>
      <c r="AE20" s="109">
        <f t="shared" si="17"/>
        <v>0</v>
      </c>
      <c r="AF20" s="10">
        <f t="shared" si="7"/>
        <v>0</v>
      </c>
      <c r="AG20" s="14">
        <f t="shared" si="14"/>
        <v>0</v>
      </c>
      <c r="AH20" s="14">
        <f>IF(AG20=0,0,'Foglio deposito'!$S$222)*AG20</f>
        <v>0</v>
      </c>
      <c r="AI20" s="337">
        <f t="shared" si="15"/>
        <v>0</v>
      </c>
      <c r="AJ20" s="338">
        <f t="shared" si="16"/>
        <v>0</v>
      </c>
      <c r="AL20" s="338">
        <f>(U20+V20)*'Foglio deposito'!$C$51-W20*'Foglio deposito'!$C$52</f>
        <v>0</v>
      </c>
      <c r="AM20" s="338">
        <f>(X20+Y20)*'Foglio deposito'!$C$52-Z20*'Foglio deposito'!$C$51</f>
        <v>0</v>
      </c>
    </row>
    <row r="21" spans="2:39" ht="18" customHeight="1" x14ac:dyDescent="0.25">
      <c r="B21" s="21">
        <f t="shared" si="8"/>
        <v>18</v>
      </c>
      <c r="C21" s="22">
        <f>'DATI STRUTTURA'!D39</f>
        <v>0</v>
      </c>
      <c r="D21" s="22">
        <f>'DATI STRUTTURA'!E39</f>
        <v>0</v>
      </c>
      <c r="E21" s="23">
        <f t="shared" si="0"/>
        <v>0</v>
      </c>
      <c r="F21" s="22">
        <f t="shared" si="1"/>
        <v>0</v>
      </c>
      <c r="G21" s="24">
        <f t="shared" si="9"/>
        <v>0</v>
      </c>
      <c r="H21" s="24">
        <f t="shared" si="10"/>
        <v>0</v>
      </c>
      <c r="I21" s="25">
        <f>IF(H21=0,0,IF('DATI STRUTTURA'!D39&lt;='DATI STRUTTURA'!E39,0,1/(('DATI STRUTTURA'!$F$11^3)/('MASSE 1'!$O$13*'Foglio deposito'!$J$161*H21)+'DATI STRUTTURA'!$F$11/('Foglio deposito'!$J$162*$F21))))</f>
        <v>0</v>
      </c>
      <c r="J21" s="25">
        <f>IF(G21=0,0,IF('DATI STRUTTURA'!D39&lt;='DATI STRUTTURA'!E39,1/(('DATI STRUTTURA'!$F$11^3)/('MASSE 1'!$O$13*'Foglio deposito'!$J$161*G21)+'DATI STRUTTURA'!$F$11/('Foglio deposito'!$J$162*$F21)),0))</f>
        <v>0</v>
      </c>
      <c r="K21" s="22">
        <f>'DATI STRUTTURA'!F39</f>
        <v>0</v>
      </c>
      <c r="L21" s="22">
        <f>'DATI STRUTTURA'!G39</f>
        <v>0</v>
      </c>
      <c r="M21" s="21">
        <f t="shared" si="2"/>
        <v>0</v>
      </c>
      <c r="N21" s="21">
        <f t="shared" si="3"/>
        <v>0</v>
      </c>
      <c r="O21" s="22">
        <f>K21-CENTRI!$S$11</f>
        <v>-4.1937708855628681</v>
      </c>
      <c r="P21" s="22">
        <f>L21-CENTRI!$S$12</f>
        <v>-5.4691011692663967</v>
      </c>
      <c r="Q21" s="22">
        <f t="shared" ref="Q21:R43" si="18">O21^2</f>
        <v>17.587714240594764</v>
      </c>
      <c r="R21" s="22">
        <f t="shared" si="18"/>
        <v>29.911067599671068</v>
      </c>
      <c r="S21" s="25">
        <f t="shared" si="4"/>
        <v>0</v>
      </c>
      <c r="T21" s="25">
        <f t="shared" si="5"/>
        <v>0</v>
      </c>
      <c r="U21" s="26">
        <f t="shared" si="12"/>
        <v>0</v>
      </c>
      <c r="V21" s="26">
        <f>I21*'Foglio deposito'!$F$265*P21/CENTRI!$S$19</f>
        <v>0</v>
      </c>
      <c r="W21" s="26">
        <f>I21*'Foglio deposito'!$F$264*P21/CENTRI!$S$19</f>
        <v>0</v>
      </c>
      <c r="X21" s="26">
        <f t="shared" si="13"/>
        <v>0</v>
      </c>
      <c r="Y21" s="26">
        <f>J21*'Foglio deposito'!$F$264*O21/CENTRI!$S$19</f>
        <v>0</v>
      </c>
      <c r="Z21" s="26">
        <f>J21*'Foglio deposito'!$F$265*O21/CENTRI!$S$19</f>
        <v>0</v>
      </c>
      <c r="AA21" s="22">
        <f>(U21+V21)*'Foglio deposito'!$C$51-W21*'Foglio deposito'!$C$52+AI21</f>
        <v>0</v>
      </c>
      <c r="AB21" s="22">
        <f>(X21+Y21)*'Foglio deposito'!$C$52-Z21*'Foglio deposito'!$C$51+AJ21</f>
        <v>0</v>
      </c>
      <c r="AC21" s="22">
        <f>AA21*100/'Foglio deposito'!$C$51</f>
        <v>0</v>
      </c>
      <c r="AD21" s="22">
        <f>AB21*100/'Foglio deposito'!$C$52</f>
        <v>0</v>
      </c>
      <c r="AE21" s="109">
        <f t="shared" si="17"/>
        <v>0</v>
      </c>
      <c r="AF21" s="10">
        <f t="shared" si="7"/>
        <v>0</v>
      </c>
      <c r="AG21" s="14">
        <f t="shared" si="14"/>
        <v>0</v>
      </c>
      <c r="AH21" s="14">
        <f>IF(AG21=0,0,'Foglio deposito'!$S$222)*AG21</f>
        <v>0</v>
      </c>
      <c r="AI21" s="337">
        <f t="shared" si="15"/>
        <v>0</v>
      </c>
      <c r="AJ21" s="338">
        <f t="shared" si="16"/>
        <v>0</v>
      </c>
      <c r="AL21" s="338">
        <f>(U21+V21)*'Foglio deposito'!$C$51-W21*'Foglio deposito'!$C$52</f>
        <v>0</v>
      </c>
      <c r="AM21" s="338">
        <f>(X21+Y21)*'Foglio deposito'!$C$52-Z21*'Foglio deposito'!$C$51</f>
        <v>0</v>
      </c>
    </row>
    <row r="22" spans="2:39" ht="18" customHeight="1" x14ac:dyDescent="0.25">
      <c r="B22" s="21">
        <f t="shared" si="8"/>
        <v>19</v>
      </c>
      <c r="C22" s="22">
        <f>'DATI STRUTTURA'!D40</f>
        <v>0</v>
      </c>
      <c r="D22" s="22">
        <f>'DATI STRUTTURA'!E40</f>
        <v>0</v>
      </c>
      <c r="E22" s="23">
        <f t="shared" si="0"/>
        <v>0</v>
      </c>
      <c r="F22" s="22">
        <f t="shared" si="1"/>
        <v>0</v>
      </c>
      <c r="G22" s="24">
        <f t="shared" si="9"/>
        <v>0</v>
      </c>
      <c r="H22" s="24">
        <f t="shared" si="10"/>
        <v>0</v>
      </c>
      <c r="I22" s="25">
        <f>IF(H22=0,0,IF('DATI STRUTTURA'!D40&lt;='DATI STRUTTURA'!E40,0,1/(('DATI STRUTTURA'!$F$11^3)/('MASSE 1'!$O$13*'Foglio deposito'!$J$161*H22)+'DATI STRUTTURA'!$F$11/('Foglio deposito'!$J$162*$F22))))</f>
        <v>0</v>
      </c>
      <c r="J22" s="25">
        <f>IF(G22=0,0,IF('DATI STRUTTURA'!D40&lt;='DATI STRUTTURA'!E40,1/(('DATI STRUTTURA'!$F$11^3)/('MASSE 1'!$O$13*'Foglio deposito'!$J$161*G22)+'DATI STRUTTURA'!$F$11/('Foglio deposito'!$J$162*$F22)),0))</f>
        <v>0</v>
      </c>
      <c r="K22" s="22">
        <f>'DATI STRUTTURA'!F40</f>
        <v>0</v>
      </c>
      <c r="L22" s="22">
        <f>'DATI STRUTTURA'!G40</f>
        <v>0</v>
      </c>
      <c r="M22" s="21">
        <f t="shared" si="2"/>
        <v>0</v>
      </c>
      <c r="N22" s="21">
        <f t="shared" si="3"/>
        <v>0</v>
      </c>
      <c r="O22" s="22">
        <f>K22-CENTRI!$S$11</f>
        <v>-4.1937708855628681</v>
      </c>
      <c r="P22" s="22">
        <f>L22-CENTRI!$S$12</f>
        <v>-5.4691011692663967</v>
      </c>
      <c r="Q22" s="22">
        <f t="shared" si="18"/>
        <v>17.587714240594764</v>
      </c>
      <c r="R22" s="22">
        <f t="shared" si="18"/>
        <v>29.911067599671068</v>
      </c>
      <c r="S22" s="25">
        <f t="shared" si="4"/>
        <v>0</v>
      </c>
      <c r="T22" s="25">
        <f t="shared" si="5"/>
        <v>0</v>
      </c>
      <c r="U22" s="26">
        <f t="shared" si="12"/>
        <v>0</v>
      </c>
      <c r="V22" s="26">
        <f>I22*'Foglio deposito'!$F$265*P22/CENTRI!$S$19</f>
        <v>0</v>
      </c>
      <c r="W22" s="26">
        <f>I22*'Foglio deposito'!$F$264*P22/CENTRI!$S$19</f>
        <v>0</v>
      </c>
      <c r="X22" s="26">
        <f t="shared" si="13"/>
        <v>0</v>
      </c>
      <c r="Y22" s="26">
        <f>J22*'Foglio deposito'!$F$264*O22/CENTRI!$S$19</f>
        <v>0</v>
      </c>
      <c r="Z22" s="26">
        <f>J22*'Foglio deposito'!$F$265*O22/CENTRI!$S$19</f>
        <v>0</v>
      </c>
      <c r="AA22" s="22">
        <f>(U22+V22)*'Foglio deposito'!$C$51-W22*'Foglio deposito'!$C$52+AI22</f>
        <v>0</v>
      </c>
      <c r="AB22" s="22">
        <f>(X22+Y22)*'Foglio deposito'!$C$52-Z22*'Foglio deposito'!$C$51+AJ22</f>
        <v>0</v>
      </c>
      <c r="AC22" s="22">
        <f>AA22*100/'Foglio deposito'!$C$51</f>
        <v>0</v>
      </c>
      <c r="AD22" s="22">
        <f>AB22*100/'Foglio deposito'!$C$52</f>
        <v>0</v>
      </c>
      <c r="AE22" s="109">
        <f t="shared" si="17"/>
        <v>0</v>
      </c>
      <c r="AF22" s="10">
        <f t="shared" si="7"/>
        <v>0</v>
      </c>
      <c r="AG22" s="14">
        <f t="shared" si="14"/>
        <v>0</v>
      </c>
      <c r="AH22" s="14">
        <f>IF(AG22=0,0,'Foglio deposito'!$S$222)*AG22</f>
        <v>0</v>
      </c>
      <c r="AI22" s="337">
        <f t="shared" si="15"/>
        <v>0</v>
      </c>
      <c r="AJ22" s="338">
        <f t="shared" si="16"/>
        <v>0</v>
      </c>
      <c r="AL22" s="338">
        <f>(U22+V22)*'Foglio deposito'!$C$51-W22*'Foglio deposito'!$C$52</f>
        <v>0</v>
      </c>
      <c r="AM22" s="338">
        <f>(X22+Y22)*'Foglio deposito'!$C$52-Z22*'Foglio deposito'!$C$51</f>
        <v>0</v>
      </c>
    </row>
    <row r="23" spans="2:39" ht="18" customHeight="1" x14ac:dyDescent="0.25">
      <c r="B23" s="21">
        <f t="shared" si="8"/>
        <v>20</v>
      </c>
      <c r="C23" s="22">
        <f>'DATI STRUTTURA'!D41</f>
        <v>0</v>
      </c>
      <c r="D23" s="22">
        <f>'DATI STRUTTURA'!E41</f>
        <v>0</v>
      </c>
      <c r="E23" s="23">
        <f t="shared" si="0"/>
        <v>0</v>
      </c>
      <c r="F23" s="22">
        <f t="shared" si="1"/>
        <v>0</v>
      </c>
      <c r="G23" s="24">
        <f t="shared" si="9"/>
        <v>0</v>
      </c>
      <c r="H23" s="24">
        <f t="shared" si="10"/>
        <v>0</v>
      </c>
      <c r="I23" s="25">
        <f>IF(H23=0,0,IF('DATI STRUTTURA'!D41&lt;='DATI STRUTTURA'!E41,0,1/(('DATI STRUTTURA'!$F$11^3)/('MASSE 1'!$O$13*'Foglio deposito'!$J$161*H23)+'DATI STRUTTURA'!$F$11/('Foglio deposito'!$J$162*$F23))))</f>
        <v>0</v>
      </c>
      <c r="J23" s="25">
        <f>IF(G23=0,0,IF('DATI STRUTTURA'!D41&lt;='DATI STRUTTURA'!E41,1/(('DATI STRUTTURA'!$F$11^3)/('MASSE 1'!$O$13*'Foglio deposito'!$J$161*G23)+'DATI STRUTTURA'!$F$11/('Foglio deposito'!$J$162*$F23)),0))</f>
        <v>0</v>
      </c>
      <c r="K23" s="22">
        <f>'DATI STRUTTURA'!F41</f>
        <v>0</v>
      </c>
      <c r="L23" s="22">
        <f>'DATI STRUTTURA'!G41</f>
        <v>0</v>
      </c>
      <c r="M23" s="21">
        <f t="shared" si="2"/>
        <v>0</v>
      </c>
      <c r="N23" s="21">
        <f t="shared" si="3"/>
        <v>0</v>
      </c>
      <c r="O23" s="22">
        <f>K23-CENTRI!$S$11</f>
        <v>-4.1937708855628681</v>
      </c>
      <c r="P23" s="22">
        <f>L23-CENTRI!$S$12</f>
        <v>-5.4691011692663967</v>
      </c>
      <c r="Q23" s="22">
        <f t="shared" si="18"/>
        <v>17.587714240594764</v>
      </c>
      <c r="R23" s="22">
        <f t="shared" si="18"/>
        <v>29.911067599671068</v>
      </c>
      <c r="S23" s="25">
        <f t="shared" si="4"/>
        <v>0</v>
      </c>
      <c r="T23" s="25">
        <f t="shared" si="5"/>
        <v>0</v>
      </c>
      <c r="U23" s="26">
        <f t="shared" si="12"/>
        <v>0</v>
      </c>
      <c r="V23" s="26">
        <f>I23*'Foglio deposito'!$F$265*P23/CENTRI!$S$19</f>
        <v>0</v>
      </c>
      <c r="W23" s="26">
        <f>I23*'Foglio deposito'!$F$264*P23/CENTRI!$S$19</f>
        <v>0</v>
      </c>
      <c r="X23" s="26">
        <f t="shared" si="13"/>
        <v>0</v>
      </c>
      <c r="Y23" s="26">
        <f>J23*'Foglio deposito'!$F$264*O23/CENTRI!$S$19</f>
        <v>0</v>
      </c>
      <c r="Z23" s="26">
        <f>J23*'Foglio deposito'!$F$265*O23/CENTRI!$S$19</f>
        <v>0</v>
      </c>
      <c r="AA23" s="22">
        <f>(U23+V23)*'Foglio deposito'!$C$51-W23*'Foglio deposito'!$C$52+AI23</f>
        <v>0</v>
      </c>
      <c r="AB23" s="22">
        <f>(X23+Y23)*'Foglio deposito'!$C$52-Z23*'Foglio deposito'!$C$51+AJ23</f>
        <v>0</v>
      </c>
      <c r="AC23" s="22">
        <f>AA23*100/'Foglio deposito'!$C$51</f>
        <v>0</v>
      </c>
      <c r="AD23" s="22">
        <f>AB23*100/'Foglio deposito'!$C$52</f>
        <v>0</v>
      </c>
      <c r="AE23" s="109">
        <f t="shared" si="17"/>
        <v>0</v>
      </c>
      <c r="AF23" s="10">
        <f t="shared" si="7"/>
        <v>0</v>
      </c>
      <c r="AG23" s="14">
        <f t="shared" si="14"/>
        <v>0</v>
      </c>
      <c r="AH23" s="14">
        <f>IF(AG23=0,0,'Foglio deposito'!$S$222)*AG23</f>
        <v>0</v>
      </c>
      <c r="AI23" s="337">
        <f t="shared" si="15"/>
        <v>0</v>
      </c>
      <c r="AJ23" s="338">
        <f t="shared" si="16"/>
        <v>0</v>
      </c>
      <c r="AL23" s="338">
        <f>(U23+V23)*'Foglio deposito'!$C$51-W23*'Foglio deposito'!$C$52</f>
        <v>0</v>
      </c>
      <c r="AM23" s="338">
        <f>(X23+Y23)*'Foglio deposito'!$C$52-Z23*'Foglio deposito'!$C$51</f>
        <v>0</v>
      </c>
    </row>
    <row r="24" spans="2:39" ht="18" customHeight="1" x14ac:dyDescent="0.25">
      <c r="B24" s="21">
        <f t="shared" si="8"/>
        <v>21</v>
      </c>
      <c r="C24" s="22">
        <f>'DATI STRUTTURA'!D42</f>
        <v>0</v>
      </c>
      <c r="D24" s="22">
        <f>'DATI STRUTTURA'!E42</f>
        <v>0</v>
      </c>
      <c r="E24" s="23">
        <f t="shared" si="0"/>
        <v>0</v>
      </c>
      <c r="F24" s="22">
        <f t="shared" si="1"/>
        <v>0</v>
      </c>
      <c r="G24" s="24">
        <f t="shared" si="9"/>
        <v>0</v>
      </c>
      <c r="H24" s="24">
        <f t="shared" si="10"/>
        <v>0</v>
      </c>
      <c r="I24" s="25">
        <f>IF(H24=0,0,IF('DATI STRUTTURA'!D42&lt;='DATI STRUTTURA'!E42,0,1/(('DATI STRUTTURA'!$F$11^3)/('MASSE 1'!$O$13*'Foglio deposito'!$J$161*H24)+'DATI STRUTTURA'!$F$11/('Foglio deposito'!$J$162*$F24))))</f>
        <v>0</v>
      </c>
      <c r="J24" s="25">
        <f>IF(G24=0,0,IF('DATI STRUTTURA'!D42&lt;='DATI STRUTTURA'!E42,1/(('DATI STRUTTURA'!$F$11^3)/('MASSE 1'!$O$13*'Foglio deposito'!$J$161*G24)+'DATI STRUTTURA'!$F$11/('Foglio deposito'!$J$162*$F24)),0))</f>
        <v>0</v>
      </c>
      <c r="K24" s="22">
        <f>'DATI STRUTTURA'!F42</f>
        <v>0</v>
      </c>
      <c r="L24" s="22">
        <f>'DATI STRUTTURA'!G42</f>
        <v>0</v>
      </c>
      <c r="M24" s="21">
        <f t="shared" si="2"/>
        <v>0</v>
      </c>
      <c r="N24" s="21">
        <f t="shared" si="3"/>
        <v>0</v>
      </c>
      <c r="O24" s="22">
        <f>K24-CENTRI!$S$11</f>
        <v>-4.1937708855628681</v>
      </c>
      <c r="P24" s="22">
        <f>L24-CENTRI!$S$12</f>
        <v>-5.4691011692663967</v>
      </c>
      <c r="Q24" s="22">
        <f t="shared" si="18"/>
        <v>17.587714240594764</v>
      </c>
      <c r="R24" s="22">
        <f t="shared" si="18"/>
        <v>29.911067599671068</v>
      </c>
      <c r="S24" s="25">
        <f t="shared" si="4"/>
        <v>0</v>
      </c>
      <c r="T24" s="25">
        <f t="shared" si="5"/>
        <v>0</v>
      </c>
      <c r="U24" s="26">
        <f t="shared" si="12"/>
        <v>0</v>
      </c>
      <c r="V24" s="26">
        <f>I24*'Foglio deposito'!$F$265*P24/CENTRI!$S$19</f>
        <v>0</v>
      </c>
      <c r="W24" s="26">
        <f>I24*'Foglio deposito'!$F$264*P24/CENTRI!$S$19</f>
        <v>0</v>
      </c>
      <c r="X24" s="26">
        <f t="shared" si="13"/>
        <v>0</v>
      </c>
      <c r="Y24" s="26">
        <f>J24*'Foglio deposito'!$F$264*O24/CENTRI!$S$19</f>
        <v>0</v>
      </c>
      <c r="Z24" s="26">
        <f>J24*'Foglio deposito'!$F$265*O24/CENTRI!$S$19</f>
        <v>0</v>
      </c>
      <c r="AA24" s="22">
        <f>(U24+V24)*'Foglio deposito'!$C$51-W24*'Foglio deposito'!$C$52+AI24</f>
        <v>0</v>
      </c>
      <c r="AB24" s="22">
        <f>(X24+Y24)*'Foglio deposito'!$C$52-Z24*'Foglio deposito'!$C$51+AJ24</f>
        <v>0</v>
      </c>
      <c r="AC24" s="22">
        <f>AA24*100/'Foglio deposito'!$C$51</f>
        <v>0</v>
      </c>
      <c r="AD24" s="22">
        <f>AB24*100/'Foglio deposito'!$C$52</f>
        <v>0</v>
      </c>
      <c r="AE24" s="109">
        <f t="shared" si="17"/>
        <v>0</v>
      </c>
      <c r="AF24" s="10">
        <f t="shared" si="7"/>
        <v>0</v>
      </c>
      <c r="AG24" s="14">
        <f t="shared" si="14"/>
        <v>0</v>
      </c>
      <c r="AH24" s="14">
        <f>IF(AG24=0,0,'Foglio deposito'!$S$222)*AG24</f>
        <v>0</v>
      </c>
      <c r="AI24" s="337">
        <f t="shared" si="15"/>
        <v>0</v>
      </c>
      <c r="AJ24" s="338">
        <f t="shared" si="16"/>
        <v>0</v>
      </c>
      <c r="AL24" s="338">
        <f>(U24+V24)*'Foglio deposito'!$C$51-W24*'Foglio deposito'!$C$52</f>
        <v>0</v>
      </c>
      <c r="AM24" s="338">
        <f>(X24+Y24)*'Foglio deposito'!$C$52-Z24*'Foglio deposito'!$C$51</f>
        <v>0</v>
      </c>
    </row>
    <row r="25" spans="2:39" ht="18" customHeight="1" x14ac:dyDescent="0.25">
      <c r="B25" s="21">
        <f t="shared" si="8"/>
        <v>22</v>
      </c>
      <c r="C25" s="22">
        <f>'DATI STRUTTURA'!D43</f>
        <v>0</v>
      </c>
      <c r="D25" s="22">
        <f>'DATI STRUTTURA'!E43</f>
        <v>0</v>
      </c>
      <c r="E25" s="23">
        <f t="shared" si="0"/>
        <v>0</v>
      </c>
      <c r="F25" s="22">
        <f t="shared" si="1"/>
        <v>0</v>
      </c>
      <c r="G25" s="24">
        <f t="shared" si="9"/>
        <v>0</v>
      </c>
      <c r="H25" s="24">
        <f t="shared" si="10"/>
        <v>0</v>
      </c>
      <c r="I25" s="25">
        <f>IF(H25=0,0,IF('DATI STRUTTURA'!D43&lt;='DATI STRUTTURA'!E43,0,1/(('DATI STRUTTURA'!$F$11^3)/('MASSE 1'!$O$13*'Foglio deposito'!$J$161*H25)+'DATI STRUTTURA'!$F$11/('Foglio deposito'!$J$162*$F25))))</f>
        <v>0</v>
      </c>
      <c r="J25" s="25">
        <f>IF(G25=0,0,IF('DATI STRUTTURA'!D43&lt;='DATI STRUTTURA'!E43,1/(('DATI STRUTTURA'!$F$11^3)/('MASSE 1'!$O$13*'Foglio deposito'!$J$161*G25)+'DATI STRUTTURA'!$F$11/('Foglio deposito'!$J$162*$F25)),0))</f>
        <v>0</v>
      </c>
      <c r="K25" s="22">
        <f>'DATI STRUTTURA'!F43</f>
        <v>0</v>
      </c>
      <c r="L25" s="22">
        <f>'DATI STRUTTURA'!G43</f>
        <v>0</v>
      </c>
      <c r="M25" s="21">
        <f t="shared" si="2"/>
        <v>0</v>
      </c>
      <c r="N25" s="21">
        <f t="shared" si="3"/>
        <v>0</v>
      </c>
      <c r="O25" s="22">
        <f>K25-CENTRI!$S$11</f>
        <v>-4.1937708855628681</v>
      </c>
      <c r="P25" s="22">
        <f>L25-CENTRI!$S$12</f>
        <v>-5.4691011692663967</v>
      </c>
      <c r="Q25" s="22">
        <f t="shared" si="18"/>
        <v>17.587714240594764</v>
      </c>
      <c r="R25" s="22">
        <f t="shared" si="18"/>
        <v>29.911067599671068</v>
      </c>
      <c r="S25" s="25">
        <f t="shared" si="4"/>
        <v>0</v>
      </c>
      <c r="T25" s="25">
        <f t="shared" si="5"/>
        <v>0</v>
      </c>
      <c r="U25" s="26">
        <f t="shared" si="12"/>
        <v>0</v>
      </c>
      <c r="V25" s="26">
        <f>I25*'Foglio deposito'!$F$265*P25/CENTRI!$S$19</f>
        <v>0</v>
      </c>
      <c r="W25" s="26">
        <f>I25*'Foglio deposito'!$F$264*P25/CENTRI!$S$19</f>
        <v>0</v>
      </c>
      <c r="X25" s="26">
        <f t="shared" si="13"/>
        <v>0</v>
      </c>
      <c r="Y25" s="26">
        <f>J25*'Foglio deposito'!$F$264*O25/CENTRI!$S$19</f>
        <v>0</v>
      </c>
      <c r="Z25" s="26">
        <f>J25*'Foglio deposito'!$F$265*O25/CENTRI!$S$19</f>
        <v>0</v>
      </c>
      <c r="AA25" s="22">
        <f>(U25+V25)*'Foglio deposito'!$C$51-W25*'Foglio deposito'!$C$52+AI25</f>
        <v>0</v>
      </c>
      <c r="AB25" s="22">
        <f>(X25+Y25)*'Foglio deposito'!$C$52-Z25*'Foglio deposito'!$C$51+AJ25</f>
        <v>0</v>
      </c>
      <c r="AC25" s="22">
        <f>AA25*100/'Foglio deposito'!$C$51</f>
        <v>0</v>
      </c>
      <c r="AD25" s="22">
        <f>AB25*100/'Foglio deposito'!$C$52</f>
        <v>0</v>
      </c>
      <c r="AE25" s="109">
        <f t="shared" si="17"/>
        <v>0</v>
      </c>
      <c r="AF25" s="10">
        <f t="shared" si="7"/>
        <v>0</v>
      </c>
      <c r="AG25" s="14">
        <f t="shared" si="14"/>
        <v>0</v>
      </c>
      <c r="AH25" s="14">
        <f>IF(AG25=0,0,'Foglio deposito'!$S$222)*AG25</f>
        <v>0</v>
      </c>
      <c r="AI25" s="337">
        <f t="shared" si="15"/>
        <v>0</v>
      </c>
      <c r="AJ25" s="338">
        <f t="shared" si="16"/>
        <v>0</v>
      </c>
      <c r="AL25" s="338">
        <f>(U25+V25)*'Foglio deposito'!$C$51-W25*'Foglio deposito'!$C$52</f>
        <v>0</v>
      </c>
      <c r="AM25" s="338">
        <f>(X25+Y25)*'Foglio deposito'!$C$52-Z25*'Foglio deposito'!$C$51</f>
        <v>0</v>
      </c>
    </row>
    <row r="26" spans="2:39" ht="18" customHeight="1" x14ac:dyDescent="0.25">
      <c r="B26" s="21">
        <f t="shared" si="8"/>
        <v>23</v>
      </c>
      <c r="C26" s="22">
        <f>'DATI STRUTTURA'!D44</f>
        <v>0</v>
      </c>
      <c r="D26" s="22">
        <f>'DATI STRUTTURA'!E44</f>
        <v>0</v>
      </c>
      <c r="E26" s="23">
        <f t="shared" si="0"/>
        <v>0</v>
      </c>
      <c r="F26" s="22">
        <f t="shared" si="1"/>
        <v>0</v>
      </c>
      <c r="G26" s="24">
        <f t="shared" si="9"/>
        <v>0</v>
      </c>
      <c r="H26" s="24">
        <f t="shared" si="10"/>
        <v>0</v>
      </c>
      <c r="I26" s="25">
        <f>IF(H26=0,0,IF('DATI STRUTTURA'!D44&lt;='DATI STRUTTURA'!E44,0,1/(('DATI STRUTTURA'!$F$11^3)/('MASSE 1'!$O$13*'Foglio deposito'!$J$161*H26)+'DATI STRUTTURA'!$F$11/('Foglio deposito'!$J$162*$F26))))</f>
        <v>0</v>
      </c>
      <c r="J26" s="25">
        <f>IF(G26=0,0,IF('DATI STRUTTURA'!D44&lt;='DATI STRUTTURA'!E44,1/(('DATI STRUTTURA'!$F$11^3)/('MASSE 1'!$O$13*'Foglio deposito'!$J$161*G26)+'DATI STRUTTURA'!$F$11/('Foglio deposito'!$J$162*$F26)),0))</f>
        <v>0</v>
      </c>
      <c r="K26" s="22">
        <f>'DATI STRUTTURA'!F44</f>
        <v>0</v>
      </c>
      <c r="L26" s="22">
        <f>'DATI STRUTTURA'!G44</f>
        <v>0</v>
      </c>
      <c r="M26" s="21">
        <f t="shared" si="2"/>
        <v>0</v>
      </c>
      <c r="N26" s="21">
        <f t="shared" si="3"/>
        <v>0</v>
      </c>
      <c r="O26" s="22">
        <f>K26-CENTRI!$S$11</f>
        <v>-4.1937708855628681</v>
      </c>
      <c r="P26" s="22">
        <f>L26-CENTRI!$S$12</f>
        <v>-5.4691011692663967</v>
      </c>
      <c r="Q26" s="22">
        <f t="shared" si="18"/>
        <v>17.587714240594764</v>
      </c>
      <c r="R26" s="22">
        <f t="shared" si="18"/>
        <v>29.911067599671068</v>
      </c>
      <c r="S26" s="25">
        <f t="shared" si="4"/>
        <v>0</v>
      </c>
      <c r="T26" s="25">
        <f t="shared" si="5"/>
        <v>0</v>
      </c>
      <c r="U26" s="26">
        <f t="shared" si="12"/>
        <v>0</v>
      </c>
      <c r="V26" s="26">
        <f>I26*'Foglio deposito'!$F$265*P26/CENTRI!$S$19</f>
        <v>0</v>
      </c>
      <c r="W26" s="26">
        <f>I26*'Foglio deposito'!$F$264*P26/CENTRI!$S$19</f>
        <v>0</v>
      </c>
      <c r="X26" s="26">
        <f t="shared" si="13"/>
        <v>0</v>
      </c>
      <c r="Y26" s="26">
        <f>J26*'Foglio deposito'!$F$264*O26/CENTRI!$S$19</f>
        <v>0</v>
      </c>
      <c r="Z26" s="26">
        <f>J26*'Foglio deposito'!$F$265*O26/CENTRI!$S$19</f>
        <v>0</v>
      </c>
      <c r="AA26" s="22">
        <f>(U26+V26)*'Foglio deposito'!$C$51-W26*'Foglio deposito'!$C$52+AI26</f>
        <v>0</v>
      </c>
      <c r="AB26" s="22">
        <f>(X26+Y26)*'Foglio deposito'!$C$52-Z26*'Foglio deposito'!$C$51+AJ26</f>
        <v>0</v>
      </c>
      <c r="AC26" s="22">
        <f>AA26*100/'Foglio deposito'!$C$51</f>
        <v>0</v>
      </c>
      <c r="AD26" s="22">
        <f>AB26*100/'Foglio deposito'!$C$52</f>
        <v>0</v>
      </c>
      <c r="AE26" s="109">
        <f t="shared" si="17"/>
        <v>0</v>
      </c>
      <c r="AF26" s="10">
        <f t="shared" si="7"/>
        <v>0</v>
      </c>
      <c r="AG26" s="14">
        <f t="shared" si="14"/>
        <v>0</v>
      </c>
      <c r="AH26" s="14">
        <f>IF(AG26=0,0,'Foglio deposito'!$S$222)*AG26</f>
        <v>0</v>
      </c>
      <c r="AI26" s="337">
        <f t="shared" si="15"/>
        <v>0</v>
      </c>
      <c r="AJ26" s="338">
        <f t="shared" si="16"/>
        <v>0</v>
      </c>
      <c r="AL26" s="338">
        <f>(U26+V26)*'Foglio deposito'!$C$51-W26*'Foglio deposito'!$C$52</f>
        <v>0</v>
      </c>
      <c r="AM26" s="338">
        <f>(X26+Y26)*'Foglio deposito'!$C$52-Z26*'Foglio deposito'!$C$51</f>
        <v>0</v>
      </c>
    </row>
    <row r="27" spans="2:39" ht="18" customHeight="1" x14ac:dyDescent="0.25">
      <c r="B27" s="21">
        <f t="shared" si="8"/>
        <v>24</v>
      </c>
      <c r="C27" s="22">
        <f>'DATI STRUTTURA'!D45</f>
        <v>0</v>
      </c>
      <c r="D27" s="22">
        <f>'DATI STRUTTURA'!E45</f>
        <v>0</v>
      </c>
      <c r="E27" s="23">
        <f t="shared" si="0"/>
        <v>0</v>
      </c>
      <c r="F27" s="22">
        <f t="shared" si="1"/>
        <v>0</v>
      </c>
      <c r="G27" s="24">
        <f t="shared" si="9"/>
        <v>0</v>
      </c>
      <c r="H27" s="24">
        <f t="shared" si="10"/>
        <v>0</v>
      </c>
      <c r="I27" s="25">
        <f>IF(H27=0,0,IF('DATI STRUTTURA'!D45&lt;='DATI STRUTTURA'!E45,0,1/(('DATI STRUTTURA'!$F$11^3)/('MASSE 1'!$O$13*'Foglio deposito'!$J$161*H27)+'DATI STRUTTURA'!$F$11/('Foglio deposito'!$J$162*$F27))))</f>
        <v>0</v>
      </c>
      <c r="J27" s="25">
        <f>IF(G27=0,0,IF('DATI STRUTTURA'!D45&lt;='DATI STRUTTURA'!E45,1/(('DATI STRUTTURA'!$F$11^3)/('MASSE 1'!$O$13*'Foglio deposito'!$J$161*G27)+'DATI STRUTTURA'!$F$11/('Foglio deposito'!$J$162*$F27)),0))</f>
        <v>0</v>
      </c>
      <c r="K27" s="22">
        <f>'DATI STRUTTURA'!F45</f>
        <v>0</v>
      </c>
      <c r="L27" s="22">
        <f>'DATI STRUTTURA'!G45</f>
        <v>0</v>
      </c>
      <c r="M27" s="21">
        <f t="shared" si="2"/>
        <v>0</v>
      </c>
      <c r="N27" s="21">
        <f t="shared" si="3"/>
        <v>0</v>
      </c>
      <c r="O27" s="22">
        <f>K27-CENTRI!$S$11</f>
        <v>-4.1937708855628681</v>
      </c>
      <c r="P27" s="22">
        <f>L27-CENTRI!$S$12</f>
        <v>-5.4691011692663967</v>
      </c>
      <c r="Q27" s="22">
        <f t="shared" si="18"/>
        <v>17.587714240594764</v>
      </c>
      <c r="R27" s="22">
        <f t="shared" si="18"/>
        <v>29.911067599671068</v>
      </c>
      <c r="S27" s="25">
        <f t="shared" si="4"/>
        <v>0</v>
      </c>
      <c r="T27" s="25">
        <f t="shared" si="5"/>
        <v>0</v>
      </c>
      <c r="U27" s="26">
        <f t="shared" si="12"/>
        <v>0</v>
      </c>
      <c r="V27" s="26">
        <f>I27*'Foglio deposito'!$F$265*P27/CENTRI!$S$19</f>
        <v>0</v>
      </c>
      <c r="W27" s="26">
        <f>I27*'Foglio deposito'!$F$264*P27/CENTRI!$S$19</f>
        <v>0</v>
      </c>
      <c r="X27" s="26">
        <f t="shared" si="13"/>
        <v>0</v>
      </c>
      <c r="Y27" s="26">
        <f>J27*'Foglio deposito'!$F$264*O27/CENTRI!$S$19</f>
        <v>0</v>
      </c>
      <c r="Z27" s="26">
        <f>J27*'Foglio deposito'!$F$265*O27/CENTRI!$S$19</f>
        <v>0</v>
      </c>
      <c r="AA27" s="22">
        <f>(U27+V27)*'Foglio deposito'!$C$51-W27*'Foglio deposito'!$C$52+AI27</f>
        <v>0</v>
      </c>
      <c r="AB27" s="22">
        <f>(X27+Y27)*'Foglio deposito'!$C$52-Z27*'Foglio deposito'!$C$51+AJ27</f>
        <v>0</v>
      </c>
      <c r="AC27" s="22">
        <f>AA27*100/'Foglio deposito'!$C$51</f>
        <v>0</v>
      </c>
      <c r="AD27" s="22">
        <f>AB27*100/'Foglio deposito'!$C$52</f>
        <v>0</v>
      </c>
      <c r="AE27" s="109">
        <f t="shared" si="17"/>
        <v>0</v>
      </c>
      <c r="AF27" s="10">
        <f t="shared" si="7"/>
        <v>0</v>
      </c>
      <c r="AG27" s="14">
        <f t="shared" si="14"/>
        <v>0</v>
      </c>
      <c r="AH27" s="14">
        <f>IF(AG27=0,0,'Foglio deposito'!$S$222)*AG27</f>
        <v>0</v>
      </c>
      <c r="AI27" s="337">
        <f t="shared" si="15"/>
        <v>0</v>
      </c>
      <c r="AJ27" s="338">
        <f t="shared" si="16"/>
        <v>0</v>
      </c>
      <c r="AL27" s="338">
        <f>(U27+V27)*'Foglio deposito'!$C$51-W27*'Foglio deposito'!$C$52</f>
        <v>0</v>
      </c>
      <c r="AM27" s="338">
        <f>(X27+Y27)*'Foglio deposito'!$C$52-Z27*'Foglio deposito'!$C$51</f>
        <v>0</v>
      </c>
    </row>
    <row r="28" spans="2:39" ht="18" customHeight="1" x14ac:dyDescent="0.25">
      <c r="B28" s="21">
        <f t="shared" si="8"/>
        <v>25</v>
      </c>
      <c r="C28" s="22">
        <f>'DATI STRUTTURA'!D46</f>
        <v>0</v>
      </c>
      <c r="D28" s="22">
        <f>'DATI STRUTTURA'!E46</f>
        <v>0</v>
      </c>
      <c r="E28" s="23">
        <f t="shared" si="0"/>
        <v>0</v>
      </c>
      <c r="F28" s="22">
        <f t="shared" si="1"/>
        <v>0</v>
      </c>
      <c r="G28" s="24">
        <f t="shared" si="9"/>
        <v>0</v>
      </c>
      <c r="H28" s="24">
        <f t="shared" si="10"/>
        <v>0</v>
      </c>
      <c r="I28" s="25">
        <f>IF(H28=0,0,IF('DATI STRUTTURA'!D46&lt;='DATI STRUTTURA'!E46,0,1/(('DATI STRUTTURA'!$F$11^3)/('MASSE 1'!$O$13*'Foglio deposito'!$J$161*H28)+'DATI STRUTTURA'!$F$11/('Foglio deposito'!$J$162*$F28))))</f>
        <v>0</v>
      </c>
      <c r="J28" s="25">
        <f>IF(G28=0,0,IF('DATI STRUTTURA'!D46&lt;='DATI STRUTTURA'!E46,1/(('DATI STRUTTURA'!$F$11^3)/('MASSE 1'!$O$13*'Foglio deposito'!$J$161*G28)+'DATI STRUTTURA'!$F$11/('Foglio deposito'!$J$162*$F28)),0))</f>
        <v>0</v>
      </c>
      <c r="K28" s="22">
        <f>'DATI STRUTTURA'!F46</f>
        <v>0</v>
      </c>
      <c r="L28" s="22">
        <f>'DATI STRUTTURA'!G46</f>
        <v>0</v>
      </c>
      <c r="M28" s="21">
        <f t="shared" si="2"/>
        <v>0</v>
      </c>
      <c r="N28" s="21">
        <f t="shared" si="3"/>
        <v>0</v>
      </c>
      <c r="O28" s="22">
        <f>K28-CENTRI!$S$11</f>
        <v>-4.1937708855628681</v>
      </c>
      <c r="P28" s="22">
        <f>L28-CENTRI!$S$12</f>
        <v>-5.4691011692663967</v>
      </c>
      <c r="Q28" s="22">
        <f t="shared" si="18"/>
        <v>17.587714240594764</v>
      </c>
      <c r="R28" s="22">
        <f t="shared" si="18"/>
        <v>29.911067599671068</v>
      </c>
      <c r="S28" s="25">
        <f t="shared" si="4"/>
        <v>0</v>
      </c>
      <c r="T28" s="25">
        <f t="shared" si="5"/>
        <v>0</v>
      </c>
      <c r="U28" s="26">
        <f t="shared" si="12"/>
        <v>0</v>
      </c>
      <c r="V28" s="26">
        <f>I28*'Foglio deposito'!$F$265*P28/CENTRI!$S$19</f>
        <v>0</v>
      </c>
      <c r="W28" s="26">
        <f>I28*'Foglio deposito'!$F$264*P28/CENTRI!$S$19</f>
        <v>0</v>
      </c>
      <c r="X28" s="26">
        <f t="shared" si="13"/>
        <v>0</v>
      </c>
      <c r="Y28" s="26">
        <f>J28*'Foglio deposito'!$F$264*O28/CENTRI!$S$19</f>
        <v>0</v>
      </c>
      <c r="Z28" s="26">
        <f>J28*'Foglio deposito'!$F$265*O28/CENTRI!$S$19</f>
        <v>0</v>
      </c>
      <c r="AA28" s="22">
        <f>(U28+V28)*'Foglio deposito'!$C$51-W28*'Foglio deposito'!$C$52+AI28</f>
        <v>0</v>
      </c>
      <c r="AB28" s="22">
        <f>(X28+Y28)*'Foglio deposito'!$C$52-Z28*'Foglio deposito'!$C$51+AJ28</f>
        <v>0</v>
      </c>
      <c r="AC28" s="22">
        <f>AA28*100/'Foglio deposito'!$C$51</f>
        <v>0</v>
      </c>
      <c r="AD28" s="22">
        <f>AB28*100/'Foglio deposito'!$C$52</f>
        <v>0</v>
      </c>
      <c r="AE28" s="109">
        <f t="shared" si="17"/>
        <v>0</v>
      </c>
      <c r="AF28" s="10">
        <f t="shared" si="7"/>
        <v>0</v>
      </c>
      <c r="AG28" s="14">
        <f t="shared" si="14"/>
        <v>0</v>
      </c>
      <c r="AH28" s="14">
        <f>IF(AG28=0,0,'Foglio deposito'!$S$222)*AG28</f>
        <v>0</v>
      </c>
      <c r="AI28" s="337">
        <f t="shared" si="15"/>
        <v>0</v>
      </c>
      <c r="AJ28" s="338">
        <f t="shared" si="16"/>
        <v>0</v>
      </c>
      <c r="AL28" s="338">
        <f>(U28+V28)*'Foglio deposito'!$C$51-W28*'Foglio deposito'!$C$52</f>
        <v>0</v>
      </c>
      <c r="AM28" s="338">
        <f>(X28+Y28)*'Foglio deposito'!$C$52-Z28*'Foglio deposito'!$C$51</f>
        <v>0</v>
      </c>
    </row>
    <row r="29" spans="2:39" ht="18" customHeight="1" x14ac:dyDescent="0.25">
      <c r="B29" s="21">
        <f t="shared" si="8"/>
        <v>26</v>
      </c>
      <c r="C29" s="22">
        <f>'DATI STRUTTURA'!D47</f>
        <v>0</v>
      </c>
      <c r="D29" s="22">
        <f>'DATI STRUTTURA'!E47</f>
        <v>0</v>
      </c>
      <c r="E29" s="23">
        <f t="shared" si="0"/>
        <v>0</v>
      </c>
      <c r="F29" s="22">
        <f t="shared" si="1"/>
        <v>0</v>
      </c>
      <c r="G29" s="24">
        <f t="shared" si="9"/>
        <v>0</v>
      </c>
      <c r="H29" s="24">
        <f t="shared" si="10"/>
        <v>0</v>
      </c>
      <c r="I29" s="25">
        <f>IF(H29=0,0,IF('DATI STRUTTURA'!D47&lt;='DATI STRUTTURA'!E47,0,1/(('DATI STRUTTURA'!$F$11^3)/('MASSE 1'!$O$13*'Foglio deposito'!$J$161*H29)+'DATI STRUTTURA'!$F$11/('Foglio deposito'!$J$162*$F29))))</f>
        <v>0</v>
      </c>
      <c r="J29" s="25">
        <f>IF(G29=0,0,IF('DATI STRUTTURA'!D47&lt;='DATI STRUTTURA'!E47,1/(('DATI STRUTTURA'!$F$11^3)/('MASSE 1'!$O$13*'Foglio deposito'!$J$161*G29)+'DATI STRUTTURA'!$F$11/('Foglio deposito'!$J$162*$F29)),0))</f>
        <v>0</v>
      </c>
      <c r="K29" s="22">
        <f>'DATI STRUTTURA'!F47</f>
        <v>0</v>
      </c>
      <c r="L29" s="22">
        <f>'DATI STRUTTURA'!G47</f>
        <v>0</v>
      </c>
      <c r="M29" s="21">
        <f t="shared" si="2"/>
        <v>0</v>
      </c>
      <c r="N29" s="21">
        <f t="shared" si="3"/>
        <v>0</v>
      </c>
      <c r="O29" s="22">
        <f>K29-CENTRI!$S$11</f>
        <v>-4.1937708855628681</v>
      </c>
      <c r="P29" s="22">
        <f>L29-CENTRI!$S$12</f>
        <v>-5.4691011692663967</v>
      </c>
      <c r="Q29" s="22">
        <f t="shared" si="18"/>
        <v>17.587714240594764</v>
      </c>
      <c r="R29" s="22">
        <f t="shared" si="18"/>
        <v>29.911067599671068</v>
      </c>
      <c r="S29" s="25">
        <f t="shared" si="4"/>
        <v>0</v>
      </c>
      <c r="T29" s="25">
        <f t="shared" si="5"/>
        <v>0</v>
      </c>
      <c r="U29" s="26">
        <f t="shared" si="12"/>
        <v>0</v>
      </c>
      <c r="V29" s="26">
        <f>I29*'Foglio deposito'!$F$265*P29/CENTRI!$S$19</f>
        <v>0</v>
      </c>
      <c r="W29" s="26">
        <f>I29*'Foglio deposito'!$F$264*P29/CENTRI!$S$19</f>
        <v>0</v>
      </c>
      <c r="X29" s="26">
        <f t="shared" si="13"/>
        <v>0</v>
      </c>
      <c r="Y29" s="26">
        <f>J29*'Foglio deposito'!$F$264*O29/CENTRI!$S$19</f>
        <v>0</v>
      </c>
      <c r="Z29" s="26">
        <f>J29*'Foglio deposito'!$F$265*O29/CENTRI!$S$19</f>
        <v>0</v>
      </c>
      <c r="AA29" s="22">
        <f>(U29+V29)*'Foglio deposito'!$C$51-W29*'Foglio deposito'!$C$52+AI29</f>
        <v>0</v>
      </c>
      <c r="AB29" s="22">
        <f>(X29+Y29)*'Foglio deposito'!$C$52-Z29*'Foglio deposito'!$C$51+AJ29</f>
        <v>0</v>
      </c>
      <c r="AC29" s="22">
        <f>AA29*100/'Foglio deposito'!$C$51</f>
        <v>0</v>
      </c>
      <c r="AD29" s="22">
        <f>AB29*100/'Foglio deposito'!$C$52</f>
        <v>0</v>
      </c>
      <c r="AE29" s="109">
        <f t="shared" si="17"/>
        <v>0</v>
      </c>
      <c r="AF29" s="10">
        <f t="shared" si="7"/>
        <v>0</v>
      </c>
      <c r="AG29" s="14">
        <f t="shared" si="14"/>
        <v>0</v>
      </c>
      <c r="AH29" s="14">
        <f>IF(AG29=0,0,'Foglio deposito'!$S$222)*AG29</f>
        <v>0</v>
      </c>
      <c r="AI29" s="337">
        <f t="shared" si="15"/>
        <v>0</v>
      </c>
      <c r="AJ29" s="338">
        <f t="shared" si="16"/>
        <v>0</v>
      </c>
      <c r="AL29" s="338">
        <f>(U29+V29)*'Foglio deposito'!$C$51-W29*'Foglio deposito'!$C$52</f>
        <v>0</v>
      </c>
      <c r="AM29" s="338">
        <f>(X29+Y29)*'Foglio deposito'!$C$52-Z29*'Foglio deposito'!$C$51</f>
        <v>0</v>
      </c>
    </row>
    <row r="30" spans="2:39" ht="18" customHeight="1" x14ac:dyDescent="0.25">
      <c r="B30" s="21">
        <f t="shared" si="8"/>
        <v>27</v>
      </c>
      <c r="C30" s="22">
        <f>'DATI STRUTTURA'!D48</f>
        <v>0</v>
      </c>
      <c r="D30" s="22">
        <f>'DATI STRUTTURA'!E48</f>
        <v>0</v>
      </c>
      <c r="E30" s="23">
        <f t="shared" si="0"/>
        <v>0</v>
      </c>
      <c r="F30" s="22">
        <f t="shared" si="1"/>
        <v>0</v>
      </c>
      <c r="G30" s="24">
        <f t="shared" si="9"/>
        <v>0</v>
      </c>
      <c r="H30" s="24">
        <f t="shared" si="10"/>
        <v>0</v>
      </c>
      <c r="I30" s="25">
        <f>IF(H30=0,0,IF('DATI STRUTTURA'!D48&lt;='DATI STRUTTURA'!E48,0,1/(('DATI STRUTTURA'!$F$11^3)/('MASSE 1'!$O$13*'Foglio deposito'!$J$161*H30)+'DATI STRUTTURA'!$F$11/('Foglio deposito'!$J$162*$F30))))</f>
        <v>0</v>
      </c>
      <c r="J30" s="25">
        <f>IF(G30=0,0,IF('DATI STRUTTURA'!D48&lt;='DATI STRUTTURA'!E48,1/(('DATI STRUTTURA'!$F$11^3)/('MASSE 1'!$O$13*'Foglio deposito'!$J$161*G30)+'DATI STRUTTURA'!$F$11/('Foglio deposito'!$J$162*$F30)),0))</f>
        <v>0</v>
      </c>
      <c r="K30" s="22">
        <f>'DATI STRUTTURA'!F48</f>
        <v>0</v>
      </c>
      <c r="L30" s="22">
        <f>'DATI STRUTTURA'!G48</f>
        <v>0</v>
      </c>
      <c r="M30" s="21">
        <f t="shared" si="2"/>
        <v>0</v>
      </c>
      <c r="N30" s="21">
        <f t="shared" si="3"/>
        <v>0</v>
      </c>
      <c r="O30" s="22">
        <f>K30-CENTRI!$S$11</f>
        <v>-4.1937708855628681</v>
      </c>
      <c r="P30" s="22">
        <f>L30-CENTRI!$S$12</f>
        <v>-5.4691011692663967</v>
      </c>
      <c r="Q30" s="22">
        <f t="shared" si="18"/>
        <v>17.587714240594764</v>
      </c>
      <c r="R30" s="22">
        <f t="shared" si="18"/>
        <v>29.911067599671068</v>
      </c>
      <c r="S30" s="25">
        <f t="shared" si="4"/>
        <v>0</v>
      </c>
      <c r="T30" s="25">
        <f t="shared" si="5"/>
        <v>0</v>
      </c>
      <c r="U30" s="26">
        <f t="shared" si="12"/>
        <v>0</v>
      </c>
      <c r="V30" s="26">
        <f>I30*'Foglio deposito'!$F$265*P30/CENTRI!$S$19</f>
        <v>0</v>
      </c>
      <c r="W30" s="26">
        <f>I30*'Foglio deposito'!$F$264*P30/CENTRI!$S$19</f>
        <v>0</v>
      </c>
      <c r="X30" s="26">
        <f t="shared" si="13"/>
        <v>0</v>
      </c>
      <c r="Y30" s="26">
        <f>J30*'Foglio deposito'!$F$264*O30/CENTRI!$S$19</f>
        <v>0</v>
      </c>
      <c r="Z30" s="26">
        <f>J30*'Foglio deposito'!$F$265*O30/CENTRI!$S$19</f>
        <v>0</v>
      </c>
      <c r="AA30" s="22">
        <f>(U30+V30)*'Foglio deposito'!$C$51-W30*'Foglio deposito'!$C$52+AI30</f>
        <v>0</v>
      </c>
      <c r="AB30" s="22">
        <f>(X30+Y30)*'Foglio deposito'!$C$52-Z30*'Foglio deposito'!$C$51+AJ30</f>
        <v>0</v>
      </c>
      <c r="AC30" s="22">
        <f>AA30*100/'Foglio deposito'!$C$51</f>
        <v>0</v>
      </c>
      <c r="AD30" s="22">
        <f>AB30*100/'Foglio deposito'!$C$52</f>
        <v>0</v>
      </c>
      <c r="AE30" s="109">
        <f t="shared" si="17"/>
        <v>0</v>
      </c>
      <c r="AF30" s="10">
        <f t="shared" si="7"/>
        <v>0</v>
      </c>
      <c r="AG30" s="14">
        <f t="shared" si="14"/>
        <v>0</v>
      </c>
      <c r="AH30" s="14">
        <f>IF(AG30=0,0,'Foglio deposito'!$S$222)*AG30</f>
        <v>0</v>
      </c>
      <c r="AI30" s="337">
        <f t="shared" si="15"/>
        <v>0</v>
      </c>
      <c r="AJ30" s="338">
        <f t="shared" si="16"/>
        <v>0</v>
      </c>
      <c r="AL30" s="338">
        <f>(U30+V30)*'Foglio deposito'!$C$51-W30*'Foglio deposito'!$C$52</f>
        <v>0</v>
      </c>
      <c r="AM30" s="338">
        <f>(X30+Y30)*'Foglio deposito'!$C$52-Z30*'Foglio deposito'!$C$51</f>
        <v>0</v>
      </c>
    </row>
    <row r="31" spans="2:39" ht="18" customHeight="1" x14ac:dyDescent="0.25">
      <c r="B31" s="21">
        <f t="shared" si="8"/>
        <v>28</v>
      </c>
      <c r="C31" s="22">
        <f>'DATI STRUTTURA'!D49</f>
        <v>0</v>
      </c>
      <c r="D31" s="22">
        <f>'DATI STRUTTURA'!E49</f>
        <v>0</v>
      </c>
      <c r="E31" s="23">
        <f t="shared" si="0"/>
        <v>0</v>
      </c>
      <c r="F31" s="22">
        <f t="shared" si="1"/>
        <v>0</v>
      </c>
      <c r="G31" s="24">
        <f t="shared" si="9"/>
        <v>0</v>
      </c>
      <c r="H31" s="24">
        <f t="shared" si="10"/>
        <v>0</v>
      </c>
      <c r="I31" s="25">
        <f>IF(H31=0,0,IF('DATI STRUTTURA'!D49&lt;='DATI STRUTTURA'!E49,0,1/(('DATI STRUTTURA'!$F$11^3)/('MASSE 1'!$O$13*'Foglio deposito'!$J$161*H31)+'DATI STRUTTURA'!$F$11/('Foglio deposito'!$J$162*$F31))))</f>
        <v>0</v>
      </c>
      <c r="J31" s="25">
        <f>IF(G31=0,0,IF('DATI STRUTTURA'!D49&lt;='DATI STRUTTURA'!E49,1/(('DATI STRUTTURA'!$F$11^3)/('MASSE 1'!$O$13*'Foglio deposito'!$J$161*G31)+'DATI STRUTTURA'!$F$11/('Foglio deposito'!$J$162*$F31)),0))</f>
        <v>0</v>
      </c>
      <c r="K31" s="22">
        <f>'DATI STRUTTURA'!F49</f>
        <v>0</v>
      </c>
      <c r="L31" s="22">
        <f>'DATI STRUTTURA'!G49</f>
        <v>0</v>
      </c>
      <c r="M31" s="21">
        <f t="shared" si="2"/>
        <v>0</v>
      </c>
      <c r="N31" s="21">
        <f t="shared" si="3"/>
        <v>0</v>
      </c>
      <c r="O31" s="22">
        <f>K31-CENTRI!$S$11</f>
        <v>-4.1937708855628681</v>
      </c>
      <c r="P31" s="22">
        <f>L31-CENTRI!$S$12</f>
        <v>-5.4691011692663967</v>
      </c>
      <c r="Q31" s="22">
        <f t="shared" si="18"/>
        <v>17.587714240594764</v>
      </c>
      <c r="R31" s="22">
        <f t="shared" si="18"/>
        <v>29.911067599671068</v>
      </c>
      <c r="S31" s="25">
        <f t="shared" si="4"/>
        <v>0</v>
      </c>
      <c r="T31" s="25">
        <f t="shared" si="5"/>
        <v>0</v>
      </c>
      <c r="U31" s="26">
        <f t="shared" si="12"/>
        <v>0</v>
      </c>
      <c r="V31" s="26">
        <f>I31*'Foglio deposito'!$F$265*P31/CENTRI!$S$19</f>
        <v>0</v>
      </c>
      <c r="W31" s="26">
        <f>I31*'Foglio deposito'!$F$264*P31/CENTRI!$S$19</f>
        <v>0</v>
      </c>
      <c r="X31" s="26">
        <f t="shared" si="13"/>
        <v>0</v>
      </c>
      <c r="Y31" s="26">
        <f>J31*'Foglio deposito'!$F$264*O31/CENTRI!$S$19</f>
        <v>0</v>
      </c>
      <c r="Z31" s="26">
        <f>J31*'Foglio deposito'!$F$265*O31/CENTRI!$S$19</f>
        <v>0</v>
      </c>
      <c r="AA31" s="22">
        <f>(U31+V31)*'Foglio deposito'!$C$51-W31*'Foglio deposito'!$C$52+AI31</f>
        <v>0</v>
      </c>
      <c r="AB31" s="22">
        <f>(X31+Y31)*'Foglio deposito'!$C$52-Z31*'Foglio deposito'!$C$51+AJ31</f>
        <v>0</v>
      </c>
      <c r="AC31" s="22">
        <f>AA31*100/'Foglio deposito'!$C$51</f>
        <v>0</v>
      </c>
      <c r="AD31" s="22">
        <f>AB31*100/'Foglio deposito'!$C$52</f>
        <v>0</v>
      </c>
      <c r="AE31" s="109">
        <f t="shared" si="17"/>
        <v>0</v>
      </c>
      <c r="AF31" s="10">
        <f t="shared" si="7"/>
        <v>0</v>
      </c>
      <c r="AG31" s="14">
        <f t="shared" si="14"/>
        <v>0</v>
      </c>
      <c r="AH31" s="14">
        <f>IF(AG31=0,0,'Foglio deposito'!$S$222)*AG31</f>
        <v>0</v>
      </c>
      <c r="AI31" s="337">
        <f t="shared" si="15"/>
        <v>0</v>
      </c>
      <c r="AJ31" s="338">
        <f t="shared" si="16"/>
        <v>0</v>
      </c>
      <c r="AL31" s="338">
        <f>(U31+V31)*'Foglio deposito'!$C$51-W31*'Foglio deposito'!$C$52</f>
        <v>0</v>
      </c>
      <c r="AM31" s="338">
        <f>(X31+Y31)*'Foglio deposito'!$C$52-Z31*'Foglio deposito'!$C$51</f>
        <v>0</v>
      </c>
    </row>
    <row r="32" spans="2:39" ht="18" customHeight="1" x14ac:dyDescent="0.25">
      <c r="B32" s="21">
        <f t="shared" si="8"/>
        <v>29</v>
      </c>
      <c r="C32" s="22">
        <f>'DATI STRUTTURA'!D50</f>
        <v>0</v>
      </c>
      <c r="D32" s="22">
        <f>'DATI STRUTTURA'!E50</f>
        <v>0</v>
      </c>
      <c r="E32" s="23">
        <f t="shared" si="0"/>
        <v>0</v>
      </c>
      <c r="F32" s="22">
        <f t="shared" si="1"/>
        <v>0</v>
      </c>
      <c r="G32" s="24">
        <f t="shared" si="9"/>
        <v>0</v>
      </c>
      <c r="H32" s="24">
        <f t="shared" si="10"/>
        <v>0</v>
      </c>
      <c r="I32" s="25">
        <f>IF(H32=0,0,IF('DATI STRUTTURA'!D50&lt;='DATI STRUTTURA'!E50,0,1/(('DATI STRUTTURA'!$F$11^3)/('MASSE 1'!$O$13*'Foglio deposito'!$J$161*H32)+'DATI STRUTTURA'!$F$11/('Foglio deposito'!$J$162*$F32))))</f>
        <v>0</v>
      </c>
      <c r="J32" s="25">
        <f>IF(G32=0,0,IF('DATI STRUTTURA'!D50&lt;='DATI STRUTTURA'!E50,1/(('DATI STRUTTURA'!$F$11^3)/('MASSE 1'!$O$13*'Foglio deposito'!$J$161*G32)+'DATI STRUTTURA'!$F$11/('Foglio deposito'!$J$162*$F32)),0))</f>
        <v>0</v>
      </c>
      <c r="K32" s="22">
        <f>'DATI STRUTTURA'!F50</f>
        <v>0</v>
      </c>
      <c r="L32" s="22">
        <f>'DATI STRUTTURA'!G50</f>
        <v>0</v>
      </c>
      <c r="M32" s="21">
        <f t="shared" si="2"/>
        <v>0</v>
      </c>
      <c r="N32" s="21">
        <f t="shared" si="3"/>
        <v>0</v>
      </c>
      <c r="O32" s="22">
        <f>K32-CENTRI!$S$11</f>
        <v>-4.1937708855628681</v>
      </c>
      <c r="P32" s="22">
        <f>L32-CENTRI!$S$12</f>
        <v>-5.4691011692663967</v>
      </c>
      <c r="Q32" s="22">
        <f t="shared" si="18"/>
        <v>17.587714240594764</v>
      </c>
      <c r="R32" s="22">
        <f t="shared" si="18"/>
        <v>29.911067599671068</v>
      </c>
      <c r="S32" s="25">
        <f t="shared" si="4"/>
        <v>0</v>
      </c>
      <c r="T32" s="25">
        <f t="shared" si="5"/>
        <v>0</v>
      </c>
      <c r="U32" s="26">
        <f t="shared" si="12"/>
        <v>0</v>
      </c>
      <c r="V32" s="26">
        <f>I32*'Foglio deposito'!$F$265*P32/CENTRI!$S$19</f>
        <v>0</v>
      </c>
      <c r="W32" s="26">
        <f>I32*'Foglio deposito'!$F$264*P32/CENTRI!$S$19</f>
        <v>0</v>
      </c>
      <c r="X32" s="26">
        <f t="shared" si="13"/>
        <v>0</v>
      </c>
      <c r="Y32" s="26">
        <f>J32*'Foglio deposito'!$F$264*O32/CENTRI!$S$19</f>
        <v>0</v>
      </c>
      <c r="Z32" s="26">
        <f>J32*'Foglio deposito'!$F$265*O32/CENTRI!$S$19</f>
        <v>0</v>
      </c>
      <c r="AA32" s="22">
        <f>(U32+V32)*'Foglio deposito'!$C$51-W32*'Foglio deposito'!$C$52+AI32</f>
        <v>0</v>
      </c>
      <c r="AB32" s="22">
        <f>(X32+Y32)*'Foglio deposito'!$C$52-Z32*'Foglio deposito'!$C$51+AJ32</f>
        <v>0</v>
      </c>
      <c r="AC32" s="22">
        <f>AA32*100/'Foglio deposito'!$C$51</f>
        <v>0</v>
      </c>
      <c r="AD32" s="22">
        <f>AB32*100/'Foglio deposito'!$C$52</f>
        <v>0</v>
      </c>
      <c r="AE32" s="109">
        <f t="shared" si="17"/>
        <v>0</v>
      </c>
      <c r="AF32" s="10">
        <f t="shared" si="7"/>
        <v>0</v>
      </c>
      <c r="AG32" s="14">
        <f t="shared" si="14"/>
        <v>0</v>
      </c>
      <c r="AH32" s="14">
        <f>IF(AG32=0,0,'Foglio deposito'!$S$222)*AG32</f>
        <v>0</v>
      </c>
      <c r="AI32" s="337">
        <f t="shared" si="15"/>
        <v>0</v>
      </c>
      <c r="AJ32" s="338">
        <f t="shared" si="16"/>
        <v>0</v>
      </c>
      <c r="AL32" s="338">
        <f>(U32+V32)*'Foglio deposito'!$C$51-W32*'Foglio deposito'!$C$52</f>
        <v>0</v>
      </c>
      <c r="AM32" s="338">
        <f>(X32+Y32)*'Foglio deposito'!$C$52-Z32*'Foglio deposito'!$C$51</f>
        <v>0</v>
      </c>
    </row>
    <row r="33" spans="2:42" ht="18" customHeight="1" x14ac:dyDescent="0.25">
      <c r="B33" s="21">
        <f t="shared" si="8"/>
        <v>30</v>
      </c>
      <c r="C33" s="22">
        <f>'DATI STRUTTURA'!D51</f>
        <v>0</v>
      </c>
      <c r="D33" s="22">
        <f>'DATI STRUTTURA'!E51</f>
        <v>0</v>
      </c>
      <c r="E33" s="23">
        <f t="shared" si="0"/>
        <v>0</v>
      </c>
      <c r="F33" s="22">
        <f t="shared" si="1"/>
        <v>0</v>
      </c>
      <c r="G33" s="24">
        <f t="shared" si="9"/>
        <v>0</v>
      </c>
      <c r="H33" s="24">
        <f t="shared" si="10"/>
        <v>0</v>
      </c>
      <c r="I33" s="25">
        <f>IF(H33=0,0,IF('DATI STRUTTURA'!D51&lt;='DATI STRUTTURA'!E51,0,1/(('DATI STRUTTURA'!$F$11^3)/('MASSE 1'!$O$13*'Foglio deposito'!$J$161*H33)+'DATI STRUTTURA'!$F$11/('Foglio deposito'!$J$162*$F33))))</f>
        <v>0</v>
      </c>
      <c r="J33" s="25">
        <f>IF(G33=0,0,IF('DATI STRUTTURA'!D51&lt;='DATI STRUTTURA'!E51,1/(('DATI STRUTTURA'!$F$11^3)/('MASSE 1'!$O$13*'Foglio deposito'!$J$161*G33)+'DATI STRUTTURA'!$F$11/('Foglio deposito'!$J$162*$F33)),0))</f>
        <v>0</v>
      </c>
      <c r="K33" s="22">
        <f>'DATI STRUTTURA'!F51</f>
        <v>0</v>
      </c>
      <c r="L33" s="22">
        <f>'DATI STRUTTURA'!G51</f>
        <v>0</v>
      </c>
      <c r="M33" s="21">
        <f t="shared" si="2"/>
        <v>0</v>
      </c>
      <c r="N33" s="21">
        <f t="shared" si="3"/>
        <v>0</v>
      </c>
      <c r="O33" s="22">
        <f>K33-CENTRI!$S$11</f>
        <v>-4.1937708855628681</v>
      </c>
      <c r="P33" s="22">
        <f>L33-CENTRI!$S$12</f>
        <v>-5.4691011692663967</v>
      </c>
      <c r="Q33" s="22">
        <f t="shared" si="18"/>
        <v>17.587714240594764</v>
      </c>
      <c r="R33" s="22">
        <f t="shared" si="18"/>
        <v>29.911067599671068</v>
      </c>
      <c r="S33" s="25">
        <f t="shared" si="4"/>
        <v>0</v>
      </c>
      <c r="T33" s="25">
        <f t="shared" si="5"/>
        <v>0</v>
      </c>
      <c r="U33" s="26">
        <f t="shared" si="12"/>
        <v>0</v>
      </c>
      <c r="V33" s="26">
        <f>I33*'Foglio deposito'!$F$265*P33/CENTRI!$S$19</f>
        <v>0</v>
      </c>
      <c r="W33" s="26">
        <f>I33*'Foglio deposito'!$F$264*P33/CENTRI!$S$19</f>
        <v>0</v>
      </c>
      <c r="X33" s="26">
        <f t="shared" si="13"/>
        <v>0</v>
      </c>
      <c r="Y33" s="26">
        <f>J33*'Foglio deposito'!$F$264*O33/CENTRI!$S$19</f>
        <v>0</v>
      </c>
      <c r="Z33" s="26">
        <f>J33*'Foglio deposito'!$F$265*O33/CENTRI!$S$19</f>
        <v>0</v>
      </c>
      <c r="AA33" s="22">
        <f>(U33+V33)*'Foglio deposito'!$C$51-W33*'Foglio deposito'!$C$52+AI33</f>
        <v>0</v>
      </c>
      <c r="AB33" s="22">
        <f>(X33+Y33)*'Foglio deposito'!$C$52-Z33*'Foglio deposito'!$C$51+AJ33</f>
        <v>0</v>
      </c>
      <c r="AC33" s="22">
        <f>AA33*100/'Foglio deposito'!$C$51</f>
        <v>0</v>
      </c>
      <c r="AD33" s="22">
        <f>AB33*100/'Foglio deposito'!$C$52</f>
        <v>0</v>
      </c>
      <c r="AE33" s="109">
        <f t="shared" si="17"/>
        <v>0</v>
      </c>
      <c r="AF33" s="10">
        <f t="shared" si="7"/>
        <v>0</v>
      </c>
      <c r="AG33" s="14">
        <f t="shared" si="14"/>
        <v>0</v>
      </c>
      <c r="AH33" s="14">
        <f>IF(AG33=0,0,'Foglio deposito'!$S$222)*AG33</f>
        <v>0</v>
      </c>
      <c r="AI33" s="337">
        <f t="shared" si="15"/>
        <v>0</v>
      </c>
      <c r="AJ33" s="338">
        <f t="shared" si="16"/>
        <v>0</v>
      </c>
      <c r="AL33" s="338">
        <f>(U33+V33)*'Foglio deposito'!$C$51-W33*'Foglio deposito'!$C$52</f>
        <v>0</v>
      </c>
      <c r="AM33" s="338">
        <f>(X33+Y33)*'Foglio deposito'!$C$52-Z33*'Foglio deposito'!$C$51</f>
        <v>0</v>
      </c>
    </row>
    <row r="34" spans="2:42" ht="18" customHeight="1" x14ac:dyDescent="0.25">
      <c r="B34" s="21">
        <f t="shared" si="8"/>
        <v>31</v>
      </c>
      <c r="C34" s="22">
        <f>'DATI STRUTTURA'!D52</f>
        <v>0</v>
      </c>
      <c r="D34" s="22">
        <f>'DATI STRUTTURA'!E52</f>
        <v>0</v>
      </c>
      <c r="E34" s="23">
        <f t="shared" si="0"/>
        <v>0</v>
      </c>
      <c r="F34" s="22">
        <f t="shared" si="1"/>
        <v>0</v>
      </c>
      <c r="G34" s="24">
        <f t="shared" si="9"/>
        <v>0</v>
      </c>
      <c r="H34" s="24">
        <f t="shared" si="10"/>
        <v>0</v>
      </c>
      <c r="I34" s="25">
        <f>IF(H34=0,0,IF('DATI STRUTTURA'!D52&lt;='DATI STRUTTURA'!E52,0,1/(('DATI STRUTTURA'!$F$11^3)/('MASSE 1'!$O$13*'Foglio deposito'!$J$161*H34)+'DATI STRUTTURA'!$F$11/('Foglio deposito'!$J$162*$F34))))</f>
        <v>0</v>
      </c>
      <c r="J34" s="25">
        <f>IF(G34=0,0,IF('DATI STRUTTURA'!D52&lt;='DATI STRUTTURA'!E52,1/(('DATI STRUTTURA'!$F$11^3)/('MASSE 1'!$O$13*'Foglio deposito'!$J$161*G34)+'DATI STRUTTURA'!$F$11/('Foglio deposito'!$J$162*$F34)),0))</f>
        <v>0</v>
      </c>
      <c r="K34" s="22">
        <f>'DATI STRUTTURA'!F52</f>
        <v>0</v>
      </c>
      <c r="L34" s="22">
        <f>'DATI STRUTTURA'!G52</f>
        <v>0</v>
      </c>
      <c r="M34" s="21">
        <f t="shared" si="2"/>
        <v>0</v>
      </c>
      <c r="N34" s="21">
        <f t="shared" si="3"/>
        <v>0</v>
      </c>
      <c r="O34" s="22">
        <f>K34-CENTRI!$S$11</f>
        <v>-4.1937708855628681</v>
      </c>
      <c r="P34" s="22">
        <f>L34-CENTRI!$S$12</f>
        <v>-5.4691011692663967</v>
      </c>
      <c r="Q34" s="22">
        <f t="shared" si="18"/>
        <v>17.587714240594764</v>
      </c>
      <c r="R34" s="22">
        <f t="shared" si="18"/>
        <v>29.911067599671068</v>
      </c>
      <c r="S34" s="25">
        <f t="shared" si="4"/>
        <v>0</v>
      </c>
      <c r="T34" s="25">
        <f t="shared" si="5"/>
        <v>0</v>
      </c>
      <c r="U34" s="26">
        <f t="shared" si="12"/>
        <v>0</v>
      </c>
      <c r="V34" s="26">
        <f>I34*'Foglio deposito'!$F$265*P34/CENTRI!$S$19</f>
        <v>0</v>
      </c>
      <c r="W34" s="26">
        <f>I34*'Foglio deposito'!$F$264*P34/CENTRI!$S$19</f>
        <v>0</v>
      </c>
      <c r="X34" s="26">
        <f t="shared" si="13"/>
        <v>0</v>
      </c>
      <c r="Y34" s="26">
        <f>J34*'Foglio deposito'!$F$264*O34/CENTRI!$S$19</f>
        <v>0</v>
      </c>
      <c r="Z34" s="26">
        <f>J34*'Foglio deposito'!$F$265*O34/CENTRI!$S$19</f>
        <v>0</v>
      </c>
      <c r="AA34" s="22">
        <f>(U34+V34)*'Foglio deposito'!$C$51-W34*'Foglio deposito'!$C$52+AI34</f>
        <v>0</v>
      </c>
      <c r="AB34" s="22">
        <f>(X34+Y34)*'Foglio deposito'!$C$52-Z34*'Foglio deposito'!$C$51+AJ34</f>
        <v>0</v>
      </c>
      <c r="AC34" s="22">
        <f>AA34*100/'Foglio deposito'!$C$51</f>
        <v>0</v>
      </c>
      <c r="AD34" s="22">
        <f>AB34*100/'Foglio deposito'!$C$52</f>
        <v>0</v>
      </c>
      <c r="AE34" s="109">
        <f t="shared" si="17"/>
        <v>0</v>
      </c>
      <c r="AF34" s="10">
        <f t="shared" si="7"/>
        <v>0</v>
      </c>
      <c r="AG34" s="14">
        <f t="shared" si="14"/>
        <v>0</v>
      </c>
      <c r="AH34" s="14">
        <f>IF(AG34=0,0,'Foglio deposito'!$S$222)*AG34</f>
        <v>0</v>
      </c>
      <c r="AI34" s="337">
        <f t="shared" si="15"/>
        <v>0</v>
      </c>
      <c r="AJ34" s="338">
        <f t="shared" si="16"/>
        <v>0</v>
      </c>
      <c r="AL34" s="338">
        <f>(U34+V34)*'Foglio deposito'!$C$51-W34*'Foglio deposito'!$C$52</f>
        <v>0</v>
      </c>
      <c r="AM34" s="338">
        <f>(X34+Y34)*'Foglio deposito'!$C$52-Z34*'Foglio deposito'!$C$51</f>
        <v>0</v>
      </c>
    </row>
    <row r="35" spans="2:42" ht="18" customHeight="1" x14ac:dyDescent="0.25">
      <c r="B35" s="21">
        <f t="shared" si="8"/>
        <v>32</v>
      </c>
      <c r="C35" s="22">
        <f>'DATI STRUTTURA'!D53</f>
        <v>0</v>
      </c>
      <c r="D35" s="22">
        <f>'DATI STRUTTURA'!E53</f>
        <v>0</v>
      </c>
      <c r="E35" s="23">
        <f t="shared" si="0"/>
        <v>0</v>
      </c>
      <c r="F35" s="22">
        <f t="shared" si="1"/>
        <v>0</v>
      </c>
      <c r="G35" s="24">
        <f t="shared" si="9"/>
        <v>0</v>
      </c>
      <c r="H35" s="24">
        <f t="shared" si="10"/>
        <v>0</v>
      </c>
      <c r="I35" s="25">
        <f>IF(H35=0,0,IF('DATI STRUTTURA'!D53&lt;='DATI STRUTTURA'!E53,0,1/(('DATI STRUTTURA'!$F$11^3)/('MASSE 1'!$O$13*'Foglio deposito'!$J$161*H35)+'DATI STRUTTURA'!$F$11/('Foglio deposito'!$J$162*$F35))))</f>
        <v>0</v>
      </c>
      <c r="J35" s="25">
        <f>IF(G35=0,0,IF('DATI STRUTTURA'!D53&lt;='DATI STRUTTURA'!E53,1/(('DATI STRUTTURA'!$F$11^3)/('MASSE 1'!$O$13*'Foglio deposito'!$J$161*G35)+'DATI STRUTTURA'!$F$11/('Foglio deposito'!$J$162*$F35)),0))</f>
        <v>0</v>
      </c>
      <c r="K35" s="22">
        <f>'DATI STRUTTURA'!F53</f>
        <v>0</v>
      </c>
      <c r="L35" s="22">
        <f>'DATI STRUTTURA'!G53</f>
        <v>0</v>
      </c>
      <c r="M35" s="21">
        <f t="shared" si="2"/>
        <v>0</v>
      </c>
      <c r="N35" s="21">
        <f t="shared" si="3"/>
        <v>0</v>
      </c>
      <c r="O35" s="22">
        <f>K35-CENTRI!$S$11</f>
        <v>-4.1937708855628681</v>
      </c>
      <c r="P35" s="22">
        <f>L35-CENTRI!$S$12</f>
        <v>-5.4691011692663967</v>
      </c>
      <c r="Q35" s="22">
        <f t="shared" si="18"/>
        <v>17.587714240594764</v>
      </c>
      <c r="R35" s="22">
        <f t="shared" si="18"/>
        <v>29.911067599671068</v>
      </c>
      <c r="S35" s="25">
        <f t="shared" si="4"/>
        <v>0</v>
      </c>
      <c r="T35" s="25">
        <f t="shared" si="5"/>
        <v>0</v>
      </c>
      <c r="U35" s="26">
        <f t="shared" si="12"/>
        <v>0</v>
      </c>
      <c r="V35" s="26">
        <f>I35*'Foglio deposito'!$F$265*P35/CENTRI!$S$19</f>
        <v>0</v>
      </c>
      <c r="W35" s="26">
        <f>I35*'Foglio deposito'!$F$264*P35/CENTRI!$S$19</f>
        <v>0</v>
      </c>
      <c r="X35" s="26">
        <f t="shared" si="13"/>
        <v>0</v>
      </c>
      <c r="Y35" s="26">
        <f>J35*'Foglio deposito'!$F$264*O35/CENTRI!$S$19</f>
        <v>0</v>
      </c>
      <c r="Z35" s="26">
        <f>J35*'Foglio deposito'!$F$265*O35/CENTRI!$S$19</f>
        <v>0</v>
      </c>
      <c r="AA35" s="22">
        <f>(U35+V35)*'Foglio deposito'!$C$51-W35*'Foglio deposito'!$C$52+AI35</f>
        <v>0</v>
      </c>
      <c r="AB35" s="22">
        <f>(X35+Y35)*'Foglio deposito'!$C$52-Z35*'Foglio deposito'!$C$51+AJ35</f>
        <v>0</v>
      </c>
      <c r="AC35" s="22">
        <f>AA35*100/'Foglio deposito'!$C$51</f>
        <v>0</v>
      </c>
      <c r="AD35" s="22">
        <f>AB35*100/'Foglio deposito'!$C$52</f>
        <v>0</v>
      </c>
      <c r="AE35" s="109">
        <f t="shared" si="17"/>
        <v>0</v>
      </c>
      <c r="AF35" s="10">
        <f t="shared" si="7"/>
        <v>0</v>
      </c>
      <c r="AG35" s="14">
        <f t="shared" si="14"/>
        <v>0</v>
      </c>
      <c r="AH35" s="14">
        <f>IF(AG35=0,0,'Foglio deposito'!$S$222)*AG35</f>
        <v>0</v>
      </c>
      <c r="AI35" s="337">
        <f t="shared" si="15"/>
        <v>0</v>
      </c>
      <c r="AJ35" s="338">
        <f t="shared" si="16"/>
        <v>0</v>
      </c>
      <c r="AL35" s="338">
        <f>(U35+V35)*'Foglio deposito'!$C$51-W35*'Foglio deposito'!$C$52</f>
        <v>0</v>
      </c>
      <c r="AM35" s="338">
        <f>(X35+Y35)*'Foglio deposito'!$C$52-Z35*'Foglio deposito'!$C$51</f>
        <v>0</v>
      </c>
    </row>
    <row r="36" spans="2:42" ht="18" customHeight="1" x14ac:dyDescent="0.25">
      <c r="B36" s="21">
        <f t="shared" si="8"/>
        <v>33</v>
      </c>
      <c r="C36" s="22">
        <f>'DATI STRUTTURA'!D54</f>
        <v>0</v>
      </c>
      <c r="D36" s="22">
        <f>'DATI STRUTTURA'!E54</f>
        <v>0</v>
      </c>
      <c r="E36" s="23">
        <f t="shared" si="0"/>
        <v>0</v>
      </c>
      <c r="F36" s="22">
        <f t="shared" si="1"/>
        <v>0</v>
      </c>
      <c r="G36" s="24">
        <f t="shared" si="9"/>
        <v>0</v>
      </c>
      <c r="H36" s="24">
        <f t="shared" si="10"/>
        <v>0</v>
      </c>
      <c r="I36" s="25">
        <f>IF(H36=0,0,IF('DATI STRUTTURA'!D54&lt;='DATI STRUTTURA'!E54,0,1/(('DATI STRUTTURA'!$F$11^3)/('MASSE 1'!$O$13*'Foglio deposito'!$J$161*H36)+'DATI STRUTTURA'!$F$11/('Foglio deposito'!$J$162*$F36))))</f>
        <v>0</v>
      </c>
      <c r="J36" s="25">
        <f>IF(G36=0,0,IF('DATI STRUTTURA'!D54&lt;='DATI STRUTTURA'!E54,1/(('DATI STRUTTURA'!$F$11^3)/('MASSE 1'!$O$13*'Foglio deposito'!$J$161*G36)+'DATI STRUTTURA'!$F$11/('Foglio deposito'!$J$162*$F36)),0))</f>
        <v>0</v>
      </c>
      <c r="K36" s="22">
        <f>'DATI STRUTTURA'!F54</f>
        <v>0</v>
      </c>
      <c r="L36" s="22">
        <f>'DATI STRUTTURA'!G54</f>
        <v>0</v>
      </c>
      <c r="M36" s="21">
        <f t="shared" si="2"/>
        <v>0</v>
      </c>
      <c r="N36" s="21">
        <f t="shared" si="3"/>
        <v>0</v>
      </c>
      <c r="O36" s="22">
        <f>K36-CENTRI!$S$11</f>
        <v>-4.1937708855628681</v>
      </c>
      <c r="P36" s="22">
        <f>L36-CENTRI!$S$12</f>
        <v>-5.4691011692663967</v>
      </c>
      <c r="Q36" s="22">
        <f t="shared" si="18"/>
        <v>17.587714240594764</v>
      </c>
      <c r="R36" s="22">
        <f t="shared" si="18"/>
        <v>29.911067599671068</v>
      </c>
      <c r="S36" s="25">
        <f t="shared" si="4"/>
        <v>0</v>
      </c>
      <c r="T36" s="25">
        <f t="shared" si="5"/>
        <v>0</v>
      </c>
      <c r="U36" s="26">
        <f t="shared" si="12"/>
        <v>0</v>
      </c>
      <c r="V36" s="26">
        <f>I36*'Foglio deposito'!$F$265*P36/CENTRI!$S$19</f>
        <v>0</v>
      </c>
      <c r="W36" s="26">
        <f>I36*'Foglio deposito'!$F$264*P36/CENTRI!$S$19</f>
        <v>0</v>
      </c>
      <c r="X36" s="26">
        <f t="shared" si="13"/>
        <v>0</v>
      </c>
      <c r="Y36" s="26">
        <f>J36*'Foglio deposito'!$F$264*O36/CENTRI!$S$19</f>
        <v>0</v>
      </c>
      <c r="Z36" s="26">
        <f>J36*'Foglio deposito'!$F$265*O36/CENTRI!$S$19</f>
        <v>0</v>
      </c>
      <c r="AA36" s="22">
        <f>(U36+V36)*'Foglio deposito'!$C$51-W36*'Foglio deposito'!$C$52+AI36</f>
        <v>0</v>
      </c>
      <c r="AB36" s="22">
        <f>(X36+Y36)*'Foglio deposito'!$C$52-Z36*'Foglio deposito'!$C$51+AJ36</f>
        <v>0</v>
      </c>
      <c r="AC36" s="22">
        <f>AA36*100/'Foglio deposito'!$C$51</f>
        <v>0</v>
      </c>
      <c r="AD36" s="22">
        <f>AB36*100/'Foglio deposito'!$C$52</f>
        <v>0</v>
      </c>
      <c r="AE36" s="109">
        <f t="shared" si="17"/>
        <v>0</v>
      </c>
      <c r="AF36" s="10">
        <f t="shared" si="7"/>
        <v>0</v>
      </c>
      <c r="AG36" s="14">
        <f t="shared" si="14"/>
        <v>0</v>
      </c>
      <c r="AH36" s="14">
        <f>IF(AG36=0,0,'Foglio deposito'!$S$222)*AG36</f>
        <v>0</v>
      </c>
      <c r="AI36" s="337">
        <f t="shared" si="15"/>
        <v>0</v>
      </c>
      <c r="AJ36" s="338">
        <f t="shared" si="16"/>
        <v>0</v>
      </c>
      <c r="AL36" s="338">
        <f>(U36+V36)*'Foglio deposito'!$C$51-W36*'Foglio deposito'!$C$52</f>
        <v>0</v>
      </c>
      <c r="AM36" s="338">
        <f>(X36+Y36)*'Foglio deposito'!$C$52-Z36*'Foglio deposito'!$C$51</f>
        <v>0</v>
      </c>
    </row>
    <row r="37" spans="2:42" ht="18" customHeight="1" x14ac:dyDescent="0.25">
      <c r="B37" s="21">
        <f t="shared" si="8"/>
        <v>34</v>
      </c>
      <c r="C37" s="22">
        <f>'DATI STRUTTURA'!D55</f>
        <v>0</v>
      </c>
      <c r="D37" s="22">
        <f>'DATI STRUTTURA'!E55</f>
        <v>0</v>
      </c>
      <c r="E37" s="23">
        <f t="shared" si="0"/>
        <v>0</v>
      </c>
      <c r="F37" s="22">
        <f t="shared" si="1"/>
        <v>0</v>
      </c>
      <c r="G37" s="24">
        <f t="shared" si="9"/>
        <v>0</v>
      </c>
      <c r="H37" s="24">
        <f t="shared" si="10"/>
        <v>0</v>
      </c>
      <c r="I37" s="25">
        <f>IF(H37=0,0,IF('DATI STRUTTURA'!D55&lt;='DATI STRUTTURA'!E55,0,1/(('DATI STRUTTURA'!$F$11^3)/('MASSE 1'!$O$13*'Foglio deposito'!$J$161*H37)+'DATI STRUTTURA'!$F$11/('Foglio deposito'!$J$162*$F37))))</f>
        <v>0</v>
      </c>
      <c r="J37" s="25">
        <f>IF(G37=0,0,IF('DATI STRUTTURA'!D55&lt;='DATI STRUTTURA'!E55,1/(('DATI STRUTTURA'!$F$11^3)/('MASSE 1'!$O$13*'Foglio deposito'!$J$161*G37)+'DATI STRUTTURA'!$F$11/('Foglio deposito'!$J$162*$F37)),0))</f>
        <v>0</v>
      </c>
      <c r="K37" s="22">
        <f>'DATI STRUTTURA'!F55</f>
        <v>0</v>
      </c>
      <c r="L37" s="22">
        <f>'DATI STRUTTURA'!G55</f>
        <v>0</v>
      </c>
      <c r="M37" s="21">
        <f t="shared" si="2"/>
        <v>0</v>
      </c>
      <c r="N37" s="21">
        <f t="shared" si="3"/>
        <v>0</v>
      </c>
      <c r="O37" s="22">
        <f>K37-CENTRI!$S$11</f>
        <v>-4.1937708855628681</v>
      </c>
      <c r="P37" s="22">
        <f>L37-CENTRI!$S$12</f>
        <v>-5.4691011692663967</v>
      </c>
      <c r="Q37" s="22">
        <f t="shared" si="18"/>
        <v>17.587714240594764</v>
      </c>
      <c r="R37" s="22">
        <f t="shared" si="18"/>
        <v>29.911067599671068</v>
      </c>
      <c r="S37" s="25">
        <f t="shared" si="4"/>
        <v>0</v>
      </c>
      <c r="T37" s="25">
        <f t="shared" si="5"/>
        <v>0</v>
      </c>
      <c r="U37" s="26">
        <f t="shared" si="12"/>
        <v>0</v>
      </c>
      <c r="V37" s="26">
        <f>I37*'Foglio deposito'!$F$265*P37/CENTRI!$S$19</f>
        <v>0</v>
      </c>
      <c r="W37" s="26">
        <f>I37*'Foglio deposito'!$F$264*P37/CENTRI!$S$19</f>
        <v>0</v>
      </c>
      <c r="X37" s="26">
        <f t="shared" si="13"/>
        <v>0</v>
      </c>
      <c r="Y37" s="26">
        <f>J37*'Foglio deposito'!$F$264*O37/CENTRI!$S$19</f>
        <v>0</v>
      </c>
      <c r="Z37" s="26">
        <f>J37*'Foglio deposito'!$F$265*O37/CENTRI!$S$19</f>
        <v>0</v>
      </c>
      <c r="AA37" s="22">
        <f>(U37+V37)*'Foglio deposito'!$C$51-W37*'Foglio deposito'!$C$52+AI37</f>
        <v>0</v>
      </c>
      <c r="AB37" s="22">
        <f>(X37+Y37)*'Foglio deposito'!$C$52-Z37*'Foglio deposito'!$C$51+AJ37</f>
        <v>0</v>
      </c>
      <c r="AC37" s="22">
        <f>AA37*100/'Foglio deposito'!$C$51</f>
        <v>0</v>
      </c>
      <c r="AD37" s="22">
        <f>AB37*100/'Foglio deposito'!$C$52</f>
        <v>0</v>
      </c>
      <c r="AE37" s="109">
        <f t="shared" si="17"/>
        <v>0</v>
      </c>
      <c r="AF37" s="10">
        <f t="shared" si="7"/>
        <v>0</v>
      </c>
      <c r="AG37" s="14">
        <f t="shared" si="14"/>
        <v>0</v>
      </c>
      <c r="AH37" s="14">
        <f>IF(AG37=0,0,'Foglio deposito'!$S$222)*AG37</f>
        <v>0</v>
      </c>
      <c r="AI37" s="337">
        <f t="shared" si="15"/>
        <v>0</v>
      </c>
      <c r="AJ37" s="338">
        <f t="shared" si="16"/>
        <v>0</v>
      </c>
      <c r="AL37" s="338">
        <f>(U37+V37)*'Foglio deposito'!$C$51-W37*'Foglio deposito'!$C$52</f>
        <v>0</v>
      </c>
      <c r="AM37" s="338">
        <f>(X37+Y37)*'Foglio deposito'!$C$52-Z37*'Foglio deposito'!$C$51</f>
        <v>0</v>
      </c>
    </row>
    <row r="38" spans="2:42" ht="18" customHeight="1" x14ac:dyDescent="0.25">
      <c r="B38" s="21">
        <f t="shared" si="8"/>
        <v>35</v>
      </c>
      <c r="C38" s="22">
        <f>'DATI STRUTTURA'!D56</f>
        <v>0</v>
      </c>
      <c r="D38" s="22">
        <f>'DATI STRUTTURA'!E56</f>
        <v>0</v>
      </c>
      <c r="E38" s="23">
        <f t="shared" si="0"/>
        <v>0</v>
      </c>
      <c r="F38" s="22">
        <f t="shared" si="1"/>
        <v>0</v>
      </c>
      <c r="G38" s="24">
        <f t="shared" si="9"/>
        <v>0</v>
      </c>
      <c r="H38" s="24">
        <f t="shared" si="10"/>
        <v>0</v>
      </c>
      <c r="I38" s="25">
        <f>IF(H38=0,0,IF('DATI STRUTTURA'!D56&lt;='DATI STRUTTURA'!E56,0,1/(('DATI STRUTTURA'!$F$11^3)/('MASSE 1'!$O$13*'Foglio deposito'!$J$161*H38)+'DATI STRUTTURA'!$F$11/('Foglio deposito'!$J$162*$F38))))</f>
        <v>0</v>
      </c>
      <c r="J38" s="25">
        <f>IF(G38=0,0,IF('DATI STRUTTURA'!D56&lt;='DATI STRUTTURA'!E56,1/(('DATI STRUTTURA'!$F$11^3)/('MASSE 1'!$O$13*'Foglio deposito'!$J$161*G38)+'DATI STRUTTURA'!$F$11/('Foglio deposito'!$J$162*$F38)),0))</f>
        <v>0</v>
      </c>
      <c r="K38" s="22">
        <f>'DATI STRUTTURA'!F56</f>
        <v>0</v>
      </c>
      <c r="L38" s="22">
        <f>'DATI STRUTTURA'!G56</f>
        <v>0</v>
      </c>
      <c r="M38" s="21">
        <f t="shared" si="2"/>
        <v>0</v>
      </c>
      <c r="N38" s="21">
        <f t="shared" si="3"/>
        <v>0</v>
      </c>
      <c r="O38" s="22">
        <f>K38-CENTRI!$S$11</f>
        <v>-4.1937708855628681</v>
      </c>
      <c r="P38" s="22">
        <f>L38-CENTRI!$S$12</f>
        <v>-5.4691011692663967</v>
      </c>
      <c r="Q38" s="22">
        <f t="shared" si="18"/>
        <v>17.587714240594764</v>
      </c>
      <c r="R38" s="22">
        <f t="shared" si="18"/>
        <v>29.911067599671068</v>
      </c>
      <c r="S38" s="25">
        <f t="shared" si="4"/>
        <v>0</v>
      </c>
      <c r="T38" s="25">
        <f t="shared" si="5"/>
        <v>0</v>
      </c>
      <c r="U38" s="26">
        <f t="shared" si="12"/>
        <v>0</v>
      </c>
      <c r="V38" s="26">
        <f>I38*'Foglio deposito'!$F$265*P38/CENTRI!$S$19</f>
        <v>0</v>
      </c>
      <c r="W38" s="26">
        <f>I38*'Foglio deposito'!$F$264*P38/CENTRI!$S$19</f>
        <v>0</v>
      </c>
      <c r="X38" s="26">
        <f t="shared" si="13"/>
        <v>0</v>
      </c>
      <c r="Y38" s="26">
        <f>J38*'Foglio deposito'!$F$264*O38/CENTRI!$S$19</f>
        <v>0</v>
      </c>
      <c r="Z38" s="26">
        <f>J38*'Foglio deposito'!$F$265*O38/CENTRI!$S$19</f>
        <v>0</v>
      </c>
      <c r="AA38" s="22">
        <f>(U38+V38)*'Foglio deposito'!$C$51-W38*'Foglio deposito'!$C$52+AI38</f>
        <v>0</v>
      </c>
      <c r="AB38" s="22">
        <f>(X38+Y38)*'Foglio deposito'!$C$52-Z38*'Foglio deposito'!$C$51+AJ38</f>
        <v>0</v>
      </c>
      <c r="AC38" s="22">
        <f>AA38*100/'Foglio deposito'!$C$51</f>
        <v>0</v>
      </c>
      <c r="AD38" s="22">
        <f>AB38*100/'Foglio deposito'!$C$52</f>
        <v>0</v>
      </c>
      <c r="AE38" s="109">
        <f t="shared" si="17"/>
        <v>0</v>
      </c>
      <c r="AF38" s="10">
        <f t="shared" si="7"/>
        <v>0</v>
      </c>
      <c r="AG38" s="14">
        <f t="shared" si="14"/>
        <v>0</v>
      </c>
      <c r="AH38" s="14">
        <f>IF(AG38=0,0,'Foglio deposito'!$S$222)*AG38</f>
        <v>0</v>
      </c>
      <c r="AI38" s="337">
        <f t="shared" si="15"/>
        <v>0</v>
      </c>
      <c r="AJ38" s="338">
        <f t="shared" si="16"/>
        <v>0</v>
      </c>
      <c r="AL38" s="338">
        <f>(U38+V38)*'Foglio deposito'!$C$51-W38*'Foglio deposito'!$C$52</f>
        <v>0</v>
      </c>
      <c r="AM38" s="338">
        <f>(X38+Y38)*'Foglio deposito'!$C$52-Z38*'Foglio deposito'!$C$51</f>
        <v>0</v>
      </c>
    </row>
    <row r="39" spans="2:42" ht="18" customHeight="1" x14ac:dyDescent="0.25">
      <c r="B39" s="21">
        <f t="shared" si="8"/>
        <v>36</v>
      </c>
      <c r="C39" s="22">
        <f>'DATI STRUTTURA'!D57</f>
        <v>0</v>
      </c>
      <c r="D39" s="22">
        <f>'DATI STRUTTURA'!E57</f>
        <v>0</v>
      </c>
      <c r="E39" s="23">
        <f t="shared" si="0"/>
        <v>0</v>
      </c>
      <c r="F39" s="22">
        <f t="shared" si="1"/>
        <v>0</v>
      </c>
      <c r="G39" s="24">
        <f t="shared" si="9"/>
        <v>0</v>
      </c>
      <c r="H39" s="24">
        <f t="shared" si="10"/>
        <v>0</v>
      </c>
      <c r="I39" s="25">
        <f>IF(H39=0,0,IF('DATI STRUTTURA'!D57&lt;='DATI STRUTTURA'!E57,0,1/(('DATI STRUTTURA'!$F$11^3)/('MASSE 1'!$O$13*'Foglio deposito'!$J$161*H39)+'DATI STRUTTURA'!$F$11/('Foglio deposito'!$J$162*$F39))))</f>
        <v>0</v>
      </c>
      <c r="J39" s="25">
        <f>IF(G39=0,0,IF('DATI STRUTTURA'!D57&lt;='DATI STRUTTURA'!E57,1/(('DATI STRUTTURA'!$F$11^3)/('MASSE 1'!$O$13*'Foglio deposito'!$J$161*G39)+'DATI STRUTTURA'!$F$11/('Foglio deposito'!$J$162*$F39)),0))</f>
        <v>0</v>
      </c>
      <c r="K39" s="22">
        <f>'DATI STRUTTURA'!F57</f>
        <v>0</v>
      </c>
      <c r="L39" s="22">
        <f>'DATI STRUTTURA'!G57</f>
        <v>0</v>
      </c>
      <c r="M39" s="21">
        <f t="shared" si="2"/>
        <v>0</v>
      </c>
      <c r="N39" s="21">
        <f t="shared" si="3"/>
        <v>0</v>
      </c>
      <c r="O39" s="22">
        <f>K39-CENTRI!$S$11</f>
        <v>-4.1937708855628681</v>
      </c>
      <c r="P39" s="22">
        <f>L39-CENTRI!$S$12</f>
        <v>-5.4691011692663967</v>
      </c>
      <c r="Q39" s="22">
        <f t="shared" si="18"/>
        <v>17.587714240594764</v>
      </c>
      <c r="R39" s="22">
        <f t="shared" si="18"/>
        <v>29.911067599671068</v>
      </c>
      <c r="S39" s="25">
        <f t="shared" si="4"/>
        <v>0</v>
      </c>
      <c r="T39" s="25">
        <f t="shared" si="5"/>
        <v>0</v>
      </c>
      <c r="U39" s="26">
        <f t="shared" si="12"/>
        <v>0</v>
      </c>
      <c r="V39" s="26">
        <f>I39*'Foglio deposito'!$F$265*P39/CENTRI!$S$19</f>
        <v>0</v>
      </c>
      <c r="W39" s="26">
        <f>I39*'Foglio deposito'!$F$264*P39/CENTRI!$S$19</f>
        <v>0</v>
      </c>
      <c r="X39" s="26">
        <f t="shared" si="13"/>
        <v>0</v>
      </c>
      <c r="Y39" s="26">
        <f>J39*'Foglio deposito'!$F$264*O39/CENTRI!$S$19</f>
        <v>0</v>
      </c>
      <c r="Z39" s="26">
        <f>J39*'Foglio deposito'!$F$265*O39/CENTRI!$S$19</f>
        <v>0</v>
      </c>
      <c r="AA39" s="22">
        <f>(U39+V39)*'Foglio deposito'!$C$51-W39*'Foglio deposito'!$C$52+AI39</f>
        <v>0</v>
      </c>
      <c r="AB39" s="22">
        <f>(X39+Y39)*'Foglio deposito'!$C$52-Z39*'Foglio deposito'!$C$51+AJ39</f>
        <v>0</v>
      </c>
      <c r="AC39" s="22">
        <f>AA39*100/'Foglio deposito'!$C$51</f>
        <v>0</v>
      </c>
      <c r="AD39" s="22">
        <f>AB39*100/'Foglio deposito'!$C$52</f>
        <v>0</v>
      </c>
      <c r="AE39" s="109">
        <f t="shared" si="17"/>
        <v>0</v>
      </c>
      <c r="AF39" s="10">
        <f t="shared" si="7"/>
        <v>0</v>
      </c>
      <c r="AG39" s="14">
        <f t="shared" si="14"/>
        <v>0</v>
      </c>
      <c r="AH39" s="14">
        <f>IF(AG39=0,0,'Foglio deposito'!$S$222)*AG39</f>
        <v>0</v>
      </c>
      <c r="AI39" s="337">
        <f t="shared" si="15"/>
        <v>0</v>
      </c>
      <c r="AJ39" s="338">
        <f t="shared" si="16"/>
        <v>0</v>
      </c>
      <c r="AL39" s="338">
        <f>(U39+V39)*'Foglio deposito'!$C$51-W39*'Foglio deposito'!$C$52</f>
        <v>0</v>
      </c>
      <c r="AM39" s="338">
        <f>(X39+Y39)*'Foglio deposito'!$C$52-Z39*'Foglio deposito'!$C$51</f>
        <v>0</v>
      </c>
    </row>
    <row r="40" spans="2:42" ht="18" customHeight="1" x14ac:dyDescent="0.25">
      <c r="B40" s="21">
        <f t="shared" si="8"/>
        <v>37</v>
      </c>
      <c r="C40" s="22">
        <f>'DATI STRUTTURA'!D58</f>
        <v>0</v>
      </c>
      <c r="D40" s="22">
        <f>'DATI STRUTTURA'!E58</f>
        <v>0</v>
      </c>
      <c r="E40" s="23">
        <f t="shared" si="0"/>
        <v>0</v>
      </c>
      <c r="F40" s="22">
        <f t="shared" si="1"/>
        <v>0</v>
      </c>
      <c r="G40" s="24">
        <f t="shared" si="9"/>
        <v>0</v>
      </c>
      <c r="H40" s="24">
        <f t="shared" si="10"/>
        <v>0</v>
      </c>
      <c r="I40" s="25">
        <f>IF(H40=0,0,IF('DATI STRUTTURA'!D58&lt;='DATI STRUTTURA'!E58,0,1/(('DATI STRUTTURA'!$F$11^3)/('MASSE 1'!$O$13*'Foglio deposito'!$J$161*H40)+'DATI STRUTTURA'!$F$11/('Foglio deposito'!$J$162*$F40))))</f>
        <v>0</v>
      </c>
      <c r="J40" s="25">
        <f>IF(G40=0,0,IF('DATI STRUTTURA'!D58&lt;='DATI STRUTTURA'!E58,1/(('DATI STRUTTURA'!$F$11^3)/('MASSE 1'!$O$13*'Foglio deposito'!$J$161*G40)+'DATI STRUTTURA'!$F$11/('Foglio deposito'!$J$162*$F40)),0))</f>
        <v>0</v>
      </c>
      <c r="K40" s="22">
        <f>'DATI STRUTTURA'!F58</f>
        <v>0</v>
      </c>
      <c r="L40" s="22">
        <f>'DATI STRUTTURA'!G58</f>
        <v>0</v>
      </c>
      <c r="M40" s="21">
        <f t="shared" si="2"/>
        <v>0</v>
      </c>
      <c r="N40" s="21">
        <f t="shared" si="3"/>
        <v>0</v>
      </c>
      <c r="O40" s="22">
        <f>K40-CENTRI!$S$11</f>
        <v>-4.1937708855628681</v>
      </c>
      <c r="P40" s="22">
        <f>L40-CENTRI!$S$12</f>
        <v>-5.4691011692663967</v>
      </c>
      <c r="Q40" s="22">
        <f t="shared" si="18"/>
        <v>17.587714240594764</v>
      </c>
      <c r="R40" s="22">
        <f t="shared" si="18"/>
        <v>29.911067599671068</v>
      </c>
      <c r="S40" s="25">
        <f t="shared" si="4"/>
        <v>0</v>
      </c>
      <c r="T40" s="25">
        <f t="shared" si="5"/>
        <v>0</v>
      </c>
      <c r="U40" s="26">
        <f t="shared" si="12"/>
        <v>0</v>
      </c>
      <c r="V40" s="26">
        <f>I40*'Foglio deposito'!$F$265*P40/CENTRI!$S$19</f>
        <v>0</v>
      </c>
      <c r="W40" s="26">
        <f>I40*'Foglio deposito'!$F$264*P40/CENTRI!$S$19</f>
        <v>0</v>
      </c>
      <c r="X40" s="26">
        <f t="shared" si="13"/>
        <v>0</v>
      </c>
      <c r="Y40" s="26">
        <f>J40*'Foglio deposito'!$F$264*O40/CENTRI!$S$19</f>
        <v>0</v>
      </c>
      <c r="Z40" s="26">
        <f>J40*'Foglio deposito'!$F$265*O40/CENTRI!$S$19</f>
        <v>0</v>
      </c>
      <c r="AA40" s="22">
        <f>(U40+V40)*'Foglio deposito'!$C$51-W40*'Foglio deposito'!$C$52+AI40</f>
        <v>0</v>
      </c>
      <c r="AB40" s="22">
        <f>(X40+Y40)*'Foglio deposito'!$C$52-Z40*'Foglio deposito'!$C$51+AJ40</f>
        <v>0</v>
      </c>
      <c r="AC40" s="22">
        <f>AA40*100/'Foglio deposito'!$C$51</f>
        <v>0</v>
      </c>
      <c r="AD40" s="22">
        <f>AB40*100/'Foglio deposito'!$C$52</f>
        <v>0</v>
      </c>
      <c r="AE40" s="109">
        <f t="shared" si="17"/>
        <v>0</v>
      </c>
      <c r="AF40" s="10">
        <f t="shared" si="7"/>
        <v>0</v>
      </c>
      <c r="AG40" s="14">
        <f t="shared" si="14"/>
        <v>0</v>
      </c>
      <c r="AH40" s="14">
        <f>IF(AG40=0,0,'Foglio deposito'!$S$222)*AG40</f>
        <v>0</v>
      </c>
      <c r="AI40" s="337">
        <f t="shared" si="15"/>
        <v>0</v>
      </c>
      <c r="AJ40" s="338">
        <f t="shared" si="16"/>
        <v>0</v>
      </c>
      <c r="AL40" s="338">
        <f>(U40+V40)*'Foglio deposito'!$C$51-W40*'Foglio deposito'!$C$52</f>
        <v>0</v>
      </c>
      <c r="AM40" s="338">
        <f>(X40+Y40)*'Foglio deposito'!$C$52-Z40*'Foglio deposito'!$C$51</f>
        <v>0</v>
      </c>
    </row>
    <row r="41" spans="2:42" ht="18" customHeight="1" x14ac:dyDescent="0.25">
      <c r="B41" s="21">
        <f t="shared" si="8"/>
        <v>38</v>
      </c>
      <c r="C41" s="22">
        <f>'DATI STRUTTURA'!D59</f>
        <v>0</v>
      </c>
      <c r="D41" s="22">
        <f>'DATI STRUTTURA'!E59</f>
        <v>0</v>
      </c>
      <c r="E41" s="23">
        <f t="shared" si="0"/>
        <v>0</v>
      </c>
      <c r="F41" s="22">
        <f t="shared" si="1"/>
        <v>0</v>
      </c>
      <c r="G41" s="24">
        <f t="shared" si="9"/>
        <v>0</v>
      </c>
      <c r="H41" s="24">
        <f t="shared" si="10"/>
        <v>0</v>
      </c>
      <c r="I41" s="25">
        <f>IF(H41=0,0,IF('DATI STRUTTURA'!D59&lt;='DATI STRUTTURA'!E59,0,1/(('DATI STRUTTURA'!$F$11^3)/('MASSE 1'!$O$13*'Foglio deposito'!$J$161*H41)+'DATI STRUTTURA'!$F$11/('Foglio deposito'!$J$162*$F41))))</f>
        <v>0</v>
      </c>
      <c r="J41" s="25">
        <f>IF(G41=0,0,IF('DATI STRUTTURA'!D59&lt;='DATI STRUTTURA'!E59,1/(('DATI STRUTTURA'!$F$11^3)/('MASSE 1'!$O$13*'Foglio deposito'!$J$161*G41)+'DATI STRUTTURA'!$F$11/('Foglio deposito'!$J$162*$F41)),0))</f>
        <v>0</v>
      </c>
      <c r="K41" s="22">
        <f>'DATI STRUTTURA'!F59</f>
        <v>0</v>
      </c>
      <c r="L41" s="22">
        <f>'DATI STRUTTURA'!G59</f>
        <v>0</v>
      </c>
      <c r="M41" s="21">
        <f t="shared" si="2"/>
        <v>0</v>
      </c>
      <c r="N41" s="21">
        <f t="shared" si="3"/>
        <v>0</v>
      </c>
      <c r="O41" s="22">
        <f>K41-CENTRI!$S$11</f>
        <v>-4.1937708855628681</v>
      </c>
      <c r="P41" s="22">
        <f>L41-CENTRI!$S$12</f>
        <v>-5.4691011692663967</v>
      </c>
      <c r="Q41" s="22">
        <f t="shared" si="18"/>
        <v>17.587714240594764</v>
      </c>
      <c r="R41" s="22">
        <f t="shared" si="18"/>
        <v>29.911067599671068</v>
      </c>
      <c r="S41" s="25">
        <f t="shared" si="4"/>
        <v>0</v>
      </c>
      <c r="T41" s="25">
        <f t="shared" si="5"/>
        <v>0</v>
      </c>
      <c r="U41" s="26">
        <f t="shared" si="12"/>
        <v>0</v>
      </c>
      <c r="V41" s="26">
        <f>I41*'Foglio deposito'!$F$265*P41/CENTRI!$S$19</f>
        <v>0</v>
      </c>
      <c r="W41" s="26">
        <f>I41*'Foglio deposito'!$F$264*P41/CENTRI!$S$19</f>
        <v>0</v>
      </c>
      <c r="X41" s="26">
        <f t="shared" si="13"/>
        <v>0</v>
      </c>
      <c r="Y41" s="26">
        <f>J41*'Foglio deposito'!$F$264*O41/CENTRI!$S$19</f>
        <v>0</v>
      </c>
      <c r="Z41" s="26">
        <f>J41*'Foglio deposito'!$F$265*O41/CENTRI!$S$19</f>
        <v>0</v>
      </c>
      <c r="AA41" s="22">
        <f>(U41+V41)*'Foglio deposito'!$C$51-W41*'Foglio deposito'!$C$52+AI41</f>
        <v>0</v>
      </c>
      <c r="AB41" s="22">
        <f>(X41+Y41)*'Foglio deposito'!$C$52-Z41*'Foglio deposito'!$C$51+AJ41</f>
        <v>0</v>
      </c>
      <c r="AC41" s="22">
        <f>AA41*100/'Foglio deposito'!$C$51</f>
        <v>0</v>
      </c>
      <c r="AD41" s="22">
        <f>AB41*100/'Foglio deposito'!$C$52</f>
        <v>0</v>
      </c>
      <c r="AE41" s="109">
        <f t="shared" si="17"/>
        <v>0</v>
      </c>
      <c r="AF41" s="10">
        <f t="shared" si="7"/>
        <v>0</v>
      </c>
      <c r="AG41" s="14">
        <f t="shared" si="14"/>
        <v>0</v>
      </c>
      <c r="AH41" s="14">
        <f>IF(AG41=0,0,'Foglio deposito'!$S$222)*AG41</f>
        <v>0</v>
      </c>
      <c r="AI41" s="337">
        <f t="shared" si="15"/>
        <v>0</v>
      </c>
      <c r="AJ41" s="338">
        <f t="shared" si="16"/>
        <v>0</v>
      </c>
      <c r="AL41" s="338">
        <f>(U41+V41)*'Foglio deposito'!$C$51-W41*'Foglio deposito'!$C$52</f>
        <v>0</v>
      </c>
      <c r="AM41" s="338">
        <f>(X41+Y41)*'Foglio deposito'!$C$52-Z41*'Foglio deposito'!$C$51</f>
        <v>0</v>
      </c>
    </row>
    <row r="42" spans="2:42" ht="18" customHeight="1" x14ac:dyDescent="0.25">
      <c r="B42" s="21">
        <f t="shared" si="8"/>
        <v>39</v>
      </c>
      <c r="C42" s="22">
        <f>'DATI STRUTTURA'!D60</f>
        <v>0</v>
      </c>
      <c r="D42" s="22">
        <f>'DATI STRUTTURA'!E60</f>
        <v>0</v>
      </c>
      <c r="E42" s="23">
        <f t="shared" si="0"/>
        <v>0</v>
      </c>
      <c r="F42" s="22">
        <f t="shared" si="1"/>
        <v>0</v>
      </c>
      <c r="G42" s="24">
        <f t="shared" si="9"/>
        <v>0</v>
      </c>
      <c r="H42" s="24">
        <f t="shared" si="10"/>
        <v>0</v>
      </c>
      <c r="I42" s="25">
        <f>IF(H42=0,0,IF('DATI STRUTTURA'!D60&lt;='DATI STRUTTURA'!E60,0,1/(('DATI STRUTTURA'!$F$11^3)/('MASSE 1'!$O$13*'Foglio deposito'!$J$161*H42)+'DATI STRUTTURA'!$F$11/('Foglio deposito'!$J$162*$F42))))</f>
        <v>0</v>
      </c>
      <c r="J42" s="25">
        <f>IF(G42=0,0,IF('DATI STRUTTURA'!D60&lt;='DATI STRUTTURA'!E60,1/(('DATI STRUTTURA'!$F$11^3)/('MASSE 1'!$O$13*'Foglio deposito'!$J$161*G42)+'DATI STRUTTURA'!$F$11/('Foglio deposito'!$J$162*$F42)),0))</f>
        <v>0</v>
      </c>
      <c r="K42" s="22">
        <f>'DATI STRUTTURA'!F60</f>
        <v>0</v>
      </c>
      <c r="L42" s="22">
        <f>'DATI STRUTTURA'!G60</f>
        <v>0</v>
      </c>
      <c r="M42" s="21">
        <f t="shared" si="2"/>
        <v>0</v>
      </c>
      <c r="N42" s="21">
        <f t="shared" si="3"/>
        <v>0</v>
      </c>
      <c r="O42" s="22">
        <f>K42-CENTRI!$S$11</f>
        <v>-4.1937708855628681</v>
      </c>
      <c r="P42" s="22">
        <f>L42-CENTRI!$S$12</f>
        <v>-5.4691011692663967</v>
      </c>
      <c r="Q42" s="22">
        <f t="shared" si="18"/>
        <v>17.587714240594764</v>
      </c>
      <c r="R42" s="22">
        <f t="shared" si="18"/>
        <v>29.911067599671068</v>
      </c>
      <c r="S42" s="25">
        <f t="shared" si="4"/>
        <v>0</v>
      </c>
      <c r="T42" s="25">
        <f t="shared" si="5"/>
        <v>0</v>
      </c>
      <c r="U42" s="26">
        <f t="shared" si="12"/>
        <v>0</v>
      </c>
      <c r="V42" s="26">
        <f>I42*'Foglio deposito'!$F$265*P42/CENTRI!$S$19</f>
        <v>0</v>
      </c>
      <c r="W42" s="26">
        <f>I42*'Foglio deposito'!$F$264*P42/CENTRI!$S$19</f>
        <v>0</v>
      </c>
      <c r="X42" s="26">
        <f t="shared" si="13"/>
        <v>0</v>
      </c>
      <c r="Y42" s="26">
        <f>J42*'Foglio deposito'!$F$264*O42/CENTRI!$S$19</f>
        <v>0</v>
      </c>
      <c r="Z42" s="26">
        <f>J42*'Foglio deposito'!$F$265*O42/CENTRI!$S$19</f>
        <v>0</v>
      </c>
      <c r="AA42" s="22">
        <f>(U42+V42)*'Foglio deposito'!$C$51-W42*'Foglio deposito'!$C$52+AI42</f>
        <v>0</v>
      </c>
      <c r="AB42" s="22">
        <f>(X42+Y42)*'Foglio deposito'!$C$52-Z42*'Foglio deposito'!$C$51+AJ42</f>
        <v>0</v>
      </c>
      <c r="AC42" s="22">
        <f>AA42*100/'Foglio deposito'!$C$51</f>
        <v>0</v>
      </c>
      <c r="AD42" s="22">
        <f>AB42*100/'Foglio deposito'!$C$52</f>
        <v>0</v>
      </c>
      <c r="AE42" s="109">
        <f t="shared" si="17"/>
        <v>0</v>
      </c>
      <c r="AF42" s="10">
        <f t="shared" si="7"/>
        <v>0</v>
      </c>
      <c r="AG42" s="14">
        <f t="shared" si="14"/>
        <v>0</v>
      </c>
      <c r="AH42" s="14">
        <f>IF(AG42=0,0,'Foglio deposito'!$S$222)*AG42</f>
        <v>0</v>
      </c>
      <c r="AI42" s="337">
        <f t="shared" si="15"/>
        <v>0</v>
      </c>
      <c r="AJ42" s="338">
        <f t="shared" si="16"/>
        <v>0</v>
      </c>
      <c r="AL42" s="338">
        <f>(U42+V42)*'Foglio deposito'!$C$51-W42*'Foglio deposito'!$C$52</f>
        <v>0</v>
      </c>
      <c r="AM42" s="338">
        <f>(X42+Y42)*'Foglio deposito'!$C$52-Z42*'Foglio deposito'!$C$51</f>
        <v>0</v>
      </c>
    </row>
    <row r="43" spans="2:42" ht="18" customHeight="1" thickBot="1" x14ac:dyDescent="0.3">
      <c r="B43" s="21">
        <f t="shared" si="8"/>
        <v>40</v>
      </c>
      <c r="C43" s="22">
        <f>'DATI STRUTTURA'!D61</f>
        <v>0</v>
      </c>
      <c r="D43" s="22">
        <f>'DATI STRUTTURA'!E61</f>
        <v>0</v>
      </c>
      <c r="E43" s="23">
        <f t="shared" si="0"/>
        <v>0</v>
      </c>
      <c r="F43" s="22">
        <f t="shared" si="1"/>
        <v>0</v>
      </c>
      <c r="G43" s="24">
        <f t="shared" si="9"/>
        <v>0</v>
      </c>
      <c r="H43" s="24">
        <f t="shared" si="10"/>
        <v>0</v>
      </c>
      <c r="I43" s="25">
        <f>IF(H43=0,0,IF('DATI STRUTTURA'!D61&lt;='DATI STRUTTURA'!E61,0,1/(('DATI STRUTTURA'!$F$11^3)/('MASSE 1'!$O$13*'Foglio deposito'!$J$161*H43)+'DATI STRUTTURA'!$F$11/('Foglio deposito'!$J$162*$F43))))</f>
        <v>0</v>
      </c>
      <c r="J43" s="25">
        <f>IF(G43=0,0,IF('DATI STRUTTURA'!D61&lt;='DATI STRUTTURA'!E61,1/(('DATI STRUTTURA'!$F$11^3)/('MASSE 1'!$O$13*'Foglio deposito'!$J$161*G43)+'DATI STRUTTURA'!$F$11/('Foglio deposito'!$J$162*$F43)),0))</f>
        <v>0</v>
      </c>
      <c r="K43" s="22">
        <f>'DATI STRUTTURA'!F61</f>
        <v>0</v>
      </c>
      <c r="L43" s="22">
        <f>'DATI STRUTTURA'!G61</f>
        <v>0</v>
      </c>
      <c r="M43" s="21">
        <f t="shared" si="2"/>
        <v>0</v>
      </c>
      <c r="N43" s="21">
        <f t="shared" si="3"/>
        <v>0</v>
      </c>
      <c r="O43" s="22">
        <f>K43-CENTRI!$S$11</f>
        <v>-4.1937708855628681</v>
      </c>
      <c r="P43" s="22">
        <f>L43-CENTRI!$S$12</f>
        <v>-5.4691011692663967</v>
      </c>
      <c r="Q43" s="22">
        <f t="shared" si="18"/>
        <v>17.587714240594764</v>
      </c>
      <c r="R43" s="22">
        <f t="shared" si="18"/>
        <v>29.911067599671068</v>
      </c>
      <c r="S43" s="25">
        <f t="shared" si="4"/>
        <v>0</v>
      </c>
      <c r="T43" s="25">
        <f t="shared" si="5"/>
        <v>0</v>
      </c>
      <c r="U43" s="26">
        <f t="shared" si="12"/>
        <v>0</v>
      </c>
      <c r="V43" s="26">
        <f>I43*'Foglio deposito'!$F$265*P43/CENTRI!$S$19</f>
        <v>0</v>
      </c>
      <c r="W43" s="26">
        <f>I43*'Foglio deposito'!$F$264*P43/CENTRI!$S$19</f>
        <v>0</v>
      </c>
      <c r="X43" s="26">
        <f t="shared" si="13"/>
        <v>0</v>
      </c>
      <c r="Y43" s="26">
        <f>J43*'Foglio deposito'!$F$264*O43/CENTRI!$S$19</f>
        <v>0</v>
      </c>
      <c r="Z43" s="26">
        <f>J43*'Foglio deposito'!$F$265*O43/CENTRI!$S$19</f>
        <v>0</v>
      </c>
      <c r="AA43" s="22">
        <f>(U43+V43)*'Foglio deposito'!$C$51-W43*'Foglio deposito'!$C$52+AI43</f>
        <v>0</v>
      </c>
      <c r="AB43" s="22">
        <f>(X43+Y43)*'Foglio deposito'!$C$52-Z43*'Foglio deposito'!$C$51+AJ43</f>
        <v>0</v>
      </c>
      <c r="AC43" s="22">
        <f>AA43*100/'Foglio deposito'!$C$51</f>
        <v>0</v>
      </c>
      <c r="AD43" s="22">
        <f>AB43*100/'Foglio deposito'!$C$52</f>
        <v>0</v>
      </c>
      <c r="AE43" s="109">
        <f t="shared" si="17"/>
        <v>0</v>
      </c>
      <c r="AF43" s="10">
        <f t="shared" si="7"/>
        <v>0</v>
      </c>
      <c r="AG43" s="14">
        <f t="shared" si="14"/>
        <v>0</v>
      </c>
      <c r="AH43" s="14">
        <f>IF(AG43=0,0,'Foglio deposito'!$S$222)*AG43</f>
        <v>0</v>
      </c>
      <c r="AI43" s="337">
        <f t="shared" si="15"/>
        <v>0</v>
      </c>
      <c r="AJ43" s="338">
        <f t="shared" si="16"/>
        <v>0</v>
      </c>
      <c r="AL43" s="338">
        <f>(U43+V43)*'Foglio deposito'!$C$51-W43*'Foglio deposito'!$C$52</f>
        <v>0</v>
      </c>
      <c r="AM43" s="338">
        <f>(X43+Y43)*'Foglio deposito'!$C$52-Z43*'Foglio deposito'!$C$51</f>
        <v>0</v>
      </c>
    </row>
    <row r="44" spans="2:42" ht="18" customHeight="1" thickBot="1" x14ac:dyDescent="0.3">
      <c r="B44" s="28"/>
      <c r="C44" s="29"/>
      <c r="D44" s="29"/>
      <c r="E44" s="30"/>
      <c r="F44" s="29"/>
      <c r="G44" s="31"/>
      <c r="H44" s="31"/>
      <c r="I44" s="814" t="s">
        <v>16</v>
      </c>
      <c r="J44" s="814" t="s">
        <v>17</v>
      </c>
      <c r="K44" s="29"/>
      <c r="L44" s="29"/>
      <c r="M44" s="814" t="s">
        <v>18</v>
      </c>
      <c r="N44" s="814" t="s">
        <v>11</v>
      </c>
      <c r="O44" s="29"/>
      <c r="Q44" s="29"/>
      <c r="R44" s="29"/>
      <c r="S44" s="32"/>
      <c r="T44" s="32"/>
      <c r="U44" s="33"/>
      <c r="V44" s="33"/>
      <c r="W44" s="33"/>
      <c r="X44" s="33"/>
      <c r="Y44" s="33"/>
      <c r="Z44" s="33"/>
      <c r="AA44" s="29"/>
      <c r="AB44" s="29"/>
      <c r="AC44" s="29"/>
      <c r="AD44" s="29"/>
      <c r="AE44" s="27"/>
      <c r="AF44" s="7"/>
      <c r="AG44" s="7"/>
      <c r="AH44" s="335">
        <f t="shared" ref="AH44" si="19">SUM(AH3:AH42)</f>
        <v>101.92239064186629</v>
      </c>
      <c r="AI44" s="339">
        <f>ROUND(SUM(AI3:AI42),3)</f>
        <v>-0.311</v>
      </c>
      <c r="AJ44" s="339">
        <f>ROUND(SUM(AJ3:AJ42),3)</f>
        <v>0</v>
      </c>
      <c r="AL44" s="37">
        <f t="shared" ref="AL44:AM44" si="20">SUM(AL3:AL42)</f>
        <v>47.27102285728877</v>
      </c>
      <c r="AM44" s="38">
        <f t="shared" si="20"/>
        <v>157.57007619096265</v>
      </c>
    </row>
    <row r="45" spans="2:42" ht="16.5" thickBot="1" x14ac:dyDescent="0.3">
      <c r="B45" s="27"/>
      <c r="C45" s="27"/>
      <c r="D45" s="27"/>
      <c r="E45" s="27"/>
      <c r="F45" s="27"/>
      <c r="G45" s="27"/>
      <c r="H45" s="27"/>
      <c r="I45" s="815"/>
      <c r="J45" s="815"/>
      <c r="K45" s="27"/>
      <c r="L45" s="27"/>
      <c r="M45" s="815"/>
      <c r="N45" s="815"/>
      <c r="O45" s="27"/>
      <c r="Q45" s="34">
        <f t="shared" ref="Q45:AD45" si="21">SUM(Q4:Q43)</f>
        <v>571.74482972992791</v>
      </c>
      <c r="R45" s="34">
        <f t="shared" si="21"/>
        <v>968.84733413703623</v>
      </c>
      <c r="S45" s="35">
        <f t="shared" si="21"/>
        <v>49879469.797991849</v>
      </c>
      <c r="T45" s="35">
        <f t="shared" si="21"/>
        <v>5527355.4600462355</v>
      </c>
      <c r="U45" s="30">
        <f t="shared" si="21"/>
        <v>0.99999999999999989</v>
      </c>
      <c r="V45" s="30">
        <f t="shared" si="21"/>
        <v>-1.7347234759768071E-17</v>
      </c>
      <c r="W45" s="30">
        <f t="shared" si="21"/>
        <v>3.903127820947816E-18</v>
      </c>
      <c r="X45" s="30">
        <f t="shared" si="21"/>
        <v>1</v>
      </c>
      <c r="Y45" s="30">
        <f t="shared" si="21"/>
        <v>3.4694469519536142E-18</v>
      </c>
      <c r="Z45" s="30">
        <f t="shared" si="21"/>
        <v>0</v>
      </c>
      <c r="AA45" s="36">
        <f t="shared" si="21"/>
        <v>46.96028725132085</v>
      </c>
      <c r="AB45" s="36">
        <f t="shared" si="21"/>
        <v>157.57007619096265</v>
      </c>
      <c r="AC45" s="37">
        <f t="shared" si="21"/>
        <v>99.342650979002457</v>
      </c>
      <c r="AD45" s="38">
        <f t="shared" si="21"/>
        <v>100</v>
      </c>
      <c r="AE45" s="38">
        <f t="shared" ref="AE45:AF45" si="22">SUM(AE4:AE43)</f>
        <v>-14.126457658275021</v>
      </c>
      <c r="AF45" s="38">
        <f t="shared" si="22"/>
        <v>127.47872345315876</v>
      </c>
      <c r="AI45" s="806" t="str">
        <f>IF(AI44=0,"sistema autoequilibrato","error")</f>
        <v>error</v>
      </c>
      <c r="AJ45" s="806" t="str">
        <f>IF(AJ44=0,"sistema autoequilibrato","error")</f>
        <v>sistema autoequilibrato</v>
      </c>
      <c r="AL45" s="41" t="s">
        <v>15</v>
      </c>
      <c r="AM45" s="42" t="s">
        <v>14</v>
      </c>
    </row>
    <row r="46" spans="2:42" ht="16.5" thickBot="1" x14ac:dyDescent="0.3">
      <c r="B46" s="27"/>
      <c r="C46" s="27"/>
      <c r="D46" s="27"/>
      <c r="E46" s="27"/>
      <c r="F46" s="27"/>
      <c r="G46" s="27"/>
      <c r="H46" s="27"/>
      <c r="I46" s="39">
        <f>SUM(I4:I43)</f>
        <v>831568.58199856058</v>
      </c>
      <c r="J46" s="40">
        <f>SUM(J4:J43)</f>
        <v>4192319.3360407278</v>
      </c>
      <c r="K46" s="27"/>
      <c r="L46" s="27"/>
      <c r="M46" s="39">
        <f>SUM(M4:M43)</f>
        <v>17581626.77446986</v>
      </c>
      <c r="N46" s="40">
        <f>SUM(N4:N43)</f>
        <v>4547932.7041335274</v>
      </c>
      <c r="O46" s="27"/>
      <c r="Q46" s="27"/>
      <c r="R46" s="27"/>
      <c r="S46" s="27"/>
      <c r="T46" s="27"/>
      <c r="U46" s="27"/>
      <c r="V46" s="27"/>
      <c r="W46" s="27"/>
      <c r="X46" s="27"/>
      <c r="Y46" s="27"/>
      <c r="Z46" s="27"/>
      <c r="AA46" s="27"/>
      <c r="AB46" s="27"/>
      <c r="AC46" s="41" t="s">
        <v>15</v>
      </c>
      <c r="AD46" s="42" t="s">
        <v>14</v>
      </c>
      <c r="AE46" s="811">
        <f>ABS(AE45)+ABS(AF45)</f>
        <v>141.60518111143378</v>
      </c>
      <c r="AF46" s="812"/>
      <c r="AG46" s="7"/>
      <c r="AH46" s="7"/>
      <c r="AI46" s="806"/>
      <c r="AJ46" s="806"/>
      <c r="AK46" s="3"/>
      <c r="AL46" s="3"/>
      <c r="AM46" s="3"/>
      <c r="AN46" s="3"/>
      <c r="AO46" s="3"/>
      <c r="AP46" s="3"/>
    </row>
    <row r="47" spans="2:42" x14ac:dyDescent="0.25">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7"/>
      <c r="AG47" s="7"/>
      <c r="AH47" s="7"/>
      <c r="AI47" s="7"/>
      <c r="AJ47" s="7"/>
      <c r="AK47" s="7"/>
      <c r="AL47" s="7"/>
      <c r="AM47" s="3"/>
      <c r="AN47" s="3"/>
      <c r="AO47" s="3"/>
      <c r="AP47" s="3"/>
    </row>
    <row r="48" spans="2:42" ht="15" customHeight="1" x14ac:dyDescent="0.25">
      <c r="B48" s="27"/>
      <c r="C48" s="27"/>
      <c r="D48" s="27"/>
      <c r="E48" s="27"/>
      <c r="F48" s="27"/>
      <c r="G48" s="43"/>
      <c r="H48" s="44"/>
      <c r="I48" s="27"/>
      <c r="J48" s="27"/>
      <c r="K48" s="20"/>
      <c r="L48" s="20"/>
      <c r="O48" s="20"/>
      <c r="P48" s="20"/>
      <c r="Q48" s="27"/>
      <c r="R48" s="45"/>
      <c r="S48" s="807" t="s">
        <v>409</v>
      </c>
      <c r="T48" s="807"/>
      <c r="U48" s="807"/>
      <c r="V48" s="27"/>
      <c r="W48" s="27"/>
      <c r="X48" s="27"/>
      <c r="Y48" s="27"/>
      <c r="Z48" s="27"/>
      <c r="AA48" s="27"/>
      <c r="AB48" s="27"/>
      <c r="AC48" s="27"/>
      <c r="AD48" s="27"/>
      <c r="AE48" s="27"/>
      <c r="AF48" s="7"/>
      <c r="AG48" s="7"/>
      <c r="AH48" s="7"/>
      <c r="AI48" s="7"/>
      <c r="AJ48" s="7"/>
      <c r="AK48" s="7"/>
      <c r="AL48" s="7"/>
      <c r="AM48" s="3"/>
      <c r="AN48" s="3"/>
      <c r="AO48" s="3"/>
      <c r="AP48" s="3"/>
    </row>
    <row r="49" spans="2:42" x14ac:dyDescent="0.25">
      <c r="B49" s="27"/>
      <c r="C49" s="27"/>
      <c r="D49" s="27"/>
      <c r="E49" s="27"/>
      <c r="F49" s="27"/>
      <c r="G49" s="43"/>
      <c r="H49" s="44"/>
      <c r="I49" s="27"/>
      <c r="J49" s="27"/>
      <c r="K49" s="20"/>
      <c r="L49" s="20"/>
      <c r="O49" s="20"/>
      <c r="P49" s="20"/>
      <c r="Q49" s="27"/>
      <c r="R49" s="27"/>
      <c r="S49" s="807"/>
      <c r="T49" s="807"/>
      <c r="U49" s="807"/>
      <c r="V49" s="27"/>
      <c r="W49" s="27"/>
      <c r="X49" s="27"/>
      <c r="Y49" s="27"/>
      <c r="Z49" s="27"/>
      <c r="AA49" s="27"/>
      <c r="AB49" s="27"/>
      <c r="AC49" s="27"/>
      <c r="AD49" s="27"/>
      <c r="AE49" s="27"/>
      <c r="AF49" s="7"/>
      <c r="AG49" s="7"/>
      <c r="AH49" s="7"/>
      <c r="AI49" s="7"/>
      <c r="AJ49" s="7"/>
      <c r="AK49" s="7"/>
      <c r="AL49" s="7"/>
      <c r="AM49" s="3"/>
      <c r="AN49" s="3"/>
      <c r="AO49" s="3"/>
      <c r="AP49" s="3"/>
    </row>
    <row r="50" spans="2:42" x14ac:dyDescent="0.25">
      <c r="B50" s="27"/>
      <c r="C50" s="27"/>
      <c r="D50" s="27"/>
      <c r="E50" s="27"/>
      <c r="F50" s="27"/>
      <c r="G50" s="27"/>
      <c r="H50" s="27"/>
      <c r="I50" s="27"/>
      <c r="J50" s="27"/>
      <c r="K50" s="27"/>
      <c r="L50" s="27"/>
      <c r="O50" s="27"/>
      <c r="P50" s="27"/>
      <c r="Q50" s="27"/>
      <c r="R50" s="27"/>
      <c r="S50" s="808">
        <f>T45+S45</f>
        <v>55406825.258038089</v>
      </c>
      <c r="T50" s="808"/>
      <c r="U50" s="808"/>
      <c r="V50" s="27"/>
      <c r="W50" s="27"/>
      <c r="X50" s="27"/>
      <c r="Y50" s="27"/>
      <c r="Z50" s="27"/>
      <c r="AA50" s="27"/>
      <c r="AB50" s="27"/>
      <c r="AC50" s="27"/>
      <c r="AD50" s="27"/>
      <c r="AE50" s="27"/>
      <c r="AF50" s="7"/>
      <c r="AG50" s="7"/>
      <c r="AH50" s="7"/>
      <c r="AI50" s="7"/>
      <c r="AJ50" s="7"/>
      <c r="AK50" s="7"/>
      <c r="AL50" s="7"/>
      <c r="AM50" s="3"/>
      <c r="AN50" s="3"/>
      <c r="AO50" s="3"/>
      <c r="AP50" s="3"/>
    </row>
    <row r="51" spans="2:42" x14ac:dyDescent="0.25">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7"/>
      <c r="AG51" s="7"/>
      <c r="AH51" s="7"/>
      <c r="AI51" s="7"/>
      <c r="AJ51" s="7"/>
      <c r="AK51" s="7"/>
      <c r="AL51" s="7"/>
      <c r="AM51" s="3"/>
      <c r="AN51" s="3"/>
      <c r="AO51" s="3"/>
      <c r="AP51" s="3"/>
    </row>
    <row r="52" spans="2:42" x14ac:dyDescent="0.25">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7"/>
      <c r="AG52" s="7"/>
      <c r="AH52" s="7"/>
      <c r="AI52" s="7"/>
      <c r="AJ52" s="7"/>
      <c r="AK52" s="7"/>
      <c r="AL52" s="7"/>
      <c r="AM52" s="3"/>
      <c r="AN52" s="3"/>
      <c r="AO52" s="3"/>
      <c r="AP52" s="3"/>
    </row>
    <row r="53" spans="2:42" x14ac:dyDescent="0.25">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7"/>
      <c r="AG53" s="7"/>
      <c r="AH53" s="7"/>
      <c r="AI53" s="7"/>
      <c r="AJ53" s="7"/>
      <c r="AK53" s="7"/>
      <c r="AL53" s="7"/>
      <c r="AM53" s="3"/>
      <c r="AN53" s="3"/>
      <c r="AO53" s="3"/>
      <c r="AP53" s="3"/>
    </row>
    <row r="54" spans="2:42" x14ac:dyDescent="0.25">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7"/>
      <c r="AG54" s="7"/>
      <c r="AH54" s="7"/>
      <c r="AI54" s="7"/>
      <c r="AJ54" s="7"/>
      <c r="AK54" s="7"/>
      <c r="AL54" s="7"/>
      <c r="AM54" s="3"/>
      <c r="AN54" s="3"/>
      <c r="AO54" s="3"/>
      <c r="AP54" s="3"/>
    </row>
    <row r="55" spans="2:42" x14ac:dyDescent="0.25">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7"/>
      <c r="AG55" s="7"/>
      <c r="AH55" s="7"/>
      <c r="AI55" s="7"/>
      <c r="AJ55" s="7"/>
      <c r="AK55" s="7"/>
      <c r="AL55" s="7"/>
      <c r="AM55" s="3"/>
      <c r="AN55" s="3"/>
      <c r="AO55" s="3"/>
      <c r="AP55" s="3"/>
    </row>
    <row r="56" spans="2:42" x14ac:dyDescent="0.25">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7"/>
      <c r="AG56" s="7"/>
      <c r="AH56" s="7"/>
      <c r="AI56" s="7"/>
      <c r="AJ56" s="7"/>
      <c r="AK56" s="7"/>
      <c r="AL56" s="7"/>
      <c r="AM56" s="3"/>
      <c r="AN56" s="3"/>
      <c r="AO56" s="3"/>
      <c r="AP56" s="3"/>
    </row>
    <row r="57" spans="2:42" x14ac:dyDescent="0.25">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7"/>
      <c r="AG57" s="7"/>
      <c r="AH57" s="7"/>
      <c r="AI57" s="7"/>
      <c r="AJ57" s="7"/>
      <c r="AK57" s="7"/>
      <c r="AL57" s="7"/>
      <c r="AM57" s="3"/>
      <c r="AN57" s="3"/>
      <c r="AO57" s="3"/>
      <c r="AP57" s="3"/>
    </row>
    <row r="58" spans="2:42"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7"/>
      <c r="AG58" s="7"/>
      <c r="AH58" s="7"/>
      <c r="AI58" s="7"/>
      <c r="AJ58" s="7"/>
      <c r="AK58" s="7"/>
      <c r="AL58" s="7"/>
      <c r="AM58" s="3"/>
      <c r="AN58" s="3"/>
      <c r="AO58" s="3"/>
      <c r="AP58" s="3"/>
    </row>
    <row r="59" spans="2:42"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7"/>
      <c r="AG59" s="7"/>
      <c r="AH59" s="7"/>
      <c r="AI59" s="7"/>
      <c r="AJ59" s="7"/>
      <c r="AK59" s="7"/>
      <c r="AL59" s="7"/>
      <c r="AM59" s="3"/>
      <c r="AN59" s="3"/>
      <c r="AO59" s="3"/>
      <c r="AP59" s="3"/>
    </row>
    <row r="60" spans="2:42"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7"/>
      <c r="AG60" s="7"/>
      <c r="AH60" s="7"/>
      <c r="AI60" s="7"/>
      <c r="AJ60" s="7"/>
      <c r="AK60" s="7"/>
      <c r="AL60" s="7"/>
      <c r="AM60" s="3"/>
      <c r="AN60" s="3"/>
      <c r="AO60" s="3"/>
      <c r="AP60" s="3"/>
    </row>
    <row r="61" spans="2:42"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7"/>
      <c r="AG61" s="7"/>
      <c r="AH61" s="7"/>
      <c r="AI61" s="7"/>
      <c r="AJ61" s="7"/>
      <c r="AK61" s="7"/>
      <c r="AL61" s="7"/>
      <c r="AM61" s="3"/>
      <c r="AN61" s="3"/>
      <c r="AO61" s="3"/>
      <c r="AP61" s="3"/>
    </row>
    <row r="62" spans="2:42"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7"/>
      <c r="AG62" s="7"/>
      <c r="AH62" s="7"/>
      <c r="AI62" s="7"/>
      <c r="AJ62" s="7"/>
      <c r="AK62" s="7"/>
      <c r="AL62" s="7"/>
      <c r="AM62" s="3"/>
      <c r="AN62" s="3"/>
      <c r="AO62" s="3"/>
      <c r="AP62" s="3"/>
    </row>
    <row r="63" spans="2:42" x14ac:dyDescent="0.25">
      <c r="AF63" s="4"/>
      <c r="AG63" s="4"/>
      <c r="AH63" s="4"/>
      <c r="AI63" s="4"/>
      <c r="AJ63" s="4"/>
      <c r="AK63" s="4"/>
      <c r="AL63" s="4"/>
    </row>
    <row r="64" spans="2:42" x14ac:dyDescent="0.25">
      <c r="AF64" s="4"/>
      <c r="AG64" s="4"/>
      <c r="AH64" s="4"/>
      <c r="AI64" s="4"/>
      <c r="AJ64" s="4"/>
      <c r="AK64" s="4"/>
      <c r="AL64" s="4"/>
    </row>
    <row r="65" spans="32:38" x14ac:dyDescent="0.25">
      <c r="AF65" s="4"/>
      <c r="AG65" s="4"/>
      <c r="AH65" s="4"/>
      <c r="AI65" s="4"/>
      <c r="AJ65" s="4"/>
      <c r="AK65" s="4"/>
      <c r="AL65" s="4"/>
    </row>
    <row r="66" spans="32:38" x14ac:dyDescent="0.25">
      <c r="AF66" s="4"/>
      <c r="AG66" s="4"/>
      <c r="AH66" s="4"/>
      <c r="AI66" s="4"/>
      <c r="AJ66" s="4"/>
      <c r="AK66" s="4"/>
      <c r="AL66" s="4"/>
    </row>
    <row r="67" spans="32:38" x14ac:dyDescent="0.25">
      <c r="AF67" s="4"/>
      <c r="AG67" s="4"/>
      <c r="AH67" s="4"/>
      <c r="AI67" s="4"/>
      <c r="AJ67" s="4"/>
      <c r="AK67" s="4"/>
      <c r="AL67" s="4"/>
    </row>
    <row r="68" spans="32:38" x14ac:dyDescent="0.25">
      <c r="AF68" s="4"/>
      <c r="AG68" s="4"/>
      <c r="AH68" s="4"/>
      <c r="AI68" s="4"/>
      <c r="AJ68" s="4"/>
      <c r="AK68" s="4"/>
      <c r="AL68" s="4"/>
    </row>
    <row r="69" spans="32:38" x14ac:dyDescent="0.25">
      <c r="AF69" s="4"/>
      <c r="AG69" s="4"/>
      <c r="AH69" s="4"/>
      <c r="AI69" s="4"/>
      <c r="AJ69" s="4"/>
      <c r="AK69" s="4"/>
      <c r="AL69" s="4"/>
    </row>
    <row r="70" spans="32:38" x14ac:dyDescent="0.25">
      <c r="AF70" s="4"/>
      <c r="AG70" s="4"/>
      <c r="AH70" s="4"/>
      <c r="AI70" s="4"/>
      <c r="AJ70" s="4"/>
      <c r="AK70" s="4"/>
      <c r="AL70" s="4"/>
    </row>
    <row r="71" spans="32:38" x14ac:dyDescent="0.25">
      <c r="AF71" s="4"/>
      <c r="AG71" s="4"/>
      <c r="AH71" s="4"/>
      <c r="AI71" s="4"/>
      <c r="AJ71" s="4"/>
      <c r="AK71" s="4"/>
      <c r="AL71" s="4"/>
    </row>
    <row r="72" spans="32:38" x14ac:dyDescent="0.25">
      <c r="AF72" s="4"/>
      <c r="AG72" s="4"/>
      <c r="AH72" s="4"/>
      <c r="AI72" s="4"/>
      <c r="AJ72" s="4"/>
      <c r="AK72" s="4"/>
      <c r="AL72" s="4"/>
    </row>
    <row r="73" spans="32:38" x14ac:dyDescent="0.25">
      <c r="AF73" s="4"/>
      <c r="AG73" s="4"/>
      <c r="AH73" s="4"/>
      <c r="AI73" s="4"/>
      <c r="AJ73" s="4"/>
      <c r="AK73" s="4"/>
      <c r="AL73" s="4"/>
    </row>
    <row r="74" spans="32:38" x14ac:dyDescent="0.25">
      <c r="AF74" s="4"/>
      <c r="AG74" s="4"/>
      <c r="AH74" s="4"/>
      <c r="AI74" s="4"/>
      <c r="AJ74" s="4"/>
      <c r="AK74" s="4"/>
      <c r="AL74" s="4"/>
    </row>
    <row r="75" spans="32:38" x14ac:dyDescent="0.25">
      <c r="AF75" s="4"/>
      <c r="AG75" s="4"/>
      <c r="AH75" s="4"/>
      <c r="AI75" s="4"/>
      <c r="AJ75" s="4"/>
      <c r="AK75" s="4"/>
      <c r="AL75" s="4"/>
    </row>
    <row r="76" spans="32:38" x14ac:dyDescent="0.25">
      <c r="AF76" s="4"/>
      <c r="AG76" s="4"/>
      <c r="AH76" s="4"/>
      <c r="AI76" s="4"/>
      <c r="AJ76" s="4"/>
      <c r="AK76" s="4"/>
      <c r="AL76" s="4"/>
    </row>
    <row r="77" spans="32:38" x14ac:dyDescent="0.25">
      <c r="AF77" s="4"/>
      <c r="AG77" s="4"/>
      <c r="AH77" s="4"/>
      <c r="AI77" s="4"/>
      <c r="AJ77" s="4"/>
      <c r="AK77" s="4"/>
      <c r="AL77" s="4"/>
    </row>
    <row r="78" spans="32:38" x14ac:dyDescent="0.25">
      <c r="AF78" s="4"/>
      <c r="AG78" s="4"/>
      <c r="AH78" s="4"/>
      <c r="AI78" s="4"/>
      <c r="AJ78" s="4"/>
      <c r="AK78" s="4"/>
      <c r="AL78" s="4"/>
    </row>
    <row r="79" spans="32:38" x14ac:dyDescent="0.25">
      <c r="AF79" s="4"/>
      <c r="AG79" s="4"/>
      <c r="AH79" s="4"/>
      <c r="AI79" s="4"/>
      <c r="AJ79" s="4"/>
      <c r="AK79" s="4"/>
      <c r="AL79" s="4"/>
    </row>
    <row r="80" spans="32:38" x14ac:dyDescent="0.25">
      <c r="AF80" s="4"/>
      <c r="AG80" s="4"/>
      <c r="AH80" s="4"/>
      <c r="AI80" s="4"/>
      <c r="AJ80" s="4"/>
      <c r="AK80" s="4"/>
      <c r="AL80" s="4"/>
    </row>
    <row r="81" spans="32:38" x14ac:dyDescent="0.25">
      <c r="AF81" s="4"/>
      <c r="AG81" s="4"/>
      <c r="AH81" s="4"/>
      <c r="AI81" s="4"/>
      <c r="AJ81" s="4"/>
      <c r="AK81" s="4"/>
      <c r="AL81" s="4"/>
    </row>
    <row r="82" spans="32:38" x14ac:dyDescent="0.25">
      <c r="AF82" s="4"/>
      <c r="AG82" s="4"/>
      <c r="AH82" s="4"/>
      <c r="AI82" s="4"/>
      <c r="AJ82" s="4"/>
      <c r="AK82" s="4"/>
      <c r="AL82" s="4"/>
    </row>
    <row r="83" spans="32:38" x14ac:dyDescent="0.25">
      <c r="AF83" s="4"/>
      <c r="AG83" s="4"/>
      <c r="AH83" s="4"/>
      <c r="AI83" s="4"/>
      <c r="AJ83" s="4"/>
      <c r="AK83" s="4"/>
      <c r="AL83" s="4"/>
    </row>
    <row r="84" spans="32:38" x14ac:dyDescent="0.25">
      <c r="AF84" s="4"/>
      <c r="AG84" s="4"/>
      <c r="AH84" s="4"/>
      <c r="AI84" s="4"/>
      <c r="AJ84" s="4"/>
      <c r="AK84" s="4"/>
      <c r="AL84" s="4"/>
    </row>
    <row r="85" spans="32:38" x14ac:dyDescent="0.25">
      <c r="AF85" s="4"/>
      <c r="AG85" s="4"/>
      <c r="AH85" s="4"/>
      <c r="AI85" s="4"/>
      <c r="AJ85" s="4"/>
      <c r="AK85" s="4"/>
      <c r="AL85" s="4"/>
    </row>
    <row r="86" spans="32:38" x14ac:dyDescent="0.25">
      <c r="AF86" s="4"/>
      <c r="AG86" s="4"/>
      <c r="AH86" s="4"/>
      <c r="AI86" s="4"/>
      <c r="AJ86" s="4"/>
      <c r="AK86" s="4"/>
      <c r="AL86" s="4"/>
    </row>
    <row r="87" spans="32:38" x14ac:dyDescent="0.25">
      <c r="AF87" s="4"/>
      <c r="AG87" s="4"/>
      <c r="AH87" s="4"/>
      <c r="AI87" s="4"/>
      <c r="AJ87" s="4"/>
      <c r="AK87" s="4"/>
      <c r="AL87" s="4"/>
    </row>
    <row r="88" spans="32:38" x14ac:dyDescent="0.25">
      <c r="AF88" s="4"/>
      <c r="AG88" s="4"/>
      <c r="AH88" s="4"/>
      <c r="AI88" s="4"/>
      <c r="AJ88" s="4"/>
      <c r="AK88" s="4"/>
      <c r="AL88" s="4"/>
    </row>
    <row r="89" spans="32:38" x14ac:dyDescent="0.25">
      <c r="AF89" s="4"/>
      <c r="AG89" s="4"/>
      <c r="AH89" s="4"/>
      <c r="AI89" s="4"/>
      <c r="AJ89" s="4"/>
      <c r="AK89" s="4"/>
      <c r="AL89" s="4"/>
    </row>
    <row r="90" spans="32:38" x14ac:dyDescent="0.25">
      <c r="AF90" s="4"/>
      <c r="AG90" s="4"/>
      <c r="AH90" s="4"/>
      <c r="AI90" s="4"/>
      <c r="AJ90" s="4"/>
      <c r="AK90" s="4"/>
      <c r="AL90" s="4"/>
    </row>
    <row r="91" spans="32:38" x14ac:dyDescent="0.25">
      <c r="AF91" s="4"/>
      <c r="AG91" s="4"/>
      <c r="AH91" s="4"/>
      <c r="AI91" s="4"/>
      <c r="AJ91" s="4"/>
      <c r="AK91" s="4"/>
      <c r="AL91" s="4"/>
    </row>
    <row r="92" spans="32:38" x14ac:dyDescent="0.25">
      <c r="AF92" s="4"/>
      <c r="AG92" s="4"/>
      <c r="AH92" s="4"/>
      <c r="AI92" s="4"/>
      <c r="AJ92" s="4"/>
      <c r="AK92" s="4"/>
      <c r="AL92" s="4"/>
    </row>
    <row r="93" spans="32:38" x14ac:dyDescent="0.25">
      <c r="AF93" s="4"/>
      <c r="AG93" s="4"/>
      <c r="AH93" s="4"/>
      <c r="AI93" s="4"/>
      <c r="AJ93" s="4"/>
      <c r="AK93" s="4"/>
      <c r="AL93" s="4"/>
    </row>
    <row r="94" spans="32:38" x14ac:dyDescent="0.25">
      <c r="AF94" s="4"/>
      <c r="AG94" s="4"/>
      <c r="AH94" s="4"/>
      <c r="AI94" s="4"/>
      <c r="AJ94" s="4"/>
      <c r="AK94" s="4"/>
      <c r="AL94" s="4"/>
    </row>
    <row r="95" spans="32:38" x14ac:dyDescent="0.25">
      <c r="AF95" s="4"/>
      <c r="AG95" s="4"/>
      <c r="AH95" s="4"/>
      <c r="AI95" s="4"/>
      <c r="AJ95" s="4"/>
      <c r="AK95" s="4"/>
      <c r="AL95" s="4"/>
    </row>
    <row r="96" spans="32:38" x14ac:dyDescent="0.25">
      <c r="AF96" s="4"/>
      <c r="AG96" s="4"/>
      <c r="AH96" s="4"/>
      <c r="AI96" s="4"/>
      <c r="AJ96" s="4"/>
      <c r="AK96" s="4"/>
      <c r="AL96" s="4"/>
    </row>
    <row r="97" spans="32:38" x14ac:dyDescent="0.25">
      <c r="AF97" s="4"/>
      <c r="AG97" s="4"/>
      <c r="AH97" s="4"/>
      <c r="AI97" s="4"/>
      <c r="AJ97" s="4"/>
      <c r="AK97" s="4"/>
      <c r="AL97" s="4"/>
    </row>
    <row r="98" spans="32:38" x14ac:dyDescent="0.25">
      <c r="AF98" s="4"/>
      <c r="AG98" s="4"/>
      <c r="AH98" s="4"/>
      <c r="AI98" s="4"/>
      <c r="AJ98" s="4"/>
      <c r="AK98" s="4"/>
      <c r="AL98" s="4"/>
    </row>
    <row r="99" spans="32:38" x14ac:dyDescent="0.25">
      <c r="AF99" s="4"/>
      <c r="AG99" s="4"/>
      <c r="AH99" s="4"/>
      <c r="AI99" s="4"/>
      <c r="AJ99" s="4"/>
      <c r="AK99" s="4"/>
      <c r="AL99" s="4"/>
    </row>
    <row r="100" spans="32:38" x14ac:dyDescent="0.25">
      <c r="AF100" s="4"/>
      <c r="AG100" s="4"/>
      <c r="AH100" s="4"/>
      <c r="AI100" s="4"/>
      <c r="AJ100" s="4"/>
      <c r="AK100" s="4"/>
      <c r="AL100" s="4"/>
    </row>
    <row r="101" spans="32:38" x14ac:dyDescent="0.25">
      <c r="AF101" s="4"/>
      <c r="AG101" s="4"/>
      <c r="AH101" s="4"/>
      <c r="AI101" s="4"/>
      <c r="AJ101" s="4"/>
      <c r="AK101" s="4"/>
      <c r="AL101" s="4"/>
    </row>
    <row r="102" spans="32:38" x14ac:dyDescent="0.25">
      <c r="AF102" s="4"/>
      <c r="AG102" s="4"/>
      <c r="AH102" s="4"/>
      <c r="AI102" s="4"/>
      <c r="AJ102" s="4"/>
      <c r="AK102" s="4"/>
      <c r="AL102" s="4"/>
    </row>
    <row r="103" spans="32:38" x14ac:dyDescent="0.25">
      <c r="AF103" s="4"/>
      <c r="AG103" s="4"/>
      <c r="AH103" s="4"/>
      <c r="AI103" s="4"/>
      <c r="AJ103" s="4"/>
      <c r="AK103" s="4"/>
      <c r="AL103" s="4"/>
    </row>
    <row r="104" spans="32:38" x14ac:dyDescent="0.25">
      <c r="AF104" s="4"/>
      <c r="AG104" s="4"/>
      <c r="AH104" s="4"/>
      <c r="AI104" s="4"/>
      <c r="AJ104" s="4"/>
      <c r="AK104" s="4"/>
      <c r="AL104" s="4"/>
    </row>
    <row r="105" spans="32:38" x14ac:dyDescent="0.25">
      <c r="AF105" s="4"/>
      <c r="AG105" s="4"/>
      <c r="AH105" s="4"/>
      <c r="AI105" s="4"/>
      <c r="AJ105" s="4"/>
      <c r="AK105" s="4"/>
      <c r="AL105" s="4"/>
    </row>
    <row r="106" spans="32:38" x14ac:dyDescent="0.25">
      <c r="AF106" s="4"/>
      <c r="AG106" s="4"/>
      <c r="AH106" s="4"/>
      <c r="AI106" s="4"/>
      <c r="AJ106" s="4"/>
      <c r="AK106" s="4"/>
      <c r="AL106" s="4"/>
    </row>
    <row r="107" spans="32:38" x14ac:dyDescent="0.25">
      <c r="AF107" s="4"/>
      <c r="AG107" s="4"/>
      <c r="AH107" s="4"/>
      <c r="AI107" s="4"/>
      <c r="AJ107" s="4"/>
      <c r="AK107" s="4"/>
      <c r="AL107" s="4"/>
    </row>
    <row r="108" spans="32:38" x14ac:dyDescent="0.25">
      <c r="AF108" s="4"/>
      <c r="AG108" s="4"/>
      <c r="AH108" s="4"/>
      <c r="AI108" s="4"/>
      <c r="AJ108" s="4"/>
      <c r="AK108" s="4"/>
      <c r="AL108" s="4"/>
    </row>
    <row r="109" spans="32:38" x14ac:dyDescent="0.25">
      <c r="AF109" s="4"/>
      <c r="AG109" s="4"/>
      <c r="AH109" s="4"/>
      <c r="AI109" s="4"/>
      <c r="AJ109" s="4"/>
      <c r="AK109" s="4"/>
      <c r="AL109" s="4"/>
    </row>
    <row r="110" spans="32:38" x14ac:dyDescent="0.25">
      <c r="AF110" s="4"/>
      <c r="AG110" s="4"/>
      <c r="AH110" s="4"/>
      <c r="AI110" s="4"/>
      <c r="AJ110" s="4"/>
      <c r="AK110" s="4"/>
      <c r="AL110" s="4"/>
    </row>
    <row r="111" spans="32:38" x14ac:dyDescent="0.25">
      <c r="AF111" s="4"/>
      <c r="AG111" s="4"/>
      <c r="AH111" s="4"/>
      <c r="AI111" s="4"/>
      <c r="AJ111" s="4"/>
      <c r="AK111" s="4"/>
      <c r="AL111" s="4"/>
    </row>
    <row r="112" spans="32:38" x14ac:dyDescent="0.25">
      <c r="AF112" s="4"/>
      <c r="AG112" s="4"/>
      <c r="AH112" s="4"/>
      <c r="AI112" s="4"/>
      <c r="AJ112" s="4"/>
      <c r="AK112" s="4"/>
      <c r="AL112" s="4"/>
    </row>
    <row r="113" spans="32:38" x14ac:dyDescent="0.25">
      <c r="AF113" s="4"/>
      <c r="AG113" s="4"/>
      <c r="AH113" s="4"/>
      <c r="AI113" s="4"/>
      <c r="AJ113" s="4"/>
      <c r="AK113" s="4"/>
      <c r="AL113" s="4"/>
    </row>
    <row r="114" spans="32:38" x14ac:dyDescent="0.25">
      <c r="AF114" s="4"/>
      <c r="AG114" s="4"/>
      <c r="AH114" s="4"/>
      <c r="AI114" s="4"/>
      <c r="AJ114" s="4"/>
      <c r="AK114" s="4"/>
      <c r="AL114" s="4"/>
    </row>
    <row r="115" spans="32:38" x14ac:dyDescent="0.25">
      <c r="AF115" s="4"/>
      <c r="AG115" s="4"/>
      <c r="AH115" s="4"/>
      <c r="AI115" s="4"/>
      <c r="AJ115" s="4"/>
      <c r="AK115" s="4"/>
      <c r="AL115" s="4"/>
    </row>
    <row r="116" spans="32:38" x14ac:dyDescent="0.25">
      <c r="AF116" s="4"/>
      <c r="AG116" s="4"/>
      <c r="AH116" s="4"/>
      <c r="AI116" s="4"/>
      <c r="AJ116" s="4"/>
      <c r="AK116" s="4"/>
      <c r="AL116" s="4"/>
    </row>
    <row r="117" spans="32:38" x14ac:dyDescent="0.25">
      <c r="AF117" s="4"/>
      <c r="AG117" s="4"/>
      <c r="AH117" s="4"/>
      <c r="AI117" s="4"/>
      <c r="AJ117" s="4"/>
      <c r="AK117" s="4"/>
      <c r="AL117" s="4"/>
    </row>
    <row r="118" spans="32:38" x14ac:dyDescent="0.25">
      <c r="AF118" s="4"/>
      <c r="AG118" s="4"/>
      <c r="AH118" s="4"/>
      <c r="AI118" s="4"/>
      <c r="AJ118" s="4"/>
      <c r="AK118" s="4"/>
      <c r="AL118" s="4"/>
    </row>
  </sheetData>
  <sheetProtection selectLockedCells="1" selectUnlockedCells="1"/>
  <customSheetViews>
    <customSheetView guid="{9F10FD11-6100-49E1-A6D9-5E69E81A5748}" scale="80" showGridLines="0" state="hidden">
      <pane xSplit="2" ySplit="3" topLeftCell="W37" activePane="bottomRight" state="frozen"/>
      <selection pane="bottomRight" activeCell="AH55" sqref="AH55"/>
      <pageMargins left="0.7" right="0.7" top="0.75" bottom="0.75" header="0.3" footer="0.3"/>
      <pageSetup paperSize="9" orientation="portrait" r:id="rId1"/>
    </customSheetView>
  </customSheetViews>
  <mergeCells count="12">
    <mergeCell ref="AI45:AI46"/>
    <mergeCell ref="AJ45:AJ46"/>
    <mergeCell ref="S48:U49"/>
    <mergeCell ref="S50:U50"/>
    <mergeCell ref="AE46:AF46"/>
    <mergeCell ref="N44:N45"/>
    <mergeCell ref="AE3:AF3"/>
    <mergeCell ref="B2:F2"/>
    <mergeCell ref="K2:L2"/>
    <mergeCell ref="I44:I45"/>
    <mergeCell ref="J44:J45"/>
    <mergeCell ref="M44:M45"/>
  </mergeCell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118"/>
  <sheetViews>
    <sheetView showGridLines="0" zoomScale="80" zoomScaleNormal="80" workbookViewId="0">
      <pane xSplit="2" ySplit="3" topLeftCell="AC32" activePane="bottomRight" state="frozen"/>
      <selection pane="topRight" activeCell="C1" sqref="C1"/>
      <selection pane="bottomLeft" activeCell="A4" sqref="A4"/>
      <selection pane="bottomRight" activeCell="AJ52" sqref="AJ52"/>
    </sheetView>
  </sheetViews>
  <sheetFormatPr defaultRowHeight="15" x14ac:dyDescent="0.25"/>
  <cols>
    <col min="1" max="1" width="2.5703125" customWidth="1"/>
    <col min="2" max="2" width="14.140625" customWidth="1"/>
    <col min="3" max="30" width="12.7109375" customWidth="1"/>
    <col min="31" max="31" width="11.28515625" bestFit="1" customWidth="1"/>
    <col min="32" max="32" width="17" bestFit="1" customWidth="1"/>
    <col min="33" max="33" width="19.85546875" customWidth="1"/>
    <col min="34" max="34" width="22.42578125" customWidth="1"/>
    <col min="35" max="35" width="20.42578125" customWidth="1"/>
    <col min="36" max="36" width="17.85546875" customWidth="1"/>
    <col min="37" max="37" width="7.140625" customWidth="1"/>
    <col min="38" max="39" width="12.42578125" customWidth="1"/>
  </cols>
  <sheetData>
    <row r="2" spans="2:39" ht="15.75" x14ac:dyDescent="0.25">
      <c r="B2" s="813" t="s">
        <v>189</v>
      </c>
      <c r="C2" s="813"/>
      <c r="D2" s="813"/>
      <c r="E2" s="813"/>
      <c r="F2" s="813"/>
      <c r="K2" s="816"/>
      <c r="L2" s="816"/>
    </row>
    <row r="3" spans="2:39" ht="49.5" x14ac:dyDescent="0.25">
      <c r="B3" s="139" t="s">
        <v>140</v>
      </c>
      <c r="C3" s="139" t="s">
        <v>9</v>
      </c>
      <c r="D3" s="139" t="s">
        <v>10</v>
      </c>
      <c r="E3" s="139" t="s">
        <v>1</v>
      </c>
      <c r="F3" s="139" t="s">
        <v>77</v>
      </c>
      <c r="G3" s="137" t="s">
        <v>56</v>
      </c>
      <c r="H3" s="137" t="s">
        <v>57</v>
      </c>
      <c r="I3" s="138" t="s">
        <v>2</v>
      </c>
      <c r="J3" s="138" t="s">
        <v>3</v>
      </c>
      <c r="K3" s="137" t="s">
        <v>58</v>
      </c>
      <c r="L3" s="137" t="s">
        <v>59</v>
      </c>
      <c r="M3" s="137" t="s">
        <v>60</v>
      </c>
      <c r="N3" s="137" t="s">
        <v>61</v>
      </c>
      <c r="O3" s="137" t="s">
        <v>62</v>
      </c>
      <c r="P3" s="137" t="s">
        <v>63</v>
      </c>
      <c r="Q3" s="137" t="s">
        <v>64</v>
      </c>
      <c r="R3" s="137" t="s">
        <v>65</v>
      </c>
      <c r="S3" s="137" t="s">
        <v>66</v>
      </c>
      <c r="T3" s="137" t="s">
        <v>67</v>
      </c>
      <c r="U3" s="137" t="s">
        <v>68</v>
      </c>
      <c r="V3" s="137" t="s">
        <v>69</v>
      </c>
      <c r="W3" s="137" t="s">
        <v>70</v>
      </c>
      <c r="X3" s="137" t="s">
        <v>71</v>
      </c>
      <c r="Y3" s="137" t="s">
        <v>72</v>
      </c>
      <c r="Z3" s="137" t="s">
        <v>73</v>
      </c>
      <c r="AA3" s="137" t="s">
        <v>79</v>
      </c>
      <c r="AB3" s="58" t="s">
        <v>78</v>
      </c>
      <c r="AC3" s="137" t="s">
        <v>13</v>
      </c>
      <c r="AD3" s="137" t="s">
        <v>12</v>
      </c>
      <c r="AE3" s="809" t="s">
        <v>413</v>
      </c>
      <c r="AF3" s="810"/>
      <c r="AG3" s="334" t="s">
        <v>410</v>
      </c>
      <c r="AH3" s="334" t="s">
        <v>414</v>
      </c>
      <c r="AI3" s="336" t="s">
        <v>411</v>
      </c>
      <c r="AJ3" s="336" t="s">
        <v>412</v>
      </c>
      <c r="AL3" s="340" t="s">
        <v>417</v>
      </c>
      <c r="AM3" s="340" t="s">
        <v>418</v>
      </c>
    </row>
    <row r="4" spans="2:39" ht="18" customHeight="1" x14ac:dyDescent="0.25">
      <c r="B4" s="134">
        <v>1</v>
      </c>
      <c r="C4" s="131">
        <f>'DATI STRUTTURA'!D71</f>
        <v>1</v>
      </c>
      <c r="D4" s="131">
        <f>'DATI STRUTTURA'!E71</f>
        <v>0.4</v>
      </c>
      <c r="E4" s="136">
        <f t="shared" ref="E4:E43" si="0">C4*D4</f>
        <v>0.4</v>
      </c>
      <c r="F4" s="131">
        <f t="shared" ref="F4:F43" si="1">E4/1.2</f>
        <v>0.33333333333333337</v>
      </c>
      <c r="G4" s="135">
        <f t="shared" ref="G4:G43" si="2">(C4*D4^3)/12</f>
        <v>5.3333333333333349E-3</v>
      </c>
      <c r="H4" s="135">
        <f t="shared" ref="H4:H43" si="3">(D4*C4^3)/12</f>
        <v>3.3333333333333333E-2</v>
      </c>
      <c r="I4" s="133">
        <f>IF(H4=0,0,IF('DATI STRUTTURA'!D71&lt;='DATI STRUTTURA'!E71,0,1/(('Foglio deposito'!$C$81^3)/('MASSE 2'!$N$13*'DATI STRUTTURA'!$C$5*H4)+'Foglio deposito'!$C$81/('DATI STRUTTURA'!$C$6*$F4))))</f>
        <v>21457.611805450986</v>
      </c>
      <c r="J4" s="133">
        <f>IF(G4=0,0,IF('DATI STRUTTURA'!D71&lt;='DATI STRUTTURA'!E71,1/(('Foglio deposito'!$C$81^3)/('MASSE 2'!$N$13*'DATI STRUTTURA'!$C$5*G4)+'Foglio deposito'!$C$81/('DATI STRUTTURA'!$C$6*$F4)),0))</f>
        <v>0</v>
      </c>
      <c r="K4" s="131">
        <f>'DATI STRUTTURA'!F71</f>
        <v>0.5</v>
      </c>
      <c r="L4" s="131">
        <f>'DATI STRUTTURA'!G71</f>
        <v>6.4</v>
      </c>
      <c r="M4" s="134">
        <f t="shared" ref="M4:M43" si="4">J4*K4</f>
        <v>0</v>
      </c>
      <c r="N4" s="134">
        <f t="shared" ref="N4:N43" si="5">I4*L4</f>
        <v>137328.71555488632</v>
      </c>
      <c r="O4" s="131">
        <f>K4-CENTRI!$S$32</f>
        <v>-3.6925176757912528</v>
      </c>
      <c r="P4" s="131">
        <f>L4-CENTRI!$S$33</f>
        <v>2.0634101065419195</v>
      </c>
      <c r="Q4" s="131">
        <f t="shared" ref="Q4:R43" si="6">O4^2</f>
        <v>13.634686786030835</v>
      </c>
      <c r="R4" s="131">
        <f t="shared" si="6"/>
        <v>4.2576612677793353</v>
      </c>
      <c r="S4" s="133">
        <f t="shared" ref="S4:S43" si="7">J4*Q4</f>
        <v>0</v>
      </c>
      <c r="T4" s="133">
        <f t="shared" ref="T4:T43" si="8">I4*R4</f>
        <v>91359.242683113276</v>
      </c>
      <c r="U4" s="132">
        <f t="shared" ref="U4" si="9">I4/I$46</f>
        <v>3.5520103684872711E-2</v>
      </c>
      <c r="V4" s="132">
        <f>I4*'Foglio deposito'!$F$270*P4/CENTRI!$S$40</f>
        <v>-7.5614828191695256E-4</v>
      </c>
      <c r="W4" s="132">
        <f>I4*'Foglio deposito'!$F$269*P4/CENTRI!$S$40</f>
        <v>4.3124654259939216E-4</v>
      </c>
      <c r="X4" s="132">
        <f t="shared" ref="X4" si="10">J4/J$46</f>
        <v>0</v>
      </c>
      <c r="Y4" s="132">
        <f>J4*'Foglio deposito'!$F$269*O4/CENTRI!$S$40</f>
        <v>0</v>
      </c>
      <c r="Z4" s="132">
        <f>J4*'Foglio deposito'!$F$270*O4/CENTRI!$S$40</f>
        <v>0</v>
      </c>
      <c r="AA4" s="131">
        <f>(U4+V4)*'Foglio deposito'!$C$62-W4*'Foglio deposito'!$C$63+AI4</f>
        <v>3.4484306549072969</v>
      </c>
      <c r="AB4" s="131">
        <f>(X4+Y4)*'Foglio deposito'!$C$63-Z4*'Foglio deposito'!$C$62+AJ4</f>
        <v>0</v>
      </c>
      <c r="AC4" s="131">
        <f>AA4*100/'Foglio deposito'!$C$62</f>
        <v>3.4976592239476578</v>
      </c>
      <c r="AD4" s="131">
        <f>AB4*100/'Foglio deposito'!$C$63</f>
        <v>0</v>
      </c>
      <c r="AE4" s="109">
        <f>AL4*P4</f>
        <v>6.7798304206319209</v>
      </c>
      <c r="AF4" s="10">
        <f t="shared" ref="AF4:AF43" si="11">AM4*O4</f>
        <v>0</v>
      </c>
      <c r="AG4" s="14">
        <f>(S4+T4)/$S$50</f>
        <v>1.5726952635271652E-3</v>
      </c>
      <c r="AH4" s="14">
        <f>IF(AG4=0,0,'Foglio deposito'!$S$223)*AG4</f>
        <v>0.33569624441276597</v>
      </c>
      <c r="AI4" s="337">
        <f>IF(S4=0,AH4/P4,0)</f>
        <v>0.16269002625724324</v>
      </c>
      <c r="AJ4" s="338">
        <f>IF(T4=0,AH4/O4,0)</f>
        <v>0</v>
      </c>
      <c r="AL4" s="338">
        <f>(U4+V4)*'Foglio deposito'!$C$62-W4*'Foglio deposito'!$C$63</f>
        <v>3.2857406286500539</v>
      </c>
      <c r="AM4" s="338">
        <f>(X4+Y4)*'Foglio deposito'!$C$63-Z4*'Foglio deposito'!$C$62</f>
        <v>0</v>
      </c>
    </row>
    <row r="5" spans="2:39" ht="18" customHeight="1" x14ac:dyDescent="0.25">
      <c r="B5" s="134">
        <f t="shared" ref="B5:B43" si="12">B4+1</f>
        <v>2</v>
      </c>
      <c r="C5" s="131">
        <f>'DATI STRUTTURA'!D72</f>
        <v>1.38</v>
      </c>
      <c r="D5" s="131">
        <f>'DATI STRUTTURA'!E72</f>
        <v>0.4</v>
      </c>
      <c r="E5" s="136">
        <f t="shared" si="0"/>
        <v>0.55199999999999994</v>
      </c>
      <c r="F5" s="131">
        <f t="shared" si="1"/>
        <v>0.45999999999999996</v>
      </c>
      <c r="G5" s="135">
        <f t="shared" si="2"/>
        <v>7.3600000000000011E-3</v>
      </c>
      <c r="H5" s="135">
        <f t="shared" si="3"/>
        <v>8.7602399999999983E-2</v>
      </c>
      <c r="I5" s="133">
        <f>IF(H5=0,0,IF('DATI STRUTTURA'!D72&lt;='DATI STRUTTURA'!E72,0,1/(('Foglio deposito'!$C$81^3)/('MASSE 2'!$N$13*'DATI STRUTTURA'!$C$5*H5)+'Foglio deposito'!$C$81/('DATI STRUTTURA'!$C$6*$F5))))</f>
        <v>52504.201209418366</v>
      </c>
      <c r="J5" s="133">
        <f>IF(G5=0,0,IF('DATI STRUTTURA'!D72&lt;='DATI STRUTTURA'!E72,1/(('Foglio deposito'!$C$81^3)/('MASSE 2'!$N$13*'DATI STRUTTURA'!$C$5*G5)+'Foglio deposito'!$C$81/('DATI STRUTTURA'!$C$6*$F5)),0))</f>
        <v>0</v>
      </c>
      <c r="K5" s="131">
        <f>'DATI STRUTTURA'!F72</f>
        <v>2.56</v>
      </c>
      <c r="L5" s="131">
        <f>'DATI STRUTTURA'!G72</f>
        <v>6.4</v>
      </c>
      <c r="M5" s="134">
        <f t="shared" si="4"/>
        <v>0</v>
      </c>
      <c r="N5" s="134">
        <f t="shared" si="5"/>
        <v>336026.88774027757</v>
      </c>
      <c r="O5" s="131">
        <f>K5-CENTRI!$S$32</f>
        <v>-1.6325176757912527</v>
      </c>
      <c r="P5" s="131">
        <f>L5-CENTRI!$S$33</f>
        <v>2.0634101065419195</v>
      </c>
      <c r="Q5" s="131">
        <f t="shared" si="6"/>
        <v>2.6651139617708739</v>
      </c>
      <c r="R5" s="131">
        <f t="shared" si="6"/>
        <v>4.2576612677793353</v>
      </c>
      <c r="S5" s="133">
        <f t="shared" si="7"/>
        <v>0</v>
      </c>
      <c r="T5" s="133">
        <f t="shared" si="8"/>
        <v>223545.10388503352</v>
      </c>
      <c r="U5" s="132">
        <f t="shared" ref="U5:U43" si="13">I5/I$46</f>
        <v>8.6913431362207597E-2</v>
      </c>
      <c r="V5" s="132">
        <f>I5*'Foglio deposito'!$F$270*P5/CENTRI!$S$40</f>
        <v>-1.8502041092866746E-3</v>
      </c>
      <c r="W5" s="132">
        <f>I5*'Foglio deposito'!$F$269*P5/CENTRI!$S$40</f>
        <v>1.0552085408569358E-3</v>
      </c>
      <c r="X5" s="132">
        <f t="shared" ref="X5:X43" si="14">J5/J$46</f>
        <v>0</v>
      </c>
      <c r="Y5" s="132">
        <f>J5*'Foglio deposito'!$F$269*O5/CENTRI!$S$40</f>
        <v>0</v>
      </c>
      <c r="Z5" s="132">
        <f>J5*'Foglio deposito'!$F$270*O5/CENTRI!$S$40</f>
        <v>0</v>
      </c>
      <c r="AA5" s="131">
        <f>(U5+V5)*'Foglio deposito'!$C$62-W5*'Foglio deposito'!$C$63+AI5</f>
        <v>8.4378960064877422</v>
      </c>
      <c r="AB5" s="131">
        <f>(X5+Y5)*'Foglio deposito'!$C$63-Z5*'Foglio deposito'!$C$62+AJ5</f>
        <v>0</v>
      </c>
      <c r="AC5" s="131">
        <f>AA5*100/'Foglio deposito'!$C$62</f>
        <v>8.55835240758128</v>
      </c>
      <c r="AD5" s="131">
        <f>AB5*100/'Foglio deposito'!$C$63</f>
        <v>0</v>
      </c>
      <c r="AE5" s="109">
        <f>AL5*P5</f>
        <v>16.589431470661857</v>
      </c>
      <c r="AF5" s="10">
        <f t="shared" si="11"/>
        <v>0</v>
      </c>
      <c r="AG5" s="14">
        <f t="shared" ref="AG5:AG43" si="15">(S5+T5)/$S$50</f>
        <v>3.8481965889770203E-3</v>
      </c>
      <c r="AH5" s="14">
        <f>IF(AG5=0,0,'Foglio deposito'!$S$223)*AG5</f>
        <v>0.82140842707465078</v>
      </c>
      <c r="AI5" s="337">
        <f t="shared" ref="AI5:AI43" si="16">IF(S5=0,AH5/P5,0)</f>
        <v>0.39808297171290574</v>
      </c>
      <c r="AJ5" s="338">
        <f t="shared" ref="AJ5:AJ43" si="17">IF(T5=0,AH5/O5,0)</f>
        <v>0</v>
      </c>
      <c r="AL5" s="338">
        <f>(U5+V5)*'Foglio deposito'!$C$62-W5*'Foglio deposito'!$C$63</f>
        <v>8.039813034774836</v>
      </c>
      <c r="AM5" s="338">
        <f>(X5+Y5)*'Foglio deposito'!$C$63-Z5*'Foglio deposito'!$C$62</f>
        <v>0</v>
      </c>
    </row>
    <row r="6" spans="2:39" ht="18" customHeight="1" x14ac:dyDescent="0.25">
      <c r="B6" s="134">
        <f t="shared" si="12"/>
        <v>3</v>
      </c>
      <c r="C6" s="131">
        <f>'DATI STRUTTURA'!D73</f>
        <v>0.94</v>
      </c>
      <c r="D6" s="131">
        <f>'DATI STRUTTURA'!E73</f>
        <v>0.4</v>
      </c>
      <c r="E6" s="136">
        <f t="shared" si="0"/>
        <v>0.376</v>
      </c>
      <c r="F6" s="131">
        <f t="shared" si="1"/>
        <v>0.31333333333333335</v>
      </c>
      <c r="G6" s="135">
        <f t="shared" si="2"/>
        <v>5.0133333333333341E-3</v>
      </c>
      <c r="H6" s="135">
        <f t="shared" si="3"/>
        <v>2.7686133333333331E-2</v>
      </c>
      <c r="I6" s="133">
        <f>IF(H6=0,0,IF('DATI STRUTTURA'!D73&lt;='DATI STRUTTURA'!E73,0,1/(('Foglio deposito'!$C$81^3)/('MASSE 2'!$N$13*'DATI STRUTTURA'!$C$5*H6)+'Foglio deposito'!$C$81/('DATI STRUTTURA'!$C$6*$F6))))</f>
        <v>17993.840559191784</v>
      </c>
      <c r="J6" s="133">
        <f>IF(G6=0,0,IF('DATI STRUTTURA'!D73&lt;='DATI STRUTTURA'!E73,1/(('Foglio deposito'!$C$81^3)/('MASSE 2'!$N$13*'DATI STRUTTURA'!$C$5*G6)+'Foglio deposito'!$C$81/('DATI STRUTTURA'!$C$6*$F6)),0))</f>
        <v>0</v>
      </c>
      <c r="K6" s="131">
        <f>'DATI STRUTTURA'!F73</f>
        <v>3.7699999999999996</v>
      </c>
      <c r="L6" s="131">
        <f>'DATI STRUTTURA'!G73</f>
        <v>7.3</v>
      </c>
      <c r="M6" s="134">
        <f t="shared" si="4"/>
        <v>0</v>
      </c>
      <c r="N6" s="134">
        <f t="shared" si="5"/>
        <v>131355.03608210001</v>
      </c>
      <c r="O6" s="131">
        <f>K6-CENTRI!$S$32</f>
        <v>-0.42251767579125321</v>
      </c>
      <c r="P6" s="131">
        <f>L6-CENTRI!$S$33</f>
        <v>2.9634101065419189</v>
      </c>
      <c r="Q6" s="131">
        <f t="shared" si="6"/>
        <v>0.17852118635604255</v>
      </c>
      <c r="R6" s="131">
        <f t="shared" si="6"/>
        <v>8.7817994595547866</v>
      </c>
      <c r="S6" s="133">
        <f t="shared" si="7"/>
        <v>0</v>
      </c>
      <c r="T6" s="133">
        <f t="shared" si="8"/>
        <v>158018.29929802541</v>
      </c>
      <c r="U6" s="132">
        <f t="shared" si="13"/>
        <v>2.9786310244889203E-2</v>
      </c>
      <c r="V6" s="132">
        <f>I6*'Foglio deposito'!$F$270*P6/CENTRI!$S$40</f>
        <v>-9.1065873535936558E-4</v>
      </c>
      <c r="W6" s="132">
        <f>I6*'Foglio deposito'!$F$269*P6/CENTRI!$S$40</f>
        <v>5.1936695553424976E-4</v>
      </c>
      <c r="X6" s="132">
        <f t="shared" si="14"/>
        <v>0</v>
      </c>
      <c r="Y6" s="132">
        <f>J6*'Foglio deposito'!$F$269*O6/CENTRI!$S$40</f>
        <v>0</v>
      </c>
      <c r="Z6" s="132">
        <f>J6*'Foglio deposito'!$F$270*O6/CENTRI!$S$40</f>
        <v>0</v>
      </c>
      <c r="AA6" s="131">
        <f>(U6+V6)*'Foglio deposito'!$C$62-W6*'Foglio deposito'!$C$63+AI6</f>
        <v>2.8721717291383864</v>
      </c>
      <c r="AB6" s="131">
        <f>(X6+Y6)*'Foglio deposito'!$C$63-Z6*'Foglio deposito'!$C$62+AJ6</f>
        <v>0</v>
      </c>
      <c r="AC6" s="131">
        <f>AA6*100/'Foglio deposito'!$C$62</f>
        <v>2.913173830793657</v>
      </c>
      <c r="AD6" s="131">
        <f>AB6*100/'Foglio deposito'!$C$63</f>
        <v>0</v>
      </c>
      <c r="AE6" s="109">
        <f t="shared" ref="AE6:AE43" si="18">AL6*P6</f>
        <v>7.930790184475363</v>
      </c>
      <c r="AF6" s="10">
        <f t="shared" si="11"/>
        <v>0</v>
      </c>
      <c r="AG6" s="14">
        <f t="shared" si="15"/>
        <v>2.7201914503452605E-3</v>
      </c>
      <c r="AH6" s="14">
        <f>IF(AG6=0,0,'Foglio deposito'!$S$223)*AG6</f>
        <v>0.58063254537731113</v>
      </c>
      <c r="AI6" s="337">
        <f t="shared" si="16"/>
        <v>0.19593391548997127</v>
      </c>
      <c r="AJ6" s="338">
        <f t="shared" si="17"/>
        <v>0</v>
      </c>
      <c r="AL6" s="338">
        <f>(U6+V6)*'Foglio deposito'!$C$62-W6*'Foglio deposito'!$C$63</f>
        <v>2.6762378136484153</v>
      </c>
      <c r="AM6" s="338">
        <f>(X6+Y6)*'Foglio deposito'!$C$63-Z6*'Foglio deposito'!$C$62</f>
        <v>0</v>
      </c>
    </row>
    <row r="7" spans="2:39" ht="18" customHeight="1" x14ac:dyDescent="0.25">
      <c r="B7" s="134">
        <f t="shared" si="12"/>
        <v>4</v>
      </c>
      <c r="C7" s="131">
        <f>'DATI STRUTTURA'!D74</f>
        <v>1.89</v>
      </c>
      <c r="D7" s="131">
        <f>'DATI STRUTTURA'!E74</f>
        <v>0.4</v>
      </c>
      <c r="E7" s="136">
        <f t="shared" si="0"/>
        <v>0.75600000000000001</v>
      </c>
      <c r="F7" s="131">
        <f t="shared" si="1"/>
        <v>0.63</v>
      </c>
      <c r="G7" s="135">
        <f t="shared" si="2"/>
        <v>1.0080000000000002E-2</v>
      </c>
      <c r="H7" s="135">
        <f t="shared" si="3"/>
        <v>0.2250423</v>
      </c>
      <c r="I7" s="133">
        <f>IF(H7=0,0,IF('DATI STRUTTURA'!D74&lt;='DATI STRUTTURA'!E74,0,1/(('Foglio deposito'!$C$81^3)/('MASSE 2'!$N$13*'DATI STRUTTURA'!$C$5*H7)+'Foglio deposito'!$C$81/('DATI STRUTTURA'!$C$6*$F7))))</f>
        <v>119664.94609054097</v>
      </c>
      <c r="J7" s="133">
        <f>IF(G7=0,0,IF('DATI STRUTTURA'!D74&lt;='DATI STRUTTURA'!E74,1/(('Foglio deposito'!$C$81^3)/('MASSE 2'!$N$13*'DATI STRUTTURA'!$C$5*G7)+'Foglio deposito'!$C$81/('DATI STRUTTURA'!$C$6*$F7)),0))</f>
        <v>0</v>
      </c>
      <c r="K7" s="131">
        <f>'DATI STRUTTURA'!F74</f>
        <v>6.1050000000000004</v>
      </c>
      <c r="L7" s="131">
        <f>'DATI STRUTTURA'!G74</f>
        <v>7.3</v>
      </c>
      <c r="M7" s="134">
        <f t="shared" si="4"/>
        <v>0</v>
      </c>
      <c r="N7" s="134">
        <f t="shared" si="5"/>
        <v>873554.10646094906</v>
      </c>
      <c r="O7" s="131">
        <f>K7-CENTRI!$S$32</f>
        <v>1.9124823242087476</v>
      </c>
      <c r="P7" s="131">
        <f>L7-CENTRI!$S$33</f>
        <v>2.9634101065419189</v>
      </c>
      <c r="Q7" s="131">
        <f t="shared" si="6"/>
        <v>3.6575886404108933</v>
      </c>
      <c r="R7" s="131">
        <f t="shared" si="6"/>
        <v>8.7817994595547866</v>
      </c>
      <c r="S7" s="133">
        <f t="shared" si="7"/>
        <v>0</v>
      </c>
      <c r="T7" s="133">
        <f t="shared" si="8"/>
        <v>1050873.5589055654</v>
      </c>
      <c r="U7" s="132">
        <f t="shared" si="13"/>
        <v>0.19808874030897231</v>
      </c>
      <c r="V7" s="132">
        <f>I7*'Foglio deposito'!$F$270*P7/CENTRI!$S$40</f>
        <v>-6.0561795084925103E-3</v>
      </c>
      <c r="W7" s="132">
        <f>I7*'Foglio deposito'!$F$269*P7/CENTRI!$S$40</f>
        <v>3.4539607334392176E-3</v>
      </c>
      <c r="X7" s="132">
        <f t="shared" si="14"/>
        <v>0</v>
      </c>
      <c r="Y7" s="132">
        <f>J7*'Foglio deposito'!$F$269*O7/CENTRI!$S$40</f>
        <v>0</v>
      </c>
      <c r="Z7" s="132">
        <f>J7*'Foglio deposito'!$F$270*O7/CENTRI!$S$40</f>
        <v>0</v>
      </c>
      <c r="AA7" s="131">
        <f>(U7+V7)*'Foglio deposito'!$C$62-W7*'Foglio deposito'!$C$63+AI7</f>
        <v>19.100884772181089</v>
      </c>
      <c r="AB7" s="131">
        <f>(X7+Y7)*'Foglio deposito'!$C$63-Z7*'Foglio deposito'!$C$62+AJ7</f>
        <v>0</v>
      </c>
      <c r="AC7" s="131">
        <f>AA7*100/'Foglio deposito'!$C$62</f>
        <v>19.373562206886405</v>
      </c>
      <c r="AD7" s="131">
        <f>AB7*100/'Foglio deposito'!$C$63</f>
        <v>0</v>
      </c>
      <c r="AE7" s="109">
        <f t="shared" si="18"/>
        <v>52.742357961810391</v>
      </c>
      <c r="AF7" s="10">
        <f t="shared" si="11"/>
        <v>0</v>
      </c>
      <c r="AG7" s="14">
        <f t="shared" si="15"/>
        <v>1.8090166031577686E-2</v>
      </c>
      <c r="AH7" s="14">
        <f>IF(AG7=0,0,'Foglio deposito'!$S$223)*AG7</f>
        <v>3.861397015963687</v>
      </c>
      <c r="AI7" s="337">
        <f t="shared" si="16"/>
        <v>1.3030248521591405</v>
      </c>
      <c r="AJ7" s="338">
        <f t="shared" si="17"/>
        <v>0</v>
      </c>
      <c r="AL7" s="338">
        <f>(U7+V7)*'Foglio deposito'!$C$62-W7*'Foglio deposito'!$C$63</f>
        <v>17.797859920021949</v>
      </c>
      <c r="AM7" s="338">
        <f>(X7+Y7)*'Foglio deposito'!$C$63-Z7*'Foglio deposito'!$C$62</f>
        <v>0</v>
      </c>
    </row>
    <row r="8" spans="2:39" ht="18" customHeight="1" x14ac:dyDescent="0.25">
      <c r="B8" s="134">
        <f t="shared" si="12"/>
        <v>5</v>
      </c>
      <c r="C8" s="131">
        <f>'DATI STRUTTURA'!D75</f>
        <v>1.73</v>
      </c>
      <c r="D8" s="131">
        <f>'DATI STRUTTURA'!E75</f>
        <v>0.4</v>
      </c>
      <c r="E8" s="136">
        <f t="shared" si="0"/>
        <v>0.69200000000000006</v>
      </c>
      <c r="F8" s="131">
        <f t="shared" si="1"/>
        <v>0.57666666666666677</v>
      </c>
      <c r="G8" s="135">
        <f t="shared" si="2"/>
        <v>9.2266666666666695E-3</v>
      </c>
      <c r="H8" s="135">
        <f t="shared" si="3"/>
        <v>0.17259056666666669</v>
      </c>
      <c r="I8" s="133">
        <f>IF(H8=0,0,IF('DATI STRUTTURA'!D75&lt;='DATI STRUTTURA'!E75,0,1/(('Foglio deposito'!$C$81^3)/('MASSE 2'!$N$13*'DATI STRUTTURA'!$C$5*H8)+'Foglio deposito'!$C$81/('DATI STRUTTURA'!$C$6*$F8))))</f>
        <v>95515.743412940894</v>
      </c>
      <c r="J8" s="133">
        <f>IF(G8=0,0,IF('DATI STRUTTURA'!D75&lt;='DATI STRUTTURA'!E75,1/(('Foglio deposito'!$C$81^3)/('MASSE 2'!$N$13*'DATI STRUTTURA'!$C$5*G8)+'Foglio deposito'!$C$81/('DATI STRUTTURA'!$C$6*$F8)),0))</f>
        <v>0</v>
      </c>
      <c r="K8" s="131">
        <f>'DATI STRUTTURA'!F75</f>
        <v>9.3350000000000009</v>
      </c>
      <c r="L8" s="131">
        <f>'DATI STRUTTURA'!G75</f>
        <v>7.3</v>
      </c>
      <c r="M8" s="134">
        <f t="shared" si="4"/>
        <v>0</v>
      </c>
      <c r="N8" s="134">
        <f t="shared" si="5"/>
        <v>697264.92691446852</v>
      </c>
      <c r="O8" s="131">
        <f>K8-CENTRI!$S$32</f>
        <v>5.1424823242087481</v>
      </c>
      <c r="P8" s="131">
        <f>L8-CENTRI!$S$33</f>
        <v>2.9634101065419189</v>
      </c>
      <c r="Q8" s="131">
        <f t="shared" si="6"/>
        <v>26.445124454799409</v>
      </c>
      <c r="R8" s="131">
        <f t="shared" si="6"/>
        <v>8.7817994595547866</v>
      </c>
      <c r="S8" s="133">
        <f t="shared" si="7"/>
        <v>0</v>
      </c>
      <c r="T8" s="133">
        <f t="shared" si="8"/>
        <v>838800.10388273804</v>
      </c>
      <c r="U8" s="132">
        <f t="shared" si="13"/>
        <v>0.15811308081841086</v>
      </c>
      <c r="V8" s="132">
        <f>I8*'Foglio deposito'!$F$270*P8/CENTRI!$S$40</f>
        <v>-4.8340011581855056E-3</v>
      </c>
      <c r="W8" s="132">
        <f>I8*'Foglio deposito'!$F$269*P8/CENTRI!$S$40</f>
        <v>2.7569278886729162E-3</v>
      </c>
      <c r="X8" s="132">
        <f t="shared" si="14"/>
        <v>0</v>
      </c>
      <c r="Y8" s="132">
        <f>J8*'Foglio deposito'!$F$269*O8/CENTRI!$S$40</f>
        <v>0</v>
      </c>
      <c r="Z8" s="132">
        <f>J8*'Foglio deposito'!$F$270*O8/CENTRI!$S$40</f>
        <v>0</v>
      </c>
      <c r="AA8" s="131">
        <f>(U8+V8)*'Foglio deposito'!$C$62-W8*'Foglio deposito'!$C$63+AI8</f>
        <v>15.246195886633283</v>
      </c>
      <c r="AB8" s="131">
        <f>(X8+Y8)*'Foglio deposito'!$C$63-Z8*'Foglio deposito'!$C$62+AJ8</f>
        <v>0</v>
      </c>
      <c r="AC8" s="131">
        <f>AA8*100/'Foglio deposito'!$C$62</f>
        <v>15.463845154348704</v>
      </c>
      <c r="AD8" s="131">
        <f>AB8*100/'Foglio deposito'!$C$63</f>
        <v>0</v>
      </c>
      <c r="AE8" s="109">
        <f t="shared" si="18"/>
        <v>42.098590227601953</v>
      </c>
      <c r="AF8" s="10">
        <f t="shared" si="11"/>
        <v>0</v>
      </c>
      <c r="AG8" s="14">
        <f t="shared" si="15"/>
        <v>1.4439447084715284E-2</v>
      </c>
      <c r="AH8" s="14">
        <f>IF(AG8=0,0,'Foglio deposito'!$S$223)*AG8</f>
        <v>3.0821407491649486</v>
      </c>
      <c r="AI8" s="337">
        <f t="shared" si="16"/>
        <v>1.040065545555414</v>
      </c>
      <c r="AJ8" s="338">
        <f t="shared" si="17"/>
        <v>0</v>
      </c>
      <c r="AL8" s="338">
        <f>(U8+V8)*'Foglio deposito'!$C$62-W8*'Foglio deposito'!$C$63</f>
        <v>14.206130341077868</v>
      </c>
      <c r="AM8" s="338">
        <f>(X8+Y8)*'Foglio deposito'!$C$63-Z8*'Foglio deposito'!$C$62</f>
        <v>0</v>
      </c>
    </row>
    <row r="9" spans="2:39" ht="18" customHeight="1" x14ac:dyDescent="0.25">
      <c r="B9" s="134">
        <f t="shared" si="12"/>
        <v>6</v>
      </c>
      <c r="C9" s="131">
        <f>'DATI STRUTTURA'!D76</f>
        <v>1.49</v>
      </c>
      <c r="D9" s="131">
        <f>'DATI STRUTTURA'!E76</f>
        <v>0.4</v>
      </c>
      <c r="E9" s="136">
        <f t="shared" si="0"/>
        <v>0.59599999999999997</v>
      </c>
      <c r="F9" s="131">
        <f t="shared" si="1"/>
        <v>0.49666666666666665</v>
      </c>
      <c r="G9" s="135">
        <f t="shared" si="2"/>
        <v>7.9466666666666696E-3</v>
      </c>
      <c r="H9" s="135">
        <f t="shared" si="3"/>
        <v>0.11026496666666667</v>
      </c>
      <c r="I9" s="133">
        <f>IF(H9=0,0,IF('DATI STRUTTURA'!D76&lt;='DATI STRUTTURA'!E76,0,1/(('Foglio deposito'!$C$81^3)/('MASSE 2'!$N$13*'DATI STRUTTURA'!$C$5*H9)+'Foglio deposito'!$C$81/('DATI STRUTTURA'!$C$6*$F9))))</f>
        <v>64533.820275317543</v>
      </c>
      <c r="J9" s="133">
        <f>IF(G9=0,0,IF('DATI STRUTTURA'!D76&lt;='DATI STRUTTURA'!E76,1/(('Foglio deposito'!$C$81^3)/('MASSE 2'!$N$13*'DATI STRUTTURA'!$C$5*G9)+'Foglio deposito'!$C$81/('DATI STRUTTURA'!$C$6*$F9)),0))</f>
        <v>0</v>
      </c>
      <c r="K9" s="131">
        <f>'DATI STRUTTURA'!F76</f>
        <v>9.4550000000000001</v>
      </c>
      <c r="L9" s="131">
        <f>'DATI STRUTTURA'!G76</f>
        <v>3.2</v>
      </c>
      <c r="M9" s="134">
        <f t="shared" si="4"/>
        <v>0</v>
      </c>
      <c r="N9" s="134">
        <f t="shared" si="5"/>
        <v>206508.22488101615</v>
      </c>
      <c r="O9" s="131">
        <f>K9-CENTRI!$S$32</f>
        <v>5.2624823242087473</v>
      </c>
      <c r="P9" s="131">
        <f>L9-CENTRI!$S$33</f>
        <v>-1.1365898934580807</v>
      </c>
      <c r="Q9" s="131">
        <f t="shared" si="6"/>
        <v>27.693720212609499</v>
      </c>
      <c r="R9" s="131">
        <f t="shared" si="6"/>
        <v>1.2918365859110512</v>
      </c>
      <c r="S9" s="133">
        <f t="shared" si="7"/>
        <v>0</v>
      </c>
      <c r="T9" s="133">
        <f t="shared" si="8"/>
        <v>83367.150060263593</v>
      </c>
      <c r="U9" s="132">
        <f t="shared" si="13"/>
        <v>0.10682679918638051</v>
      </c>
      <c r="V9" s="132">
        <f>I9*'Foglio deposito'!$F$270*P9/CENTRI!$S$40</f>
        <v>1.2526541959122749E-3</v>
      </c>
      <c r="W9" s="132">
        <f>I9*'Foglio deposito'!$F$269*P9/CENTRI!$S$40</f>
        <v>-7.1441383122671756E-4</v>
      </c>
      <c r="X9" s="132">
        <f t="shared" si="14"/>
        <v>0</v>
      </c>
      <c r="Y9" s="132">
        <f>J9*'Foglio deposito'!$F$269*O9/CENTRI!$S$40</f>
        <v>0</v>
      </c>
      <c r="Z9" s="132">
        <f>J9*'Foglio deposito'!$F$270*O9/CENTRI!$S$40</f>
        <v>0</v>
      </c>
      <c r="AA9" s="131">
        <f>(U9+V9)*'Foglio deposito'!$C$62-W9*'Foglio deposito'!$C$63+AI9</f>
        <v>10.621096393920499</v>
      </c>
      <c r="AB9" s="131">
        <f>(X9+Y9)*'Foglio deposito'!$C$63-Z9*'Foglio deposito'!$C$62+AJ9</f>
        <v>0</v>
      </c>
      <c r="AC9" s="131">
        <f>AA9*100/'Foglio deposito'!$C$62</f>
        <v>10.772719386938608</v>
      </c>
      <c r="AD9" s="131">
        <f>AB9*100/'Foglio deposito'!$C$63</f>
        <v>0</v>
      </c>
      <c r="AE9" s="109">
        <f t="shared" si="18"/>
        <v>-12.378160406900156</v>
      </c>
      <c r="AF9" s="10">
        <f t="shared" si="11"/>
        <v>0</v>
      </c>
      <c r="AG9" s="14">
        <f t="shared" si="15"/>
        <v>1.4351161216200558E-3</v>
      </c>
      <c r="AH9" s="14">
        <f>IF(AG9=0,0,'Foglio deposito'!$S$223)*AG9</f>
        <v>0.30632958812605054</v>
      </c>
      <c r="AI9" s="337">
        <f t="shared" si="16"/>
        <v>-0.26951637515800986</v>
      </c>
      <c r="AJ9" s="338">
        <f t="shared" si="17"/>
        <v>0</v>
      </c>
      <c r="AL9" s="338">
        <f>(U9+V9)*'Foglio deposito'!$C$62-W9*'Foglio deposito'!$C$63</f>
        <v>10.890612769078508</v>
      </c>
      <c r="AM9" s="338">
        <f>(X9+Y9)*'Foglio deposito'!$C$63-Z9*'Foglio deposito'!$C$62</f>
        <v>0</v>
      </c>
    </row>
    <row r="10" spans="2:39" ht="18" customHeight="1" x14ac:dyDescent="0.25">
      <c r="B10" s="134">
        <f t="shared" si="12"/>
        <v>7</v>
      </c>
      <c r="C10" s="131">
        <f>'DATI STRUTTURA'!D77</f>
        <v>1.8</v>
      </c>
      <c r="D10" s="131">
        <f>'DATI STRUTTURA'!E77</f>
        <v>0.4</v>
      </c>
      <c r="E10" s="136">
        <f t="shared" si="0"/>
        <v>0.72000000000000008</v>
      </c>
      <c r="F10" s="131">
        <f t="shared" si="1"/>
        <v>0.60000000000000009</v>
      </c>
      <c r="G10" s="135">
        <f t="shared" si="2"/>
        <v>9.6000000000000026E-3</v>
      </c>
      <c r="H10" s="135">
        <f t="shared" si="3"/>
        <v>0.19440000000000002</v>
      </c>
      <c r="I10" s="133">
        <f>IF(H10=0,0,IF('DATI STRUTTURA'!D77&lt;='DATI STRUTTURA'!E77,0,1/(('Foglio deposito'!$C$81^3)/('MASSE 2'!$N$13*'DATI STRUTTURA'!$C$5*H10)+'Foglio deposito'!$C$81/('DATI STRUTTURA'!$C$6*$F10))))</f>
        <v>105746.27815243672</v>
      </c>
      <c r="J10" s="133">
        <f>IF(G10=0,0,IF('DATI STRUTTURA'!D77&lt;='DATI STRUTTURA'!E77,1/(('Foglio deposito'!$C$81^3)/('MASSE 2'!$N$13*'DATI STRUTTURA'!$C$5*G10)+'Foglio deposito'!$C$81/('DATI STRUTTURA'!$C$6*$F10)),0))</f>
        <v>0</v>
      </c>
      <c r="K10" s="131">
        <f>'DATI STRUTTURA'!F77</f>
        <v>6.95</v>
      </c>
      <c r="L10" s="131">
        <f>'DATI STRUTTURA'!G77</f>
        <v>3.2</v>
      </c>
      <c r="M10" s="134">
        <f t="shared" si="4"/>
        <v>0</v>
      </c>
      <c r="N10" s="134">
        <f t="shared" si="5"/>
        <v>338388.09008779749</v>
      </c>
      <c r="O10" s="131">
        <f>K10-CENTRI!$S$32</f>
        <v>2.7574823242087474</v>
      </c>
      <c r="P10" s="131">
        <f>L10-CENTRI!$S$33</f>
        <v>-1.1365898934580807</v>
      </c>
      <c r="Q10" s="131">
        <f t="shared" si="6"/>
        <v>7.603708768323675</v>
      </c>
      <c r="R10" s="131">
        <f t="shared" si="6"/>
        <v>1.2918365859110512</v>
      </c>
      <c r="S10" s="133">
        <f t="shared" si="7"/>
        <v>0</v>
      </c>
      <c r="T10" s="133">
        <f t="shared" si="8"/>
        <v>136606.91094124422</v>
      </c>
      <c r="U10" s="132">
        <f t="shared" si="13"/>
        <v>0.17504831377878485</v>
      </c>
      <c r="V10" s="132">
        <f>I10*'Foglio deposito'!$F$270*P10/CENTRI!$S$40</f>
        <v>2.0526216868090811E-3</v>
      </c>
      <c r="W10" s="132">
        <f>I10*'Foglio deposito'!$F$269*P10/CENTRI!$S$40</f>
        <v>-1.1706513482472849E-3</v>
      </c>
      <c r="X10" s="132">
        <f t="shared" si="14"/>
        <v>0</v>
      </c>
      <c r="Y10" s="132">
        <f>J10*'Foglio deposito'!$F$269*O10/CENTRI!$S$40</f>
        <v>0</v>
      </c>
      <c r="Z10" s="132">
        <f>J10*'Foglio deposito'!$F$270*O10/CENTRI!$S$40</f>
        <v>0</v>
      </c>
      <c r="AA10" s="131">
        <f>(U10+V10)*'Foglio deposito'!$C$62-W10*'Foglio deposito'!$C$63+AI10</f>
        <v>17.403919507070171</v>
      </c>
      <c r="AB10" s="131">
        <f>(X10+Y10)*'Foglio deposito'!$C$63-Z10*'Foglio deposito'!$C$62+AJ10</f>
        <v>0</v>
      </c>
      <c r="AC10" s="131">
        <f>AA10*100/'Foglio deposito'!$C$62</f>
        <v>17.65237166944944</v>
      </c>
      <c r="AD10" s="131">
        <f>AB10*100/'Foglio deposito'!$C$63</f>
        <v>0</v>
      </c>
      <c r="AE10" s="109">
        <f t="shared" si="18"/>
        <v>-20.28307618887672</v>
      </c>
      <c r="AF10" s="10">
        <f t="shared" si="11"/>
        <v>0</v>
      </c>
      <c r="AG10" s="14">
        <f t="shared" si="15"/>
        <v>2.3516070787447871E-3</v>
      </c>
      <c r="AH10" s="14">
        <f>IF(AG10=0,0,'Foglio deposito'!$S$223)*AG10</f>
        <v>0.50195717058282152</v>
      </c>
      <c r="AI10" s="337">
        <f t="shared" si="16"/>
        <v>-0.44163437795106042</v>
      </c>
      <c r="AJ10" s="338">
        <f t="shared" si="17"/>
        <v>0</v>
      </c>
      <c r="AL10" s="338">
        <f>(U10+V10)*'Foglio deposito'!$C$62-W10*'Foglio deposito'!$C$63</f>
        <v>17.845553885021232</v>
      </c>
      <c r="AM10" s="338">
        <f>(X10+Y10)*'Foglio deposito'!$C$63-Z10*'Foglio deposito'!$C$62</f>
        <v>0</v>
      </c>
    </row>
    <row r="11" spans="2:39" ht="18" customHeight="1" x14ac:dyDescent="0.25">
      <c r="B11" s="134">
        <f t="shared" si="12"/>
        <v>8</v>
      </c>
      <c r="C11" s="131">
        <f>'DATI STRUTTURA'!D78</f>
        <v>1.04</v>
      </c>
      <c r="D11" s="131">
        <f>'DATI STRUTTURA'!E78</f>
        <v>0.4</v>
      </c>
      <c r="E11" s="136">
        <f t="shared" si="0"/>
        <v>0.41600000000000004</v>
      </c>
      <c r="F11" s="131">
        <f t="shared" si="1"/>
        <v>0.34666666666666673</v>
      </c>
      <c r="G11" s="135">
        <f t="shared" si="2"/>
        <v>5.5466666666666685E-3</v>
      </c>
      <c r="H11" s="135">
        <f t="shared" si="3"/>
        <v>3.7495466666666671E-2</v>
      </c>
      <c r="I11" s="133">
        <f>IF(H11=0,0,IF('DATI STRUTTURA'!D78&lt;='DATI STRUTTURA'!E78,0,1/(('Foglio deposito'!$C$81^3)/('MASSE 2'!$N$13*'DATI STRUTTURA'!$C$5*H11)+'Foglio deposito'!$C$81/('DATI STRUTTURA'!$C$6*$F11))))</f>
        <v>23976.701364322398</v>
      </c>
      <c r="J11" s="133">
        <f>IF(G11=0,0,IF('DATI STRUTTURA'!D78&lt;='DATI STRUTTURA'!E78,1/(('Foglio deposito'!$C$81^3)/('MASSE 2'!$N$13*'DATI STRUTTURA'!$C$5*G11)+'Foglio deposito'!$C$81/('DATI STRUTTURA'!$C$6*$F11)),0))</f>
        <v>0</v>
      </c>
      <c r="K11" s="131">
        <f>'DATI STRUTTURA'!F78</f>
        <v>5.58</v>
      </c>
      <c r="L11" s="131">
        <f>'DATI STRUTTURA'!G78</f>
        <v>-2.1</v>
      </c>
      <c r="M11" s="134">
        <f t="shared" si="4"/>
        <v>0</v>
      </c>
      <c r="N11" s="134">
        <f t="shared" si="5"/>
        <v>-50351.07286507704</v>
      </c>
      <c r="O11" s="131">
        <f>K11-CENTRI!$S$32</f>
        <v>1.3874823242087473</v>
      </c>
      <c r="P11" s="131">
        <f>L11-CENTRI!$S$33</f>
        <v>-6.4365898934580805</v>
      </c>
      <c r="Q11" s="131">
        <f t="shared" si="6"/>
        <v>1.9251071999917073</v>
      </c>
      <c r="R11" s="131">
        <f t="shared" si="6"/>
        <v>41.429689456566706</v>
      </c>
      <c r="S11" s="133">
        <f t="shared" si="7"/>
        <v>0</v>
      </c>
      <c r="T11" s="133">
        <f t="shared" si="8"/>
        <v>993347.29171671625</v>
      </c>
      <c r="U11" s="132">
        <f t="shared" si="13"/>
        <v>3.9690107464131236E-2</v>
      </c>
      <c r="V11" s="132">
        <f>I11*'Foglio deposito'!$F$270*P11/CENTRI!$S$40</f>
        <v>2.6356352375664963E-3</v>
      </c>
      <c r="W11" s="132">
        <f>I11*'Foglio deposito'!$F$269*P11/CENTRI!$S$40</f>
        <v>-1.5031556785029005E-3</v>
      </c>
      <c r="X11" s="132">
        <f t="shared" si="14"/>
        <v>0</v>
      </c>
      <c r="Y11" s="132">
        <f>J11*'Foglio deposito'!$F$269*O11/CENTRI!$S$40</f>
        <v>0</v>
      </c>
      <c r="Z11" s="132">
        <f>J11*'Foglio deposito'!$F$270*O11/CENTRI!$S$40</f>
        <v>0</v>
      </c>
      <c r="AA11" s="131">
        <f>(U11+V11)*'Foglio deposito'!$C$62-W11*'Foglio deposito'!$C$63+AI11</f>
        <v>4.0999283219168081</v>
      </c>
      <c r="AB11" s="131">
        <f>(X11+Y11)*'Foglio deposito'!$C$63-Z11*'Foglio deposito'!$C$62+AJ11</f>
        <v>0</v>
      </c>
      <c r="AC11" s="131">
        <f>AA11*100/'Foglio deposito'!$C$62</f>
        <v>4.1584574398414471</v>
      </c>
      <c r="AD11" s="131">
        <f>AB11*100/'Foglio deposito'!$C$63</f>
        <v>0</v>
      </c>
      <c r="AE11" s="109">
        <f t="shared" si="18"/>
        <v>-30.039576021327843</v>
      </c>
      <c r="AF11" s="10">
        <f t="shared" si="11"/>
        <v>0</v>
      </c>
      <c r="AG11" s="14">
        <f t="shared" si="15"/>
        <v>1.709988540665933E-2</v>
      </c>
      <c r="AH11" s="14">
        <f>IF(AG11=0,0,'Foglio deposito'!$S$223)*AG11</f>
        <v>3.650018820575565</v>
      </c>
      <c r="AI11" s="337">
        <f t="shared" si="16"/>
        <v>-0.56707338528516682</v>
      </c>
      <c r="AJ11" s="338">
        <f t="shared" si="17"/>
        <v>0</v>
      </c>
      <c r="AL11" s="338">
        <f>(U11+V11)*'Foglio deposito'!$C$62-W11*'Foglio deposito'!$C$63</f>
        <v>4.6670017072019752</v>
      </c>
      <c r="AM11" s="338">
        <f>(X11+Y11)*'Foglio deposito'!$C$63-Z11*'Foglio deposito'!$C$62</f>
        <v>0</v>
      </c>
    </row>
    <row r="12" spans="2:39" ht="18" customHeight="1" x14ac:dyDescent="0.25">
      <c r="B12" s="134">
        <f t="shared" si="12"/>
        <v>9</v>
      </c>
      <c r="C12" s="131">
        <f>'DATI STRUTTURA'!D79</f>
        <v>1.04</v>
      </c>
      <c r="D12" s="131">
        <f>'DATI STRUTTURA'!E79</f>
        <v>0.4</v>
      </c>
      <c r="E12" s="136">
        <f t="shared" si="0"/>
        <v>0.41600000000000004</v>
      </c>
      <c r="F12" s="131">
        <f t="shared" si="1"/>
        <v>0.34666666666666673</v>
      </c>
      <c r="G12" s="135">
        <f t="shared" si="2"/>
        <v>5.5466666666666685E-3</v>
      </c>
      <c r="H12" s="135">
        <f t="shared" si="3"/>
        <v>3.7495466666666671E-2</v>
      </c>
      <c r="I12" s="133">
        <f>IF(H12=0,0,IF('DATI STRUTTURA'!D79&lt;='DATI STRUTTURA'!E79,0,1/(('Foglio deposito'!$C$81^3)/('MASSE 2'!$N$13*'DATI STRUTTURA'!$C$5*H12)+'Foglio deposito'!$C$81/('DATI STRUTTURA'!$C$6*$F12))))</f>
        <v>23976.701364322398</v>
      </c>
      <c r="J12" s="133">
        <f>IF(G12=0,0,IF('DATI STRUTTURA'!D79&lt;='DATI STRUTTURA'!E79,1/(('Foglio deposito'!$C$81^3)/('MASSE 2'!$N$13*'DATI STRUTTURA'!$C$5*G12)+'Foglio deposito'!$C$81/('DATI STRUTTURA'!$C$6*$F12)),0))</f>
        <v>0</v>
      </c>
      <c r="K12" s="131">
        <f>'DATI STRUTTURA'!F79</f>
        <v>3.82</v>
      </c>
      <c r="L12" s="131">
        <f>'DATI STRUTTURA'!G79</f>
        <v>-2.1</v>
      </c>
      <c r="M12" s="134">
        <f t="shared" si="4"/>
        <v>0</v>
      </c>
      <c r="N12" s="134">
        <f t="shared" si="5"/>
        <v>-50351.07286507704</v>
      </c>
      <c r="O12" s="131">
        <f>K12-CENTRI!$S$32</f>
        <v>-0.37251767579125294</v>
      </c>
      <c r="P12" s="131">
        <f>L12-CENTRI!$S$33</f>
        <v>-6.4365898934580805</v>
      </c>
      <c r="Q12" s="131">
        <f t="shared" si="6"/>
        <v>0.13876941877691704</v>
      </c>
      <c r="R12" s="131">
        <f t="shared" si="6"/>
        <v>41.429689456566706</v>
      </c>
      <c r="S12" s="133">
        <f t="shared" si="7"/>
        <v>0</v>
      </c>
      <c r="T12" s="133">
        <f t="shared" si="8"/>
        <v>993347.29171671625</v>
      </c>
      <c r="U12" s="132">
        <f t="shared" si="13"/>
        <v>3.9690107464131236E-2</v>
      </c>
      <c r="V12" s="132">
        <f>I12*'Foglio deposito'!$F$270*P12/CENTRI!$S$40</f>
        <v>2.6356352375664963E-3</v>
      </c>
      <c r="W12" s="132">
        <f>I12*'Foglio deposito'!$F$269*P12/CENTRI!$S$40</f>
        <v>-1.5031556785029005E-3</v>
      </c>
      <c r="X12" s="132">
        <f t="shared" si="14"/>
        <v>0</v>
      </c>
      <c r="Y12" s="132">
        <f>J12*'Foglio deposito'!$F$269*O12/CENTRI!$S$40</f>
        <v>0</v>
      </c>
      <c r="Z12" s="132">
        <f>J12*'Foglio deposito'!$F$270*O12/CENTRI!$S$40</f>
        <v>0</v>
      </c>
      <c r="AA12" s="131">
        <f>(U12+V12)*'Foglio deposito'!$C$62-W12*'Foglio deposito'!$C$63+AI12</f>
        <v>4.0999283219168081</v>
      </c>
      <c r="AB12" s="131">
        <f>(X12+Y12)*'Foglio deposito'!$C$63-Z12*'Foglio deposito'!$C$62+AJ12</f>
        <v>0</v>
      </c>
      <c r="AC12" s="131">
        <f>AA12*100/'Foglio deposito'!$C$62</f>
        <v>4.1584574398414471</v>
      </c>
      <c r="AD12" s="131">
        <f>AB12*100/'Foglio deposito'!$C$63</f>
        <v>0</v>
      </c>
      <c r="AE12" s="109">
        <f t="shared" si="18"/>
        <v>-30.039576021327843</v>
      </c>
      <c r="AF12" s="10">
        <f t="shared" si="11"/>
        <v>0</v>
      </c>
      <c r="AG12" s="14">
        <f t="shared" si="15"/>
        <v>1.709988540665933E-2</v>
      </c>
      <c r="AH12" s="14">
        <f>IF(AG12=0,0,'Foglio deposito'!$S$223)*AG12</f>
        <v>3.650018820575565</v>
      </c>
      <c r="AI12" s="337">
        <f t="shared" si="16"/>
        <v>-0.56707338528516682</v>
      </c>
      <c r="AJ12" s="338">
        <f t="shared" si="17"/>
        <v>0</v>
      </c>
      <c r="AL12" s="338">
        <f>(U12+V12)*'Foglio deposito'!$C$62-W12*'Foglio deposito'!$C$63</f>
        <v>4.6670017072019752</v>
      </c>
      <c r="AM12" s="338">
        <f>(X12+Y12)*'Foglio deposito'!$C$63-Z12*'Foglio deposito'!$C$62</f>
        <v>0</v>
      </c>
    </row>
    <row r="13" spans="2:39" ht="18" customHeight="1" x14ac:dyDescent="0.25">
      <c r="B13" s="134">
        <f t="shared" si="12"/>
        <v>10</v>
      </c>
      <c r="C13" s="131">
        <f>'DATI STRUTTURA'!D80</f>
        <v>0.84</v>
      </c>
      <c r="D13" s="131">
        <f>'DATI STRUTTURA'!E80</f>
        <v>0.4</v>
      </c>
      <c r="E13" s="136">
        <f t="shared" si="0"/>
        <v>0.33600000000000002</v>
      </c>
      <c r="F13" s="131">
        <f t="shared" si="1"/>
        <v>0.28000000000000003</v>
      </c>
      <c r="G13" s="135">
        <f t="shared" si="2"/>
        <v>4.4800000000000005E-3</v>
      </c>
      <c r="H13" s="135">
        <f t="shared" si="3"/>
        <v>1.9756799999999998E-2</v>
      </c>
      <c r="I13" s="133">
        <f>IF(H13=0,0,IF('DATI STRUTTURA'!D80&lt;='DATI STRUTTURA'!E80,0,1/(('Foglio deposito'!$C$81^3)/('MASSE 2'!$N$13*'DATI STRUTTURA'!$C$5*H13)+'Foglio deposito'!$C$81/('DATI STRUTTURA'!$C$6*$F13))))</f>
        <v>13032.149756516052</v>
      </c>
      <c r="J13" s="133">
        <f>IF(G13=0,0,IF('DATI STRUTTURA'!D80&lt;='DATI STRUTTURA'!E80,1/(('Foglio deposito'!$C$81^3)/('MASSE 2'!$N$13*'DATI STRUTTURA'!$C$5*G13)+'Foglio deposito'!$C$81/('DATI STRUTTURA'!$C$6*$F13)),0))</f>
        <v>0</v>
      </c>
      <c r="K13" s="131">
        <f>'DATI STRUTTURA'!F80</f>
        <v>2.88</v>
      </c>
      <c r="L13" s="131">
        <f>'DATI STRUTTURA'!G80</f>
        <v>0</v>
      </c>
      <c r="M13" s="134">
        <f t="shared" si="4"/>
        <v>0</v>
      </c>
      <c r="N13" s="134">
        <f t="shared" si="5"/>
        <v>0</v>
      </c>
      <c r="O13" s="131">
        <f>K13-CENTRI!$S$32</f>
        <v>-1.3125176757912529</v>
      </c>
      <c r="P13" s="131">
        <f>L13-CENTRI!$S$33</f>
        <v>-4.3365898934580809</v>
      </c>
      <c r="Q13" s="131">
        <f t="shared" si="6"/>
        <v>1.7227026492644724</v>
      </c>
      <c r="R13" s="131">
        <f t="shared" si="6"/>
        <v>18.806011904042769</v>
      </c>
      <c r="S13" s="133">
        <f t="shared" si="7"/>
        <v>0</v>
      </c>
      <c r="T13" s="133">
        <f t="shared" si="8"/>
        <v>245082.76345630895</v>
      </c>
      <c r="U13" s="132">
        <f t="shared" si="13"/>
        <v>2.1572918495554344E-2</v>
      </c>
      <c r="V13" s="132">
        <f>I13*'Foglio deposito'!$F$270*P13/CENTRI!$S$40</f>
        <v>9.6517140692687318E-4</v>
      </c>
      <c r="W13" s="132">
        <f>I13*'Foglio deposito'!$F$269*P13/CENTRI!$S$40</f>
        <v>-5.5045662630854089E-4</v>
      </c>
      <c r="X13" s="132">
        <f t="shared" si="14"/>
        <v>0</v>
      </c>
      <c r="Y13" s="132">
        <f>J13*'Foglio deposito'!$F$269*O13/CENTRI!$S$40</f>
        <v>0</v>
      </c>
      <c r="Z13" s="132">
        <f>J13*'Foglio deposito'!$F$270*O13/CENTRI!$S$40</f>
        <v>0</v>
      </c>
      <c r="AA13" s="131">
        <f>(U13+V13)*'Foglio deposito'!$C$62-W13*'Foglio deposito'!$C$63+AI13</f>
        <v>2.1953276405686939</v>
      </c>
      <c r="AB13" s="131">
        <f>(X13+Y13)*'Foglio deposito'!$C$63-Z13*'Foglio deposito'!$C$62+AJ13</f>
        <v>0</v>
      </c>
      <c r="AC13" s="131">
        <f>AA13*100/'Foglio deposito'!$C$62</f>
        <v>2.2266673568440245</v>
      </c>
      <c r="AD13" s="131">
        <f>AB13*100/'Foglio deposito'!$C$63</f>
        <v>0</v>
      </c>
      <c r="AE13" s="109">
        <f t="shared" si="18"/>
        <v>-10.420783439815027</v>
      </c>
      <c r="AF13" s="10">
        <f t="shared" si="11"/>
        <v>0</v>
      </c>
      <c r="AG13" s="14">
        <f t="shared" si="15"/>
        <v>4.2189546447622866E-3</v>
      </c>
      <c r="AH13" s="14">
        <f>IF(AG13=0,0,'Foglio deposito'!$S$223)*AG13</f>
        <v>0.90054778089565435</v>
      </c>
      <c r="AI13" s="337">
        <f t="shared" si="16"/>
        <v>-0.20766265729995972</v>
      </c>
      <c r="AJ13" s="338">
        <f t="shared" si="17"/>
        <v>0</v>
      </c>
      <c r="AL13" s="338">
        <f>(U13+V13)*'Foglio deposito'!$C$62-W13*'Foglio deposito'!$C$63</f>
        <v>2.4029902978686537</v>
      </c>
      <c r="AM13" s="338">
        <f>(X13+Y13)*'Foglio deposito'!$C$63-Z13*'Foglio deposito'!$C$62</f>
        <v>0</v>
      </c>
    </row>
    <row r="14" spans="2:39" ht="18" customHeight="1" x14ac:dyDescent="0.25">
      <c r="B14" s="134">
        <f t="shared" si="12"/>
        <v>11</v>
      </c>
      <c r="C14" s="131">
        <f>'DATI STRUTTURA'!D81</f>
        <v>1.5</v>
      </c>
      <c r="D14" s="131">
        <f>'DATI STRUTTURA'!E81</f>
        <v>0.4</v>
      </c>
      <c r="E14" s="136">
        <f t="shared" si="0"/>
        <v>0.60000000000000009</v>
      </c>
      <c r="F14" s="131">
        <f t="shared" si="1"/>
        <v>0.50000000000000011</v>
      </c>
      <c r="G14" s="135">
        <f t="shared" si="2"/>
        <v>8.0000000000000019E-3</v>
      </c>
      <c r="H14" s="135">
        <f t="shared" si="3"/>
        <v>0.1125</v>
      </c>
      <c r="I14" s="133">
        <f>IF(H14=0,0,IF('DATI STRUTTURA'!D81&lt;='DATI STRUTTURA'!E81,0,1/(('Foglio deposito'!$C$81^3)/('MASSE 2'!$N$13*'DATI STRUTTURA'!$C$5*H14)+'Foglio deposito'!$C$81/('DATI STRUTTURA'!$C$6*$F14))))</f>
        <v>65695.674074327035</v>
      </c>
      <c r="J14" s="133">
        <f>IF(G14=0,0,IF('DATI STRUTTURA'!D81&lt;='DATI STRUTTURA'!E81,1/(('Foglio deposito'!$C$81^3)/('MASSE 2'!$N$13*'DATI STRUTTURA'!$C$5*G14)+'Foglio deposito'!$C$81/('DATI STRUTTURA'!$C$6*$F14)),0))</f>
        <v>0</v>
      </c>
      <c r="K14" s="131">
        <f>'DATI STRUTTURA'!F81</f>
        <v>0.75</v>
      </c>
      <c r="L14" s="131">
        <f>'DATI STRUTTURA'!G81</f>
        <v>0</v>
      </c>
      <c r="M14" s="134">
        <f t="shared" si="4"/>
        <v>0</v>
      </c>
      <c r="N14" s="134">
        <f t="shared" si="5"/>
        <v>0</v>
      </c>
      <c r="O14" s="131">
        <f>K14-CENTRI!$S$32</f>
        <v>-3.4425176757912528</v>
      </c>
      <c r="P14" s="131">
        <f>L14-CENTRI!$S$33</f>
        <v>-4.3365898934580809</v>
      </c>
      <c r="Q14" s="131">
        <f t="shared" si="6"/>
        <v>11.85092794813521</v>
      </c>
      <c r="R14" s="131">
        <f t="shared" si="6"/>
        <v>18.806011904042769</v>
      </c>
      <c r="S14" s="133">
        <f t="shared" si="7"/>
        <v>0</v>
      </c>
      <c r="T14" s="133">
        <f t="shared" si="8"/>
        <v>1235473.6286859082</v>
      </c>
      <c r="U14" s="132">
        <f t="shared" si="13"/>
        <v>0.10875008719166526</v>
      </c>
      <c r="V14" s="132">
        <f>I14*'Foglio deposito'!$F$270*P14/CENTRI!$S$40</f>
        <v>4.8654740284597977E-3</v>
      </c>
      <c r="W14" s="132">
        <f>I14*'Foglio deposito'!$F$269*P14/CENTRI!$S$40</f>
        <v>-2.7748774983143735E-3</v>
      </c>
      <c r="X14" s="132">
        <f t="shared" si="14"/>
        <v>0</v>
      </c>
      <c r="Y14" s="132">
        <f>J14*'Foglio deposito'!$F$269*O14/CENTRI!$S$40</f>
        <v>0</v>
      </c>
      <c r="Z14" s="132">
        <f>J14*'Foglio deposito'!$F$270*O14/CENTRI!$S$40</f>
        <v>0</v>
      </c>
      <c r="AA14" s="131">
        <f>(U14+V14)*'Foglio deposito'!$C$62-W14*'Foglio deposito'!$C$63+AI14</f>
        <v>11.066748913704801</v>
      </c>
      <c r="AB14" s="131">
        <f>(X14+Y14)*'Foglio deposito'!$C$63-Z14*'Foglio deposito'!$C$62+AJ14</f>
        <v>0</v>
      </c>
      <c r="AC14" s="131">
        <f>AA14*100/'Foglio deposito'!$C$62</f>
        <v>11.224733883527341</v>
      </c>
      <c r="AD14" s="131">
        <f>AB14*100/'Foglio deposito'!$C$63</f>
        <v>0</v>
      </c>
      <c r="AE14" s="109">
        <f t="shared" si="18"/>
        <v>-52.531654811512098</v>
      </c>
      <c r="AF14" s="10">
        <f t="shared" si="11"/>
        <v>0</v>
      </c>
      <c r="AG14" s="14">
        <f t="shared" si="15"/>
        <v>2.1267946920122547E-2</v>
      </c>
      <c r="AH14" s="14">
        <f>IF(AG14=0,0,'Foglio deposito'!$S$223)*AG14</f>
        <v>4.53970331890166</v>
      </c>
      <c r="AI14" s="337">
        <f t="shared" si="16"/>
        <v>-1.0468371301953141</v>
      </c>
      <c r="AJ14" s="338">
        <f t="shared" si="17"/>
        <v>0</v>
      </c>
      <c r="AL14" s="338">
        <f>(U14+V14)*'Foglio deposito'!$C$62-W14*'Foglio deposito'!$C$63</f>
        <v>12.113586043900115</v>
      </c>
      <c r="AM14" s="338">
        <f>(X14+Y14)*'Foglio deposito'!$C$63-Z14*'Foglio deposito'!$C$62</f>
        <v>0</v>
      </c>
    </row>
    <row r="15" spans="2:39" ht="18" customHeight="1" x14ac:dyDescent="0.25">
      <c r="B15" s="134">
        <f t="shared" si="12"/>
        <v>12</v>
      </c>
      <c r="C15" s="131">
        <f>'DATI STRUTTURA'!D82</f>
        <v>0.4</v>
      </c>
      <c r="D15" s="131">
        <f>'DATI STRUTTURA'!E82</f>
        <v>6.4</v>
      </c>
      <c r="E15" s="136">
        <f t="shared" si="0"/>
        <v>2.5600000000000005</v>
      </c>
      <c r="F15" s="131">
        <f t="shared" si="1"/>
        <v>2.1333333333333337</v>
      </c>
      <c r="G15" s="135">
        <f t="shared" si="2"/>
        <v>8.7381333333333355</v>
      </c>
      <c r="H15" s="135">
        <f t="shared" si="3"/>
        <v>3.4133333333333342E-2</v>
      </c>
      <c r="I15" s="133">
        <f>IF(H15=0,0,IF('DATI STRUTTURA'!D82&lt;='DATI STRUTTURA'!E82,0,1/(('Foglio deposito'!$C$81^3)/('MASSE 2'!$N$13*'DATI STRUTTURA'!$C$5*H15)+'Foglio deposito'!$C$81/('DATI STRUTTURA'!$C$6*$F15))))</f>
        <v>0</v>
      </c>
      <c r="J15" s="133">
        <f>IF(G15=0,0,IF('DATI STRUTTURA'!D82&lt;='DATI STRUTTURA'!E82,1/(('Foglio deposito'!$C$81^3)/('MASSE 2'!$N$13*'DATI STRUTTURA'!$C$5*G15)+'Foglio deposito'!$C$81/('DATI STRUTTURA'!$C$6*$F15)),0))</f>
        <v>1316760.9295275698</v>
      </c>
      <c r="K15" s="131">
        <f>'DATI STRUTTURA'!F82</f>
        <v>0</v>
      </c>
      <c r="L15" s="131">
        <f>'DATI STRUTTURA'!G82</f>
        <v>3.2</v>
      </c>
      <c r="M15" s="134">
        <f t="shared" si="4"/>
        <v>0</v>
      </c>
      <c r="N15" s="134">
        <f t="shared" si="5"/>
        <v>0</v>
      </c>
      <c r="O15" s="131">
        <f>K15-CENTRI!$S$32</f>
        <v>-4.1925176757912528</v>
      </c>
      <c r="P15" s="131">
        <f>L15-CENTRI!$S$33</f>
        <v>-1.1365898934580807</v>
      </c>
      <c r="Q15" s="131">
        <f t="shared" si="6"/>
        <v>17.577204461822088</v>
      </c>
      <c r="R15" s="131">
        <f t="shared" si="6"/>
        <v>1.2918365859110512</v>
      </c>
      <c r="S15" s="133">
        <f t="shared" si="7"/>
        <v>23144976.085645001</v>
      </c>
      <c r="T15" s="133">
        <f t="shared" si="8"/>
        <v>0</v>
      </c>
      <c r="U15" s="132">
        <f t="shared" si="13"/>
        <v>0</v>
      </c>
      <c r="V15" s="132">
        <f>I15*'Foglio deposito'!$F$270*P15/CENTRI!$S$40</f>
        <v>0</v>
      </c>
      <c r="W15" s="132">
        <f>I15*'Foglio deposito'!$F$269*P15/CENTRI!$S$40</f>
        <v>0</v>
      </c>
      <c r="X15" s="132">
        <f t="shared" si="14"/>
        <v>0.30705654616361783</v>
      </c>
      <c r="Y15" s="132">
        <f>J15*'Foglio deposito'!$F$269*O15/CENTRI!$S$40</f>
        <v>-5.3770060221887073E-2</v>
      </c>
      <c r="Z15" s="132">
        <f>J15*'Foglio deposito'!$F$270*O15/CENTRI!$S$40</f>
        <v>9.428049767142245E-2</v>
      </c>
      <c r="AA15" s="131">
        <f>(U15+V15)*'Foglio deposito'!$C$62-W15*'Foglio deposito'!$C$63+AI15</f>
        <v>0</v>
      </c>
      <c r="AB15" s="131">
        <f>(X15+Y15)*'Foglio deposito'!$C$63-Z15*'Foglio deposito'!$C$62+AJ15</f>
        <v>53.660126016499675</v>
      </c>
      <c r="AC15" s="131">
        <f>AA15*100/'Foglio deposito'!$C$62</f>
        <v>0</v>
      </c>
      <c r="AD15" s="131">
        <f>AB15*100/'Foglio deposito'!$C$63</f>
        <v>16.3278476647966</v>
      </c>
      <c r="AE15" s="109">
        <f t="shared" si="18"/>
        <v>0</v>
      </c>
      <c r="AF15" s="10">
        <f t="shared" si="11"/>
        <v>-310.01640723051946</v>
      </c>
      <c r="AG15" s="14">
        <f t="shared" si="15"/>
        <v>0.39842705779205773</v>
      </c>
      <c r="AH15" s="14">
        <f>IF(AG15=0,0,'Foglio deposito'!$S$223)*AG15</f>
        <v>85.045380421158484</v>
      </c>
      <c r="AI15" s="337">
        <f t="shared" si="16"/>
        <v>0</v>
      </c>
      <c r="AJ15" s="338">
        <f t="shared" si="17"/>
        <v>-20.285038012417655</v>
      </c>
      <c r="AL15" s="338">
        <f>(U15+V15)*'Foglio deposito'!$C$62-W15*'Foglio deposito'!$C$63</f>
        <v>0</v>
      </c>
      <c r="AM15" s="338">
        <f>(X15+Y15)*'Foglio deposito'!$C$63-Z15*'Foglio deposito'!$C$62</f>
        <v>73.945164028917333</v>
      </c>
    </row>
    <row r="16" spans="2:39" ht="18" customHeight="1" x14ac:dyDescent="0.25">
      <c r="B16" s="134">
        <f t="shared" si="12"/>
        <v>13</v>
      </c>
      <c r="C16" s="131">
        <f>'DATI STRUTTURA'!D83</f>
        <v>0.4</v>
      </c>
      <c r="D16" s="131">
        <f>'DATI STRUTTURA'!E83</f>
        <v>2.95</v>
      </c>
      <c r="E16" s="136">
        <f t="shared" si="0"/>
        <v>1.1800000000000002</v>
      </c>
      <c r="F16" s="131">
        <f t="shared" si="1"/>
        <v>0.9833333333333335</v>
      </c>
      <c r="G16" s="135">
        <f t="shared" si="2"/>
        <v>0.85574583333333354</v>
      </c>
      <c r="H16" s="135">
        <f t="shared" si="3"/>
        <v>1.5733333333333339E-2</v>
      </c>
      <c r="I16" s="133">
        <f>IF(H16=0,0,IF('DATI STRUTTURA'!D83&lt;='DATI STRUTTURA'!E83,0,1/(('Foglio deposito'!$C$81^3)/('MASSE 2'!$N$13*'DATI STRUTTURA'!$C$5*H16)+'Foglio deposito'!$C$81/('DATI STRUTTURA'!$C$6*$F16))))</f>
        <v>0</v>
      </c>
      <c r="J16" s="133">
        <f>IF(G16=0,0,IF('DATI STRUTTURA'!D83&lt;='DATI STRUTTURA'!E83,1/(('Foglio deposito'!$C$81^3)/('MASSE 2'!$N$13*'DATI STRUTTURA'!$C$5*G16)+'Foglio deposito'!$C$81/('DATI STRUTTURA'!$C$6*$F16)),0))</f>
        <v>337818.28990103473</v>
      </c>
      <c r="K16" s="131">
        <f>'DATI STRUTTURA'!F83</f>
        <v>3.3</v>
      </c>
      <c r="L16" s="131">
        <f>'DATI STRUTTURA'!G83</f>
        <v>5.8250000000000002</v>
      </c>
      <c r="M16" s="134">
        <f t="shared" si="4"/>
        <v>1114800.3566734146</v>
      </c>
      <c r="N16" s="134">
        <f t="shared" si="5"/>
        <v>0</v>
      </c>
      <c r="O16" s="131">
        <f>K16-CENTRI!$S$32</f>
        <v>-0.89251767579125296</v>
      </c>
      <c r="P16" s="131">
        <f>L16-CENTRI!$S$33</f>
        <v>1.4884101065419193</v>
      </c>
      <c r="Q16" s="131">
        <f t="shared" si="6"/>
        <v>0.79658780159982012</v>
      </c>
      <c r="R16" s="131">
        <f t="shared" si="6"/>
        <v>2.2153646452561278</v>
      </c>
      <c r="S16" s="133">
        <f t="shared" si="7"/>
        <v>269101.92889247596</v>
      </c>
      <c r="T16" s="133">
        <f t="shared" si="8"/>
        <v>0</v>
      </c>
      <c r="U16" s="132">
        <f t="shared" si="13"/>
        <v>0</v>
      </c>
      <c r="V16" s="132">
        <f>I16*'Foglio deposito'!$F$270*P16/CENTRI!$S$40</f>
        <v>0</v>
      </c>
      <c r="W16" s="132">
        <f>I16*'Foglio deposito'!$F$269*P16/CENTRI!$S$40</f>
        <v>0</v>
      </c>
      <c r="X16" s="132">
        <f t="shared" si="14"/>
        <v>7.8776120252237222E-2</v>
      </c>
      <c r="Y16" s="132">
        <f>J16*'Foglio deposito'!$F$269*O16/CENTRI!$S$40</f>
        <v>-2.9366938498325912E-3</v>
      </c>
      <c r="Z16" s="132">
        <f>J16*'Foglio deposito'!$F$270*O16/CENTRI!$S$40</f>
        <v>5.1492030421442835E-3</v>
      </c>
      <c r="AA16" s="131">
        <f>(U16+V16)*'Foglio deposito'!$C$62-W16*'Foglio deposito'!$C$63+AI16</f>
        <v>0</v>
      </c>
      <c r="AB16" s="131">
        <f>(X16+Y16)*'Foglio deposito'!$C$63-Z16*'Foglio deposito'!$C$62+AJ16</f>
        <v>23.308446462080003</v>
      </c>
      <c r="AC16" s="131">
        <f>AA16*100/'Foglio deposito'!$C$62</f>
        <v>0</v>
      </c>
      <c r="AD16" s="131">
        <f>AB16*100/'Foglio deposito'!$C$63</f>
        <v>7.0923568651122428</v>
      </c>
      <c r="AE16" s="109">
        <f t="shared" si="18"/>
        <v>0</v>
      </c>
      <c r="AF16" s="10">
        <f t="shared" si="11"/>
        <v>-21.79200580121773</v>
      </c>
      <c r="AG16" s="14">
        <f t="shared" si="15"/>
        <v>4.6324303545638686E-3</v>
      </c>
      <c r="AH16" s="14">
        <f>IF(AG16=0,0,'Foglio deposito'!$S$223)*AG16</f>
        <v>0.98880533857723263</v>
      </c>
      <c r="AI16" s="337">
        <f t="shared" si="16"/>
        <v>0</v>
      </c>
      <c r="AJ16" s="338">
        <f t="shared" si="17"/>
        <v>-1.1078831998488061</v>
      </c>
      <c r="AL16" s="338">
        <f>(U16+V16)*'Foglio deposito'!$C$62-W16*'Foglio deposito'!$C$63</f>
        <v>0</v>
      </c>
      <c r="AM16" s="338">
        <f>(X16+Y16)*'Foglio deposito'!$C$63-Z16*'Foglio deposito'!$C$62</f>
        <v>24.41632966192881</v>
      </c>
    </row>
    <row r="17" spans="2:39" ht="18" customHeight="1" x14ac:dyDescent="0.25">
      <c r="B17" s="134">
        <f t="shared" si="12"/>
        <v>14</v>
      </c>
      <c r="C17" s="131">
        <f>'DATI STRUTTURA'!D84</f>
        <v>0.4</v>
      </c>
      <c r="D17" s="131">
        <f>'DATI STRUTTURA'!E84</f>
        <v>4.1500000000000004</v>
      </c>
      <c r="E17" s="136">
        <f t="shared" si="0"/>
        <v>1.6600000000000001</v>
      </c>
      <c r="F17" s="131">
        <f t="shared" si="1"/>
        <v>1.3833333333333335</v>
      </c>
      <c r="G17" s="135">
        <f t="shared" si="2"/>
        <v>2.382445833333334</v>
      </c>
      <c r="H17" s="135">
        <f t="shared" si="3"/>
        <v>2.2133333333333338E-2</v>
      </c>
      <c r="I17" s="133">
        <f>IF(H17=0,0,IF('DATI STRUTTURA'!D84&lt;='DATI STRUTTURA'!E84,0,1/(('Foglio deposito'!$C$81^3)/('MASSE 2'!$N$13*'DATI STRUTTURA'!$C$5*H17)+'Foglio deposito'!$C$81/('DATI STRUTTURA'!$C$6*$F17))))</f>
        <v>0</v>
      </c>
      <c r="J17" s="133">
        <f>IF(G17=0,0,IF('DATI STRUTTURA'!D84&lt;='DATI STRUTTURA'!E84,1/(('Foglio deposito'!$C$81^3)/('MASSE 2'!$N$13*'DATI STRUTTURA'!$C$5*G17)+'Foglio deposito'!$C$81/('DATI STRUTTURA'!$C$6*$F17)),0))</f>
        <v>658709.49617357913</v>
      </c>
      <c r="K17" s="131">
        <f>'DATI STRUTTURA'!F84</f>
        <v>3.3</v>
      </c>
      <c r="L17" s="131">
        <f>'DATI STRUTTURA'!G84</f>
        <v>-2.5000000000000001E-2</v>
      </c>
      <c r="M17" s="134">
        <f t="shared" si="4"/>
        <v>2173741.337372811</v>
      </c>
      <c r="N17" s="134">
        <f t="shared" si="5"/>
        <v>0</v>
      </c>
      <c r="O17" s="131">
        <f>K17-CENTRI!$S$32</f>
        <v>-0.89251767579125296</v>
      </c>
      <c r="P17" s="131">
        <f>L17-CENTRI!$S$33</f>
        <v>-4.3615898934580812</v>
      </c>
      <c r="Q17" s="131">
        <f t="shared" si="6"/>
        <v>0.79658780159982012</v>
      </c>
      <c r="R17" s="131">
        <f t="shared" si="6"/>
        <v>19.023466398715676</v>
      </c>
      <c r="S17" s="133">
        <f t="shared" si="7"/>
        <v>524719.94944983651</v>
      </c>
      <c r="T17" s="133">
        <f t="shared" si="8"/>
        <v>0</v>
      </c>
      <c r="U17" s="132">
        <f t="shared" si="13"/>
        <v>0</v>
      </c>
      <c r="V17" s="132">
        <f>I17*'Foglio deposito'!$F$270*P17/CENTRI!$S$40</f>
        <v>0</v>
      </c>
      <c r="W17" s="132">
        <f>I17*'Foglio deposito'!$F$269*P17/CENTRI!$S$40</f>
        <v>0</v>
      </c>
      <c r="X17" s="132">
        <f t="shared" si="14"/>
        <v>0.15360500018238213</v>
      </c>
      <c r="Y17" s="132">
        <f>J17*'Foglio deposito'!$F$269*O17/CENTRI!$S$40</f>
        <v>-5.7262385846721725E-3</v>
      </c>
      <c r="Z17" s="132">
        <f>J17*'Foglio deposito'!$F$270*O17/CENTRI!$S$40</f>
        <v>1.0040394623334255E-2</v>
      </c>
      <c r="AA17" s="131">
        <f>(U17+V17)*'Foglio deposito'!$C$62-W17*'Foglio deposito'!$C$63+AI17</f>
        <v>0</v>
      </c>
      <c r="AB17" s="131">
        <f>(X17+Y17)*'Foglio deposito'!$C$63-Z17*'Foglio deposito'!$C$62+AJ17</f>
        <v>45.448975039579516</v>
      </c>
      <c r="AC17" s="131">
        <f>AA17*100/'Foglio deposito'!$C$62</f>
        <v>0</v>
      </c>
      <c r="AD17" s="131">
        <f>AB17*100/'Foglio deposito'!$C$63</f>
        <v>13.829336530801621</v>
      </c>
      <c r="AE17" s="109">
        <f t="shared" si="18"/>
        <v>0</v>
      </c>
      <c r="AF17" s="10">
        <f t="shared" si="11"/>
        <v>-42.492078111392622</v>
      </c>
      <c r="AG17" s="14">
        <f t="shared" si="15"/>
        <v>9.0327432117659704E-3</v>
      </c>
      <c r="AH17" s="14">
        <f>IF(AG17=0,0,'Foglio deposito'!$S$223)*AG17</f>
        <v>1.928064541972448</v>
      </c>
      <c r="AI17" s="337">
        <f t="shared" si="16"/>
        <v>0</v>
      </c>
      <c r="AJ17" s="338">
        <f t="shared" si="17"/>
        <v>-2.1602536221628785</v>
      </c>
      <c r="AL17" s="338">
        <f>(U17+V17)*'Foglio deposito'!$C$62-W17*'Foglio deposito'!$C$63</f>
        <v>0</v>
      </c>
      <c r="AM17" s="338">
        <f>(X17+Y17)*'Foglio deposito'!$C$63-Z17*'Foglio deposito'!$C$62</f>
        <v>47.609228661742392</v>
      </c>
    </row>
    <row r="18" spans="2:39" ht="18" customHeight="1" x14ac:dyDescent="0.25">
      <c r="B18" s="134">
        <f t="shared" si="12"/>
        <v>15</v>
      </c>
      <c r="C18" s="131">
        <f>'DATI STRUTTURA'!D85</f>
        <v>0.4</v>
      </c>
      <c r="D18" s="131">
        <f>'DATI STRUTTURA'!E85</f>
        <v>2.95</v>
      </c>
      <c r="E18" s="136">
        <f t="shared" si="0"/>
        <v>1.1800000000000002</v>
      </c>
      <c r="F18" s="131">
        <f t="shared" si="1"/>
        <v>0.9833333333333335</v>
      </c>
      <c r="G18" s="135">
        <f t="shared" si="2"/>
        <v>0.85574583333333354</v>
      </c>
      <c r="H18" s="135">
        <f t="shared" si="3"/>
        <v>1.5733333333333339E-2</v>
      </c>
      <c r="I18" s="133">
        <f>IF(H18=0,0,IF('DATI STRUTTURA'!D85&lt;='DATI STRUTTURA'!E85,0,1/(('Foglio deposito'!$C$81^3)/('MASSE 2'!$N$13*'DATI STRUTTURA'!$C$5*H18)+'Foglio deposito'!$C$81/('DATI STRUTTURA'!$C$6*$F18))))</f>
        <v>0</v>
      </c>
      <c r="J18" s="133">
        <f>IF(G18=0,0,IF('DATI STRUTTURA'!D85&lt;='DATI STRUTTURA'!E85,1/(('Foglio deposito'!$C$81^3)/('MASSE 2'!$N$13*'DATI STRUTTURA'!$C$5*G18)+'Foglio deposito'!$C$81/('DATI STRUTTURA'!$C$6*$F18)),0))</f>
        <v>337818.28990103473</v>
      </c>
      <c r="K18" s="131">
        <f>'DATI STRUTTURA'!F85</f>
        <v>6.1</v>
      </c>
      <c r="L18" s="131">
        <f>'DATI STRUTTURA'!G85</f>
        <v>5.8249999999999993</v>
      </c>
      <c r="M18" s="134">
        <f t="shared" si="4"/>
        <v>2060691.5683963117</v>
      </c>
      <c r="N18" s="134">
        <f t="shared" si="5"/>
        <v>0</v>
      </c>
      <c r="O18" s="131">
        <f>K18-CENTRI!$S$32</f>
        <v>1.9074823242087469</v>
      </c>
      <c r="P18" s="131">
        <f>L18-CENTRI!$S$33</f>
        <v>1.4884101065419184</v>
      </c>
      <c r="Q18" s="131">
        <f t="shared" si="6"/>
        <v>3.638488817168803</v>
      </c>
      <c r="R18" s="131">
        <f t="shared" si="6"/>
        <v>2.2153646452561251</v>
      </c>
      <c r="S18" s="133">
        <f t="shared" si="7"/>
        <v>1229148.0700400036</v>
      </c>
      <c r="T18" s="133">
        <f t="shared" si="8"/>
        <v>0</v>
      </c>
      <c r="U18" s="132">
        <f t="shared" si="13"/>
        <v>0</v>
      </c>
      <c r="V18" s="132">
        <f>I18*'Foglio deposito'!$F$270*P18/CENTRI!$S$40</f>
        <v>0</v>
      </c>
      <c r="W18" s="132">
        <f>I18*'Foglio deposito'!$F$269*P18/CENTRI!$S$40</f>
        <v>0</v>
      </c>
      <c r="X18" s="132">
        <f t="shared" si="14"/>
        <v>7.8776120252237222E-2</v>
      </c>
      <c r="Y18" s="132">
        <f>J18*'Foglio deposito'!$F$269*O18/CENTRI!$S$40</f>
        <v>6.2762808649162918E-3</v>
      </c>
      <c r="Z18" s="132">
        <f>J18*'Foglio deposito'!$F$270*O18/CENTRI!$S$40</f>
        <v>-1.1004839515300933E-2</v>
      </c>
      <c r="AA18" s="131">
        <f>(U18+V18)*'Foglio deposito'!$C$62-W18*'Foglio deposito'!$C$63+AI18</f>
        <v>0</v>
      </c>
      <c r="AB18" s="131">
        <f>(X18+Y18)*'Foglio deposito'!$C$63-Z18*'Foglio deposito'!$C$62+AJ18</f>
        <v>31.4045257523651</v>
      </c>
      <c r="AC18" s="131">
        <f>AA18*100/'Foglio deposito'!$C$62</f>
        <v>0</v>
      </c>
      <c r="AD18" s="131">
        <f>AB18*100/'Foglio deposito'!$C$63</f>
        <v>9.5558536763803108</v>
      </c>
      <c r="AE18" s="109">
        <f t="shared" si="18"/>
        <v>0</v>
      </c>
      <c r="AF18" s="10">
        <f t="shared" si="11"/>
        <v>55.387117491147841</v>
      </c>
      <c r="AG18" s="14">
        <f t="shared" si="15"/>
        <v>2.1159056173774272E-2</v>
      </c>
      <c r="AH18" s="14">
        <f>IF(AG18=0,0,'Foglio deposito'!$S$223)*AG18</f>
        <v>4.5164602816469808</v>
      </c>
      <c r="AI18" s="337">
        <f t="shared" si="16"/>
        <v>0</v>
      </c>
      <c r="AJ18" s="338">
        <f t="shared" si="17"/>
        <v>2.3677599652308592</v>
      </c>
      <c r="AL18" s="338">
        <f>(U18+V18)*'Foglio deposito'!$C$62-W18*'Foglio deposito'!$C$63</f>
        <v>0</v>
      </c>
      <c r="AM18" s="338">
        <f>(X18+Y18)*'Foglio deposito'!$C$63-Z18*'Foglio deposito'!$C$62</f>
        <v>29.03676578713424</v>
      </c>
    </row>
    <row r="19" spans="2:39" ht="18" customHeight="1" x14ac:dyDescent="0.25">
      <c r="B19" s="134">
        <f t="shared" si="12"/>
        <v>16</v>
      </c>
      <c r="C19" s="131">
        <f>'DATI STRUTTURA'!D86</f>
        <v>0.4</v>
      </c>
      <c r="D19" s="131">
        <f>'DATI STRUTTURA'!E86</f>
        <v>5.3</v>
      </c>
      <c r="E19" s="136">
        <f t="shared" si="0"/>
        <v>2.12</v>
      </c>
      <c r="F19" s="131">
        <f t="shared" si="1"/>
        <v>1.7666666666666668</v>
      </c>
      <c r="G19" s="135">
        <f t="shared" si="2"/>
        <v>4.9625666666666666</v>
      </c>
      <c r="H19" s="135">
        <f t="shared" si="3"/>
        <v>2.8266666666666673E-2</v>
      </c>
      <c r="I19" s="133">
        <f>IF(H19=0,0,IF('DATI STRUTTURA'!D86&lt;='DATI STRUTTURA'!E86,0,1/(('Foglio deposito'!$C$81^3)/('MASSE 2'!$N$13*'DATI STRUTTURA'!$C$5*H19)+'Foglio deposito'!$C$81/('DATI STRUTTURA'!$C$6*$F19))))</f>
        <v>0</v>
      </c>
      <c r="J19" s="133">
        <f>IF(G19=0,0,IF('DATI STRUTTURA'!D86&lt;='DATI STRUTTURA'!E86,1/(('Foglio deposito'!$C$81^3)/('MASSE 2'!$N$13*'DATI STRUTTURA'!$C$5*G19)+'Foglio deposito'!$C$81/('DATI STRUTTURA'!$C$6*$F19)),0))</f>
        <v>992690.39214596758</v>
      </c>
      <c r="K19" s="131">
        <f>'DATI STRUTTURA'!F86</f>
        <v>6.1</v>
      </c>
      <c r="L19" s="131">
        <f>'DATI STRUTTURA'!G86</f>
        <v>0.55000000000000004</v>
      </c>
      <c r="M19" s="134">
        <f t="shared" si="4"/>
        <v>6055411.3920904016</v>
      </c>
      <c r="N19" s="134">
        <f t="shared" si="5"/>
        <v>0</v>
      </c>
      <c r="O19" s="131">
        <f>K19-CENTRI!$S$32</f>
        <v>1.9074823242087469</v>
      </c>
      <c r="P19" s="131">
        <f>L19-CENTRI!$S$33</f>
        <v>-3.7865898934580811</v>
      </c>
      <c r="Q19" s="131">
        <f t="shared" si="6"/>
        <v>3.638488817168803</v>
      </c>
      <c r="R19" s="131">
        <f t="shared" si="6"/>
        <v>14.338263021238882</v>
      </c>
      <c r="S19" s="133">
        <f t="shared" si="7"/>
        <v>3611892.8907340169</v>
      </c>
      <c r="T19" s="133">
        <f t="shared" si="8"/>
        <v>0</v>
      </c>
      <c r="U19" s="132">
        <f t="shared" si="13"/>
        <v>0</v>
      </c>
      <c r="V19" s="132">
        <f>I19*'Foglio deposito'!$F$270*P19/CENTRI!$S$40</f>
        <v>0</v>
      </c>
      <c r="W19" s="132">
        <f>I19*'Foglio deposito'!$F$269*P19/CENTRI!$S$40</f>
        <v>0</v>
      </c>
      <c r="X19" s="132">
        <f t="shared" si="14"/>
        <v>0.23148627544068251</v>
      </c>
      <c r="Y19" s="132">
        <f>J19*'Foglio deposito'!$F$269*O19/CENTRI!$S$40</f>
        <v>1.8443062141002515E-2</v>
      </c>
      <c r="Z19" s="132">
        <f>J19*'Foglio deposito'!$F$270*O19/CENTRI!$S$40</f>
        <v>-3.2338090566818842E-2</v>
      </c>
      <c r="AA19" s="131">
        <f>(U19+V19)*'Foglio deposito'!$C$62-W19*'Foglio deposito'!$C$63+AI19</f>
        <v>0</v>
      </c>
      <c r="AB19" s="131">
        <f>(X19+Y19)*'Foglio deposito'!$C$63-Z19*'Foglio deposito'!$C$62+AJ19</f>
        <v>92.283253797200516</v>
      </c>
      <c r="AC19" s="131">
        <f>AA19*100/'Foglio deposito'!$C$62</f>
        <v>0</v>
      </c>
      <c r="AD19" s="131">
        <f>AB19*100/'Foglio deposito'!$C$63</f>
        <v>28.080197007907483</v>
      </c>
      <c r="AE19" s="109">
        <f t="shared" si="18"/>
        <v>0</v>
      </c>
      <c r="AF19" s="10">
        <f t="shared" si="11"/>
        <v>162.75690519370522</v>
      </c>
      <c r="AG19" s="14">
        <f t="shared" si="15"/>
        <v>6.2176597296540285E-2</v>
      </c>
      <c r="AH19" s="14">
        <f>IF(AG19=0,0,'Foglio deposito'!$S$223)*AG19</f>
        <v>13.271770244924491</v>
      </c>
      <c r="AI19" s="337">
        <f t="shared" si="16"/>
        <v>0</v>
      </c>
      <c r="AJ19" s="338">
        <f t="shared" si="17"/>
        <v>6.9577421905756465</v>
      </c>
      <c r="AL19" s="338">
        <f>(U19+V19)*'Foglio deposito'!$C$62-W19*'Foglio deposito'!$C$63</f>
        <v>0</v>
      </c>
      <c r="AM19" s="338">
        <f>(X19+Y19)*'Foglio deposito'!$C$63-Z19*'Foglio deposito'!$C$62</f>
        <v>85.325511606624872</v>
      </c>
    </row>
    <row r="20" spans="2:39" ht="18" customHeight="1" x14ac:dyDescent="0.25">
      <c r="B20" s="134">
        <f t="shared" si="12"/>
        <v>17</v>
      </c>
      <c r="C20" s="131">
        <f>'DATI STRUTTURA'!D87</f>
        <v>0.4</v>
      </c>
      <c r="D20" s="131">
        <f>'DATI STRUTTURA'!E87</f>
        <v>4.0999999999999996</v>
      </c>
      <c r="E20" s="136">
        <f t="shared" si="0"/>
        <v>1.64</v>
      </c>
      <c r="F20" s="131">
        <f t="shared" si="1"/>
        <v>1.3666666666666667</v>
      </c>
      <c r="G20" s="135">
        <f t="shared" si="2"/>
        <v>2.2973666666666666</v>
      </c>
      <c r="H20" s="135">
        <f t="shared" si="3"/>
        <v>2.186666666666667E-2</v>
      </c>
      <c r="I20" s="133">
        <f>IF(H20=0,0,IF('DATI STRUTTURA'!D87&lt;='DATI STRUTTURA'!E87,0,1/(('Foglio deposito'!$C$81^3)/('MASSE 2'!$N$13*'DATI STRUTTURA'!$C$5*H20)+'Foglio deposito'!$C$81/('DATI STRUTTURA'!$C$6*$F20))))</f>
        <v>0</v>
      </c>
      <c r="J20" s="133">
        <f>IF(G20=0,0,IF('DATI STRUTTURA'!D87&lt;='DATI STRUTTURA'!E87,1/(('Foglio deposito'!$C$81^3)/('MASSE 2'!$N$13*'DATI STRUTTURA'!$C$5*G20)+'Foglio deposito'!$C$81/('DATI STRUTTURA'!$C$6*$F20)),0))</f>
        <v>644536.28544357535</v>
      </c>
      <c r="K20" s="131">
        <f>'DATI STRUTTURA'!F87</f>
        <v>10.199999999999999</v>
      </c>
      <c r="L20" s="131">
        <f>'DATI STRUTTURA'!G87</f>
        <v>5.25</v>
      </c>
      <c r="M20" s="134">
        <f t="shared" si="4"/>
        <v>6574270.1115244683</v>
      </c>
      <c r="N20" s="134">
        <f t="shared" si="5"/>
        <v>0</v>
      </c>
      <c r="O20" s="131">
        <f>K20-CENTRI!$S$32</f>
        <v>6.0074823242087465</v>
      </c>
      <c r="P20" s="131">
        <f>L20-CENTRI!$S$33</f>
        <v>0.91341010654191912</v>
      </c>
      <c r="Q20" s="131">
        <f t="shared" si="6"/>
        <v>36.089843875680522</v>
      </c>
      <c r="R20" s="131">
        <f t="shared" si="6"/>
        <v>0.83431802273291999</v>
      </c>
      <c r="S20" s="133">
        <f t="shared" si="7"/>
        <v>23261213.91386969</v>
      </c>
      <c r="T20" s="133">
        <f t="shared" si="8"/>
        <v>0</v>
      </c>
      <c r="U20" s="132">
        <f t="shared" si="13"/>
        <v>0</v>
      </c>
      <c r="V20" s="132">
        <f>I20*'Foglio deposito'!$F$270*P20/CENTRI!$S$40</f>
        <v>0</v>
      </c>
      <c r="W20" s="132">
        <f>I20*'Foglio deposito'!$F$269*P20/CENTRI!$S$40</f>
        <v>0</v>
      </c>
      <c r="X20" s="132">
        <f t="shared" si="14"/>
        <v>0.15029993770884301</v>
      </c>
      <c r="Y20" s="132">
        <f>J20*'Foglio deposito'!$F$269*O20/CENTRI!$S$40</f>
        <v>3.7713649650473031E-2</v>
      </c>
      <c r="Z20" s="132">
        <f>J20*'Foglio deposito'!$F$270*O20/CENTRI!$S$40</f>
        <v>-6.6127165254781226E-2</v>
      </c>
      <c r="AA20" s="131">
        <f>(U20+V20)*'Foglio deposito'!$C$62-W20*'Foglio deposito'!$C$63+AI20</f>
        <v>0</v>
      </c>
      <c r="AB20" s="131">
        <f>(X20+Y20)*'Foglio deposito'!$C$63-Z20*'Foglio deposito'!$C$62+AJ20</f>
        <v>82.536433427093755</v>
      </c>
      <c r="AC20" s="131">
        <f>AA20*100/'Foglio deposito'!$C$62</f>
        <v>0</v>
      </c>
      <c r="AD20" s="131">
        <f>AB20*100/'Foglio deposito'!$C$63</f>
        <v>25.114408255001738</v>
      </c>
      <c r="AE20" s="109">
        <f t="shared" si="18"/>
        <v>0</v>
      </c>
      <c r="AF20" s="10">
        <f t="shared" si="11"/>
        <v>410.36367278504326</v>
      </c>
      <c r="AG20" s="14">
        <f t="shared" si="15"/>
        <v>0.40042802317358711</v>
      </c>
      <c r="AH20" s="14">
        <f>IF(AG20=0,0,'Foglio deposito'!$S$223)*AG20</f>
        <v>85.472492131454388</v>
      </c>
      <c r="AI20" s="337">
        <f t="shared" si="16"/>
        <v>0</v>
      </c>
      <c r="AJ20" s="338">
        <f t="shared" si="17"/>
        <v>14.227672678622834</v>
      </c>
      <c r="AL20" s="338">
        <f>(U20+V20)*'Foglio deposito'!$C$62-W20*'Foglio deposito'!$C$63</f>
        <v>0</v>
      </c>
      <c r="AM20" s="338">
        <f>(X20+Y20)*'Foglio deposito'!$C$63-Z20*'Foglio deposito'!$C$62</f>
        <v>68.308760748470917</v>
      </c>
    </row>
    <row r="21" spans="2:39" ht="18" customHeight="1" x14ac:dyDescent="0.25">
      <c r="B21" s="134">
        <f t="shared" si="12"/>
        <v>18</v>
      </c>
      <c r="C21" s="131">
        <f>'DATI STRUTTURA'!D88</f>
        <v>0</v>
      </c>
      <c r="D21" s="131">
        <f>'DATI STRUTTURA'!E88</f>
        <v>0</v>
      </c>
      <c r="E21" s="136">
        <f t="shared" si="0"/>
        <v>0</v>
      </c>
      <c r="F21" s="131">
        <f t="shared" si="1"/>
        <v>0</v>
      </c>
      <c r="G21" s="135">
        <f t="shared" si="2"/>
        <v>0</v>
      </c>
      <c r="H21" s="135">
        <f t="shared" si="3"/>
        <v>0</v>
      </c>
      <c r="I21" s="133">
        <f>IF(H21=0,0,IF('DATI STRUTTURA'!D88&lt;='DATI STRUTTURA'!E88,0,1/(('Foglio deposito'!$C$81^3)/('MASSE 2'!$N$13*'DATI STRUTTURA'!$C$5*H21)+'Foglio deposito'!$C$81/('DATI STRUTTURA'!$C$6*$F21))))</f>
        <v>0</v>
      </c>
      <c r="J21" s="133">
        <f>IF(G21=0,0,IF('DATI STRUTTURA'!D88&lt;='DATI STRUTTURA'!E88,1/(('Foglio deposito'!$C$81^3)/('MASSE 2'!$N$13*'DATI STRUTTURA'!$C$5*G21)+'Foglio deposito'!$C$81/('DATI STRUTTURA'!$C$6*$F21)),0))</f>
        <v>0</v>
      </c>
      <c r="K21" s="131">
        <f>'DATI STRUTTURA'!F88</f>
        <v>0</v>
      </c>
      <c r="L21" s="131">
        <f>'DATI STRUTTURA'!G88</f>
        <v>0</v>
      </c>
      <c r="M21" s="134">
        <f t="shared" si="4"/>
        <v>0</v>
      </c>
      <c r="N21" s="134">
        <f t="shared" si="5"/>
        <v>0</v>
      </c>
      <c r="O21" s="131">
        <f>K21-CENTRI!$S$32</f>
        <v>-4.1925176757912528</v>
      </c>
      <c r="P21" s="131">
        <f>L21-CENTRI!$S$33</f>
        <v>-4.3365898934580809</v>
      </c>
      <c r="Q21" s="131">
        <f t="shared" si="6"/>
        <v>17.577204461822088</v>
      </c>
      <c r="R21" s="131">
        <f t="shared" si="6"/>
        <v>18.806011904042769</v>
      </c>
      <c r="S21" s="133">
        <f t="shared" si="7"/>
        <v>0</v>
      </c>
      <c r="T21" s="133">
        <f t="shared" si="8"/>
        <v>0</v>
      </c>
      <c r="U21" s="132">
        <f t="shared" si="13"/>
        <v>0</v>
      </c>
      <c r="V21" s="132">
        <f>I21*'Foglio deposito'!$F$270*P21/CENTRI!$S$40</f>
        <v>0</v>
      </c>
      <c r="W21" s="132">
        <f>I21*'Foglio deposito'!$F$269*P21/CENTRI!$S$40</f>
        <v>0</v>
      </c>
      <c r="X21" s="132">
        <f t="shared" si="14"/>
        <v>0</v>
      </c>
      <c r="Y21" s="132">
        <f>J21*'Foglio deposito'!$F$269*O21/CENTRI!$S$40</f>
        <v>0</v>
      </c>
      <c r="Z21" s="132">
        <f>J21*'Foglio deposito'!$F$270*O21/CENTRI!$S$40</f>
        <v>0</v>
      </c>
      <c r="AA21" s="131">
        <f>(U21+V21)*'Foglio deposito'!$C$62-W21*'Foglio deposito'!$C$63+AI21</f>
        <v>0</v>
      </c>
      <c r="AB21" s="131">
        <f>(X21+Y21)*'Foglio deposito'!$C$63-Z21*'Foglio deposito'!$C$62+AJ21</f>
        <v>0</v>
      </c>
      <c r="AC21" s="131">
        <f>AA21*100/'Foglio deposito'!$C$62</f>
        <v>0</v>
      </c>
      <c r="AD21" s="131">
        <f>AB21*100/'Foglio deposito'!$C$63</f>
        <v>0</v>
      </c>
      <c r="AE21" s="109">
        <f t="shared" si="18"/>
        <v>0</v>
      </c>
      <c r="AF21" s="10">
        <f t="shared" si="11"/>
        <v>0</v>
      </c>
      <c r="AG21" s="14">
        <f t="shared" si="15"/>
        <v>0</v>
      </c>
      <c r="AH21" s="14">
        <f>IF(AG21=0,0,'Foglio deposito'!$S$223)*AG21</f>
        <v>0</v>
      </c>
      <c r="AI21" s="337">
        <f t="shared" si="16"/>
        <v>0</v>
      </c>
      <c r="AJ21" s="338">
        <f t="shared" si="17"/>
        <v>0</v>
      </c>
      <c r="AL21" s="338">
        <f>(U21+V21)*'Foglio deposito'!$C$62-W21*'Foglio deposito'!$C$63</f>
        <v>0</v>
      </c>
      <c r="AM21" s="338">
        <f>(X21+Y21)*'Foglio deposito'!$C$63-Z21*'Foglio deposito'!$C$62</f>
        <v>0</v>
      </c>
    </row>
    <row r="22" spans="2:39" ht="18" customHeight="1" x14ac:dyDescent="0.25">
      <c r="B22" s="134">
        <f t="shared" si="12"/>
        <v>19</v>
      </c>
      <c r="C22" s="131">
        <f>'DATI STRUTTURA'!D89</f>
        <v>0</v>
      </c>
      <c r="D22" s="131">
        <f>'DATI STRUTTURA'!E89</f>
        <v>0</v>
      </c>
      <c r="E22" s="136">
        <f t="shared" si="0"/>
        <v>0</v>
      </c>
      <c r="F22" s="131">
        <f t="shared" si="1"/>
        <v>0</v>
      </c>
      <c r="G22" s="135">
        <f t="shared" si="2"/>
        <v>0</v>
      </c>
      <c r="H22" s="135">
        <f t="shared" si="3"/>
        <v>0</v>
      </c>
      <c r="I22" s="133">
        <f>IF(H22=0,0,IF('DATI STRUTTURA'!D89&lt;='DATI STRUTTURA'!E89,0,1/(('Foglio deposito'!$C$81^3)/('MASSE 2'!$N$13*'DATI STRUTTURA'!$C$5*H22)+'Foglio deposito'!$C$81/('DATI STRUTTURA'!$C$6*$F22))))</f>
        <v>0</v>
      </c>
      <c r="J22" s="133">
        <f>IF(G22=0,0,IF('DATI STRUTTURA'!D89&lt;='DATI STRUTTURA'!E89,1/(('Foglio deposito'!$C$81^3)/('MASSE 2'!$N$13*'DATI STRUTTURA'!$C$5*G22)+'Foglio deposito'!$C$81/('DATI STRUTTURA'!$C$6*$F22)),0))</f>
        <v>0</v>
      </c>
      <c r="K22" s="131">
        <f>'DATI STRUTTURA'!F89</f>
        <v>0</v>
      </c>
      <c r="L22" s="131">
        <f>'DATI STRUTTURA'!G89</f>
        <v>0</v>
      </c>
      <c r="M22" s="134">
        <f t="shared" si="4"/>
        <v>0</v>
      </c>
      <c r="N22" s="134">
        <f t="shared" si="5"/>
        <v>0</v>
      </c>
      <c r="O22" s="131">
        <f>K22-CENTRI!$S$32</f>
        <v>-4.1925176757912528</v>
      </c>
      <c r="P22" s="131">
        <f>L22-CENTRI!$S$33</f>
        <v>-4.3365898934580809</v>
      </c>
      <c r="Q22" s="131">
        <f t="shared" si="6"/>
        <v>17.577204461822088</v>
      </c>
      <c r="R22" s="131">
        <f t="shared" si="6"/>
        <v>18.806011904042769</v>
      </c>
      <c r="S22" s="133">
        <f t="shared" si="7"/>
        <v>0</v>
      </c>
      <c r="T22" s="133">
        <f t="shared" si="8"/>
        <v>0</v>
      </c>
      <c r="U22" s="132">
        <f t="shared" si="13"/>
        <v>0</v>
      </c>
      <c r="V22" s="132">
        <f>I22*'Foglio deposito'!$F$270*P22/CENTRI!$S$40</f>
        <v>0</v>
      </c>
      <c r="W22" s="132">
        <f>I22*'Foglio deposito'!$F$269*P22/CENTRI!$S$40</f>
        <v>0</v>
      </c>
      <c r="X22" s="132">
        <f t="shared" si="14"/>
        <v>0</v>
      </c>
      <c r="Y22" s="132">
        <f>J22*'Foglio deposito'!$F$269*O22/CENTRI!$S$40</f>
        <v>0</v>
      </c>
      <c r="Z22" s="132">
        <f>J22*'Foglio deposito'!$F$270*O22/CENTRI!$S$40</f>
        <v>0</v>
      </c>
      <c r="AA22" s="131">
        <f>(U22+V22)*'Foglio deposito'!$C$62-W22*'Foglio deposito'!$C$63+AI22</f>
        <v>0</v>
      </c>
      <c r="AB22" s="131">
        <f>(X22+Y22)*'Foglio deposito'!$C$63-Z22*'Foglio deposito'!$C$62+AJ22</f>
        <v>0</v>
      </c>
      <c r="AC22" s="131">
        <f>AA22*100/'Foglio deposito'!$C$62</f>
        <v>0</v>
      </c>
      <c r="AD22" s="131">
        <f>AB22*100/'Foglio deposito'!$C$63</f>
        <v>0</v>
      </c>
      <c r="AE22" s="109">
        <f t="shared" si="18"/>
        <v>0</v>
      </c>
      <c r="AF22" s="10">
        <f t="shared" si="11"/>
        <v>0</v>
      </c>
      <c r="AG22" s="14">
        <f t="shared" si="15"/>
        <v>0</v>
      </c>
      <c r="AH22" s="14">
        <f>IF(AG22=0,0,'Foglio deposito'!$S$223)*AG22</f>
        <v>0</v>
      </c>
      <c r="AI22" s="337">
        <f t="shared" si="16"/>
        <v>0</v>
      </c>
      <c r="AJ22" s="338">
        <f t="shared" si="17"/>
        <v>0</v>
      </c>
      <c r="AL22" s="338">
        <f>(U22+V22)*'Foglio deposito'!$C$62-W22*'Foglio deposito'!$C$63</f>
        <v>0</v>
      </c>
      <c r="AM22" s="338">
        <f>(X22+Y22)*'Foglio deposito'!$C$63-Z22*'Foglio deposito'!$C$62</f>
        <v>0</v>
      </c>
    </row>
    <row r="23" spans="2:39" ht="18" customHeight="1" x14ac:dyDescent="0.25">
      <c r="B23" s="134">
        <f t="shared" si="12"/>
        <v>20</v>
      </c>
      <c r="C23" s="131">
        <f>'DATI STRUTTURA'!D90</f>
        <v>0</v>
      </c>
      <c r="D23" s="131">
        <f>'DATI STRUTTURA'!E90</f>
        <v>0</v>
      </c>
      <c r="E23" s="136">
        <f t="shared" si="0"/>
        <v>0</v>
      </c>
      <c r="F23" s="131">
        <f t="shared" si="1"/>
        <v>0</v>
      </c>
      <c r="G23" s="135">
        <f t="shared" si="2"/>
        <v>0</v>
      </c>
      <c r="H23" s="135">
        <f t="shared" si="3"/>
        <v>0</v>
      </c>
      <c r="I23" s="133">
        <f>IF(H23=0,0,IF('DATI STRUTTURA'!D90&lt;='DATI STRUTTURA'!E90,0,1/(('Foglio deposito'!$C$81^3)/('MASSE 2'!$N$13*'DATI STRUTTURA'!$C$5*H23)+'Foglio deposito'!$C$81/('DATI STRUTTURA'!$C$6*$F23))))</f>
        <v>0</v>
      </c>
      <c r="J23" s="133">
        <f>IF(G23=0,0,IF('DATI STRUTTURA'!D90&lt;='DATI STRUTTURA'!E90,1/(('Foglio deposito'!$C$81^3)/('MASSE 2'!$N$13*'DATI STRUTTURA'!$C$5*G23)+'Foglio deposito'!$C$81/('DATI STRUTTURA'!$C$6*$F23)),0))</f>
        <v>0</v>
      </c>
      <c r="K23" s="131">
        <f>'DATI STRUTTURA'!F90</f>
        <v>0</v>
      </c>
      <c r="L23" s="131">
        <f>'DATI STRUTTURA'!G90</f>
        <v>0</v>
      </c>
      <c r="M23" s="134">
        <f t="shared" si="4"/>
        <v>0</v>
      </c>
      <c r="N23" s="134">
        <f t="shared" si="5"/>
        <v>0</v>
      </c>
      <c r="O23" s="131">
        <f>K23-CENTRI!$S$32</f>
        <v>-4.1925176757912528</v>
      </c>
      <c r="P23" s="131">
        <f>L23-CENTRI!$S$33</f>
        <v>-4.3365898934580809</v>
      </c>
      <c r="Q23" s="131">
        <f t="shared" si="6"/>
        <v>17.577204461822088</v>
      </c>
      <c r="R23" s="131">
        <f t="shared" si="6"/>
        <v>18.806011904042769</v>
      </c>
      <c r="S23" s="133">
        <f t="shared" si="7"/>
        <v>0</v>
      </c>
      <c r="T23" s="133">
        <f t="shared" si="8"/>
        <v>0</v>
      </c>
      <c r="U23" s="132">
        <f t="shared" si="13"/>
        <v>0</v>
      </c>
      <c r="V23" s="132">
        <f>I23*'Foglio deposito'!$F$270*P23/CENTRI!$S$40</f>
        <v>0</v>
      </c>
      <c r="W23" s="132">
        <f>I23*'Foglio deposito'!$F$269*P23/CENTRI!$S$40</f>
        <v>0</v>
      </c>
      <c r="X23" s="132">
        <f t="shared" si="14"/>
        <v>0</v>
      </c>
      <c r="Y23" s="132">
        <f>J23*'Foglio deposito'!$F$269*O23/CENTRI!$S$40</f>
        <v>0</v>
      </c>
      <c r="Z23" s="132">
        <f>J23*'Foglio deposito'!$F$270*O23/CENTRI!$S$40</f>
        <v>0</v>
      </c>
      <c r="AA23" s="131">
        <f>(U23+V23)*'Foglio deposito'!$C$62-W23*'Foglio deposito'!$C$63+AI23</f>
        <v>0</v>
      </c>
      <c r="AB23" s="131">
        <f>(X23+Y23)*'Foglio deposito'!$C$63-Z23*'Foglio deposito'!$C$62+AJ23</f>
        <v>0</v>
      </c>
      <c r="AC23" s="131">
        <f>AA23*100/'Foglio deposito'!$C$62</f>
        <v>0</v>
      </c>
      <c r="AD23" s="131">
        <f>AB23*100/'Foglio deposito'!$C$63</f>
        <v>0</v>
      </c>
      <c r="AE23" s="109">
        <f t="shared" si="18"/>
        <v>0</v>
      </c>
      <c r="AF23" s="10">
        <f t="shared" si="11"/>
        <v>0</v>
      </c>
      <c r="AG23" s="14">
        <f t="shared" si="15"/>
        <v>0</v>
      </c>
      <c r="AH23" s="14">
        <f>IF(AG23=0,0,'Foglio deposito'!$S$223)*AG23</f>
        <v>0</v>
      </c>
      <c r="AI23" s="337">
        <f t="shared" si="16"/>
        <v>0</v>
      </c>
      <c r="AJ23" s="338">
        <f t="shared" si="17"/>
        <v>0</v>
      </c>
      <c r="AL23" s="338">
        <f>(U23+V23)*'Foglio deposito'!$C$62-W23*'Foglio deposito'!$C$63</f>
        <v>0</v>
      </c>
      <c r="AM23" s="338">
        <f>(X23+Y23)*'Foglio deposito'!$C$63-Z23*'Foglio deposito'!$C$62</f>
        <v>0</v>
      </c>
    </row>
    <row r="24" spans="2:39" ht="18" customHeight="1" x14ac:dyDescent="0.25">
      <c r="B24" s="134">
        <f t="shared" si="12"/>
        <v>21</v>
      </c>
      <c r="C24" s="131">
        <f>'DATI STRUTTURA'!D91</f>
        <v>0</v>
      </c>
      <c r="D24" s="131">
        <f>'DATI STRUTTURA'!E91</f>
        <v>0</v>
      </c>
      <c r="E24" s="136">
        <f t="shared" si="0"/>
        <v>0</v>
      </c>
      <c r="F24" s="131">
        <f t="shared" si="1"/>
        <v>0</v>
      </c>
      <c r="G24" s="135">
        <f t="shared" si="2"/>
        <v>0</v>
      </c>
      <c r="H24" s="135">
        <f t="shared" si="3"/>
        <v>0</v>
      </c>
      <c r="I24" s="133">
        <f>IF(H24=0,0,IF('DATI STRUTTURA'!D91&lt;='DATI STRUTTURA'!E91,0,1/(('Foglio deposito'!$C$81^3)/('MASSE 2'!$N$13*'DATI STRUTTURA'!$C$5*H24)+'Foglio deposito'!$C$81/('DATI STRUTTURA'!$C$6*$F24))))</f>
        <v>0</v>
      </c>
      <c r="J24" s="133">
        <f>IF(G24=0,0,IF('DATI STRUTTURA'!D91&lt;='DATI STRUTTURA'!E91,1/(('Foglio deposito'!$C$81^3)/('MASSE 2'!$N$13*'DATI STRUTTURA'!$C$5*G24)+'Foglio deposito'!$C$81/('DATI STRUTTURA'!$C$6*$F24)),0))</f>
        <v>0</v>
      </c>
      <c r="K24" s="131">
        <f>'DATI STRUTTURA'!F91</f>
        <v>0</v>
      </c>
      <c r="L24" s="131">
        <f>'DATI STRUTTURA'!G91</f>
        <v>0</v>
      </c>
      <c r="M24" s="134">
        <f t="shared" si="4"/>
        <v>0</v>
      </c>
      <c r="N24" s="134">
        <f t="shared" si="5"/>
        <v>0</v>
      </c>
      <c r="O24" s="131">
        <f>K24-CENTRI!$S$32</f>
        <v>-4.1925176757912528</v>
      </c>
      <c r="P24" s="131">
        <f>L24-CENTRI!$S$33</f>
        <v>-4.3365898934580809</v>
      </c>
      <c r="Q24" s="131">
        <f t="shared" si="6"/>
        <v>17.577204461822088</v>
      </c>
      <c r="R24" s="131">
        <f t="shared" si="6"/>
        <v>18.806011904042769</v>
      </c>
      <c r="S24" s="133">
        <f t="shared" si="7"/>
        <v>0</v>
      </c>
      <c r="T24" s="133">
        <f t="shared" si="8"/>
        <v>0</v>
      </c>
      <c r="U24" s="132">
        <f t="shared" si="13"/>
        <v>0</v>
      </c>
      <c r="V24" s="132">
        <f>I24*'Foglio deposito'!$F$270*P24/CENTRI!$S$40</f>
        <v>0</v>
      </c>
      <c r="W24" s="132">
        <f>I24*'Foglio deposito'!$F$269*P24/CENTRI!$S$40</f>
        <v>0</v>
      </c>
      <c r="X24" s="132">
        <f t="shared" si="14"/>
        <v>0</v>
      </c>
      <c r="Y24" s="132">
        <f>J24*'Foglio deposito'!$F$269*O24/CENTRI!$S$40</f>
        <v>0</v>
      </c>
      <c r="Z24" s="132">
        <f>J24*'Foglio deposito'!$F$270*O24/CENTRI!$S$40</f>
        <v>0</v>
      </c>
      <c r="AA24" s="131">
        <f>(U24+V24)*'Foglio deposito'!$C$62-W24*'Foglio deposito'!$C$63+AI24</f>
        <v>0</v>
      </c>
      <c r="AB24" s="131">
        <f>(X24+Y24)*'Foglio deposito'!$C$63-Z24*'Foglio deposito'!$C$62+AJ24</f>
        <v>0</v>
      </c>
      <c r="AC24" s="131">
        <f>AA24*100/'Foglio deposito'!$C$62</f>
        <v>0</v>
      </c>
      <c r="AD24" s="131">
        <f>AB24*100/'Foglio deposito'!$C$63</f>
        <v>0</v>
      </c>
      <c r="AE24" s="109">
        <f t="shared" si="18"/>
        <v>0</v>
      </c>
      <c r="AF24" s="10">
        <f t="shared" si="11"/>
        <v>0</v>
      </c>
      <c r="AG24" s="14">
        <f t="shared" si="15"/>
        <v>0</v>
      </c>
      <c r="AH24" s="14">
        <f>IF(AG24=0,0,'Foglio deposito'!$S$223)*AG24</f>
        <v>0</v>
      </c>
      <c r="AI24" s="337">
        <f t="shared" si="16"/>
        <v>0</v>
      </c>
      <c r="AJ24" s="338">
        <f t="shared" si="17"/>
        <v>0</v>
      </c>
      <c r="AL24" s="338">
        <f>(U24+V24)*'Foglio deposito'!$C$62-W24*'Foglio deposito'!$C$63</f>
        <v>0</v>
      </c>
      <c r="AM24" s="338">
        <f>(X24+Y24)*'Foglio deposito'!$C$63-Z24*'Foglio deposito'!$C$62</f>
        <v>0</v>
      </c>
    </row>
    <row r="25" spans="2:39" ht="18" customHeight="1" x14ac:dyDescent="0.25">
      <c r="B25" s="134">
        <f t="shared" si="12"/>
        <v>22</v>
      </c>
      <c r="C25" s="131">
        <f>'DATI STRUTTURA'!D92</f>
        <v>0</v>
      </c>
      <c r="D25" s="131">
        <f>'DATI STRUTTURA'!E92</f>
        <v>0</v>
      </c>
      <c r="E25" s="136">
        <f t="shared" si="0"/>
        <v>0</v>
      </c>
      <c r="F25" s="131">
        <f t="shared" si="1"/>
        <v>0</v>
      </c>
      <c r="G25" s="135">
        <f t="shared" si="2"/>
        <v>0</v>
      </c>
      <c r="H25" s="135">
        <f t="shared" si="3"/>
        <v>0</v>
      </c>
      <c r="I25" s="133">
        <f>IF(H25=0,0,IF('DATI STRUTTURA'!D92&lt;='DATI STRUTTURA'!E92,0,1/(('Foglio deposito'!$C$81^3)/('MASSE 2'!$N$13*'DATI STRUTTURA'!$C$5*H25)+'Foglio deposito'!$C$81/('DATI STRUTTURA'!$C$6*$F25))))</f>
        <v>0</v>
      </c>
      <c r="J25" s="133">
        <f>IF(G25=0,0,IF('DATI STRUTTURA'!D92&lt;='DATI STRUTTURA'!E92,1/(('Foglio deposito'!$C$81^3)/('MASSE 2'!$N$13*'DATI STRUTTURA'!$C$5*G25)+'Foglio deposito'!$C$81/('DATI STRUTTURA'!$C$6*$F25)),0))</f>
        <v>0</v>
      </c>
      <c r="K25" s="131">
        <f>'DATI STRUTTURA'!F92</f>
        <v>0</v>
      </c>
      <c r="L25" s="131">
        <f>'DATI STRUTTURA'!G92</f>
        <v>0</v>
      </c>
      <c r="M25" s="134">
        <f t="shared" si="4"/>
        <v>0</v>
      </c>
      <c r="N25" s="134">
        <f t="shared" si="5"/>
        <v>0</v>
      </c>
      <c r="O25" s="131">
        <f>K25-CENTRI!$S$32</f>
        <v>-4.1925176757912528</v>
      </c>
      <c r="P25" s="131">
        <f>L25-CENTRI!$S$33</f>
        <v>-4.3365898934580809</v>
      </c>
      <c r="Q25" s="131">
        <f t="shared" si="6"/>
        <v>17.577204461822088</v>
      </c>
      <c r="R25" s="131">
        <f t="shared" si="6"/>
        <v>18.806011904042769</v>
      </c>
      <c r="S25" s="133">
        <f t="shared" si="7"/>
        <v>0</v>
      </c>
      <c r="T25" s="133">
        <f t="shared" si="8"/>
        <v>0</v>
      </c>
      <c r="U25" s="132">
        <f t="shared" si="13"/>
        <v>0</v>
      </c>
      <c r="V25" s="132">
        <f>I25*'Foglio deposito'!$F$270*P25/CENTRI!$S$40</f>
        <v>0</v>
      </c>
      <c r="W25" s="132">
        <f>I25*'Foglio deposito'!$F$269*P25/CENTRI!$S$40</f>
        <v>0</v>
      </c>
      <c r="X25" s="132">
        <f t="shared" si="14"/>
        <v>0</v>
      </c>
      <c r="Y25" s="132">
        <f>J25*'Foglio deposito'!$F$269*O25/CENTRI!$S$40</f>
        <v>0</v>
      </c>
      <c r="Z25" s="132">
        <f>J25*'Foglio deposito'!$F$270*O25/CENTRI!$S$40</f>
        <v>0</v>
      </c>
      <c r="AA25" s="131">
        <f>(U25+V25)*'Foglio deposito'!$C$62-W25*'Foglio deposito'!$C$63+AI25</f>
        <v>0</v>
      </c>
      <c r="AB25" s="131">
        <f>(X25+Y25)*'Foglio deposito'!$C$63-Z25*'Foglio deposito'!$C$62+AJ25</f>
        <v>0</v>
      </c>
      <c r="AC25" s="131">
        <f>AA25*100/'Foglio deposito'!$C$62</f>
        <v>0</v>
      </c>
      <c r="AD25" s="131">
        <f>AB25*100/'Foglio deposito'!$C$63</f>
        <v>0</v>
      </c>
      <c r="AE25" s="109">
        <f t="shared" si="18"/>
        <v>0</v>
      </c>
      <c r="AF25" s="10">
        <f t="shared" si="11"/>
        <v>0</v>
      </c>
      <c r="AG25" s="14">
        <f t="shared" si="15"/>
        <v>0</v>
      </c>
      <c r="AH25" s="14">
        <f>IF(AG25=0,0,'Foglio deposito'!$S$223)*AG25</f>
        <v>0</v>
      </c>
      <c r="AI25" s="337">
        <f t="shared" si="16"/>
        <v>0</v>
      </c>
      <c r="AJ25" s="338">
        <f t="shared" si="17"/>
        <v>0</v>
      </c>
      <c r="AL25" s="338">
        <f>(U25+V25)*'Foglio deposito'!$C$62-W25*'Foglio deposito'!$C$63</f>
        <v>0</v>
      </c>
      <c r="AM25" s="338">
        <f>(X25+Y25)*'Foglio deposito'!$C$63-Z25*'Foglio deposito'!$C$62</f>
        <v>0</v>
      </c>
    </row>
    <row r="26" spans="2:39" ht="18" customHeight="1" x14ac:dyDescent="0.25">
      <c r="B26" s="134">
        <f t="shared" si="12"/>
        <v>23</v>
      </c>
      <c r="C26" s="131">
        <f>'DATI STRUTTURA'!D93</f>
        <v>0</v>
      </c>
      <c r="D26" s="131">
        <f>'DATI STRUTTURA'!E93</f>
        <v>0</v>
      </c>
      <c r="E26" s="136">
        <f t="shared" si="0"/>
        <v>0</v>
      </c>
      <c r="F26" s="131">
        <f t="shared" si="1"/>
        <v>0</v>
      </c>
      <c r="G26" s="135">
        <f t="shared" si="2"/>
        <v>0</v>
      </c>
      <c r="H26" s="135">
        <f t="shared" si="3"/>
        <v>0</v>
      </c>
      <c r="I26" s="133">
        <f>IF(H26=0,0,IF('DATI STRUTTURA'!D93&lt;='DATI STRUTTURA'!E93,0,1/(('Foglio deposito'!$C$81^3)/('MASSE 2'!$N$13*'DATI STRUTTURA'!$C$5*H26)+'Foglio deposito'!$C$81/('DATI STRUTTURA'!$C$6*$F26))))</f>
        <v>0</v>
      </c>
      <c r="J26" s="133">
        <f>IF(G26=0,0,IF('DATI STRUTTURA'!D93&lt;='DATI STRUTTURA'!E93,1/(('Foglio deposito'!$C$81^3)/('MASSE 2'!$N$13*'DATI STRUTTURA'!$C$5*G26)+'Foglio deposito'!$C$81/('DATI STRUTTURA'!$C$6*$F26)),0))</f>
        <v>0</v>
      </c>
      <c r="K26" s="131">
        <f>'DATI STRUTTURA'!F93</f>
        <v>0</v>
      </c>
      <c r="L26" s="131">
        <f>'DATI STRUTTURA'!G93</f>
        <v>0</v>
      </c>
      <c r="M26" s="134">
        <f t="shared" si="4"/>
        <v>0</v>
      </c>
      <c r="N26" s="134">
        <f t="shared" si="5"/>
        <v>0</v>
      </c>
      <c r="O26" s="131">
        <f>K26-CENTRI!$S$32</f>
        <v>-4.1925176757912528</v>
      </c>
      <c r="P26" s="131">
        <f>L26-CENTRI!$S$33</f>
        <v>-4.3365898934580809</v>
      </c>
      <c r="Q26" s="131">
        <f t="shared" si="6"/>
        <v>17.577204461822088</v>
      </c>
      <c r="R26" s="131">
        <f t="shared" si="6"/>
        <v>18.806011904042769</v>
      </c>
      <c r="S26" s="133">
        <f t="shared" si="7"/>
        <v>0</v>
      </c>
      <c r="T26" s="133">
        <f t="shared" si="8"/>
        <v>0</v>
      </c>
      <c r="U26" s="132">
        <f t="shared" si="13"/>
        <v>0</v>
      </c>
      <c r="V26" s="132">
        <f>I26*'Foglio deposito'!$F$270*P26/CENTRI!$S$40</f>
        <v>0</v>
      </c>
      <c r="W26" s="132">
        <f>I26*'Foglio deposito'!$F$269*P26/CENTRI!$S$40</f>
        <v>0</v>
      </c>
      <c r="X26" s="132">
        <f t="shared" si="14"/>
        <v>0</v>
      </c>
      <c r="Y26" s="132">
        <f>J26*'Foglio deposito'!$F$269*O26/CENTRI!$S$40</f>
        <v>0</v>
      </c>
      <c r="Z26" s="132">
        <f>J26*'Foglio deposito'!$F$270*O26/CENTRI!$S$40</f>
        <v>0</v>
      </c>
      <c r="AA26" s="131">
        <f>(U26+V26)*'Foglio deposito'!$C$62-W26*'Foglio deposito'!$C$63+AI26</f>
        <v>0</v>
      </c>
      <c r="AB26" s="131">
        <f>(X26+Y26)*'Foglio deposito'!$C$63-Z26*'Foglio deposito'!$C$62+AJ26</f>
        <v>0</v>
      </c>
      <c r="AC26" s="131">
        <f>AA26*100/'Foglio deposito'!$C$62</f>
        <v>0</v>
      </c>
      <c r="AD26" s="131">
        <f>AB26*100/'Foglio deposito'!$C$63</f>
        <v>0</v>
      </c>
      <c r="AE26" s="109">
        <f t="shared" si="18"/>
        <v>0</v>
      </c>
      <c r="AF26" s="10">
        <f t="shared" si="11"/>
        <v>0</v>
      </c>
      <c r="AG26" s="14">
        <f t="shared" si="15"/>
        <v>0</v>
      </c>
      <c r="AH26" s="14">
        <f>IF(AG26=0,0,'Foglio deposito'!$S$223)*AG26</f>
        <v>0</v>
      </c>
      <c r="AI26" s="337">
        <f t="shared" si="16"/>
        <v>0</v>
      </c>
      <c r="AJ26" s="338">
        <f t="shared" si="17"/>
        <v>0</v>
      </c>
      <c r="AL26" s="338">
        <f>(U26+V26)*'Foglio deposito'!$C$62-W26*'Foglio deposito'!$C$63</f>
        <v>0</v>
      </c>
      <c r="AM26" s="338">
        <f>(X26+Y26)*'Foglio deposito'!$C$63-Z26*'Foglio deposito'!$C$62</f>
        <v>0</v>
      </c>
    </row>
    <row r="27" spans="2:39" ht="18" customHeight="1" x14ac:dyDescent="0.25">
      <c r="B27" s="134">
        <f t="shared" si="12"/>
        <v>24</v>
      </c>
      <c r="C27" s="131">
        <f>'DATI STRUTTURA'!D94</f>
        <v>0</v>
      </c>
      <c r="D27" s="131">
        <f>'DATI STRUTTURA'!E94</f>
        <v>0</v>
      </c>
      <c r="E27" s="136">
        <f t="shared" si="0"/>
        <v>0</v>
      </c>
      <c r="F27" s="131">
        <f t="shared" si="1"/>
        <v>0</v>
      </c>
      <c r="G27" s="135">
        <f t="shared" si="2"/>
        <v>0</v>
      </c>
      <c r="H27" s="135">
        <f t="shared" si="3"/>
        <v>0</v>
      </c>
      <c r="I27" s="133">
        <f>IF(H27=0,0,IF('DATI STRUTTURA'!D94&lt;='DATI STRUTTURA'!E94,0,1/(('Foglio deposito'!$C$81^3)/('MASSE 2'!$N$13*'DATI STRUTTURA'!$C$5*H27)+'Foglio deposito'!$C$81/('DATI STRUTTURA'!$C$6*$F27))))</f>
        <v>0</v>
      </c>
      <c r="J27" s="133">
        <f>IF(G27=0,0,IF('DATI STRUTTURA'!D94&lt;='DATI STRUTTURA'!E94,1/(('Foglio deposito'!$C$81^3)/('MASSE 2'!$N$13*'DATI STRUTTURA'!$C$5*G27)+'Foglio deposito'!$C$81/('DATI STRUTTURA'!$C$6*$F27)),0))</f>
        <v>0</v>
      </c>
      <c r="K27" s="131">
        <f>'DATI STRUTTURA'!F94</f>
        <v>0</v>
      </c>
      <c r="L27" s="131">
        <f>'DATI STRUTTURA'!G94</f>
        <v>0</v>
      </c>
      <c r="M27" s="134">
        <f t="shared" si="4"/>
        <v>0</v>
      </c>
      <c r="N27" s="134">
        <f t="shared" si="5"/>
        <v>0</v>
      </c>
      <c r="O27" s="131">
        <f>K27-CENTRI!$S$32</f>
        <v>-4.1925176757912528</v>
      </c>
      <c r="P27" s="131">
        <f>L27-CENTRI!$S$33</f>
        <v>-4.3365898934580809</v>
      </c>
      <c r="Q27" s="131">
        <f t="shared" si="6"/>
        <v>17.577204461822088</v>
      </c>
      <c r="R27" s="131">
        <f t="shared" si="6"/>
        <v>18.806011904042769</v>
      </c>
      <c r="S27" s="133">
        <f t="shared" si="7"/>
        <v>0</v>
      </c>
      <c r="T27" s="133">
        <f t="shared" si="8"/>
        <v>0</v>
      </c>
      <c r="U27" s="132">
        <f t="shared" si="13"/>
        <v>0</v>
      </c>
      <c r="V27" s="132">
        <f>I27*'Foglio deposito'!$F$270*P27/CENTRI!$S$40</f>
        <v>0</v>
      </c>
      <c r="W27" s="132">
        <f>I27*'Foglio deposito'!$F$269*P27/CENTRI!$S$40</f>
        <v>0</v>
      </c>
      <c r="X27" s="132">
        <f t="shared" si="14"/>
        <v>0</v>
      </c>
      <c r="Y27" s="132">
        <f>J27*'Foglio deposito'!$F$269*O27/CENTRI!$S$40</f>
        <v>0</v>
      </c>
      <c r="Z27" s="132">
        <f>J27*'Foglio deposito'!$F$270*O27/CENTRI!$S$40</f>
        <v>0</v>
      </c>
      <c r="AA27" s="131">
        <f>(U27+V27)*'Foglio deposito'!$C$62-W27*'Foglio deposito'!$C$63+AI27</f>
        <v>0</v>
      </c>
      <c r="AB27" s="131">
        <f>(X27+Y27)*'Foglio deposito'!$C$63-Z27*'Foglio deposito'!$C$62+AJ27</f>
        <v>0</v>
      </c>
      <c r="AC27" s="131">
        <f>AA27*100/'Foglio deposito'!$C$62</f>
        <v>0</v>
      </c>
      <c r="AD27" s="131">
        <f>AB27*100/'Foglio deposito'!$C$63</f>
        <v>0</v>
      </c>
      <c r="AE27" s="109">
        <f t="shared" si="18"/>
        <v>0</v>
      </c>
      <c r="AF27" s="10">
        <f t="shared" si="11"/>
        <v>0</v>
      </c>
      <c r="AG27" s="14">
        <f t="shared" si="15"/>
        <v>0</v>
      </c>
      <c r="AH27" s="14">
        <f>IF(AG27=0,0,'Foglio deposito'!$S$223)*AG27</f>
        <v>0</v>
      </c>
      <c r="AI27" s="337">
        <f t="shared" si="16"/>
        <v>0</v>
      </c>
      <c r="AJ27" s="338">
        <f t="shared" si="17"/>
        <v>0</v>
      </c>
      <c r="AL27" s="338">
        <f>(U27+V27)*'Foglio deposito'!$C$62-W27*'Foglio deposito'!$C$63</f>
        <v>0</v>
      </c>
      <c r="AM27" s="338">
        <f>(X27+Y27)*'Foglio deposito'!$C$63-Z27*'Foglio deposito'!$C$62</f>
        <v>0</v>
      </c>
    </row>
    <row r="28" spans="2:39" ht="18" customHeight="1" x14ac:dyDescent="0.25">
      <c r="B28" s="134">
        <f t="shared" si="12"/>
        <v>25</v>
      </c>
      <c r="C28" s="131">
        <f>'DATI STRUTTURA'!D95</f>
        <v>0</v>
      </c>
      <c r="D28" s="131">
        <f>'DATI STRUTTURA'!E95</f>
        <v>0</v>
      </c>
      <c r="E28" s="136">
        <f t="shared" si="0"/>
        <v>0</v>
      </c>
      <c r="F28" s="131">
        <f t="shared" si="1"/>
        <v>0</v>
      </c>
      <c r="G28" s="135">
        <f t="shared" si="2"/>
        <v>0</v>
      </c>
      <c r="H28" s="135">
        <f t="shared" si="3"/>
        <v>0</v>
      </c>
      <c r="I28" s="133">
        <f>IF(H28=0,0,IF('DATI STRUTTURA'!D95&lt;='DATI STRUTTURA'!E95,0,1/(('Foglio deposito'!$C$81^3)/('MASSE 2'!$N$13*'DATI STRUTTURA'!$C$5*H28)+'Foglio deposito'!$C$81/('DATI STRUTTURA'!$C$6*$F28))))</f>
        <v>0</v>
      </c>
      <c r="J28" s="133">
        <f>IF(G28=0,0,IF('DATI STRUTTURA'!D95&lt;='DATI STRUTTURA'!E95,1/(('Foglio deposito'!$C$81^3)/('MASSE 2'!$N$13*'DATI STRUTTURA'!$C$5*G28)+'Foglio deposito'!$C$81/('DATI STRUTTURA'!$C$6*$F28)),0))</f>
        <v>0</v>
      </c>
      <c r="K28" s="131">
        <f>'DATI STRUTTURA'!F95</f>
        <v>0</v>
      </c>
      <c r="L28" s="131">
        <f>'DATI STRUTTURA'!G95</f>
        <v>0</v>
      </c>
      <c r="M28" s="134">
        <f t="shared" si="4"/>
        <v>0</v>
      </c>
      <c r="N28" s="134">
        <f t="shared" si="5"/>
        <v>0</v>
      </c>
      <c r="O28" s="131">
        <f>K28-CENTRI!$S$32</f>
        <v>-4.1925176757912528</v>
      </c>
      <c r="P28" s="131">
        <f>L28-CENTRI!$S$33</f>
        <v>-4.3365898934580809</v>
      </c>
      <c r="Q28" s="131">
        <f t="shared" si="6"/>
        <v>17.577204461822088</v>
      </c>
      <c r="R28" s="131">
        <f t="shared" si="6"/>
        <v>18.806011904042769</v>
      </c>
      <c r="S28" s="133">
        <f t="shared" si="7"/>
        <v>0</v>
      </c>
      <c r="T28" s="133">
        <f t="shared" si="8"/>
        <v>0</v>
      </c>
      <c r="U28" s="132">
        <f t="shared" si="13"/>
        <v>0</v>
      </c>
      <c r="V28" s="132">
        <f>I28*'Foglio deposito'!$F$270*P28/CENTRI!$S$40</f>
        <v>0</v>
      </c>
      <c r="W28" s="132">
        <f>I28*'Foglio deposito'!$F$269*P28/CENTRI!$S$40</f>
        <v>0</v>
      </c>
      <c r="X28" s="132">
        <f t="shared" si="14"/>
        <v>0</v>
      </c>
      <c r="Y28" s="132">
        <f>J28*'Foglio deposito'!$F$269*O28/CENTRI!$S$40</f>
        <v>0</v>
      </c>
      <c r="Z28" s="132">
        <f>J28*'Foglio deposito'!$F$270*O28/CENTRI!$S$40</f>
        <v>0</v>
      </c>
      <c r="AA28" s="131">
        <f>(U28+V28)*'Foglio deposito'!$C$62-W28*'Foglio deposito'!$C$63+AI28</f>
        <v>0</v>
      </c>
      <c r="AB28" s="131">
        <f>(X28+Y28)*'Foglio deposito'!$C$63-Z28*'Foglio deposito'!$C$62+AJ28</f>
        <v>0</v>
      </c>
      <c r="AC28" s="131">
        <f>AA28*100/'Foglio deposito'!$C$62</f>
        <v>0</v>
      </c>
      <c r="AD28" s="131">
        <f>AB28*100/'Foglio deposito'!$C$63</f>
        <v>0</v>
      </c>
      <c r="AE28" s="109">
        <f t="shared" si="18"/>
        <v>0</v>
      </c>
      <c r="AF28" s="10">
        <f t="shared" si="11"/>
        <v>0</v>
      </c>
      <c r="AG28" s="14">
        <f t="shared" si="15"/>
        <v>0</v>
      </c>
      <c r="AH28" s="14">
        <f>IF(AG28=0,0,'Foglio deposito'!$S$223)*AG28</f>
        <v>0</v>
      </c>
      <c r="AI28" s="337">
        <f t="shared" si="16"/>
        <v>0</v>
      </c>
      <c r="AJ28" s="338">
        <f t="shared" si="17"/>
        <v>0</v>
      </c>
      <c r="AL28" s="338">
        <f>(U28+V28)*'Foglio deposito'!$C$62-W28*'Foglio deposito'!$C$63</f>
        <v>0</v>
      </c>
      <c r="AM28" s="338">
        <f>(X28+Y28)*'Foglio deposito'!$C$63-Z28*'Foglio deposito'!$C$62</f>
        <v>0</v>
      </c>
    </row>
    <row r="29" spans="2:39" ht="18" customHeight="1" x14ac:dyDescent="0.25">
      <c r="B29" s="134">
        <f t="shared" si="12"/>
        <v>26</v>
      </c>
      <c r="C29" s="131">
        <f>'DATI STRUTTURA'!D96</f>
        <v>0</v>
      </c>
      <c r="D29" s="131">
        <f>'DATI STRUTTURA'!E96</f>
        <v>0</v>
      </c>
      <c r="E29" s="136">
        <f t="shared" si="0"/>
        <v>0</v>
      </c>
      <c r="F29" s="131">
        <f t="shared" si="1"/>
        <v>0</v>
      </c>
      <c r="G29" s="135">
        <f t="shared" si="2"/>
        <v>0</v>
      </c>
      <c r="H29" s="135">
        <f t="shared" si="3"/>
        <v>0</v>
      </c>
      <c r="I29" s="133">
        <f>IF(H29=0,0,IF('DATI STRUTTURA'!D96&lt;='DATI STRUTTURA'!E96,0,1/(('Foglio deposito'!$C$81^3)/('MASSE 2'!$N$13*'DATI STRUTTURA'!$C$5*H29)+'Foglio deposito'!$C$81/('DATI STRUTTURA'!$C$6*$F29))))</f>
        <v>0</v>
      </c>
      <c r="J29" s="133">
        <f>IF(G29=0,0,IF('DATI STRUTTURA'!D96&lt;='DATI STRUTTURA'!E96,1/(('Foglio deposito'!$C$81^3)/('MASSE 2'!$N$13*'DATI STRUTTURA'!$C$5*G29)+'Foglio deposito'!$C$81/('DATI STRUTTURA'!$C$6*$F29)),0))</f>
        <v>0</v>
      </c>
      <c r="K29" s="131">
        <f>'DATI STRUTTURA'!F96</f>
        <v>0</v>
      </c>
      <c r="L29" s="131">
        <f>'DATI STRUTTURA'!G96</f>
        <v>0</v>
      </c>
      <c r="M29" s="134">
        <f t="shared" si="4"/>
        <v>0</v>
      </c>
      <c r="N29" s="134">
        <f t="shared" si="5"/>
        <v>0</v>
      </c>
      <c r="O29" s="131">
        <f>K29-CENTRI!$S$32</f>
        <v>-4.1925176757912528</v>
      </c>
      <c r="P29" s="131">
        <f>L29-CENTRI!$S$33</f>
        <v>-4.3365898934580809</v>
      </c>
      <c r="Q29" s="131">
        <f t="shared" si="6"/>
        <v>17.577204461822088</v>
      </c>
      <c r="R29" s="131">
        <f t="shared" si="6"/>
        <v>18.806011904042769</v>
      </c>
      <c r="S29" s="133">
        <f t="shared" si="7"/>
        <v>0</v>
      </c>
      <c r="T29" s="133">
        <f t="shared" si="8"/>
        <v>0</v>
      </c>
      <c r="U29" s="132">
        <f t="shared" si="13"/>
        <v>0</v>
      </c>
      <c r="V29" s="132">
        <f>I29*'Foglio deposito'!$F$270*P29/CENTRI!$S$40</f>
        <v>0</v>
      </c>
      <c r="W29" s="132">
        <f>I29*'Foglio deposito'!$F$269*P29/CENTRI!$S$40</f>
        <v>0</v>
      </c>
      <c r="X29" s="132">
        <f t="shared" si="14"/>
        <v>0</v>
      </c>
      <c r="Y29" s="132">
        <f>J29*'Foglio deposito'!$F$269*O29/CENTRI!$S$40</f>
        <v>0</v>
      </c>
      <c r="Z29" s="132">
        <f>J29*'Foglio deposito'!$F$270*O29/CENTRI!$S$40</f>
        <v>0</v>
      </c>
      <c r="AA29" s="131">
        <f>(U29+V29)*'Foglio deposito'!$C$62-W29*'Foglio deposito'!$C$63+AI29</f>
        <v>0</v>
      </c>
      <c r="AB29" s="131">
        <f>(X29+Y29)*'Foglio deposito'!$C$63-Z29*'Foglio deposito'!$C$62+AJ29</f>
        <v>0</v>
      </c>
      <c r="AC29" s="131">
        <f>AA29*100/'Foglio deposito'!$C$62</f>
        <v>0</v>
      </c>
      <c r="AD29" s="131">
        <f>AB29*100/'Foglio deposito'!$C$63</f>
        <v>0</v>
      </c>
      <c r="AE29" s="109">
        <f t="shared" si="18"/>
        <v>0</v>
      </c>
      <c r="AF29" s="10">
        <f t="shared" si="11"/>
        <v>0</v>
      </c>
      <c r="AG29" s="14">
        <f t="shared" si="15"/>
        <v>0</v>
      </c>
      <c r="AH29" s="14">
        <f>IF(AG29=0,0,'Foglio deposito'!$S$223)*AG29</f>
        <v>0</v>
      </c>
      <c r="AI29" s="337">
        <f t="shared" si="16"/>
        <v>0</v>
      </c>
      <c r="AJ29" s="338">
        <f t="shared" si="17"/>
        <v>0</v>
      </c>
      <c r="AL29" s="338">
        <f>(U29+V29)*'Foglio deposito'!$C$62-W29*'Foglio deposito'!$C$63</f>
        <v>0</v>
      </c>
      <c r="AM29" s="338">
        <f>(X29+Y29)*'Foglio deposito'!$C$63-Z29*'Foglio deposito'!$C$62</f>
        <v>0</v>
      </c>
    </row>
    <row r="30" spans="2:39" ht="18" customHeight="1" x14ac:dyDescent="0.25">
      <c r="B30" s="134">
        <f t="shared" si="12"/>
        <v>27</v>
      </c>
      <c r="C30" s="131">
        <f>'DATI STRUTTURA'!D97</f>
        <v>0</v>
      </c>
      <c r="D30" s="131">
        <f>'DATI STRUTTURA'!E97</f>
        <v>0</v>
      </c>
      <c r="E30" s="136">
        <f t="shared" si="0"/>
        <v>0</v>
      </c>
      <c r="F30" s="131">
        <f t="shared" si="1"/>
        <v>0</v>
      </c>
      <c r="G30" s="135">
        <f t="shared" si="2"/>
        <v>0</v>
      </c>
      <c r="H30" s="135">
        <f t="shared" si="3"/>
        <v>0</v>
      </c>
      <c r="I30" s="133">
        <f>IF(H30=0,0,IF('DATI STRUTTURA'!D97&lt;='DATI STRUTTURA'!E97,0,1/(('Foglio deposito'!$C$81^3)/('MASSE 2'!$N$13*'DATI STRUTTURA'!$C$5*H30)+'Foglio deposito'!$C$81/('DATI STRUTTURA'!$C$6*$F30))))</f>
        <v>0</v>
      </c>
      <c r="J30" s="133">
        <f>IF(G30=0,0,IF('DATI STRUTTURA'!D97&lt;='DATI STRUTTURA'!E97,1/(('Foglio deposito'!$C$81^3)/('MASSE 2'!$N$13*'DATI STRUTTURA'!$C$5*G30)+'Foglio deposito'!$C$81/('DATI STRUTTURA'!$C$6*$F30)),0))</f>
        <v>0</v>
      </c>
      <c r="K30" s="131">
        <f>'DATI STRUTTURA'!F97</f>
        <v>0</v>
      </c>
      <c r="L30" s="131">
        <f>'DATI STRUTTURA'!G97</f>
        <v>0</v>
      </c>
      <c r="M30" s="134">
        <f t="shared" si="4"/>
        <v>0</v>
      </c>
      <c r="N30" s="134">
        <f t="shared" si="5"/>
        <v>0</v>
      </c>
      <c r="O30" s="131">
        <f>K30-CENTRI!$S$32</f>
        <v>-4.1925176757912528</v>
      </c>
      <c r="P30" s="131">
        <f>L30-CENTRI!$S$33</f>
        <v>-4.3365898934580809</v>
      </c>
      <c r="Q30" s="131">
        <f t="shared" si="6"/>
        <v>17.577204461822088</v>
      </c>
      <c r="R30" s="131">
        <f t="shared" si="6"/>
        <v>18.806011904042769</v>
      </c>
      <c r="S30" s="133">
        <f t="shared" si="7"/>
        <v>0</v>
      </c>
      <c r="T30" s="133">
        <f t="shared" si="8"/>
        <v>0</v>
      </c>
      <c r="U30" s="132">
        <f t="shared" si="13"/>
        <v>0</v>
      </c>
      <c r="V30" s="132">
        <f>I30*'Foglio deposito'!$F$270*P30/CENTRI!$S$40</f>
        <v>0</v>
      </c>
      <c r="W30" s="132">
        <f>I30*'Foglio deposito'!$F$269*P30/CENTRI!$S$40</f>
        <v>0</v>
      </c>
      <c r="X30" s="132">
        <f t="shared" si="14"/>
        <v>0</v>
      </c>
      <c r="Y30" s="132">
        <f>J30*'Foglio deposito'!$F$269*O30/CENTRI!$S$40</f>
        <v>0</v>
      </c>
      <c r="Z30" s="132">
        <f>J30*'Foglio deposito'!$F$270*O30/CENTRI!$S$40</f>
        <v>0</v>
      </c>
      <c r="AA30" s="131">
        <f>(U30+V30)*'Foglio deposito'!$C$62-W30*'Foglio deposito'!$C$63+AI30</f>
        <v>0</v>
      </c>
      <c r="AB30" s="131">
        <f>(X30+Y30)*'Foglio deposito'!$C$63-Z30*'Foglio deposito'!$C$62+AJ30</f>
        <v>0</v>
      </c>
      <c r="AC30" s="131">
        <f>AA30*100/'Foglio deposito'!$C$62</f>
        <v>0</v>
      </c>
      <c r="AD30" s="131">
        <f>AB30*100/'Foglio deposito'!$C$63</f>
        <v>0</v>
      </c>
      <c r="AE30" s="109">
        <f t="shared" si="18"/>
        <v>0</v>
      </c>
      <c r="AF30" s="10">
        <f t="shared" si="11"/>
        <v>0</v>
      </c>
      <c r="AG30" s="14">
        <f t="shared" si="15"/>
        <v>0</v>
      </c>
      <c r="AH30" s="14">
        <f>IF(AG30=0,0,'Foglio deposito'!$S$223)*AG30</f>
        <v>0</v>
      </c>
      <c r="AI30" s="337">
        <f t="shared" si="16"/>
        <v>0</v>
      </c>
      <c r="AJ30" s="338">
        <f t="shared" si="17"/>
        <v>0</v>
      </c>
      <c r="AL30" s="338">
        <f>(U30+V30)*'Foglio deposito'!$C$62-W30*'Foglio deposito'!$C$63</f>
        <v>0</v>
      </c>
      <c r="AM30" s="338">
        <f>(X30+Y30)*'Foglio deposito'!$C$63-Z30*'Foglio deposito'!$C$62</f>
        <v>0</v>
      </c>
    </row>
    <row r="31" spans="2:39" ht="18" customHeight="1" x14ac:dyDescent="0.25">
      <c r="B31" s="134">
        <f t="shared" si="12"/>
        <v>28</v>
      </c>
      <c r="C31" s="131">
        <f>'DATI STRUTTURA'!D98</f>
        <v>0</v>
      </c>
      <c r="D31" s="131">
        <f>'DATI STRUTTURA'!E98</f>
        <v>0</v>
      </c>
      <c r="E31" s="136">
        <f t="shared" si="0"/>
        <v>0</v>
      </c>
      <c r="F31" s="131">
        <f t="shared" si="1"/>
        <v>0</v>
      </c>
      <c r="G31" s="135">
        <f t="shared" si="2"/>
        <v>0</v>
      </c>
      <c r="H31" s="135">
        <f t="shared" si="3"/>
        <v>0</v>
      </c>
      <c r="I31" s="133">
        <f>IF(H31=0,0,IF('DATI STRUTTURA'!D98&lt;='DATI STRUTTURA'!E98,0,1/(('Foglio deposito'!$C$81^3)/('MASSE 2'!$N$13*'DATI STRUTTURA'!$C$5*H31)+'Foglio deposito'!$C$81/('DATI STRUTTURA'!$C$6*$F31))))</f>
        <v>0</v>
      </c>
      <c r="J31" s="133">
        <f>IF(G31=0,0,IF('DATI STRUTTURA'!D98&lt;='DATI STRUTTURA'!E98,1/(('Foglio deposito'!$C$81^3)/('MASSE 2'!$N$13*'DATI STRUTTURA'!$C$5*G31)+'Foglio deposito'!$C$81/('DATI STRUTTURA'!$C$6*$F31)),0))</f>
        <v>0</v>
      </c>
      <c r="K31" s="131">
        <f>'DATI STRUTTURA'!F98</f>
        <v>0</v>
      </c>
      <c r="L31" s="131">
        <f>'DATI STRUTTURA'!G98</f>
        <v>0</v>
      </c>
      <c r="M31" s="134">
        <f t="shared" si="4"/>
        <v>0</v>
      </c>
      <c r="N31" s="134">
        <f t="shared" si="5"/>
        <v>0</v>
      </c>
      <c r="O31" s="131">
        <f>K31-CENTRI!$S$32</f>
        <v>-4.1925176757912528</v>
      </c>
      <c r="P31" s="131">
        <f>L31-CENTRI!$S$33</f>
        <v>-4.3365898934580809</v>
      </c>
      <c r="Q31" s="131">
        <f t="shared" si="6"/>
        <v>17.577204461822088</v>
      </c>
      <c r="R31" s="131">
        <f t="shared" si="6"/>
        <v>18.806011904042769</v>
      </c>
      <c r="S31" s="133">
        <f t="shared" si="7"/>
        <v>0</v>
      </c>
      <c r="T31" s="133">
        <f t="shared" si="8"/>
        <v>0</v>
      </c>
      <c r="U31" s="132">
        <f t="shared" si="13"/>
        <v>0</v>
      </c>
      <c r="V31" s="132">
        <f>I31*'Foglio deposito'!$F$270*P31/CENTRI!$S$40</f>
        <v>0</v>
      </c>
      <c r="W31" s="132">
        <f>I31*'Foglio deposito'!$F$269*P31/CENTRI!$S$40</f>
        <v>0</v>
      </c>
      <c r="X31" s="132">
        <f t="shared" si="14"/>
        <v>0</v>
      </c>
      <c r="Y31" s="132">
        <f>J31*'Foglio deposito'!$F$269*O31/CENTRI!$S$40</f>
        <v>0</v>
      </c>
      <c r="Z31" s="132">
        <f>J31*'Foglio deposito'!$F$270*O31/CENTRI!$S$40</f>
        <v>0</v>
      </c>
      <c r="AA31" s="131">
        <f>(U31+V31)*'Foglio deposito'!$C$62-W31*'Foglio deposito'!$C$63+AI31</f>
        <v>0</v>
      </c>
      <c r="AB31" s="131">
        <f>(X31+Y31)*'Foglio deposito'!$C$63-Z31*'Foglio deposito'!$C$62+AJ31</f>
        <v>0</v>
      </c>
      <c r="AC31" s="131">
        <f>AA31*100/'Foglio deposito'!$C$62</f>
        <v>0</v>
      </c>
      <c r="AD31" s="131">
        <f>AB31*100/'Foglio deposito'!$C$63</f>
        <v>0</v>
      </c>
      <c r="AE31" s="109">
        <f t="shared" si="18"/>
        <v>0</v>
      </c>
      <c r="AF31" s="10">
        <f t="shared" si="11"/>
        <v>0</v>
      </c>
      <c r="AG31" s="14">
        <f t="shared" si="15"/>
        <v>0</v>
      </c>
      <c r="AH31" s="14">
        <f>IF(AG31=0,0,'Foglio deposito'!$S$223)*AG31</f>
        <v>0</v>
      </c>
      <c r="AI31" s="337">
        <f t="shared" si="16"/>
        <v>0</v>
      </c>
      <c r="AJ31" s="338">
        <f t="shared" si="17"/>
        <v>0</v>
      </c>
      <c r="AL31" s="338">
        <f>(U31+V31)*'Foglio deposito'!$C$62-W31*'Foglio deposito'!$C$63</f>
        <v>0</v>
      </c>
      <c r="AM31" s="338">
        <f>(X31+Y31)*'Foglio deposito'!$C$63-Z31*'Foglio deposito'!$C$62</f>
        <v>0</v>
      </c>
    </row>
    <row r="32" spans="2:39" ht="18" customHeight="1" x14ac:dyDescent="0.25">
      <c r="B32" s="134">
        <f t="shared" si="12"/>
        <v>29</v>
      </c>
      <c r="C32" s="131">
        <f>'DATI STRUTTURA'!D99</f>
        <v>0</v>
      </c>
      <c r="D32" s="131">
        <f>'DATI STRUTTURA'!E99</f>
        <v>0</v>
      </c>
      <c r="E32" s="136">
        <f t="shared" si="0"/>
        <v>0</v>
      </c>
      <c r="F32" s="131">
        <f t="shared" si="1"/>
        <v>0</v>
      </c>
      <c r="G32" s="135">
        <f t="shared" si="2"/>
        <v>0</v>
      </c>
      <c r="H32" s="135">
        <f t="shared" si="3"/>
        <v>0</v>
      </c>
      <c r="I32" s="133">
        <f>IF(H32=0,0,IF('DATI STRUTTURA'!D99&lt;='DATI STRUTTURA'!E99,0,1/(('Foglio deposito'!$C$81^3)/('MASSE 2'!$N$13*'DATI STRUTTURA'!$C$5*H32)+'Foglio deposito'!$C$81/('DATI STRUTTURA'!$C$6*$F32))))</f>
        <v>0</v>
      </c>
      <c r="J32" s="133">
        <f>IF(G32=0,0,IF('DATI STRUTTURA'!D99&lt;='DATI STRUTTURA'!E99,1/(('Foglio deposito'!$C$81^3)/('MASSE 2'!$N$13*'DATI STRUTTURA'!$C$5*G32)+'Foglio deposito'!$C$81/('DATI STRUTTURA'!$C$6*$F32)),0))</f>
        <v>0</v>
      </c>
      <c r="K32" s="131">
        <f>'DATI STRUTTURA'!F99</f>
        <v>0</v>
      </c>
      <c r="L32" s="131">
        <f>'DATI STRUTTURA'!G99</f>
        <v>0</v>
      </c>
      <c r="M32" s="134">
        <f t="shared" si="4"/>
        <v>0</v>
      </c>
      <c r="N32" s="134">
        <f t="shared" si="5"/>
        <v>0</v>
      </c>
      <c r="O32" s="131">
        <f>K32-CENTRI!$S$32</f>
        <v>-4.1925176757912528</v>
      </c>
      <c r="P32" s="131">
        <f>L32-CENTRI!$S$33</f>
        <v>-4.3365898934580809</v>
      </c>
      <c r="Q32" s="131">
        <f t="shared" si="6"/>
        <v>17.577204461822088</v>
      </c>
      <c r="R32" s="131">
        <f t="shared" si="6"/>
        <v>18.806011904042769</v>
      </c>
      <c r="S32" s="133">
        <f t="shared" si="7"/>
        <v>0</v>
      </c>
      <c r="T32" s="133">
        <f t="shared" si="8"/>
        <v>0</v>
      </c>
      <c r="U32" s="132">
        <f t="shared" si="13"/>
        <v>0</v>
      </c>
      <c r="V32" s="132">
        <f>I32*'Foglio deposito'!$F$270*P32/CENTRI!$S$40</f>
        <v>0</v>
      </c>
      <c r="W32" s="132">
        <f>I32*'Foglio deposito'!$F$269*P32/CENTRI!$S$40</f>
        <v>0</v>
      </c>
      <c r="X32" s="132">
        <f t="shared" si="14"/>
        <v>0</v>
      </c>
      <c r="Y32" s="132">
        <f>J32*'Foglio deposito'!$F$269*O32/CENTRI!$S$40</f>
        <v>0</v>
      </c>
      <c r="Z32" s="132">
        <f>J32*'Foglio deposito'!$F$270*O32/CENTRI!$S$40</f>
        <v>0</v>
      </c>
      <c r="AA32" s="131">
        <f>(U32+V32)*'Foglio deposito'!$C$62-W32*'Foglio deposito'!$C$63+AI32</f>
        <v>0</v>
      </c>
      <c r="AB32" s="131">
        <f>(X32+Y32)*'Foglio deposito'!$C$63-Z32*'Foglio deposito'!$C$62+AJ32</f>
        <v>0</v>
      </c>
      <c r="AC32" s="131">
        <f>AA32*100/'Foglio deposito'!$C$62</f>
        <v>0</v>
      </c>
      <c r="AD32" s="131">
        <f>AB32*100/'Foglio deposito'!$C$63</f>
        <v>0</v>
      </c>
      <c r="AE32" s="109">
        <f t="shared" si="18"/>
        <v>0</v>
      </c>
      <c r="AF32" s="10">
        <f t="shared" si="11"/>
        <v>0</v>
      </c>
      <c r="AG32" s="14">
        <f t="shared" si="15"/>
        <v>0</v>
      </c>
      <c r="AH32" s="14">
        <f>IF(AG32=0,0,'Foglio deposito'!$S$223)*AG32</f>
        <v>0</v>
      </c>
      <c r="AI32" s="337">
        <f t="shared" si="16"/>
        <v>0</v>
      </c>
      <c r="AJ32" s="338">
        <f t="shared" si="17"/>
        <v>0</v>
      </c>
      <c r="AL32" s="338">
        <f>(U32+V32)*'Foglio deposito'!$C$62-W32*'Foglio deposito'!$C$63</f>
        <v>0</v>
      </c>
      <c r="AM32" s="338">
        <f>(X32+Y32)*'Foglio deposito'!$C$63-Z32*'Foglio deposito'!$C$62</f>
        <v>0</v>
      </c>
    </row>
    <row r="33" spans="2:42" ht="18" customHeight="1" x14ac:dyDescent="0.25">
      <c r="B33" s="134">
        <f t="shared" si="12"/>
        <v>30</v>
      </c>
      <c r="C33" s="131">
        <f>'DATI STRUTTURA'!D100</f>
        <v>0</v>
      </c>
      <c r="D33" s="131">
        <f>'DATI STRUTTURA'!E100</f>
        <v>0</v>
      </c>
      <c r="E33" s="136">
        <f t="shared" si="0"/>
        <v>0</v>
      </c>
      <c r="F33" s="131">
        <f t="shared" si="1"/>
        <v>0</v>
      </c>
      <c r="G33" s="135">
        <f t="shared" si="2"/>
        <v>0</v>
      </c>
      <c r="H33" s="135">
        <f t="shared" si="3"/>
        <v>0</v>
      </c>
      <c r="I33" s="133">
        <f>IF(H33=0,0,IF('DATI STRUTTURA'!D100&lt;='DATI STRUTTURA'!E100,0,1/(('Foglio deposito'!$C$81^3)/('MASSE 2'!$N$13*'DATI STRUTTURA'!$C$5*H33)+'Foglio deposito'!$C$81/('DATI STRUTTURA'!$C$6*$F33))))</f>
        <v>0</v>
      </c>
      <c r="J33" s="133">
        <f>IF(G33=0,0,IF('DATI STRUTTURA'!D100&lt;='DATI STRUTTURA'!E100,1/(('Foglio deposito'!$C$81^3)/('MASSE 2'!$N$13*'DATI STRUTTURA'!$C$5*G33)+'Foglio deposito'!$C$81/('DATI STRUTTURA'!$C$6*$F33)),0))</f>
        <v>0</v>
      </c>
      <c r="K33" s="131">
        <f>'DATI STRUTTURA'!F100</f>
        <v>0</v>
      </c>
      <c r="L33" s="131">
        <f>'DATI STRUTTURA'!G100</f>
        <v>0</v>
      </c>
      <c r="M33" s="134">
        <f t="shared" si="4"/>
        <v>0</v>
      </c>
      <c r="N33" s="134">
        <f t="shared" si="5"/>
        <v>0</v>
      </c>
      <c r="O33" s="131">
        <f>K33-CENTRI!$S$32</f>
        <v>-4.1925176757912528</v>
      </c>
      <c r="P33" s="131">
        <f>L33-CENTRI!$S$33</f>
        <v>-4.3365898934580809</v>
      </c>
      <c r="Q33" s="131">
        <f t="shared" si="6"/>
        <v>17.577204461822088</v>
      </c>
      <c r="R33" s="131">
        <f t="shared" si="6"/>
        <v>18.806011904042769</v>
      </c>
      <c r="S33" s="133">
        <f t="shared" si="7"/>
        <v>0</v>
      </c>
      <c r="T33" s="133">
        <f t="shared" si="8"/>
        <v>0</v>
      </c>
      <c r="U33" s="132">
        <f t="shared" si="13"/>
        <v>0</v>
      </c>
      <c r="V33" s="132">
        <f>I33*'Foglio deposito'!$F$270*P33/CENTRI!$S$40</f>
        <v>0</v>
      </c>
      <c r="W33" s="132">
        <f>I33*'Foglio deposito'!$F$269*P33/CENTRI!$S$40</f>
        <v>0</v>
      </c>
      <c r="X33" s="132">
        <f t="shared" si="14"/>
        <v>0</v>
      </c>
      <c r="Y33" s="132">
        <f>J33*'Foglio deposito'!$F$269*O33/CENTRI!$S$40</f>
        <v>0</v>
      </c>
      <c r="Z33" s="132">
        <f>J33*'Foglio deposito'!$F$270*O33/CENTRI!$S$40</f>
        <v>0</v>
      </c>
      <c r="AA33" s="131">
        <f>(U33+V33)*'Foglio deposito'!$C$62-W33*'Foglio deposito'!$C$63+AI33</f>
        <v>0</v>
      </c>
      <c r="AB33" s="131">
        <f>(X33+Y33)*'Foglio deposito'!$C$63-Z33*'Foglio deposito'!$C$62+AJ33</f>
        <v>0</v>
      </c>
      <c r="AC33" s="131">
        <f>AA33*100/'Foglio deposito'!$C$62</f>
        <v>0</v>
      </c>
      <c r="AD33" s="131">
        <f>AB33*100/'Foglio deposito'!$C$63</f>
        <v>0</v>
      </c>
      <c r="AE33" s="109">
        <f t="shared" si="18"/>
        <v>0</v>
      </c>
      <c r="AF33" s="10">
        <f t="shared" si="11"/>
        <v>0</v>
      </c>
      <c r="AG33" s="14">
        <f t="shared" si="15"/>
        <v>0</v>
      </c>
      <c r="AH33" s="14">
        <f>IF(AG33=0,0,'Foglio deposito'!$S$223)*AG33</f>
        <v>0</v>
      </c>
      <c r="AI33" s="337">
        <f t="shared" si="16"/>
        <v>0</v>
      </c>
      <c r="AJ33" s="338">
        <f t="shared" si="17"/>
        <v>0</v>
      </c>
      <c r="AL33" s="338">
        <f>(U33+V33)*'Foglio deposito'!$C$62-W33*'Foglio deposito'!$C$63</f>
        <v>0</v>
      </c>
      <c r="AM33" s="338">
        <f>(X33+Y33)*'Foglio deposito'!$C$63-Z33*'Foglio deposito'!$C$62</f>
        <v>0</v>
      </c>
    </row>
    <row r="34" spans="2:42" ht="18" customHeight="1" x14ac:dyDescent="0.25">
      <c r="B34" s="134">
        <f t="shared" si="12"/>
        <v>31</v>
      </c>
      <c r="C34" s="131">
        <f>'DATI STRUTTURA'!D101</f>
        <v>0</v>
      </c>
      <c r="D34" s="131">
        <f>'DATI STRUTTURA'!E101</f>
        <v>0</v>
      </c>
      <c r="E34" s="136">
        <f t="shared" si="0"/>
        <v>0</v>
      </c>
      <c r="F34" s="131">
        <f t="shared" si="1"/>
        <v>0</v>
      </c>
      <c r="G34" s="135">
        <f t="shared" si="2"/>
        <v>0</v>
      </c>
      <c r="H34" s="135">
        <f t="shared" si="3"/>
        <v>0</v>
      </c>
      <c r="I34" s="133">
        <f>IF(H34=0,0,IF('DATI STRUTTURA'!D101&lt;='DATI STRUTTURA'!E101,0,1/(('Foglio deposito'!$C$81^3)/('MASSE 2'!$N$13*'DATI STRUTTURA'!$C$5*H34)+'Foglio deposito'!$C$81/('DATI STRUTTURA'!$C$6*$F34))))</f>
        <v>0</v>
      </c>
      <c r="J34" s="133">
        <f>IF(G34=0,0,IF('DATI STRUTTURA'!D101&lt;='DATI STRUTTURA'!E101,1/(('Foglio deposito'!$C$81^3)/('MASSE 2'!$N$13*'DATI STRUTTURA'!$C$5*G34)+'Foglio deposito'!$C$81/('DATI STRUTTURA'!$C$6*$F34)),0))</f>
        <v>0</v>
      </c>
      <c r="K34" s="131">
        <f>'DATI STRUTTURA'!F101</f>
        <v>0</v>
      </c>
      <c r="L34" s="131">
        <f>'DATI STRUTTURA'!G101</f>
        <v>0</v>
      </c>
      <c r="M34" s="134">
        <f t="shared" si="4"/>
        <v>0</v>
      </c>
      <c r="N34" s="134">
        <f t="shared" si="5"/>
        <v>0</v>
      </c>
      <c r="O34" s="131">
        <f>K34-CENTRI!$S$32</f>
        <v>-4.1925176757912528</v>
      </c>
      <c r="P34" s="131">
        <f>L34-CENTRI!$S$33</f>
        <v>-4.3365898934580809</v>
      </c>
      <c r="Q34" s="131">
        <f t="shared" si="6"/>
        <v>17.577204461822088</v>
      </c>
      <c r="R34" s="131">
        <f t="shared" si="6"/>
        <v>18.806011904042769</v>
      </c>
      <c r="S34" s="133">
        <f t="shared" si="7"/>
        <v>0</v>
      </c>
      <c r="T34" s="133">
        <f t="shared" si="8"/>
        <v>0</v>
      </c>
      <c r="U34" s="132">
        <f t="shared" si="13"/>
        <v>0</v>
      </c>
      <c r="V34" s="132">
        <f>I34*'Foglio deposito'!$F$270*P34/CENTRI!$S$40</f>
        <v>0</v>
      </c>
      <c r="W34" s="132">
        <f>I34*'Foglio deposito'!$F$269*P34/CENTRI!$S$40</f>
        <v>0</v>
      </c>
      <c r="X34" s="132">
        <f t="shared" si="14"/>
        <v>0</v>
      </c>
      <c r="Y34" s="132">
        <f>J34*'Foglio deposito'!$F$269*O34/CENTRI!$S$40</f>
        <v>0</v>
      </c>
      <c r="Z34" s="132">
        <f>J34*'Foglio deposito'!$F$270*O34/CENTRI!$S$40</f>
        <v>0</v>
      </c>
      <c r="AA34" s="131">
        <f>(U34+V34)*'Foglio deposito'!$C$62-W34*'Foglio deposito'!$C$63+AI34</f>
        <v>0</v>
      </c>
      <c r="AB34" s="131">
        <f>(X34+Y34)*'Foglio deposito'!$C$63-Z34*'Foglio deposito'!$C$62+AJ34</f>
        <v>0</v>
      </c>
      <c r="AC34" s="131">
        <f>AA34*100/'Foglio deposito'!$C$62</f>
        <v>0</v>
      </c>
      <c r="AD34" s="131">
        <f>AB34*100/'Foglio deposito'!$C$63</f>
        <v>0</v>
      </c>
      <c r="AE34" s="109">
        <f t="shared" si="18"/>
        <v>0</v>
      </c>
      <c r="AF34" s="10">
        <f t="shared" si="11"/>
        <v>0</v>
      </c>
      <c r="AG34" s="14">
        <f t="shared" si="15"/>
        <v>0</v>
      </c>
      <c r="AH34" s="14">
        <f>IF(AG34=0,0,'Foglio deposito'!$S$223)*AG34</f>
        <v>0</v>
      </c>
      <c r="AI34" s="337">
        <f t="shared" si="16"/>
        <v>0</v>
      </c>
      <c r="AJ34" s="338">
        <f t="shared" si="17"/>
        <v>0</v>
      </c>
      <c r="AL34" s="338">
        <f>(U34+V34)*'Foglio deposito'!$C$62-W34*'Foglio deposito'!$C$63</f>
        <v>0</v>
      </c>
      <c r="AM34" s="338">
        <f>(X34+Y34)*'Foglio deposito'!$C$63-Z34*'Foglio deposito'!$C$62</f>
        <v>0</v>
      </c>
    </row>
    <row r="35" spans="2:42" ht="18" customHeight="1" x14ac:dyDescent="0.25">
      <c r="B35" s="134">
        <f t="shared" si="12"/>
        <v>32</v>
      </c>
      <c r="C35" s="131">
        <f>'DATI STRUTTURA'!D102</f>
        <v>0</v>
      </c>
      <c r="D35" s="131">
        <f>'DATI STRUTTURA'!E102</f>
        <v>0</v>
      </c>
      <c r="E35" s="136">
        <f t="shared" si="0"/>
        <v>0</v>
      </c>
      <c r="F35" s="131">
        <f t="shared" si="1"/>
        <v>0</v>
      </c>
      <c r="G35" s="135">
        <f t="shared" si="2"/>
        <v>0</v>
      </c>
      <c r="H35" s="135">
        <f t="shared" si="3"/>
        <v>0</v>
      </c>
      <c r="I35" s="133">
        <f>IF(H35=0,0,IF('DATI STRUTTURA'!D102&lt;='DATI STRUTTURA'!E102,0,1/(('Foglio deposito'!$C$81^3)/('MASSE 2'!$N$13*'DATI STRUTTURA'!$C$5*H35)+'Foglio deposito'!$C$81/('DATI STRUTTURA'!$C$6*$F35))))</f>
        <v>0</v>
      </c>
      <c r="J35" s="133">
        <f>IF(G35=0,0,IF('DATI STRUTTURA'!D102&lt;='DATI STRUTTURA'!E102,1/(('Foglio deposito'!$C$81^3)/('MASSE 2'!$N$13*'DATI STRUTTURA'!$C$5*G35)+'Foglio deposito'!$C$81/('DATI STRUTTURA'!$C$6*$F35)),0))</f>
        <v>0</v>
      </c>
      <c r="K35" s="131">
        <f>'DATI STRUTTURA'!F102</f>
        <v>0</v>
      </c>
      <c r="L35" s="131">
        <f>'DATI STRUTTURA'!G102</f>
        <v>0</v>
      </c>
      <c r="M35" s="134">
        <f t="shared" si="4"/>
        <v>0</v>
      </c>
      <c r="N35" s="134">
        <f t="shared" si="5"/>
        <v>0</v>
      </c>
      <c r="O35" s="131">
        <f>K35-CENTRI!$S$32</f>
        <v>-4.1925176757912528</v>
      </c>
      <c r="P35" s="131">
        <f>L35-CENTRI!$S$33</f>
        <v>-4.3365898934580809</v>
      </c>
      <c r="Q35" s="131">
        <f t="shared" si="6"/>
        <v>17.577204461822088</v>
      </c>
      <c r="R35" s="131">
        <f t="shared" si="6"/>
        <v>18.806011904042769</v>
      </c>
      <c r="S35" s="133">
        <f t="shared" si="7"/>
        <v>0</v>
      </c>
      <c r="T35" s="133">
        <f t="shared" si="8"/>
        <v>0</v>
      </c>
      <c r="U35" s="132">
        <f t="shared" si="13"/>
        <v>0</v>
      </c>
      <c r="V35" s="132">
        <f>I35*'Foglio deposito'!$F$270*P35/CENTRI!$S$40</f>
        <v>0</v>
      </c>
      <c r="W35" s="132">
        <f>I35*'Foglio deposito'!$F$269*P35/CENTRI!$S$40</f>
        <v>0</v>
      </c>
      <c r="X35" s="132">
        <f t="shared" si="14"/>
        <v>0</v>
      </c>
      <c r="Y35" s="132">
        <f>J35*'Foglio deposito'!$F$269*O35/CENTRI!$S$40</f>
        <v>0</v>
      </c>
      <c r="Z35" s="132">
        <f>J35*'Foglio deposito'!$F$270*O35/CENTRI!$S$40</f>
        <v>0</v>
      </c>
      <c r="AA35" s="131">
        <f>(U35+V35)*'Foglio deposito'!$C$62-W35*'Foglio deposito'!$C$63+AI35</f>
        <v>0</v>
      </c>
      <c r="AB35" s="131">
        <f>(X35+Y35)*'Foglio deposito'!$C$63-Z35*'Foglio deposito'!$C$62+AJ35</f>
        <v>0</v>
      </c>
      <c r="AC35" s="131">
        <f>AA35*100/'Foglio deposito'!$C$62</f>
        <v>0</v>
      </c>
      <c r="AD35" s="131">
        <f>AB35*100/'Foglio deposito'!$C$63</f>
        <v>0</v>
      </c>
      <c r="AE35" s="109">
        <f t="shared" si="18"/>
        <v>0</v>
      </c>
      <c r="AF35" s="10">
        <f t="shared" si="11"/>
        <v>0</v>
      </c>
      <c r="AG35" s="14">
        <f t="shared" si="15"/>
        <v>0</v>
      </c>
      <c r="AH35" s="14">
        <f>IF(AG35=0,0,'Foglio deposito'!$S$223)*AG35</f>
        <v>0</v>
      </c>
      <c r="AI35" s="337">
        <f t="shared" si="16"/>
        <v>0</v>
      </c>
      <c r="AJ35" s="338">
        <f t="shared" si="17"/>
        <v>0</v>
      </c>
      <c r="AL35" s="338">
        <f>(U35+V35)*'Foglio deposito'!$C$62-W35*'Foglio deposito'!$C$63</f>
        <v>0</v>
      </c>
      <c r="AM35" s="338">
        <f>(X35+Y35)*'Foglio deposito'!$C$63-Z35*'Foglio deposito'!$C$62</f>
        <v>0</v>
      </c>
    </row>
    <row r="36" spans="2:42" ht="18" customHeight="1" x14ac:dyDescent="0.25">
      <c r="B36" s="134">
        <f t="shared" si="12"/>
        <v>33</v>
      </c>
      <c r="C36" s="131">
        <f>'DATI STRUTTURA'!D103</f>
        <v>0</v>
      </c>
      <c r="D36" s="131">
        <f>'DATI STRUTTURA'!E103</f>
        <v>0</v>
      </c>
      <c r="E36" s="136">
        <f t="shared" si="0"/>
        <v>0</v>
      </c>
      <c r="F36" s="131">
        <f t="shared" si="1"/>
        <v>0</v>
      </c>
      <c r="G36" s="135">
        <f t="shared" si="2"/>
        <v>0</v>
      </c>
      <c r="H36" s="135">
        <f t="shared" si="3"/>
        <v>0</v>
      </c>
      <c r="I36" s="133">
        <f>IF(H36=0,0,IF('DATI STRUTTURA'!D103&lt;='DATI STRUTTURA'!E103,0,1/(('Foglio deposito'!$C$81^3)/('MASSE 2'!$N$13*'DATI STRUTTURA'!$C$5*H36)+'Foglio deposito'!$C$81/('DATI STRUTTURA'!$C$6*$F36))))</f>
        <v>0</v>
      </c>
      <c r="J36" s="133">
        <f>IF(G36=0,0,IF('DATI STRUTTURA'!D103&lt;='DATI STRUTTURA'!E103,1/(('Foglio deposito'!$C$81^3)/('MASSE 2'!$N$13*'DATI STRUTTURA'!$C$5*G36)+'Foglio deposito'!$C$81/('DATI STRUTTURA'!$C$6*$F36)),0))</f>
        <v>0</v>
      </c>
      <c r="K36" s="131">
        <f>'DATI STRUTTURA'!F103</f>
        <v>0</v>
      </c>
      <c r="L36" s="131">
        <f>'DATI STRUTTURA'!G103</f>
        <v>0</v>
      </c>
      <c r="M36" s="134">
        <f t="shared" si="4"/>
        <v>0</v>
      </c>
      <c r="N36" s="134">
        <f t="shared" si="5"/>
        <v>0</v>
      </c>
      <c r="O36" s="131">
        <f>K36-CENTRI!$S$32</f>
        <v>-4.1925176757912528</v>
      </c>
      <c r="P36" s="131">
        <f>L36-CENTRI!$S$33</f>
        <v>-4.3365898934580809</v>
      </c>
      <c r="Q36" s="131">
        <f t="shared" si="6"/>
        <v>17.577204461822088</v>
      </c>
      <c r="R36" s="131">
        <f t="shared" si="6"/>
        <v>18.806011904042769</v>
      </c>
      <c r="S36" s="133">
        <f t="shared" si="7"/>
        <v>0</v>
      </c>
      <c r="T36" s="133">
        <f t="shared" si="8"/>
        <v>0</v>
      </c>
      <c r="U36" s="132">
        <f t="shared" si="13"/>
        <v>0</v>
      </c>
      <c r="V36" s="132">
        <f>I36*'Foglio deposito'!$F$270*P36/CENTRI!$S$40</f>
        <v>0</v>
      </c>
      <c r="W36" s="132">
        <f>I36*'Foglio deposito'!$F$269*P36/CENTRI!$S$40</f>
        <v>0</v>
      </c>
      <c r="X36" s="132">
        <f t="shared" si="14"/>
        <v>0</v>
      </c>
      <c r="Y36" s="132">
        <f>J36*'Foglio deposito'!$F$269*O36/CENTRI!$S$40</f>
        <v>0</v>
      </c>
      <c r="Z36" s="132">
        <f>J36*'Foglio deposito'!$F$270*O36/CENTRI!$S$40</f>
        <v>0</v>
      </c>
      <c r="AA36" s="131">
        <f>(U36+V36)*'Foglio deposito'!$C$62-W36*'Foglio deposito'!$C$63+AI36</f>
        <v>0</v>
      </c>
      <c r="AB36" s="131">
        <f>(X36+Y36)*'Foglio deposito'!$C$63-Z36*'Foglio deposito'!$C$62+AJ36</f>
        <v>0</v>
      </c>
      <c r="AC36" s="131">
        <f>AA36*100/'Foglio deposito'!$C$62</f>
        <v>0</v>
      </c>
      <c r="AD36" s="131">
        <f>AB36*100/'Foglio deposito'!$C$63</f>
        <v>0</v>
      </c>
      <c r="AE36" s="109">
        <f t="shared" si="18"/>
        <v>0</v>
      </c>
      <c r="AF36" s="10">
        <f t="shared" si="11"/>
        <v>0</v>
      </c>
      <c r="AG36" s="14">
        <f t="shared" si="15"/>
        <v>0</v>
      </c>
      <c r="AH36" s="14">
        <f>IF(AG36=0,0,'Foglio deposito'!$S$223)*AG36</f>
        <v>0</v>
      </c>
      <c r="AI36" s="337">
        <f t="shared" si="16"/>
        <v>0</v>
      </c>
      <c r="AJ36" s="338">
        <f t="shared" si="17"/>
        <v>0</v>
      </c>
      <c r="AL36" s="338">
        <f>(U36+V36)*'Foglio deposito'!$C$62-W36*'Foglio deposito'!$C$63</f>
        <v>0</v>
      </c>
      <c r="AM36" s="338">
        <f>(X36+Y36)*'Foglio deposito'!$C$63-Z36*'Foglio deposito'!$C$62</f>
        <v>0</v>
      </c>
    </row>
    <row r="37" spans="2:42" ht="18" customHeight="1" x14ac:dyDescent="0.25">
      <c r="B37" s="134">
        <f t="shared" si="12"/>
        <v>34</v>
      </c>
      <c r="C37" s="131">
        <f>'DATI STRUTTURA'!D104</f>
        <v>0</v>
      </c>
      <c r="D37" s="131">
        <f>'DATI STRUTTURA'!E104</f>
        <v>0</v>
      </c>
      <c r="E37" s="136">
        <f t="shared" si="0"/>
        <v>0</v>
      </c>
      <c r="F37" s="131">
        <f t="shared" si="1"/>
        <v>0</v>
      </c>
      <c r="G37" s="135">
        <f t="shared" si="2"/>
        <v>0</v>
      </c>
      <c r="H37" s="135">
        <f t="shared" si="3"/>
        <v>0</v>
      </c>
      <c r="I37" s="133">
        <f>IF(H37=0,0,IF('DATI STRUTTURA'!D104&lt;='DATI STRUTTURA'!E104,0,1/(('Foglio deposito'!$C$81^3)/('MASSE 2'!$N$13*'DATI STRUTTURA'!$C$5*H37)+'Foglio deposito'!$C$81/('DATI STRUTTURA'!$C$6*$F37))))</f>
        <v>0</v>
      </c>
      <c r="J37" s="133">
        <f>IF(G37=0,0,IF('DATI STRUTTURA'!D104&lt;='DATI STRUTTURA'!E104,1/(('Foglio deposito'!$C$81^3)/('MASSE 2'!$N$13*'DATI STRUTTURA'!$C$5*G37)+'Foglio deposito'!$C$81/('DATI STRUTTURA'!$C$6*$F37)),0))</f>
        <v>0</v>
      </c>
      <c r="K37" s="131">
        <f>'DATI STRUTTURA'!F104</f>
        <v>0</v>
      </c>
      <c r="L37" s="131">
        <f>'DATI STRUTTURA'!G104</f>
        <v>0</v>
      </c>
      <c r="M37" s="134">
        <f t="shared" si="4"/>
        <v>0</v>
      </c>
      <c r="N37" s="134">
        <f t="shared" si="5"/>
        <v>0</v>
      </c>
      <c r="O37" s="131">
        <f>K37-CENTRI!$S$32</f>
        <v>-4.1925176757912528</v>
      </c>
      <c r="P37" s="131">
        <f>L37-CENTRI!$S$33</f>
        <v>-4.3365898934580809</v>
      </c>
      <c r="Q37" s="131">
        <f t="shared" si="6"/>
        <v>17.577204461822088</v>
      </c>
      <c r="R37" s="131">
        <f t="shared" si="6"/>
        <v>18.806011904042769</v>
      </c>
      <c r="S37" s="133">
        <f t="shared" si="7"/>
        <v>0</v>
      </c>
      <c r="T37" s="133">
        <f t="shared" si="8"/>
        <v>0</v>
      </c>
      <c r="U37" s="132">
        <f t="shared" si="13"/>
        <v>0</v>
      </c>
      <c r="V37" s="132">
        <f>I37*'Foglio deposito'!$F$270*P37/CENTRI!$S$40</f>
        <v>0</v>
      </c>
      <c r="W37" s="132">
        <f>I37*'Foglio deposito'!$F$269*P37/CENTRI!$S$40</f>
        <v>0</v>
      </c>
      <c r="X37" s="132">
        <f t="shared" si="14"/>
        <v>0</v>
      </c>
      <c r="Y37" s="132">
        <f>J37*'Foglio deposito'!$F$269*O37/CENTRI!$S$40</f>
        <v>0</v>
      </c>
      <c r="Z37" s="132">
        <f>J37*'Foglio deposito'!$F$270*O37/CENTRI!$S$40</f>
        <v>0</v>
      </c>
      <c r="AA37" s="131">
        <f>(U37+V37)*'Foglio deposito'!$C$62-W37*'Foglio deposito'!$C$63+AI37</f>
        <v>0</v>
      </c>
      <c r="AB37" s="131">
        <f>(X37+Y37)*'Foglio deposito'!$C$63-Z37*'Foglio deposito'!$C$62+AJ37</f>
        <v>0</v>
      </c>
      <c r="AC37" s="131">
        <f>AA37*100/'Foglio deposito'!$C$62</f>
        <v>0</v>
      </c>
      <c r="AD37" s="131">
        <f>AB37*100/'Foglio deposito'!$C$63</f>
        <v>0</v>
      </c>
      <c r="AE37" s="109">
        <f t="shared" si="18"/>
        <v>0</v>
      </c>
      <c r="AF37" s="10">
        <f t="shared" si="11"/>
        <v>0</v>
      </c>
      <c r="AG37" s="14">
        <f t="shared" si="15"/>
        <v>0</v>
      </c>
      <c r="AH37" s="14">
        <f>IF(AG37=0,0,'Foglio deposito'!$S$223)*AG37</f>
        <v>0</v>
      </c>
      <c r="AI37" s="337">
        <f t="shared" si="16"/>
        <v>0</v>
      </c>
      <c r="AJ37" s="338">
        <f t="shared" si="17"/>
        <v>0</v>
      </c>
      <c r="AL37" s="338">
        <f>(U37+V37)*'Foglio deposito'!$C$62-W37*'Foglio deposito'!$C$63</f>
        <v>0</v>
      </c>
      <c r="AM37" s="338">
        <f>(X37+Y37)*'Foglio deposito'!$C$63-Z37*'Foglio deposito'!$C$62</f>
        <v>0</v>
      </c>
    </row>
    <row r="38" spans="2:42" ht="18" customHeight="1" x14ac:dyDescent="0.25">
      <c r="B38" s="134">
        <f t="shared" si="12"/>
        <v>35</v>
      </c>
      <c r="C38" s="131">
        <f>'DATI STRUTTURA'!D105</f>
        <v>0</v>
      </c>
      <c r="D38" s="131">
        <f>'DATI STRUTTURA'!E105</f>
        <v>0</v>
      </c>
      <c r="E38" s="136">
        <f t="shared" si="0"/>
        <v>0</v>
      </c>
      <c r="F38" s="131">
        <f t="shared" si="1"/>
        <v>0</v>
      </c>
      <c r="G38" s="135">
        <f t="shared" si="2"/>
        <v>0</v>
      </c>
      <c r="H38" s="135">
        <f t="shared" si="3"/>
        <v>0</v>
      </c>
      <c r="I38" s="133">
        <f>IF(H38=0,0,IF('DATI STRUTTURA'!D105&lt;='DATI STRUTTURA'!E105,0,1/(('Foglio deposito'!$C$81^3)/('MASSE 2'!$N$13*'DATI STRUTTURA'!$C$5*H38)+'Foglio deposito'!$C$81/('DATI STRUTTURA'!$C$6*$F38))))</f>
        <v>0</v>
      </c>
      <c r="J38" s="133">
        <f>IF(G38=0,0,IF('DATI STRUTTURA'!D105&lt;='DATI STRUTTURA'!E105,1/(('Foglio deposito'!$C$81^3)/('MASSE 2'!$N$13*'DATI STRUTTURA'!$C$5*G38)+'Foglio deposito'!$C$81/('DATI STRUTTURA'!$C$6*$F38)),0))</f>
        <v>0</v>
      </c>
      <c r="K38" s="131">
        <f>'DATI STRUTTURA'!F105</f>
        <v>0</v>
      </c>
      <c r="L38" s="131">
        <f>'DATI STRUTTURA'!G105</f>
        <v>0</v>
      </c>
      <c r="M38" s="134">
        <f t="shared" si="4"/>
        <v>0</v>
      </c>
      <c r="N38" s="134">
        <f t="shared" si="5"/>
        <v>0</v>
      </c>
      <c r="O38" s="131">
        <f>K38-CENTRI!$S$32</f>
        <v>-4.1925176757912528</v>
      </c>
      <c r="P38" s="131">
        <f>L38-CENTRI!$S$33</f>
        <v>-4.3365898934580809</v>
      </c>
      <c r="Q38" s="131">
        <f t="shared" si="6"/>
        <v>17.577204461822088</v>
      </c>
      <c r="R38" s="131">
        <f t="shared" si="6"/>
        <v>18.806011904042769</v>
      </c>
      <c r="S38" s="133">
        <f t="shared" si="7"/>
        <v>0</v>
      </c>
      <c r="T38" s="133">
        <f t="shared" si="8"/>
        <v>0</v>
      </c>
      <c r="U38" s="132">
        <f t="shared" si="13"/>
        <v>0</v>
      </c>
      <c r="V38" s="132">
        <f>I38*'Foglio deposito'!$F$270*P38/CENTRI!$S$40</f>
        <v>0</v>
      </c>
      <c r="W38" s="132">
        <f>I38*'Foglio deposito'!$F$269*P38/CENTRI!$S$40</f>
        <v>0</v>
      </c>
      <c r="X38" s="132">
        <f t="shared" si="14"/>
        <v>0</v>
      </c>
      <c r="Y38" s="132">
        <f>J38*'Foglio deposito'!$F$269*O38/CENTRI!$S$40</f>
        <v>0</v>
      </c>
      <c r="Z38" s="132">
        <f>J38*'Foglio deposito'!$F$270*O38/CENTRI!$S$40</f>
        <v>0</v>
      </c>
      <c r="AA38" s="131">
        <f>(U38+V38)*'Foglio deposito'!$C$62-W38*'Foglio deposito'!$C$63+AI38</f>
        <v>0</v>
      </c>
      <c r="AB38" s="131">
        <f>(X38+Y38)*'Foglio deposito'!$C$63-Z38*'Foglio deposito'!$C$62+AJ38</f>
        <v>0</v>
      </c>
      <c r="AC38" s="131">
        <f>AA38*100/'Foglio deposito'!$C$62</f>
        <v>0</v>
      </c>
      <c r="AD38" s="131">
        <f>AB38*100/'Foglio deposito'!$C$63</f>
        <v>0</v>
      </c>
      <c r="AE38" s="109">
        <f t="shared" si="18"/>
        <v>0</v>
      </c>
      <c r="AF38" s="10">
        <f t="shared" si="11"/>
        <v>0</v>
      </c>
      <c r="AG38" s="14">
        <f t="shared" si="15"/>
        <v>0</v>
      </c>
      <c r="AH38" s="14">
        <f>IF(AG38=0,0,'Foglio deposito'!$S$223)*AG38</f>
        <v>0</v>
      </c>
      <c r="AI38" s="337">
        <f t="shared" si="16"/>
        <v>0</v>
      </c>
      <c r="AJ38" s="338">
        <f t="shared" si="17"/>
        <v>0</v>
      </c>
      <c r="AL38" s="338">
        <f>(U38+V38)*'Foglio deposito'!$C$62-W38*'Foglio deposito'!$C$63</f>
        <v>0</v>
      </c>
      <c r="AM38" s="338">
        <f>(X38+Y38)*'Foglio deposito'!$C$63-Z38*'Foglio deposito'!$C$62</f>
        <v>0</v>
      </c>
    </row>
    <row r="39" spans="2:42" ht="18" customHeight="1" x14ac:dyDescent="0.25">
      <c r="B39" s="134">
        <f t="shared" si="12"/>
        <v>36</v>
      </c>
      <c r="C39" s="131">
        <f>'DATI STRUTTURA'!D106</f>
        <v>0</v>
      </c>
      <c r="D39" s="131">
        <f>'DATI STRUTTURA'!E106</f>
        <v>0</v>
      </c>
      <c r="E39" s="136">
        <f t="shared" si="0"/>
        <v>0</v>
      </c>
      <c r="F39" s="131">
        <f t="shared" si="1"/>
        <v>0</v>
      </c>
      <c r="G39" s="135">
        <f t="shared" si="2"/>
        <v>0</v>
      </c>
      <c r="H39" s="135">
        <f t="shared" si="3"/>
        <v>0</v>
      </c>
      <c r="I39" s="133">
        <f>IF(H39=0,0,IF('DATI STRUTTURA'!D106&lt;='DATI STRUTTURA'!E106,0,1/(('Foglio deposito'!$C$81^3)/('MASSE 2'!$N$13*'DATI STRUTTURA'!$C$5*H39)+'Foglio deposito'!$C$81/('DATI STRUTTURA'!$C$6*$F39))))</f>
        <v>0</v>
      </c>
      <c r="J39" s="133">
        <f>IF(G39=0,0,IF('DATI STRUTTURA'!D106&lt;='DATI STRUTTURA'!E106,1/(('Foglio deposito'!$C$81^3)/('MASSE 2'!$N$13*'DATI STRUTTURA'!$C$5*G39)+'Foglio deposito'!$C$81/('DATI STRUTTURA'!$C$6*$F39)),0))</f>
        <v>0</v>
      </c>
      <c r="K39" s="131">
        <f>'DATI STRUTTURA'!F106</f>
        <v>0</v>
      </c>
      <c r="L39" s="131">
        <f>'DATI STRUTTURA'!G106</f>
        <v>0</v>
      </c>
      <c r="M39" s="134">
        <f t="shared" si="4"/>
        <v>0</v>
      </c>
      <c r="N39" s="134">
        <f t="shared" si="5"/>
        <v>0</v>
      </c>
      <c r="O39" s="131">
        <f>K39-CENTRI!$S$32</f>
        <v>-4.1925176757912528</v>
      </c>
      <c r="P39" s="131">
        <f>L39-CENTRI!$S$33</f>
        <v>-4.3365898934580809</v>
      </c>
      <c r="Q39" s="131">
        <f t="shared" si="6"/>
        <v>17.577204461822088</v>
      </c>
      <c r="R39" s="131">
        <f t="shared" si="6"/>
        <v>18.806011904042769</v>
      </c>
      <c r="S39" s="133">
        <f t="shared" si="7"/>
        <v>0</v>
      </c>
      <c r="T39" s="133">
        <f t="shared" si="8"/>
        <v>0</v>
      </c>
      <c r="U39" s="132">
        <f t="shared" si="13"/>
        <v>0</v>
      </c>
      <c r="V39" s="132">
        <f>I39*'Foglio deposito'!$F$270*P39/CENTRI!$S$40</f>
        <v>0</v>
      </c>
      <c r="W39" s="132">
        <f>I39*'Foglio deposito'!$F$269*P39/CENTRI!$S$40</f>
        <v>0</v>
      </c>
      <c r="X39" s="132">
        <f t="shared" si="14"/>
        <v>0</v>
      </c>
      <c r="Y39" s="132">
        <f>J39*'Foglio deposito'!$F$269*O39/CENTRI!$S$40</f>
        <v>0</v>
      </c>
      <c r="Z39" s="132">
        <f>J39*'Foglio deposito'!$F$270*O39/CENTRI!$S$40</f>
        <v>0</v>
      </c>
      <c r="AA39" s="131">
        <f>(U39+V39)*'Foglio deposito'!$C$62-W39*'Foglio deposito'!$C$63+AI39</f>
        <v>0</v>
      </c>
      <c r="AB39" s="131">
        <f>(X39+Y39)*'Foglio deposito'!$C$63-Z39*'Foglio deposito'!$C$62+AJ39</f>
        <v>0</v>
      </c>
      <c r="AC39" s="131">
        <f>AA39*100/'Foglio deposito'!$C$62</f>
        <v>0</v>
      </c>
      <c r="AD39" s="131">
        <f>AB39*100/'Foglio deposito'!$C$63</f>
        <v>0</v>
      </c>
      <c r="AE39" s="109">
        <f t="shared" si="18"/>
        <v>0</v>
      </c>
      <c r="AF39" s="10">
        <f t="shared" si="11"/>
        <v>0</v>
      </c>
      <c r="AG39" s="14">
        <f t="shared" si="15"/>
        <v>0</v>
      </c>
      <c r="AH39" s="14">
        <f>IF(AG39=0,0,'Foglio deposito'!$S$223)*AG39</f>
        <v>0</v>
      </c>
      <c r="AI39" s="337">
        <f t="shared" si="16"/>
        <v>0</v>
      </c>
      <c r="AJ39" s="338">
        <f t="shared" si="17"/>
        <v>0</v>
      </c>
      <c r="AL39" s="338">
        <f>(U39+V39)*'Foglio deposito'!$C$62-W39*'Foglio deposito'!$C$63</f>
        <v>0</v>
      </c>
      <c r="AM39" s="338">
        <f>(X39+Y39)*'Foglio deposito'!$C$63-Z39*'Foglio deposito'!$C$62</f>
        <v>0</v>
      </c>
    </row>
    <row r="40" spans="2:42" ht="18" customHeight="1" x14ac:dyDescent="0.25">
      <c r="B40" s="134">
        <f t="shared" si="12"/>
        <v>37</v>
      </c>
      <c r="C40" s="131">
        <f>'DATI STRUTTURA'!D107</f>
        <v>0</v>
      </c>
      <c r="D40" s="131">
        <f>'DATI STRUTTURA'!E107</f>
        <v>0</v>
      </c>
      <c r="E40" s="136">
        <f t="shared" si="0"/>
        <v>0</v>
      </c>
      <c r="F40" s="131">
        <f t="shared" si="1"/>
        <v>0</v>
      </c>
      <c r="G40" s="135">
        <f t="shared" si="2"/>
        <v>0</v>
      </c>
      <c r="H40" s="135">
        <f t="shared" si="3"/>
        <v>0</v>
      </c>
      <c r="I40" s="133">
        <f>IF(H40=0,0,IF('DATI STRUTTURA'!D107&lt;='DATI STRUTTURA'!E107,0,1/(('Foglio deposito'!$C$81^3)/('MASSE 2'!$N$13*'DATI STRUTTURA'!$C$5*H40)+'Foglio deposito'!$C$81/('DATI STRUTTURA'!$C$6*$F40))))</f>
        <v>0</v>
      </c>
      <c r="J40" s="133">
        <f>IF(G40=0,0,IF('DATI STRUTTURA'!D107&lt;='DATI STRUTTURA'!E107,1/(('Foglio deposito'!$C$81^3)/('MASSE 2'!$N$13*'DATI STRUTTURA'!$C$5*G40)+'Foglio deposito'!$C$81/('DATI STRUTTURA'!$C$6*$F40)),0))</f>
        <v>0</v>
      </c>
      <c r="K40" s="131">
        <f>'DATI STRUTTURA'!F107</f>
        <v>0</v>
      </c>
      <c r="L40" s="131">
        <f>'DATI STRUTTURA'!G107</f>
        <v>0</v>
      </c>
      <c r="M40" s="134">
        <f t="shared" si="4"/>
        <v>0</v>
      </c>
      <c r="N40" s="134">
        <f t="shared" si="5"/>
        <v>0</v>
      </c>
      <c r="O40" s="131">
        <f>K40-CENTRI!$S$32</f>
        <v>-4.1925176757912528</v>
      </c>
      <c r="P40" s="131">
        <f>L40-CENTRI!$S$33</f>
        <v>-4.3365898934580809</v>
      </c>
      <c r="Q40" s="131">
        <f t="shared" si="6"/>
        <v>17.577204461822088</v>
      </c>
      <c r="R40" s="131">
        <f t="shared" si="6"/>
        <v>18.806011904042769</v>
      </c>
      <c r="S40" s="133">
        <f t="shared" si="7"/>
        <v>0</v>
      </c>
      <c r="T40" s="133">
        <f t="shared" si="8"/>
        <v>0</v>
      </c>
      <c r="U40" s="132">
        <f t="shared" si="13"/>
        <v>0</v>
      </c>
      <c r="V40" s="132">
        <f>I40*'Foglio deposito'!$F$270*P40/CENTRI!$S$40</f>
        <v>0</v>
      </c>
      <c r="W40" s="132">
        <f>I40*'Foglio deposito'!$F$269*P40/CENTRI!$S$40</f>
        <v>0</v>
      </c>
      <c r="X40" s="132">
        <f t="shared" si="14"/>
        <v>0</v>
      </c>
      <c r="Y40" s="132">
        <f>J40*'Foglio deposito'!$F$269*O40/CENTRI!$S$40</f>
        <v>0</v>
      </c>
      <c r="Z40" s="132">
        <f>J40*'Foglio deposito'!$F$270*O40/CENTRI!$S$40</f>
        <v>0</v>
      </c>
      <c r="AA40" s="131">
        <f>(U40+V40)*'Foglio deposito'!$C$62-W40*'Foglio deposito'!$C$63+AI40</f>
        <v>0</v>
      </c>
      <c r="AB40" s="131">
        <f>(X40+Y40)*'Foglio deposito'!$C$63-Z40*'Foglio deposito'!$C$62+AJ40</f>
        <v>0</v>
      </c>
      <c r="AC40" s="131">
        <f>AA40*100/'Foglio deposito'!$C$62</f>
        <v>0</v>
      </c>
      <c r="AD40" s="131">
        <f>AB40*100/'Foglio deposito'!$C$63</f>
        <v>0</v>
      </c>
      <c r="AE40" s="109">
        <f t="shared" si="18"/>
        <v>0</v>
      </c>
      <c r="AF40" s="10">
        <f t="shared" si="11"/>
        <v>0</v>
      </c>
      <c r="AG40" s="14">
        <f t="shared" si="15"/>
        <v>0</v>
      </c>
      <c r="AH40" s="14">
        <f>IF(AG40=0,0,'Foglio deposito'!$S$223)*AG40</f>
        <v>0</v>
      </c>
      <c r="AI40" s="337">
        <f t="shared" si="16"/>
        <v>0</v>
      </c>
      <c r="AJ40" s="338">
        <f t="shared" si="17"/>
        <v>0</v>
      </c>
      <c r="AL40" s="338">
        <f>(U40+V40)*'Foglio deposito'!$C$62-W40*'Foglio deposito'!$C$63</f>
        <v>0</v>
      </c>
      <c r="AM40" s="338">
        <f>(X40+Y40)*'Foglio deposito'!$C$63-Z40*'Foglio deposito'!$C$62</f>
        <v>0</v>
      </c>
    </row>
    <row r="41" spans="2:42" ht="18" customHeight="1" x14ac:dyDescent="0.25">
      <c r="B41" s="134">
        <f t="shared" si="12"/>
        <v>38</v>
      </c>
      <c r="C41" s="131">
        <f>'DATI STRUTTURA'!D108</f>
        <v>0</v>
      </c>
      <c r="D41" s="131">
        <f>'DATI STRUTTURA'!E108</f>
        <v>0</v>
      </c>
      <c r="E41" s="136">
        <f t="shared" si="0"/>
        <v>0</v>
      </c>
      <c r="F41" s="131">
        <f t="shared" si="1"/>
        <v>0</v>
      </c>
      <c r="G41" s="135">
        <f t="shared" si="2"/>
        <v>0</v>
      </c>
      <c r="H41" s="135">
        <f t="shared" si="3"/>
        <v>0</v>
      </c>
      <c r="I41" s="133">
        <f>IF(H41=0,0,IF('DATI STRUTTURA'!D108&lt;='DATI STRUTTURA'!E108,0,1/(('Foglio deposito'!$C$81^3)/('MASSE 2'!$N$13*'DATI STRUTTURA'!$C$5*H41)+'Foglio deposito'!$C$81/('DATI STRUTTURA'!$C$6*$F41))))</f>
        <v>0</v>
      </c>
      <c r="J41" s="133">
        <f>IF(G41=0,0,IF('DATI STRUTTURA'!D108&lt;='DATI STRUTTURA'!E108,1/(('Foglio deposito'!$C$81^3)/('MASSE 2'!$N$13*'DATI STRUTTURA'!$C$5*G41)+'Foglio deposito'!$C$81/('DATI STRUTTURA'!$C$6*$F41)),0))</f>
        <v>0</v>
      </c>
      <c r="K41" s="131">
        <f>'DATI STRUTTURA'!F108</f>
        <v>0</v>
      </c>
      <c r="L41" s="131">
        <f>'DATI STRUTTURA'!G108</f>
        <v>0</v>
      </c>
      <c r="M41" s="134">
        <f t="shared" si="4"/>
        <v>0</v>
      </c>
      <c r="N41" s="134">
        <f t="shared" si="5"/>
        <v>0</v>
      </c>
      <c r="O41" s="131">
        <f>K41-CENTRI!$S$32</f>
        <v>-4.1925176757912528</v>
      </c>
      <c r="P41" s="131">
        <f>L41-CENTRI!$S$33</f>
        <v>-4.3365898934580809</v>
      </c>
      <c r="Q41" s="131">
        <f t="shared" si="6"/>
        <v>17.577204461822088</v>
      </c>
      <c r="R41" s="131">
        <f t="shared" si="6"/>
        <v>18.806011904042769</v>
      </c>
      <c r="S41" s="133">
        <f t="shared" si="7"/>
        <v>0</v>
      </c>
      <c r="T41" s="133">
        <f t="shared" si="8"/>
        <v>0</v>
      </c>
      <c r="U41" s="132">
        <f t="shared" si="13"/>
        <v>0</v>
      </c>
      <c r="V41" s="132">
        <f>I41*'Foglio deposito'!$F$270*P41/CENTRI!$S$40</f>
        <v>0</v>
      </c>
      <c r="W41" s="132">
        <f>I41*'Foglio deposito'!$F$269*P41/CENTRI!$S$40</f>
        <v>0</v>
      </c>
      <c r="X41" s="132">
        <f t="shared" si="14"/>
        <v>0</v>
      </c>
      <c r="Y41" s="132">
        <f>J41*'Foglio deposito'!$F$269*O41/CENTRI!$S$40</f>
        <v>0</v>
      </c>
      <c r="Z41" s="132">
        <f>J41*'Foglio deposito'!$F$270*O41/CENTRI!$S$40</f>
        <v>0</v>
      </c>
      <c r="AA41" s="131">
        <f>(U41+V41)*'Foglio deposito'!$C$62-W41*'Foglio deposito'!$C$63+AI41</f>
        <v>0</v>
      </c>
      <c r="AB41" s="131">
        <f>(X41+Y41)*'Foglio deposito'!$C$63-Z41*'Foglio deposito'!$C$62+AJ41</f>
        <v>0</v>
      </c>
      <c r="AC41" s="131">
        <f>AA41*100/'Foglio deposito'!$C$62</f>
        <v>0</v>
      </c>
      <c r="AD41" s="131">
        <f>AB41*100/'Foglio deposito'!$C$63</f>
        <v>0</v>
      </c>
      <c r="AE41" s="109">
        <f t="shared" si="18"/>
        <v>0</v>
      </c>
      <c r="AF41" s="10">
        <f t="shared" si="11"/>
        <v>0</v>
      </c>
      <c r="AG41" s="14">
        <f t="shared" si="15"/>
        <v>0</v>
      </c>
      <c r="AH41" s="14">
        <f>IF(AG41=0,0,'Foglio deposito'!$S$223)*AG41</f>
        <v>0</v>
      </c>
      <c r="AI41" s="337">
        <f t="shared" si="16"/>
        <v>0</v>
      </c>
      <c r="AJ41" s="338">
        <f t="shared" si="17"/>
        <v>0</v>
      </c>
      <c r="AL41" s="338">
        <f>(U41+V41)*'Foglio deposito'!$C$62-W41*'Foglio deposito'!$C$63</f>
        <v>0</v>
      </c>
      <c r="AM41" s="338">
        <f>(X41+Y41)*'Foglio deposito'!$C$63-Z41*'Foglio deposito'!$C$62</f>
        <v>0</v>
      </c>
    </row>
    <row r="42" spans="2:42" ht="18" customHeight="1" x14ac:dyDescent="0.25">
      <c r="B42" s="134">
        <f t="shared" si="12"/>
        <v>39</v>
      </c>
      <c r="C42" s="131">
        <f>'DATI STRUTTURA'!D109</f>
        <v>0</v>
      </c>
      <c r="D42" s="131">
        <f>'DATI STRUTTURA'!E109</f>
        <v>0</v>
      </c>
      <c r="E42" s="136">
        <f t="shared" si="0"/>
        <v>0</v>
      </c>
      <c r="F42" s="131">
        <f t="shared" si="1"/>
        <v>0</v>
      </c>
      <c r="G42" s="135">
        <f t="shared" si="2"/>
        <v>0</v>
      </c>
      <c r="H42" s="135">
        <f t="shared" si="3"/>
        <v>0</v>
      </c>
      <c r="I42" s="133">
        <f>IF(H42=0,0,IF('DATI STRUTTURA'!D109&lt;='DATI STRUTTURA'!E109,0,1/(('Foglio deposito'!$C$81^3)/('MASSE 2'!$N$13*'DATI STRUTTURA'!$C$5*H42)+'Foglio deposito'!$C$81/('DATI STRUTTURA'!$C$6*$F42))))</f>
        <v>0</v>
      </c>
      <c r="J42" s="133">
        <f>IF(G42=0,0,IF('DATI STRUTTURA'!D109&lt;='DATI STRUTTURA'!E109,1/(('Foglio deposito'!$C$81^3)/('MASSE 2'!$N$13*'DATI STRUTTURA'!$C$5*G42)+'Foglio deposito'!$C$81/('DATI STRUTTURA'!$C$6*$F42)),0))</f>
        <v>0</v>
      </c>
      <c r="K42" s="131">
        <f>'DATI STRUTTURA'!F109</f>
        <v>0</v>
      </c>
      <c r="L42" s="131">
        <f>'DATI STRUTTURA'!G109</f>
        <v>0</v>
      </c>
      <c r="M42" s="134">
        <f t="shared" si="4"/>
        <v>0</v>
      </c>
      <c r="N42" s="134">
        <f t="shared" si="5"/>
        <v>0</v>
      </c>
      <c r="O42" s="131">
        <f>K42-CENTRI!$S$32</f>
        <v>-4.1925176757912528</v>
      </c>
      <c r="P42" s="131">
        <f>L42-CENTRI!$S$33</f>
        <v>-4.3365898934580809</v>
      </c>
      <c r="Q42" s="131">
        <f t="shared" si="6"/>
        <v>17.577204461822088</v>
      </c>
      <c r="R42" s="131">
        <f t="shared" si="6"/>
        <v>18.806011904042769</v>
      </c>
      <c r="S42" s="133">
        <f t="shared" si="7"/>
        <v>0</v>
      </c>
      <c r="T42" s="133">
        <f t="shared" si="8"/>
        <v>0</v>
      </c>
      <c r="U42" s="132">
        <f t="shared" si="13"/>
        <v>0</v>
      </c>
      <c r="V42" s="132">
        <f>I42*'Foglio deposito'!$F$270*P42/CENTRI!$S$40</f>
        <v>0</v>
      </c>
      <c r="W42" s="132">
        <f>I42*'Foglio deposito'!$F$269*P42/CENTRI!$S$40</f>
        <v>0</v>
      </c>
      <c r="X42" s="132">
        <f t="shared" si="14"/>
        <v>0</v>
      </c>
      <c r="Y42" s="132">
        <f>J42*'Foglio deposito'!$F$269*O42/CENTRI!$S$40</f>
        <v>0</v>
      </c>
      <c r="Z42" s="132">
        <f>J42*'Foglio deposito'!$F$270*O42/CENTRI!$S$40</f>
        <v>0</v>
      </c>
      <c r="AA42" s="131">
        <f>(U42+V42)*'Foglio deposito'!$C$62-W42*'Foglio deposito'!$C$63+AI42</f>
        <v>0</v>
      </c>
      <c r="AB42" s="131">
        <f>(X42+Y42)*'Foglio deposito'!$C$63-Z42*'Foglio deposito'!$C$62+AJ42</f>
        <v>0</v>
      </c>
      <c r="AC42" s="131">
        <f>AA42*100/'Foglio deposito'!$C$62</f>
        <v>0</v>
      </c>
      <c r="AD42" s="131">
        <f>AB42*100/'Foglio deposito'!$C$63</f>
        <v>0</v>
      </c>
      <c r="AE42" s="109">
        <f t="shared" si="18"/>
        <v>0</v>
      </c>
      <c r="AF42" s="10">
        <f t="shared" si="11"/>
        <v>0</v>
      </c>
      <c r="AG42" s="14">
        <f t="shared" si="15"/>
        <v>0</v>
      </c>
      <c r="AH42" s="14">
        <f>IF(AG42=0,0,'Foglio deposito'!$S$223)*AG42</f>
        <v>0</v>
      </c>
      <c r="AI42" s="337">
        <f t="shared" si="16"/>
        <v>0</v>
      </c>
      <c r="AJ42" s="338">
        <f t="shared" si="17"/>
        <v>0</v>
      </c>
      <c r="AL42" s="338">
        <f>(U42+V42)*'Foglio deposito'!$C$62-W42*'Foglio deposito'!$C$63</f>
        <v>0</v>
      </c>
      <c r="AM42" s="338">
        <f>(X42+Y42)*'Foglio deposito'!$C$63-Z42*'Foglio deposito'!$C$62</f>
        <v>0</v>
      </c>
    </row>
    <row r="43" spans="2:42" ht="18" customHeight="1" thickBot="1" x14ac:dyDescent="0.3">
      <c r="B43" s="134">
        <f t="shared" si="12"/>
        <v>40</v>
      </c>
      <c r="C43" s="131">
        <f>'DATI STRUTTURA'!D110</f>
        <v>0</v>
      </c>
      <c r="D43" s="131">
        <f>'DATI STRUTTURA'!E110</f>
        <v>0</v>
      </c>
      <c r="E43" s="136">
        <f t="shared" si="0"/>
        <v>0</v>
      </c>
      <c r="F43" s="131">
        <f t="shared" si="1"/>
        <v>0</v>
      </c>
      <c r="G43" s="135">
        <f t="shared" si="2"/>
        <v>0</v>
      </c>
      <c r="H43" s="135">
        <f t="shared" si="3"/>
        <v>0</v>
      </c>
      <c r="I43" s="133">
        <f>IF(H43=0,0,IF('DATI STRUTTURA'!D110&lt;='DATI STRUTTURA'!E110,0,1/(('Foglio deposito'!$C$81^3)/('MASSE 2'!$N$13*'DATI STRUTTURA'!$C$5*H43)+'Foglio deposito'!$C$81/('DATI STRUTTURA'!$C$6*$F43))))</f>
        <v>0</v>
      </c>
      <c r="J43" s="133">
        <f>IF(G43=0,0,IF('DATI STRUTTURA'!D110&lt;='DATI STRUTTURA'!E110,1/(('Foglio deposito'!$C$81^3)/('MASSE 2'!$N$13*'DATI STRUTTURA'!$C$5*G43)+'Foglio deposito'!$C$81/('DATI STRUTTURA'!$C$6*$F43)),0))</f>
        <v>0</v>
      </c>
      <c r="K43" s="131">
        <f>'DATI STRUTTURA'!F110</f>
        <v>0</v>
      </c>
      <c r="L43" s="131">
        <f>'DATI STRUTTURA'!G110</f>
        <v>0</v>
      </c>
      <c r="M43" s="134">
        <f t="shared" si="4"/>
        <v>0</v>
      </c>
      <c r="N43" s="134">
        <f t="shared" si="5"/>
        <v>0</v>
      </c>
      <c r="O43" s="131">
        <f>K43-CENTRI!$S$32</f>
        <v>-4.1925176757912528</v>
      </c>
      <c r="P43" s="131">
        <f>L43-CENTRI!$S$33</f>
        <v>-4.3365898934580809</v>
      </c>
      <c r="Q43" s="131">
        <f t="shared" si="6"/>
        <v>17.577204461822088</v>
      </c>
      <c r="R43" s="131">
        <f t="shared" si="6"/>
        <v>18.806011904042769</v>
      </c>
      <c r="S43" s="133">
        <f t="shared" si="7"/>
        <v>0</v>
      </c>
      <c r="T43" s="133">
        <f t="shared" si="8"/>
        <v>0</v>
      </c>
      <c r="U43" s="132">
        <f t="shared" si="13"/>
        <v>0</v>
      </c>
      <c r="V43" s="132">
        <f>I43*'Foglio deposito'!$F$270*P43/CENTRI!$S$40</f>
        <v>0</v>
      </c>
      <c r="W43" s="132">
        <f>I43*'Foglio deposito'!$F$269*P43/CENTRI!$S$40</f>
        <v>0</v>
      </c>
      <c r="X43" s="132">
        <f t="shared" si="14"/>
        <v>0</v>
      </c>
      <c r="Y43" s="132">
        <f>J43*'Foglio deposito'!$F$269*O43/CENTRI!$S$40</f>
        <v>0</v>
      </c>
      <c r="Z43" s="132">
        <f>J43*'Foglio deposito'!$F$270*O43/CENTRI!$S$40</f>
        <v>0</v>
      </c>
      <c r="AA43" s="131">
        <f>(U43+V43)*'Foglio deposito'!$C$62-W43*'Foglio deposito'!$C$63+AI43</f>
        <v>0</v>
      </c>
      <c r="AB43" s="131">
        <f>(X43+Y43)*'Foglio deposito'!$C$63-Z43*'Foglio deposito'!$C$62+AJ43</f>
        <v>0</v>
      </c>
      <c r="AC43" s="131">
        <f>AA43*100/'Foglio deposito'!$C$62</f>
        <v>0</v>
      </c>
      <c r="AD43" s="131">
        <f>AB43*100/'Foglio deposito'!$C$63</f>
        <v>0</v>
      </c>
      <c r="AE43" s="109">
        <f t="shared" si="18"/>
        <v>0</v>
      </c>
      <c r="AF43" s="10">
        <f t="shared" si="11"/>
        <v>0</v>
      </c>
      <c r="AG43" s="14">
        <f t="shared" si="15"/>
        <v>0</v>
      </c>
      <c r="AH43" s="14">
        <f>IF(AG43=0,0,'Foglio deposito'!$S$223)*AG43</f>
        <v>0</v>
      </c>
      <c r="AI43" s="337">
        <f t="shared" si="16"/>
        <v>0</v>
      </c>
      <c r="AJ43" s="338">
        <f t="shared" si="17"/>
        <v>0</v>
      </c>
      <c r="AL43" s="338">
        <f>(U43+V43)*'Foglio deposito'!$C$62-W43*'Foglio deposito'!$C$63</f>
        <v>0</v>
      </c>
      <c r="AM43" s="338">
        <f>(X43+Y43)*'Foglio deposito'!$C$63-Z43*'Foglio deposito'!$C$62</f>
        <v>0</v>
      </c>
    </row>
    <row r="44" spans="2:42" ht="18" customHeight="1" thickBot="1" x14ac:dyDescent="0.3">
      <c r="B44" s="28"/>
      <c r="C44" s="29"/>
      <c r="D44" s="29"/>
      <c r="E44" s="30"/>
      <c r="F44" s="29"/>
      <c r="G44" s="31"/>
      <c r="H44" s="31"/>
      <c r="I44" s="817" t="s">
        <v>16</v>
      </c>
      <c r="J44" s="817" t="s">
        <v>17</v>
      </c>
      <c r="K44" s="29"/>
      <c r="L44" s="29"/>
      <c r="M44" s="817" t="s">
        <v>18</v>
      </c>
      <c r="N44" s="817" t="s">
        <v>11</v>
      </c>
      <c r="O44" s="29"/>
      <c r="Q44" s="29"/>
      <c r="R44" s="29"/>
      <c r="S44" s="32"/>
      <c r="T44" s="32"/>
      <c r="U44" s="33"/>
      <c r="V44" s="33"/>
      <c r="W44" s="33"/>
      <c r="X44" s="33"/>
      <c r="Y44" s="33"/>
      <c r="Z44" s="33"/>
      <c r="AA44" s="29"/>
      <c r="AB44" s="29"/>
      <c r="AC44" s="29"/>
      <c r="AD44" s="29"/>
      <c r="AE44" s="27"/>
      <c r="AF44" s="7"/>
      <c r="AG44" s="7"/>
      <c r="AH44" s="335">
        <f t="shared" ref="AH44" si="19">SUM(AH3:AH42)</f>
        <v>213.45282344138474</v>
      </c>
      <c r="AI44" s="339">
        <f>ROUND(SUM(AI3:AI42),3)</f>
        <v>0</v>
      </c>
      <c r="AJ44" s="339">
        <f>ROUND(SUM(AJ3:AJ42),3)</f>
        <v>0</v>
      </c>
      <c r="AL44" s="37">
        <f t="shared" ref="AL44:AM44" si="20">SUM(AL3:AL42)</f>
        <v>98.592528148445581</v>
      </c>
      <c r="AM44" s="38">
        <f t="shared" si="20"/>
        <v>328.64176049481864</v>
      </c>
    </row>
    <row r="45" spans="2:42" ht="16.5" thickBot="1" x14ac:dyDescent="0.3">
      <c r="B45" s="27"/>
      <c r="C45" s="27"/>
      <c r="D45" s="27"/>
      <c r="E45" s="27"/>
      <c r="F45" s="27"/>
      <c r="G45" s="27"/>
      <c r="H45" s="27"/>
      <c r="I45" s="815"/>
      <c r="J45" s="815"/>
      <c r="K45" s="27"/>
      <c r="L45" s="27"/>
      <c r="M45" s="815"/>
      <c r="N45" s="815"/>
      <c r="O45" s="27"/>
      <c r="Q45" s="34">
        <f t="shared" ref="Q45:AD45" si="21">SUM(Q4:Q43)</f>
        <v>564.32887542341734</v>
      </c>
      <c r="R45" s="34">
        <f t="shared" si="21"/>
        <v>630.37268391935822</v>
      </c>
      <c r="S45" s="35">
        <f t="shared" si="21"/>
        <v>52041052.838631019</v>
      </c>
      <c r="T45" s="35">
        <f t="shared" si="21"/>
        <v>6049821.3452316336</v>
      </c>
      <c r="U45" s="30">
        <f t="shared" si="21"/>
        <v>1</v>
      </c>
      <c r="V45" s="30">
        <f t="shared" si="21"/>
        <v>1.1275702593849246E-17</v>
      </c>
      <c r="W45" s="30">
        <f t="shared" si="21"/>
        <v>-6.9388939039072284E-18</v>
      </c>
      <c r="X45" s="30">
        <f t="shared" si="21"/>
        <v>1</v>
      </c>
      <c r="Y45" s="30">
        <f t="shared" si="21"/>
        <v>6.9388939039072284E-18</v>
      </c>
      <c r="Z45" s="30">
        <f t="shared" si="21"/>
        <v>-1.3877787807814457E-17</v>
      </c>
      <c r="AA45" s="36">
        <f t="shared" si="21"/>
        <v>98.592528148445567</v>
      </c>
      <c r="AB45" s="36">
        <f t="shared" si="21"/>
        <v>328.64176049481853</v>
      </c>
      <c r="AC45" s="37">
        <f t="shared" si="21"/>
        <v>99.999999999999986</v>
      </c>
      <c r="AD45" s="38">
        <f t="shared" si="21"/>
        <v>99.999999999999986</v>
      </c>
      <c r="AE45" s="38">
        <f t="shared" ref="AE45:AF45" si="22">SUM(AE4:AE43)</f>
        <v>-29.551826624578212</v>
      </c>
      <c r="AF45" s="38">
        <f t="shared" si="22"/>
        <v>254.20720432676649</v>
      </c>
      <c r="AI45" s="806" t="str">
        <f>IF(AI44=0,"sistema autoequilibrato","error")</f>
        <v>sistema autoequilibrato</v>
      </c>
      <c r="AJ45" s="806" t="str">
        <f>IF(AJ44=0,"sistema autoequilibrato","error")</f>
        <v>sistema autoequilibrato</v>
      </c>
      <c r="AL45" s="41" t="s">
        <v>15</v>
      </c>
      <c r="AM45" s="42" t="s">
        <v>14</v>
      </c>
    </row>
    <row r="46" spans="2:42" ht="16.5" thickBot="1" x14ac:dyDescent="0.3">
      <c r="B46" s="27"/>
      <c r="C46" s="27"/>
      <c r="D46" s="27"/>
      <c r="E46" s="27"/>
      <c r="F46" s="27"/>
      <c r="G46" s="27"/>
      <c r="H46" s="27"/>
      <c r="I46" s="39">
        <f>SUM(I4:I43)</f>
        <v>604097.66806478507</v>
      </c>
      <c r="J46" s="40">
        <f>SUM(J4:J43)</f>
        <v>4288333.6830927618</v>
      </c>
      <c r="K46" s="27"/>
      <c r="L46" s="27"/>
      <c r="M46" s="39">
        <f>SUM(M4:M43)</f>
        <v>17978914.766057409</v>
      </c>
      <c r="N46" s="40">
        <f>SUM(N4:N43)</f>
        <v>2619723.8419913412</v>
      </c>
      <c r="O46" s="27"/>
      <c r="Q46" s="27"/>
      <c r="R46" s="27"/>
      <c r="S46" s="27"/>
      <c r="T46" s="27"/>
      <c r="U46" s="27"/>
      <c r="V46" s="27"/>
      <c r="W46" s="27"/>
      <c r="X46" s="27"/>
      <c r="Y46" s="27"/>
      <c r="Z46" s="27"/>
      <c r="AA46" s="27"/>
      <c r="AB46" s="27"/>
      <c r="AC46" s="41" t="s">
        <v>15</v>
      </c>
      <c r="AD46" s="42" t="s">
        <v>14</v>
      </c>
      <c r="AE46" s="811">
        <f>ABS(AE45)+ABS(AF45)</f>
        <v>283.7590309513447</v>
      </c>
      <c r="AF46" s="812"/>
      <c r="AG46" s="7"/>
      <c r="AH46" s="7"/>
      <c r="AI46" s="806"/>
      <c r="AJ46" s="806"/>
      <c r="AK46" s="3"/>
      <c r="AL46" s="3"/>
      <c r="AM46" s="3"/>
      <c r="AN46" s="3"/>
      <c r="AO46" s="3"/>
      <c r="AP46" s="3"/>
    </row>
    <row r="47" spans="2:42" x14ac:dyDescent="0.25">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7"/>
      <c r="AG47" s="7"/>
      <c r="AH47" s="7"/>
      <c r="AI47" s="7"/>
      <c r="AJ47" s="7"/>
      <c r="AK47" s="7"/>
      <c r="AL47" s="7"/>
      <c r="AM47" s="3"/>
      <c r="AN47" s="3"/>
      <c r="AO47" s="3"/>
      <c r="AP47" s="3"/>
    </row>
    <row r="48" spans="2:42" ht="15" customHeight="1" x14ac:dyDescent="0.25">
      <c r="B48" s="27"/>
      <c r="C48" s="27"/>
      <c r="D48" s="27"/>
      <c r="E48" s="27"/>
      <c r="F48" s="27"/>
      <c r="G48" s="43"/>
      <c r="H48" s="44"/>
      <c r="I48" s="27"/>
      <c r="J48" s="27"/>
      <c r="K48" s="20"/>
      <c r="L48" s="20"/>
      <c r="O48" s="20"/>
      <c r="P48" s="20"/>
      <c r="Q48" s="27"/>
      <c r="R48" s="45"/>
      <c r="S48" s="807" t="s">
        <v>409</v>
      </c>
      <c r="T48" s="807"/>
      <c r="U48" s="807"/>
      <c r="V48" s="27"/>
      <c r="W48" s="27"/>
      <c r="X48" s="27"/>
      <c r="Y48" s="27"/>
      <c r="Z48" s="27"/>
      <c r="AA48" s="27"/>
      <c r="AB48" s="27"/>
      <c r="AC48" s="27"/>
      <c r="AD48" s="27"/>
      <c r="AE48" s="27"/>
      <c r="AF48" s="7"/>
      <c r="AG48" s="7"/>
      <c r="AH48" s="7"/>
      <c r="AI48" s="7"/>
      <c r="AJ48" s="7"/>
      <c r="AK48" s="7"/>
      <c r="AL48" s="7"/>
      <c r="AM48" s="3"/>
      <c r="AN48" s="3"/>
      <c r="AO48" s="3"/>
      <c r="AP48" s="3"/>
    </row>
    <row r="49" spans="2:42" x14ac:dyDescent="0.25">
      <c r="B49" s="27"/>
      <c r="C49" s="27"/>
      <c r="D49" s="27"/>
      <c r="E49" s="27"/>
      <c r="F49" s="27"/>
      <c r="G49" s="43"/>
      <c r="H49" s="44"/>
      <c r="I49" s="27"/>
      <c r="J49" s="27"/>
      <c r="K49" s="20"/>
      <c r="L49" s="20"/>
      <c r="O49" s="20"/>
      <c r="P49" s="20"/>
      <c r="Q49" s="27"/>
      <c r="R49" s="27"/>
      <c r="S49" s="807"/>
      <c r="T49" s="807"/>
      <c r="U49" s="807"/>
      <c r="V49" s="27"/>
      <c r="W49" s="27"/>
      <c r="X49" s="27"/>
      <c r="Y49" s="27"/>
      <c r="Z49" s="27"/>
      <c r="AA49" s="27"/>
      <c r="AB49" s="27"/>
      <c r="AC49" s="27"/>
      <c r="AD49" s="27"/>
      <c r="AE49" s="27"/>
      <c r="AF49" s="7"/>
      <c r="AG49" s="7"/>
      <c r="AH49" s="7"/>
      <c r="AI49" s="7"/>
      <c r="AJ49" s="7"/>
      <c r="AK49" s="7"/>
      <c r="AL49" s="7"/>
      <c r="AM49" s="3"/>
      <c r="AN49" s="3"/>
      <c r="AO49" s="3"/>
      <c r="AP49" s="3"/>
    </row>
    <row r="50" spans="2:42" x14ac:dyDescent="0.25">
      <c r="B50" s="27"/>
      <c r="C50" s="27"/>
      <c r="D50" s="27"/>
      <c r="E50" s="27"/>
      <c r="F50" s="27"/>
      <c r="G50" s="27"/>
      <c r="H50" s="27"/>
      <c r="I50" s="27"/>
      <c r="J50" s="27"/>
      <c r="K50" s="27"/>
      <c r="L50" s="27"/>
      <c r="O50" s="27"/>
      <c r="P50" s="27"/>
      <c r="Q50" s="27"/>
      <c r="R50" s="27"/>
      <c r="S50" s="808">
        <f>S45+T45</f>
        <v>58090874.183862656</v>
      </c>
      <c r="T50" s="808"/>
      <c r="U50" s="808"/>
      <c r="V50" s="27"/>
      <c r="W50" s="27"/>
      <c r="X50" s="27"/>
      <c r="Y50" s="27"/>
      <c r="Z50" s="27"/>
      <c r="AA50" s="27"/>
      <c r="AB50" s="27"/>
      <c r="AC50" s="27"/>
      <c r="AD50" s="27"/>
      <c r="AE50" s="27"/>
      <c r="AF50" s="7"/>
      <c r="AG50" s="7"/>
      <c r="AH50" s="7"/>
      <c r="AI50" s="7"/>
      <c r="AJ50" s="7"/>
      <c r="AK50" s="7"/>
      <c r="AL50" s="7"/>
      <c r="AM50" s="3"/>
      <c r="AN50" s="3"/>
      <c r="AO50" s="3"/>
      <c r="AP50" s="3"/>
    </row>
    <row r="51" spans="2:42" x14ac:dyDescent="0.25">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7"/>
      <c r="AG51" s="7"/>
      <c r="AH51" s="7"/>
      <c r="AI51" s="7"/>
      <c r="AJ51" s="7"/>
      <c r="AK51" s="7"/>
      <c r="AL51" s="7"/>
      <c r="AM51" s="3"/>
      <c r="AN51" s="3"/>
      <c r="AO51" s="3"/>
      <c r="AP51" s="3"/>
    </row>
    <row r="52" spans="2:42" x14ac:dyDescent="0.25">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7"/>
      <c r="AG52" s="7"/>
      <c r="AH52" s="7"/>
      <c r="AI52" s="7"/>
      <c r="AJ52" s="7"/>
      <c r="AK52" s="7"/>
      <c r="AL52" s="7"/>
      <c r="AM52" s="3"/>
      <c r="AN52" s="3"/>
      <c r="AO52" s="3"/>
      <c r="AP52" s="3"/>
    </row>
    <row r="53" spans="2:42" x14ac:dyDescent="0.25">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7"/>
      <c r="AG53" s="7"/>
      <c r="AH53" s="7"/>
      <c r="AI53" s="7"/>
      <c r="AJ53" s="7"/>
      <c r="AK53" s="7"/>
      <c r="AL53" s="7"/>
      <c r="AM53" s="3"/>
      <c r="AN53" s="3"/>
      <c r="AO53" s="3"/>
      <c r="AP53" s="3"/>
    </row>
    <row r="54" spans="2:42" x14ac:dyDescent="0.25">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7"/>
      <c r="AG54" s="7"/>
      <c r="AH54" s="7"/>
      <c r="AI54" s="7"/>
      <c r="AJ54" s="7"/>
      <c r="AK54" s="7"/>
      <c r="AL54" s="7"/>
      <c r="AM54" s="3"/>
      <c r="AN54" s="3"/>
      <c r="AO54" s="3"/>
      <c r="AP54" s="3"/>
    </row>
    <row r="55" spans="2:42" x14ac:dyDescent="0.25">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7"/>
      <c r="AG55" s="7"/>
      <c r="AH55" s="7"/>
      <c r="AI55" s="7"/>
      <c r="AJ55" s="7"/>
      <c r="AK55" s="7"/>
      <c r="AL55" s="7"/>
      <c r="AM55" s="3"/>
      <c r="AN55" s="3"/>
      <c r="AO55" s="3"/>
      <c r="AP55" s="3"/>
    </row>
    <row r="56" spans="2:42" x14ac:dyDescent="0.25">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7"/>
      <c r="AG56" s="7"/>
      <c r="AH56" s="7"/>
      <c r="AI56" s="7"/>
      <c r="AJ56" s="7"/>
      <c r="AK56" s="7"/>
      <c r="AL56" s="7"/>
      <c r="AM56" s="3"/>
      <c r="AN56" s="3"/>
      <c r="AO56" s="3"/>
      <c r="AP56" s="3"/>
    </row>
    <row r="57" spans="2:42" x14ac:dyDescent="0.25">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7"/>
      <c r="AG57" s="7"/>
      <c r="AH57" s="7"/>
      <c r="AI57" s="7"/>
      <c r="AJ57" s="7"/>
      <c r="AK57" s="7"/>
      <c r="AL57" s="7"/>
      <c r="AM57" s="3"/>
      <c r="AN57" s="3"/>
      <c r="AO57" s="3"/>
      <c r="AP57" s="3"/>
    </row>
    <row r="58" spans="2:42"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7"/>
      <c r="AG58" s="7"/>
      <c r="AH58" s="7"/>
      <c r="AI58" s="7"/>
      <c r="AJ58" s="7"/>
      <c r="AK58" s="7"/>
      <c r="AL58" s="7"/>
      <c r="AM58" s="3"/>
      <c r="AN58" s="3"/>
      <c r="AO58" s="3"/>
      <c r="AP58" s="3"/>
    </row>
    <row r="59" spans="2:42"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7"/>
      <c r="AG59" s="7"/>
      <c r="AH59" s="7"/>
      <c r="AI59" s="7"/>
      <c r="AJ59" s="7"/>
      <c r="AK59" s="7"/>
      <c r="AL59" s="7"/>
      <c r="AM59" s="3"/>
      <c r="AN59" s="3"/>
      <c r="AO59" s="3"/>
      <c r="AP59" s="3"/>
    </row>
    <row r="60" spans="2:42"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7"/>
      <c r="AG60" s="7"/>
      <c r="AH60" s="7"/>
      <c r="AI60" s="7"/>
      <c r="AJ60" s="7"/>
      <c r="AK60" s="7"/>
      <c r="AL60" s="7"/>
      <c r="AM60" s="3"/>
      <c r="AN60" s="3"/>
      <c r="AO60" s="3"/>
      <c r="AP60" s="3"/>
    </row>
    <row r="61" spans="2:42"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7"/>
      <c r="AG61" s="7"/>
      <c r="AH61" s="7"/>
      <c r="AI61" s="7"/>
      <c r="AJ61" s="7"/>
      <c r="AK61" s="7"/>
      <c r="AL61" s="7"/>
      <c r="AM61" s="3"/>
      <c r="AN61" s="3"/>
      <c r="AO61" s="3"/>
      <c r="AP61" s="3"/>
    </row>
    <row r="62" spans="2:42"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7"/>
      <c r="AG62" s="7"/>
      <c r="AH62" s="7"/>
      <c r="AI62" s="7"/>
      <c r="AJ62" s="7"/>
      <c r="AK62" s="7"/>
      <c r="AL62" s="7"/>
      <c r="AM62" s="3"/>
      <c r="AN62" s="3"/>
      <c r="AO62" s="3"/>
      <c r="AP62" s="3"/>
    </row>
    <row r="63" spans="2:42" x14ac:dyDescent="0.25">
      <c r="AF63" s="4"/>
      <c r="AG63" s="4"/>
      <c r="AH63" s="4"/>
      <c r="AI63" s="4"/>
      <c r="AJ63" s="4"/>
      <c r="AK63" s="4"/>
      <c r="AL63" s="4"/>
    </row>
    <row r="64" spans="2:42" x14ac:dyDescent="0.25">
      <c r="AF64" s="4"/>
      <c r="AG64" s="4"/>
      <c r="AH64" s="4"/>
      <c r="AI64" s="4"/>
      <c r="AJ64" s="4"/>
      <c r="AK64" s="4"/>
      <c r="AL64" s="4"/>
    </row>
    <row r="65" spans="32:38" x14ac:dyDescent="0.25">
      <c r="AF65" s="4"/>
      <c r="AG65" s="4"/>
      <c r="AH65" s="4"/>
      <c r="AI65" s="4"/>
      <c r="AJ65" s="4"/>
      <c r="AK65" s="4"/>
      <c r="AL65" s="4"/>
    </row>
    <row r="66" spans="32:38" x14ac:dyDescent="0.25">
      <c r="AF66" s="4"/>
      <c r="AG66" s="4"/>
      <c r="AH66" s="4"/>
      <c r="AI66" s="4"/>
      <c r="AJ66" s="4"/>
      <c r="AK66" s="4"/>
      <c r="AL66" s="4"/>
    </row>
    <row r="67" spans="32:38" x14ac:dyDescent="0.25">
      <c r="AF67" s="4"/>
      <c r="AG67" s="4"/>
      <c r="AH67" s="4"/>
      <c r="AI67" s="4"/>
      <c r="AJ67" s="4"/>
      <c r="AK67" s="4"/>
      <c r="AL67" s="4"/>
    </row>
    <row r="68" spans="32:38" x14ac:dyDescent="0.25">
      <c r="AF68" s="4"/>
      <c r="AG68" s="4"/>
      <c r="AH68" s="4"/>
      <c r="AI68" s="4"/>
      <c r="AJ68" s="4"/>
      <c r="AK68" s="4"/>
      <c r="AL68" s="4"/>
    </row>
    <row r="69" spans="32:38" x14ac:dyDescent="0.25">
      <c r="AF69" s="4"/>
      <c r="AG69" s="4"/>
      <c r="AH69" s="4"/>
      <c r="AI69" s="4"/>
      <c r="AJ69" s="4"/>
      <c r="AK69" s="4"/>
      <c r="AL69" s="4"/>
    </row>
    <row r="70" spans="32:38" x14ac:dyDescent="0.25">
      <c r="AF70" s="4"/>
      <c r="AG70" s="4"/>
      <c r="AH70" s="4"/>
      <c r="AI70" s="4"/>
      <c r="AJ70" s="4"/>
      <c r="AK70" s="4"/>
      <c r="AL70" s="4"/>
    </row>
    <row r="71" spans="32:38" x14ac:dyDescent="0.25">
      <c r="AF71" s="4"/>
      <c r="AG71" s="4"/>
      <c r="AH71" s="4"/>
      <c r="AI71" s="4"/>
      <c r="AJ71" s="4"/>
      <c r="AK71" s="4"/>
      <c r="AL71" s="4"/>
    </row>
    <row r="72" spans="32:38" x14ac:dyDescent="0.25">
      <c r="AF72" s="4"/>
      <c r="AG72" s="4"/>
      <c r="AH72" s="4"/>
      <c r="AI72" s="4"/>
      <c r="AJ72" s="4"/>
      <c r="AK72" s="4"/>
      <c r="AL72" s="4"/>
    </row>
    <row r="73" spans="32:38" x14ac:dyDescent="0.25">
      <c r="AF73" s="4"/>
      <c r="AG73" s="4"/>
      <c r="AH73" s="4"/>
      <c r="AI73" s="4"/>
      <c r="AJ73" s="4"/>
      <c r="AK73" s="4"/>
      <c r="AL73" s="4"/>
    </row>
    <row r="74" spans="32:38" x14ac:dyDescent="0.25">
      <c r="AF74" s="4"/>
      <c r="AG74" s="4"/>
      <c r="AH74" s="4"/>
      <c r="AI74" s="4"/>
      <c r="AJ74" s="4"/>
      <c r="AK74" s="4"/>
      <c r="AL74" s="4"/>
    </row>
    <row r="75" spans="32:38" x14ac:dyDescent="0.25">
      <c r="AF75" s="4"/>
      <c r="AG75" s="4"/>
      <c r="AH75" s="4"/>
      <c r="AI75" s="4"/>
      <c r="AJ75" s="4"/>
      <c r="AK75" s="4"/>
      <c r="AL75" s="4"/>
    </row>
    <row r="76" spans="32:38" x14ac:dyDescent="0.25">
      <c r="AF76" s="4"/>
      <c r="AG76" s="4"/>
      <c r="AH76" s="4"/>
      <c r="AI76" s="4"/>
      <c r="AJ76" s="4"/>
      <c r="AK76" s="4"/>
      <c r="AL76" s="4"/>
    </row>
    <row r="77" spans="32:38" x14ac:dyDescent="0.25">
      <c r="AF77" s="4"/>
      <c r="AG77" s="4"/>
      <c r="AH77" s="4"/>
      <c r="AI77" s="4"/>
      <c r="AJ77" s="4"/>
      <c r="AK77" s="4"/>
      <c r="AL77" s="4"/>
    </row>
    <row r="78" spans="32:38" x14ac:dyDescent="0.25">
      <c r="AF78" s="4"/>
      <c r="AG78" s="4"/>
      <c r="AH78" s="4"/>
      <c r="AI78" s="4"/>
      <c r="AJ78" s="4"/>
      <c r="AK78" s="4"/>
      <c r="AL78" s="4"/>
    </row>
    <row r="79" spans="32:38" x14ac:dyDescent="0.25">
      <c r="AF79" s="4"/>
      <c r="AG79" s="4"/>
      <c r="AH79" s="4"/>
      <c r="AI79" s="4"/>
      <c r="AJ79" s="4"/>
      <c r="AK79" s="4"/>
      <c r="AL79" s="4"/>
    </row>
    <row r="80" spans="32:38" x14ac:dyDescent="0.25">
      <c r="AF80" s="4"/>
      <c r="AG80" s="4"/>
      <c r="AH80" s="4"/>
      <c r="AI80" s="4"/>
      <c r="AJ80" s="4"/>
      <c r="AK80" s="4"/>
      <c r="AL80" s="4"/>
    </row>
    <row r="81" spans="32:38" x14ac:dyDescent="0.25">
      <c r="AF81" s="4"/>
      <c r="AG81" s="4"/>
      <c r="AH81" s="4"/>
      <c r="AI81" s="4"/>
      <c r="AJ81" s="4"/>
      <c r="AK81" s="4"/>
      <c r="AL81" s="4"/>
    </row>
    <row r="82" spans="32:38" x14ac:dyDescent="0.25">
      <c r="AF82" s="4"/>
      <c r="AG82" s="4"/>
      <c r="AH82" s="4"/>
      <c r="AI82" s="4"/>
      <c r="AJ82" s="4"/>
      <c r="AK82" s="4"/>
      <c r="AL82" s="4"/>
    </row>
    <row r="83" spans="32:38" x14ac:dyDescent="0.25">
      <c r="AF83" s="4"/>
      <c r="AG83" s="4"/>
      <c r="AH83" s="4"/>
      <c r="AI83" s="4"/>
      <c r="AJ83" s="4"/>
      <c r="AK83" s="4"/>
      <c r="AL83" s="4"/>
    </row>
    <row r="84" spans="32:38" x14ac:dyDescent="0.25">
      <c r="AF84" s="4"/>
      <c r="AG84" s="4"/>
      <c r="AH84" s="4"/>
      <c r="AI84" s="4"/>
      <c r="AJ84" s="4"/>
      <c r="AK84" s="4"/>
      <c r="AL84" s="4"/>
    </row>
    <row r="85" spans="32:38" x14ac:dyDescent="0.25">
      <c r="AF85" s="4"/>
      <c r="AG85" s="4"/>
      <c r="AH85" s="4"/>
      <c r="AI85" s="4"/>
      <c r="AJ85" s="4"/>
      <c r="AK85" s="4"/>
      <c r="AL85" s="4"/>
    </row>
    <row r="86" spans="32:38" x14ac:dyDescent="0.25">
      <c r="AF86" s="4"/>
      <c r="AG86" s="4"/>
      <c r="AH86" s="4"/>
      <c r="AI86" s="4"/>
      <c r="AJ86" s="4"/>
      <c r="AK86" s="4"/>
      <c r="AL86" s="4"/>
    </row>
    <row r="87" spans="32:38" x14ac:dyDescent="0.25">
      <c r="AF87" s="4"/>
      <c r="AG87" s="4"/>
      <c r="AH87" s="4"/>
      <c r="AI87" s="4"/>
      <c r="AJ87" s="4"/>
      <c r="AK87" s="4"/>
      <c r="AL87" s="4"/>
    </row>
    <row r="88" spans="32:38" x14ac:dyDescent="0.25">
      <c r="AF88" s="4"/>
      <c r="AG88" s="4"/>
      <c r="AH88" s="4"/>
      <c r="AI88" s="4"/>
      <c r="AJ88" s="4"/>
      <c r="AK88" s="4"/>
      <c r="AL88" s="4"/>
    </row>
    <row r="89" spans="32:38" x14ac:dyDescent="0.25">
      <c r="AF89" s="4"/>
      <c r="AG89" s="4"/>
      <c r="AH89" s="4"/>
      <c r="AI89" s="4"/>
      <c r="AJ89" s="4"/>
      <c r="AK89" s="4"/>
      <c r="AL89" s="4"/>
    </row>
    <row r="90" spans="32:38" x14ac:dyDescent="0.25">
      <c r="AF90" s="4"/>
      <c r="AG90" s="4"/>
      <c r="AH90" s="4"/>
      <c r="AI90" s="4"/>
      <c r="AJ90" s="4"/>
      <c r="AK90" s="4"/>
      <c r="AL90" s="4"/>
    </row>
    <row r="91" spans="32:38" x14ac:dyDescent="0.25">
      <c r="AF91" s="4"/>
      <c r="AG91" s="4"/>
      <c r="AH91" s="4"/>
      <c r="AI91" s="4"/>
      <c r="AJ91" s="4"/>
      <c r="AK91" s="4"/>
      <c r="AL91" s="4"/>
    </row>
    <row r="92" spans="32:38" x14ac:dyDescent="0.25">
      <c r="AF92" s="4"/>
      <c r="AG92" s="4"/>
      <c r="AH92" s="4"/>
      <c r="AI92" s="4"/>
      <c r="AJ92" s="4"/>
      <c r="AK92" s="4"/>
      <c r="AL92" s="4"/>
    </row>
    <row r="93" spans="32:38" x14ac:dyDescent="0.25">
      <c r="AF93" s="4"/>
      <c r="AG93" s="4"/>
      <c r="AH93" s="4"/>
      <c r="AI93" s="4"/>
      <c r="AJ93" s="4"/>
      <c r="AK93" s="4"/>
      <c r="AL93" s="4"/>
    </row>
    <row r="94" spans="32:38" x14ac:dyDescent="0.25">
      <c r="AF94" s="4"/>
      <c r="AG94" s="4"/>
      <c r="AH94" s="4"/>
      <c r="AI94" s="4"/>
      <c r="AJ94" s="4"/>
      <c r="AK94" s="4"/>
      <c r="AL94" s="4"/>
    </row>
    <row r="95" spans="32:38" x14ac:dyDescent="0.25">
      <c r="AF95" s="4"/>
      <c r="AG95" s="4"/>
      <c r="AH95" s="4"/>
      <c r="AI95" s="4"/>
      <c r="AJ95" s="4"/>
      <c r="AK95" s="4"/>
      <c r="AL95" s="4"/>
    </row>
    <row r="96" spans="32:38" x14ac:dyDescent="0.25">
      <c r="AF96" s="4"/>
      <c r="AG96" s="4"/>
      <c r="AH96" s="4"/>
      <c r="AI96" s="4"/>
      <c r="AJ96" s="4"/>
      <c r="AK96" s="4"/>
      <c r="AL96" s="4"/>
    </row>
    <row r="97" spans="32:38" x14ac:dyDescent="0.25">
      <c r="AF97" s="4"/>
      <c r="AG97" s="4"/>
      <c r="AH97" s="4"/>
      <c r="AI97" s="4"/>
      <c r="AJ97" s="4"/>
      <c r="AK97" s="4"/>
      <c r="AL97" s="4"/>
    </row>
    <row r="98" spans="32:38" x14ac:dyDescent="0.25">
      <c r="AF98" s="4"/>
      <c r="AG98" s="4"/>
      <c r="AH98" s="4"/>
      <c r="AI98" s="4"/>
      <c r="AJ98" s="4"/>
      <c r="AK98" s="4"/>
      <c r="AL98" s="4"/>
    </row>
    <row r="99" spans="32:38" x14ac:dyDescent="0.25">
      <c r="AF99" s="4"/>
      <c r="AG99" s="4"/>
      <c r="AH99" s="4"/>
      <c r="AI99" s="4"/>
      <c r="AJ99" s="4"/>
      <c r="AK99" s="4"/>
      <c r="AL99" s="4"/>
    </row>
    <row r="100" spans="32:38" x14ac:dyDescent="0.25">
      <c r="AF100" s="4"/>
      <c r="AG100" s="4"/>
      <c r="AH100" s="4"/>
      <c r="AI100" s="4"/>
      <c r="AJ100" s="4"/>
      <c r="AK100" s="4"/>
      <c r="AL100" s="4"/>
    </row>
    <row r="101" spans="32:38" x14ac:dyDescent="0.25">
      <c r="AF101" s="4"/>
      <c r="AG101" s="4"/>
      <c r="AH101" s="4"/>
      <c r="AI101" s="4"/>
      <c r="AJ101" s="4"/>
      <c r="AK101" s="4"/>
      <c r="AL101" s="4"/>
    </row>
    <row r="102" spans="32:38" x14ac:dyDescent="0.25">
      <c r="AF102" s="4"/>
      <c r="AG102" s="4"/>
      <c r="AH102" s="4"/>
      <c r="AI102" s="4"/>
      <c r="AJ102" s="4"/>
      <c r="AK102" s="4"/>
      <c r="AL102" s="4"/>
    </row>
    <row r="103" spans="32:38" x14ac:dyDescent="0.25">
      <c r="AF103" s="4"/>
      <c r="AG103" s="4"/>
      <c r="AH103" s="4"/>
      <c r="AI103" s="4"/>
      <c r="AJ103" s="4"/>
      <c r="AK103" s="4"/>
      <c r="AL103" s="4"/>
    </row>
    <row r="104" spans="32:38" x14ac:dyDescent="0.25">
      <c r="AF104" s="4"/>
      <c r="AG104" s="4"/>
      <c r="AH104" s="4"/>
      <c r="AI104" s="4"/>
      <c r="AJ104" s="4"/>
      <c r="AK104" s="4"/>
      <c r="AL104" s="4"/>
    </row>
    <row r="105" spans="32:38" x14ac:dyDescent="0.25">
      <c r="AF105" s="4"/>
      <c r="AG105" s="4"/>
      <c r="AH105" s="4"/>
      <c r="AI105" s="4"/>
      <c r="AJ105" s="4"/>
      <c r="AK105" s="4"/>
      <c r="AL105" s="4"/>
    </row>
    <row r="106" spans="32:38" x14ac:dyDescent="0.25">
      <c r="AF106" s="4"/>
      <c r="AG106" s="4"/>
      <c r="AH106" s="4"/>
      <c r="AI106" s="4"/>
      <c r="AJ106" s="4"/>
      <c r="AK106" s="4"/>
      <c r="AL106" s="4"/>
    </row>
    <row r="107" spans="32:38" x14ac:dyDescent="0.25">
      <c r="AF107" s="4"/>
      <c r="AG107" s="4"/>
      <c r="AH107" s="4"/>
      <c r="AI107" s="4"/>
      <c r="AJ107" s="4"/>
      <c r="AK107" s="4"/>
      <c r="AL107" s="4"/>
    </row>
    <row r="108" spans="32:38" x14ac:dyDescent="0.25">
      <c r="AF108" s="4"/>
      <c r="AG108" s="4"/>
      <c r="AH108" s="4"/>
      <c r="AI108" s="4"/>
      <c r="AJ108" s="4"/>
      <c r="AK108" s="4"/>
      <c r="AL108" s="4"/>
    </row>
    <row r="109" spans="32:38" x14ac:dyDescent="0.25">
      <c r="AF109" s="4"/>
      <c r="AG109" s="4"/>
      <c r="AH109" s="4"/>
      <c r="AI109" s="4"/>
      <c r="AJ109" s="4"/>
      <c r="AK109" s="4"/>
      <c r="AL109" s="4"/>
    </row>
    <row r="110" spans="32:38" x14ac:dyDescent="0.25">
      <c r="AF110" s="4"/>
      <c r="AG110" s="4"/>
      <c r="AH110" s="4"/>
      <c r="AI110" s="4"/>
      <c r="AJ110" s="4"/>
      <c r="AK110" s="4"/>
      <c r="AL110" s="4"/>
    </row>
    <row r="111" spans="32:38" x14ac:dyDescent="0.25">
      <c r="AF111" s="4"/>
      <c r="AG111" s="4"/>
      <c r="AH111" s="4"/>
      <c r="AI111" s="4"/>
      <c r="AJ111" s="4"/>
      <c r="AK111" s="4"/>
      <c r="AL111" s="4"/>
    </row>
    <row r="112" spans="32:38" x14ac:dyDescent="0.25">
      <c r="AF112" s="4"/>
      <c r="AG112" s="4"/>
      <c r="AH112" s="4"/>
      <c r="AI112" s="4"/>
      <c r="AJ112" s="4"/>
      <c r="AK112" s="4"/>
      <c r="AL112" s="4"/>
    </row>
    <row r="113" spans="32:38" x14ac:dyDescent="0.25">
      <c r="AF113" s="4"/>
      <c r="AG113" s="4"/>
      <c r="AH113" s="4"/>
      <c r="AI113" s="4"/>
      <c r="AJ113" s="4"/>
      <c r="AK113" s="4"/>
      <c r="AL113" s="4"/>
    </row>
    <row r="114" spans="32:38" x14ac:dyDescent="0.25">
      <c r="AF114" s="4"/>
      <c r="AG114" s="4"/>
      <c r="AH114" s="4"/>
      <c r="AI114" s="4"/>
      <c r="AJ114" s="4"/>
      <c r="AK114" s="4"/>
      <c r="AL114" s="4"/>
    </row>
    <row r="115" spans="32:38" x14ac:dyDescent="0.25">
      <c r="AF115" s="4"/>
      <c r="AG115" s="4"/>
      <c r="AH115" s="4"/>
      <c r="AI115" s="4"/>
      <c r="AJ115" s="4"/>
      <c r="AK115" s="4"/>
      <c r="AL115" s="4"/>
    </row>
    <row r="116" spans="32:38" x14ac:dyDescent="0.25">
      <c r="AF116" s="4"/>
      <c r="AG116" s="4"/>
      <c r="AH116" s="4"/>
      <c r="AI116" s="4"/>
      <c r="AJ116" s="4"/>
      <c r="AK116" s="4"/>
      <c r="AL116" s="4"/>
    </row>
    <row r="117" spans="32:38" x14ac:dyDescent="0.25">
      <c r="AF117" s="4"/>
      <c r="AG117" s="4"/>
      <c r="AH117" s="4"/>
      <c r="AI117" s="4"/>
      <c r="AJ117" s="4"/>
      <c r="AK117" s="4"/>
      <c r="AL117" s="4"/>
    </row>
    <row r="118" spans="32:38" x14ac:dyDescent="0.25">
      <c r="AF118" s="4"/>
      <c r="AG118" s="4"/>
      <c r="AH118" s="4"/>
      <c r="AI118" s="4"/>
      <c r="AJ118" s="4"/>
      <c r="AK118" s="4"/>
      <c r="AL118" s="4"/>
    </row>
  </sheetData>
  <sheetProtection selectLockedCells="1" selectUnlockedCells="1"/>
  <customSheetViews>
    <customSheetView guid="{9F10FD11-6100-49E1-A6D9-5E69E81A5748}" scale="80" showGridLines="0" state="hidden">
      <pane xSplit="2" ySplit="3" topLeftCell="AC32" activePane="bottomRight" state="frozen"/>
      <selection pane="bottomRight" activeCell="AJ52" sqref="AJ52"/>
      <pageMargins left="0.7" right="0.7" top="0.75" bottom="0.75" header="0.3" footer="0.3"/>
      <pageSetup paperSize="9" orientation="portrait" r:id="rId1"/>
    </customSheetView>
  </customSheetViews>
  <mergeCells count="12">
    <mergeCell ref="AI45:AI46"/>
    <mergeCell ref="AJ45:AJ46"/>
    <mergeCell ref="S48:U49"/>
    <mergeCell ref="S50:U50"/>
    <mergeCell ref="AE46:AF46"/>
    <mergeCell ref="N44:N45"/>
    <mergeCell ref="AE3:AF3"/>
    <mergeCell ref="B2:F2"/>
    <mergeCell ref="K2:L2"/>
    <mergeCell ref="I44:I45"/>
    <mergeCell ref="J44:J45"/>
    <mergeCell ref="M44:M45"/>
  </mergeCell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80"/>
  <sheetViews>
    <sheetView showGridLines="0" zoomScale="60" zoomScaleNormal="60" workbookViewId="0">
      <selection activeCell="AF45" sqref="AF45"/>
    </sheetView>
  </sheetViews>
  <sheetFormatPr defaultRowHeight="15" x14ac:dyDescent="0.25"/>
  <cols>
    <col min="6" max="6" width="12.5703125" bestFit="1" customWidth="1"/>
  </cols>
  <sheetData>
    <row r="3" spans="1:23" x14ac:dyDescent="0.25">
      <c r="B3" t="s">
        <v>120</v>
      </c>
    </row>
    <row r="4" spans="1:23" x14ac:dyDescent="0.25">
      <c r="B4" s="822" t="s">
        <v>118</v>
      </c>
      <c r="C4" s="821" t="s">
        <v>119</v>
      </c>
      <c r="D4" s="821"/>
      <c r="E4" s="821"/>
      <c r="F4" s="821"/>
      <c r="G4" s="821"/>
    </row>
    <row r="5" spans="1:23" x14ac:dyDescent="0.25">
      <c r="B5" s="822"/>
      <c r="C5" s="89">
        <v>0</v>
      </c>
      <c r="D5" s="89">
        <v>0.5</v>
      </c>
      <c r="E5" s="89">
        <v>1</v>
      </c>
      <c r="F5" s="89">
        <v>1.5</v>
      </c>
      <c r="G5" s="89">
        <v>2</v>
      </c>
    </row>
    <row r="6" spans="1:23" x14ac:dyDescent="0.25">
      <c r="B6" s="90">
        <v>0</v>
      </c>
      <c r="C6" s="91">
        <v>1</v>
      </c>
      <c r="D6" s="91">
        <v>0.74</v>
      </c>
      <c r="E6" s="91">
        <v>0.59</v>
      </c>
      <c r="F6" s="91">
        <v>0.44</v>
      </c>
      <c r="G6" s="91">
        <v>0.33</v>
      </c>
    </row>
    <row r="7" spans="1:23" x14ac:dyDescent="0.25">
      <c r="B7" s="90">
        <v>5</v>
      </c>
      <c r="C7" s="91">
        <v>0.97</v>
      </c>
      <c r="D7" s="91">
        <v>0.71</v>
      </c>
      <c r="E7" s="91">
        <v>0.55000000000000004</v>
      </c>
      <c r="F7" s="91">
        <v>0.39</v>
      </c>
      <c r="G7" s="91">
        <v>0.27</v>
      </c>
    </row>
    <row r="8" spans="1:23" x14ac:dyDescent="0.25">
      <c r="B8" s="90">
        <v>10</v>
      </c>
      <c r="C8" s="91">
        <v>0.86</v>
      </c>
      <c r="D8" s="91">
        <v>0.61</v>
      </c>
      <c r="E8" s="91">
        <v>0.45</v>
      </c>
      <c r="F8" s="91">
        <v>0.27</v>
      </c>
      <c r="G8" s="91">
        <v>0.16</v>
      </c>
    </row>
    <row r="9" spans="1:23" x14ac:dyDescent="0.25">
      <c r="B9" s="90">
        <v>15</v>
      </c>
      <c r="C9" s="91">
        <v>0.69</v>
      </c>
      <c r="D9" s="91">
        <v>0.48</v>
      </c>
      <c r="E9" s="91">
        <v>0.32</v>
      </c>
      <c r="F9" s="91">
        <v>0.17</v>
      </c>
      <c r="G9" s="91"/>
    </row>
    <row r="10" spans="1:23" x14ac:dyDescent="0.25">
      <c r="B10" s="90">
        <v>20</v>
      </c>
      <c r="C10" s="91">
        <v>0.53</v>
      </c>
      <c r="D10" s="91">
        <v>0.36</v>
      </c>
      <c r="E10" s="91">
        <v>0.23</v>
      </c>
      <c r="F10" s="91"/>
      <c r="G10" s="91"/>
    </row>
    <row r="11" spans="1:23" x14ac:dyDescent="0.25">
      <c r="B11" s="63"/>
      <c r="C11" s="12"/>
      <c r="D11" s="12"/>
      <c r="E11" s="12"/>
      <c r="F11" s="12"/>
      <c r="G11" s="12"/>
    </row>
    <row r="13" spans="1:23" x14ac:dyDescent="0.25">
      <c r="A13" s="829" t="s">
        <v>137</v>
      </c>
      <c r="B13" s="821"/>
      <c r="C13" s="823" t="s">
        <v>119</v>
      </c>
      <c r="D13" s="824"/>
      <c r="E13" s="824"/>
      <c r="F13" s="824"/>
      <c r="G13" s="824"/>
      <c r="H13" s="824"/>
      <c r="I13" s="824"/>
      <c r="J13" s="824"/>
      <c r="K13" s="824"/>
      <c r="L13" s="824"/>
      <c r="M13" s="824"/>
      <c r="N13" s="824"/>
      <c r="O13" s="824"/>
      <c r="P13" s="824"/>
      <c r="Q13" s="824"/>
      <c r="R13" s="824"/>
      <c r="S13" s="824"/>
      <c r="T13" s="824"/>
      <c r="U13" s="824"/>
      <c r="V13" s="824"/>
      <c r="W13" s="825"/>
    </row>
    <row r="14" spans="1:23" ht="15" customHeight="1" x14ac:dyDescent="0.25">
      <c r="A14" s="821"/>
      <c r="B14" s="821"/>
      <c r="C14" s="826"/>
      <c r="D14" s="827"/>
      <c r="E14" s="827"/>
      <c r="F14" s="827"/>
      <c r="G14" s="827"/>
      <c r="H14" s="827"/>
      <c r="I14" s="827"/>
      <c r="J14" s="827"/>
      <c r="K14" s="827"/>
      <c r="L14" s="827"/>
      <c r="M14" s="827"/>
      <c r="N14" s="827"/>
      <c r="O14" s="827"/>
      <c r="P14" s="827"/>
      <c r="Q14" s="827"/>
      <c r="R14" s="827"/>
      <c r="S14" s="827"/>
      <c r="T14" s="827"/>
      <c r="U14" s="827"/>
      <c r="V14" s="827"/>
      <c r="W14" s="828"/>
    </row>
    <row r="15" spans="1:23" x14ac:dyDescent="0.25">
      <c r="A15" s="818" t="s">
        <v>131</v>
      </c>
      <c r="B15" s="99"/>
      <c r="C15" s="89">
        <v>0</v>
      </c>
      <c r="D15" s="89">
        <f>C15+0.1</f>
        <v>0.1</v>
      </c>
      <c r="E15" s="89">
        <f t="shared" ref="E15:N15" si="0">D15+0.1</f>
        <v>0.2</v>
      </c>
      <c r="F15" s="89">
        <v>0.3</v>
      </c>
      <c r="G15" s="89">
        <f t="shared" si="0"/>
        <v>0.4</v>
      </c>
      <c r="H15" s="89">
        <f t="shared" si="0"/>
        <v>0.5</v>
      </c>
      <c r="I15" s="89">
        <f t="shared" si="0"/>
        <v>0.6</v>
      </c>
      <c r="J15" s="89">
        <f t="shared" si="0"/>
        <v>0.7</v>
      </c>
      <c r="K15" s="89">
        <v>0.8</v>
      </c>
      <c r="L15" s="89">
        <f t="shared" si="0"/>
        <v>0.9</v>
      </c>
      <c r="M15" s="89">
        <f t="shared" si="0"/>
        <v>1</v>
      </c>
      <c r="N15" s="89">
        <f t="shared" si="0"/>
        <v>1.1000000000000001</v>
      </c>
      <c r="O15" s="89">
        <v>1.2</v>
      </c>
      <c r="P15" s="89">
        <v>1.3</v>
      </c>
      <c r="Q15" s="89">
        <v>1.4</v>
      </c>
      <c r="R15" s="89">
        <v>1.5</v>
      </c>
      <c r="S15" s="89">
        <v>1.6</v>
      </c>
      <c r="T15" s="89">
        <v>1.7</v>
      </c>
      <c r="U15" s="89">
        <v>1.8</v>
      </c>
      <c r="V15" s="89">
        <v>1.9</v>
      </c>
      <c r="W15" s="89">
        <v>2</v>
      </c>
    </row>
    <row r="16" spans="1:23" x14ac:dyDescent="0.25">
      <c r="A16" s="819"/>
      <c r="B16" s="90">
        <v>0</v>
      </c>
      <c r="C16" s="92">
        <v>1</v>
      </c>
      <c r="D16" s="92">
        <v>0.95</v>
      </c>
      <c r="E16" s="92">
        <v>0.9</v>
      </c>
      <c r="F16" s="92">
        <v>0.84</v>
      </c>
      <c r="G16" s="92">
        <v>0.79</v>
      </c>
      <c r="H16" s="92">
        <v>0.74</v>
      </c>
      <c r="I16" s="92">
        <v>0.71</v>
      </c>
      <c r="J16" s="92">
        <v>0.68</v>
      </c>
      <c r="K16" s="92">
        <v>0.65</v>
      </c>
      <c r="L16" s="92">
        <v>0.62</v>
      </c>
      <c r="M16" s="92">
        <v>0.59</v>
      </c>
      <c r="N16" s="92">
        <v>0.56000000000000005</v>
      </c>
      <c r="O16" s="92">
        <v>0.53</v>
      </c>
      <c r="P16" s="92">
        <v>0.5</v>
      </c>
      <c r="Q16" s="92">
        <v>0.47</v>
      </c>
      <c r="R16" s="92">
        <v>0.44</v>
      </c>
      <c r="S16" s="92">
        <v>0.42</v>
      </c>
      <c r="T16" s="92">
        <v>0.4</v>
      </c>
      <c r="U16" s="92">
        <v>0.37</v>
      </c>
      <c r="V16" s="92">
        <v>0.35</v>
      </c>
      <c r="W16" s="92">
        <v>0.33</v>
      </c>
    </row>
    <row r="17" spans="1:27" x14ac:dyDescent="0.25">
      <c r="A17" s="819"/>
      <c r="B17" s="90">
        <f>B16+1</f>
        <v>1</v>
      </c>
      <c r="C17" s="92">
        <v>0.99</v>
      </c>
      <c r="D17" s="92">
        <v>0.94</v>
      </c>
      <c r="E17" s="92">
        <v>0.89</v>
      </c>
      <c r="F17" s="92">
        <v>0.84</v>
      </c>
      <c r="G17" s="92">
        <v>0.79</v>
      </c>
      <c r="H17" s="92">
        <v>0.73</v>
      </c>
      <c r="I17" s="92">
        <v>0.7</v>
      </c>
      <c r="J17" s="92">
        <v>0.67</v>
      </c>
      <c r="K17" s="92">
        <v>0.64</v>
      </c>
      <c r="L17" s="92">
        <v>0.61</v>
      </c>
      <c r="M17" s="92">
        <v>0.57999999999999996</v>
      </c>
      <c r="N17" s="92">
        <v>0.55000000000000004</v>
      </c>
      <c r="O17" s="92">
        <v>0.52</v>
      </c>
      <c r="P17" s="92">
        <v>0.49</v>
      </c>
      <c r="Q17" s="92">
        <v>0.46</v>
      </c>
      <c r="R17" s="92">
        <v>0.43</v>
      </c>
      <c r="S17" s="92">
        <v>0.41</v>
      </c>
      <c r="T17" s="92">
        <v>0.39</v>
      </c>
      <c r="U17" s="92">
        <v>0.36</v>
      </c>
      <c r="V17" s="92">
        <v>0.34</v>
      </c>
      <c r="W17" s="92">
        <v>0.32</v>
      </c>
    </row>
    <row r="18" spans="1:27" x14ac:dyDescent="0.25">
      <c r="A18" s="819"/>
      <c r="B18" s="90">
        <f t="shared" ref="B18:B36" si="1">B17+1</f>
        <v>2</v>
      </c>
      <c r="C18" s="92">
        <v>0.98</v>
      </c>
      <c r="D18" s="92">
        <v>0.94</v>
      </c>
      <c r="E18" s="92">
        <v>0.88</v>
      </c>
      <c r="F18" s="92">
        <v>0.83</v>
      </c>
      <c r="G18" s="92">
        <v>0.78</v>
      </c>
      <c r="H18" s="92">
        <v>0.73</v>
      </c>
      <c r="I18" s="92">
        <v>0.7</v>
      </c>
      <c r="J18" s="92">
        <v>0.67</v>
      </c>
      <c r="K18" s="92">
        <v>0.64</v>
      </c>
      <c r="L18" s="92">
        <v>0.6</v>
      </c>
      <c r="M18" s="92">
        <v>0.56999999999999995</v>
      </c>
      <c r="N18" s="92">
        <v>0.54</v>
      </c>
      <c r="O18" s="92">
        <v>0.51</v>
      </c>
      <c r="P18" s="92">
        <v>0.48</v>
      </c>
      <c r="Q18" s="92">
        <v>0.45</v>
      </c>
      <c r="R18" s="92">
        <v>0.42</v>
      </c>
      <c r="S18" s="92">
        <v>0.4</v>
      </c>
      <c r="T18" s="92">
        <v>0.37</v>
      </c>
      <c r="U18" s="92">
        <v>0.35</v>
      </c>
      <c r="V18" s="92">
        <v>0.33</v>
      </c>
      <c r="W18" s="92">
        <v>0.31</v>
      </c>
    </row>
    <row r="19" spans="1:27" x14ac:dyDescent="0.25">
      <c r="A19" s="819"/>
      <c r="B19" s="90">
        <f t="shared" si="1"/>
        <v>3</v>
      </c>
      <c r="C19" s="92">
        <v>0.98</v>
      </c>
      <c r="D19" s="92">
        <v>0.93</v>
      </c>
      <c r="E19" s="92">
        <v>0.88</v>
      </c>
      <c r="F19" s="92">
        <v>0.83</v>
      </c>
      <c r="G19" s="92">
        <v>0.77</v>
      </c>
      <c r="H19" s="92">
        <v>0.72</v>
      </c>
      <c r="I19" s="92">
        <v>0.69</v>
      </c>
      <c r="J19" s="92">
        <v>0.66</v>
      </c>
      <c r="K19" s="92">
        <v>0.63</v>
      </c>
      <c r="L19" s="92">
        <v>0.6</v>
      </c>
      <c r="M19" s="92">
        <v>0.56999999999999995</v>
      </c>
      <c r="N19" s="92">
        <v>0.53</v>
      </c>
      <c r="O19" s="92">
        <v>0.5</v>
      </c>
      <c r="P19" s="92">
        <v>0.47</v>
      </c>
      <c r="Q19" s="92">
        <v>0.44</v>
      </c>
      <c r="R19" s="92">
        <v>0.41</v>
      </c>
      <c r="S19" s="92">
        <v>0.39</v>
      </c>
      <c r="T19" s="92">
        <v>0.36</v>
      </c>
      <c r="U19" s="92">
        <v>0.34</v>
      </c>
      <c r="V19" s="92">
        <v>0.32</v>
      </c>
      <c r="W19" s="92">
        <v>0.28999999999999998</v>
      </c>
    </row>
    <row r="20" spans="1:27" x14ac:dyDescent="0.25">
      <c r="A20" s="819"/>
      <c r="B20" s="90">
        <f t="shared" si="1"/>
        <v>4</v>
      </c>
      <c r="C20" s="92">
        <v>0.98</v>
      </c>
      <c r="D20" s="92">
        <v>0.92</v>
      </c>
      <c r="E20" s="92">
        <v>0.87</v>
      </c>
      <c r="F20" s="92">
        <v>0.82</v>
      </c>
      <c r="G20" s="92">
        <v>0.77</v>
      </c>
      <c r="H20" s="92">
        <v>0.72</v>
      </c>
      <c r="I20" s="92">
        <v>0.68</v>
      </c>
      <c r="J20" s="92">
        <v>0.65</v>
      </c>
      <c r="K20" s="92">
        <v>0.62</v>
      </c>
      <c r="L20" s="92">
        <v>0.59</v>
      </c>
      <c r="M20" s="92">
        <v>0.56000000000000005</v>
      </c>
      <c r="N20" s="92">
        <v>0.53</v>
      </c>
      <c r="O20" s="92">
        <v>0.49</v>
      </c>
      <c r="P20" s="92">
        <v>0.46</v>
      </c>
      <c r="Q20" s="92">
        <v>0.43</v>
      </c>
      <c r="R20" s="92">
        <v>0.4</v>
      </c>
      <c r="S20" s="92">
        <v>0.38</v>
      </c>
      <c r="T20" s="92">
        <v>0.35</v>
      </c>
      <c r="U20" s="92">
        <v>0.33</v>
      </c>
      <c r="V20" s="92">
        <v>0.31</v>
      </c>
      <c r="W20" s="92">
        <v>0.28000000000000003</v>
      </c>
    </row>
    <row r="21" spans="1:27" x14ac:dyDescent="0.25">
      <c r="A21" s="819"/>
      <c r="B21" s="90">
        <f t="shared" si="1"/>
        <v>5</v>
      </c>
      <c r="C21" s="92">
        <v>0.97</v>
      </c>
      <c r="D21" s="92">
        <v>0.92</v>
      </c>
      <c r="E21" s="92">
        <v>0.87</v>
      </c>
      <c r="F21" s="92">
        <v>0.81</v>
      </c>
      <c r="G21" s="92">
        <v>0.76</v>
      </c>
      <c r="H21" s="92">
        <v>0.71</v>
      </c>
      <c r="I21" s="92">
        <v>0.68</v>
      </c>
      <c r="J21" s="92">
        <v>0.65</v>
      </c>
      <c r="K21" s="92">
        <v>0.61</v>
      </c>
      <c r="L21" s="92">
        <v>0.57999999999999996</v>
      </c>
      <c r="M21" s="92">
        <v>0.55000000000000004</v>
      </c>
      <c r="N21" s="92">
        <v>0.52</v>
      </c>
      <c r="O21" s="92">
        <v>0.49</v>
      </c>
      <c r="P21" s="92">
        <v>0.45</v>
      </c>
      <c r="Q21" s="92">
        <v>0.42</v>
      </c>
      <c r="R21" s="92">
        <v>0.39</v>
      </c>
      <c r="S21" s="92">
        <v>0.37</v>
      </c>
      <c r="T21" s="92">
        <v>0.34</v>
      </c>
      <c r="U21" s="92">
        <v>0.32</v>
      </c>
      <c r="V21" s="92">
        <v>0.28999999999999998</v>
      </c>
      <c r="W21" s="92">
        <v>0.27</v>
      </c>
    </row>
    <row r="22" spans="1:27" x14ac:dyDescent="0.25">
      <c r="A22" s="819"/>
      <c r="B22" s="90">
        <f t="shared" si="1"/>
        <v>6</v>
      </c>
      <c r="C22" s="92">
        <v>0.95</v>
      </c>
      <c r="D22" s="92">
        <v>0.9</v>
      </c>
      <c r="E22" s="92">
        <v>0.84</v>
      </c>
      <c r="F22" s="92">
        <v>0.79</v>
      </c>
      <c r="G22" s="92">
        <v>0.74</v>
      </c>
      <c r="H22" s="92">
        <v>0.69</v>
      </c>
      <c r="I22" s="92">
        <v>0.66</v>
      </c>
      <c r="J22" s="92">
        <v>0.63</v>
      </c>
      <c r="K22" s="92">
        <v>0.59</v>
      </c>
      <c r="L22" s="92">
        <v>0.56000000000000005</v>
      </c>
      <c r="M22" s="92">
        <v>0.53</v>
      </c>
      <c r="N22" s="92">
        <v>0.5</v>
      </c>
      <c r="O22" s="92">
        <v>0.46</v>
      </c>
      <c r="P22" s="92">
        <v>0.43</v>
      </c>
      <c r="Q22" s="92">
        <v>0.4</v>
      </c>
      <c r="R22" s="92">
        <v>0.37</v>
      </c>
      <c r="S22" s="92">
        <v>0.34</v>
      </c>
      <c r="T22" s="92">
        <v>0.32</v>
      </c>
      <c r="U22" s="92">
        <v>0.28999999999999998</v>
      </c>
      <c r="V22" s="92">
        <v>0.27</v>
      </c>
      <c r="W22" s="92">
        <v>0.27</v>
      </c>
    </row>
    <row r="23" spans="1:27" x14ac:dyDescent="0.25">
      <c r="A23" s="819"/>
      <c r="B23" s="90">
        <f t="shared" si="1"/>
        <v>7</v>
      </c>
      <c r="C23" s="92">
        <v>0.93</v>
      </c>
      <c r="D23" s="92">
        <v>0.87</v>
      </c>
      <c r="E23" s="92">
        <v>0.82</v>
      </c>
      <c r="F23" s="92">
        <v>0.77</v>
      </c>
      <c r="G23" s="92">
        <v>0.72</v>
      </c>
      <c r="H23" s="92">
        <v>0.67</v>
      </c>
      <c r="I23" s="92">
        <v>0.64</v>
      </c>
      <c r="J23" s="92">
        <v>0.61</v>
      </c>
      <c r="K23" s="92">
        <v>0.56999999999999995</v>
      </c>
      <c r="L23" s="92">
        <v>0.54</v>
      </c>
      <c r="M23" s="92">
        <v>0.51</v>
      </c>
      <c r="N23" s="92">
        <v>0.48</v>
      </c>
      <c r="O23" s="92">
        <v>0.44</v>
      </c>
      <c r="P23" s="92">
        <v>0.41</v>
      </c>
      <c r="Q23" s="92">
        <v>0.38</v>
      </c>
      <c r="R23" s="92">
        <v>0.34</v>
      </c>
      <c r="S23" s="92">
        <v>0.32</v>
      </c>
      <c r="T23" s="92">
        <v>0.28999999999999998</v>
      </c>
      <c r="U23" s="92">
        <v>0.27</v>
      </c>
      <c r="V23" s="92">
        <v>0.25</v>
      </c>
      <c r="W23" s="92">
        <v>0.24</v>
      </c>
    </row>
    <row r="24" spans="1:27" x14ac:dyDescent="0.25">
      <c r="A24" s="819"/>
      <c r="B24" s="90">
        <f t="shared" si="1"/>
        <v>8</v>
      </c>
      <c r="C24" s="92">
        <v>0.9</v>
      </c>
      <c r="D24" s="92">
        <v>0.85</v>
      </c>
      <c r="E24" s="92">
        <v>0.8</v>
      </c>
      <c r="F24" s="92">
        <v>0.75</v>
      </c>
      <c r="G24" s="92">
        <v>0.7</v>
      </c>
      <c r="H24" s="92">
        <v>0.65</v>
      </c>
      <c r="I24" s="92">
        <v>0.62</v>
      </c>
      <c r="J24" s="92">
        <v>0.59</v>
      </c>
      <c r="K24" s="92">
        <v>0.55000000000000004</v>
      </c>
      <c r="L24" s="92">
        <v>0.52</v>
      </c>
      <c r="M24" s="92">
        <v>0.49</v>
      </c>
      <c r="N24" s="92">
        <v>0.46</v>
      </c>
      <c r="O24" s="92">
        <v>0.42</v>
      </c>
      <c r="P24" s="92">
        <v>0.39</v>
      </c>
      <c r="Q24" s="92">
        <v>0.35</v>
      </c>
      <c r="R24" s="92">
        <v>0.32</v>
      </c>
      <c r="S24" s="92">
        <v>0.28999999999999998</v>
      </c>
      <c r="T24" s="92">
        <v>0.27</v>
      </c>
      <c r="U24" s="92">
        <v>0.25</v>
      </c>
      <c r="V24" s="92">
        <v>0.22</v>
      </c>
      <c r="W24" s="92">
        <v>0.21</v>
      </c>
    </row>
    <row r="25" spans="1:27" x14ac:dyDescent="0.25">
      <c r="A25" s="819"/>
      <c r="B25" s="90">
        <f t="shared" si="1"/>
        <v>9</v>
      </c>
      <c r="C25" s="92">
        <v>0.88</v>
      </c>
      <c r="D25" s="92">
        <v>0.83</v>
      </c>
      <c r="E25" s="92">
        <v>0.78</v>
      </c>
      <c r="F25" s="92">
        <v>0.73</v>
      </c>
      <c r="G25" s="92">
        <v>0.68</v>
      </c>
      <c r="H25" s="92">
        <v>0.63</v>
      </c>
      <c r="I25" s="92">
        <v>0.6</v>
      </c>
      <c r="J25" s="92">
        <v>0.56999999999999995</v>
      </c>
      <c r="K25" s="92">
        <v>0.53</v>
      </c>
      <c r="L25" s="92">
        <v>0.5</v>
      </c>
      <c r="M25" s="92">
        <v>0.47</v>
      </c>
      <c r="N25" s="92">
        <v>0.43</v>
      </c>
      <c r="O25" s="92">
        <v>0.4</v>
      </c>
      <c r="P25" s="92">
        <v>0.36</v>
      </c>
      <c r="Q25" s="92">
        <v>0.33</v>
      </c>
      <c r="R25" s="92">
        <v>0.28999999999999998</v>
      </c>
      <c r="S25" s="92">
        <v>0.27</v>
      </c>
      <c r="T25" s="92">
        <v>0.25</v>
      </c>
      <c r="U25" s="92">
        <v>0.22</v>
      </c>
      <c r="V25" s="92">
        <v>0.2</v>
      </c>
      <c r="W25" s="92">
        <v>0.18</v>
      </c>
      <c r="Z25" s="10"/>
      <c r="AA25" s="85"/>
    </row>
    <row r="26" spans="1:27" x14ac:dyDescent="0.25">
      <c r="A26" s="819"/>
      <c r="B26" s="90">
        <f t="shared" si="1"/>
        <v>10</v>
      </c>
      <c r="C26" s="92">
        <v>0.86</v>
      </c>
      <c r="D26" s="92">
        <v>0.81</v>
      </c>
      <c r="E26" s="92">
        <v>0.76</v>
      </c>
      <c r="F26" s="92">
        <v>0.71</v>
      </c>
      <c r="G26" s="92">
        <v>0.66</v>
      </c>
      <c r="H26" s="92">
        <v>0.61</v>
      </c>
      <c r="I26" s="92">
        <v>0.57999999999999996</v>
      </c>
      <c r="J26" s="92">
        <v>0.55000000000000004</v>
      </c>
      <c r="K26" s="92">
        <v>0.51</v>
      </c>
      <c r="L26" s="92">
        <v>0.48</v>
      </c>
      <c r="M26" s="92">
        <v>0.45</v>
      </c>
      <c r="N26" s="92">
        <v>0.41</v>
      </c>
      <c r="O26" s="92">
        <v>0.38</v>
      </c>
      <c r="P26" s="92">
        <v>0.34</v>
      </c>
      <c r="Q26" s="92">
        <v>0.31</v>
      </c>
      <c r="R26" s="92">
        <v>0.27</v>
      </c>
      <c r="S26" s="92">
        <v>0.25</v>
      </c>
      <c r="T26" s="92">
        <v>0.22</v>
      </c>
      <c r="U26" s="92">
        <v>0.2</v>
      </c>
      <c r="V26" s="92">
        <v>0.17</v>
      </c>
      <c r="W26" s="92">
        <v>0.15</v>
      </c>
    </row>
    <row r="27" spans="1:27" x14ac:dyDescent="0.25">
      <c r="A27" s="819"/>
      <c r="B27" s="90">
        <f t="shared" si="1"/>
        <v>11</v>
      </c>
      <c r="C27" s="92">
        <v>0.83</v>
      </c>
      <c r="D27" s="92">
        <v>0.78</v>
      </c>
      <c r="E27" s="92">
        <v>0.73</v>
      </c>
      <c r="F27" s="92">
        <v>0.68</v>
      </c>
      <c r="G27" s="92">
        <v>0.63</v>
      </c>
      <c r="H27" s="92">
        <v>0.57999999999999996</v>
      </c>
      <c r="I27" s="92">
        <v>0.55000000000000004</v>
      </c>
      <c r="J27" s="92">
        <v>0.52</v>
      </c>
      <c r="K27" s="92">
        <v>0.49</v>
      </c>
      <c r="L27" s="92">
        <v>0.46</v>
      </c>
      <c r="M27" s="92">
        <v>0.42</v>
      </c>
      <c r="N27" s="92">
        <v>0.39</v>
      </c>
      <c r="O27" s="92">
        <v>0.35</v>
      </c>
      <c r="P27" s="92">
        <v>0.32</v>
      </c>
      <c r="Q27" s="92">
        <v>0.28000000000000003</v>
      </c>
      <c r="R27" s="92">
        <v>0.25</v>
      </c>
      <c r="S27" s="92"/>
      <c r="T27" s="92"/>
      <c r="U27" s="92"/>
      <c r="V27" s="92"/>
      <c r="W27" s="92"/>
    </row>
    <row r="28" spans="1:27" x14ac:dyDescent="0.25">
      <c r="A28" s="819"/>
      <c r="B28" s="90">
        <f t="shared" si="1"/>
        <v>12</v>
      </c>
      <c r="C28" s="92">
        <v>0.79</v>
      </c>
      <c r="D28" s="92">
        <v>0.75</v>
      </c>
      <c r="E28" s="92">
        <v>0.7</v>
      </c>
      <c r="F28" s="92">
        <v>0.65</v>
      </c>
      <c r="G28" s="92">
        <v>0.6</v>
      </c>
      <c r="H28" s="92">
        <v>0.56000000000000005</v>
      </c>
      <c r="I28" s="92">
        <v>0.53</v>
      </c>
      <c r="J28" s="92">
        <v>0.49</v>
      </c>
      <c r="K28" s="92">
        <v>0.46</v>
      </c>
      <c r="L28" s="92">
        <v>0.43</v>
      </c>
      <c r="M28" s="92">
        <v>0.4</v>
      </c>
      <c r="N28" s="92">
        <v>0.36</v>
      </c>
      <c r="O28" s="92">
        <v>0.33</v>
      </c>
      <c r="P28" s="92">
        <v>0.3</v>
      </c>
      <c r="Q28" s="92">
        <v>0.26</v>
      </c>
      <c r="R28" s="92">
        <v>0.23</v>
      </c>
      <c r="S28" s="92"/>
      <c r="T28" s="92"/>
      <c r="U28" s="92"/>
      <c r="V28" s="92"/>
      <c r="W28" s="92"/>
    </row>
    <row r="29" spans="1:27" x14ac:dyDescent="0.25">
      <c r="A29" s="819"/>
      <c r="B29" s="90">
        <f t="shared" si="1"/>
        <v>13</v>
      </c>
      <c r="C29" s="92">
        <v>0.76</v>
      </c>
      <c r="D29" s="92">
        <v>0.71</v>
      </c>
      <c r="E29" s="92">
        <v>0.67</v>
      </c>
      <c r="F29" s="92">
        <v>0.62</v>
      </c>
      <c r="G29" s="92">
        <v>0.57999999999999996</v>
      </c>
      <c r="H29" s="92">
        <v>0.53</v>
      </c>
      <c r="I29" s="92">
        <v>0.5</v>
      </c>
      <c r="J29" s="92">
        <v>0.47</v>
      </c>
      <c r="K29" s="92">
        <v>0.44</v>
      </c>
      <c r="L29" s="92">
        <v>0.4</v>
      </c>
      <c r="M29" s="92">
        <v>0.37</v>
      </c>
      <c r="N29" s="92">
        <v>0.34</v>
      </c>
      <c r="O29" s="92">
        <v>0.31</v>
      </c>
      <c r="P29" s="92">
        <v>0.27</v>
      </c>
      <c r="Q29" s="92">
        <v>0.24</v>
      </c>
      <c r="R29" s="92">
        <v>0.21</v>
      </c>
      <c r="S29" s="92"/>
      <c r="T29" s="92"/>
      <c r="U29" s="92"/>
      <c r="V29" s="92"/>
      <c r="W29" s="92"/>
    </row>
    <row r="30" spans="1:27" x14ac:dyDescent="0.25">
      <c r="A30" s="819"/>
      <c r="B30" s="90">
        <f t="shared" si="1"/>
        <v>14</v>
      </c>
      <c r="C30" s="92">
        <v>0.72</v>
      </c>
      <c r="D30" s="92">
        <v>0.68</v>
      </c>
      <c r="E30" s="92">
        <v>0.64</v>
      </c>
      <c r="F30" s="92">
        <v>0.59</v>
      </c>
      <c r="G30" s="92">
        <v>0.55000000000000004</v>
      </c>
      <c r="H30" s="92">
        <v>0.51</v>
      </c>
      <c r="I30" s="92">
        <v>0.47</v>
      </c>
      <c r="J30" s="92">
        <v>0.44</v>
      </c>
      <c r="K30" s="92">
        <v>0.41</v>
      </c>
      <c r="L30" s="92">
        <v>0.38</v>
      </c>
      <c r="M30" s="92">
        <v>0.35</v>
      </c>
      <c r="N30" s="92">
        <v>0.31</v>
      </c>
      <c r="O30" s="92">
        <v>0.28000000000000003</v>
      </c>
      <c r="P30" s="92">
        <v>0.25</v>
      </c>
      <c r="Q30" s="92">
        <v>0.22</v>
      </c>
      <c r="R30" s="92">
        <v>0.19</v>
      </c>
      <c r="S30" s="92"/>
      <c r="T30" s="92"/>
      <c r="U30" s="92"/>
      <c r="V30" s="92"/>
      <c r="W30" s="92"/>
    </row>
    <row r="31" spans="1:27" x14ac:dyDescent="0.25">
      <c r="A31" s="819"/>
      <c r="B31" s="90">
        <f t="shared" si="1"/>
        <v>15</v>
      </c>
      <c r="C31" s="92">
        <v>0.69</v>
      </c>
      <c r="D31" s="92">
        <v>0.65</v>
      </c>
      <c r="E31" s="92">
        <v>0.61</v>
      </c>
      <c r="F31" s="92">
        <v>0.56000000000000005</v>
      </c>
      <c r="G31" s="92">
        <v>0.52</v>
      </c>
      <c r="H31" s="92">
        <v>0.48</v>
      </c>
      <c r="I31" s="92">
        <v>0.45</v>
      </c>
      <c r="J31" s="92">
        <v>0.42</v>
      </c>
      <c r="K31" s="92">
        <v>0.38</v>
      </c>
      <c r="L31" s="92">
        <v>0.35</v>
      </c>
      <c r="M31" s="92">
        <v>0.32</v>
      </c>
      <c r="N31" s="92">
        <v>0.28999999999999998</v>
      </c>
      <c r="O31" s="92">
        <v>0.26</v>
      </c>
      <c r="P31" s="92">
        <v>0.23</v>
      </c>
      <c r="Q31" s="92">
        <v>0.2</v>
      </c>
      <c r="R31" s="92">
        <v>0.17</v>
      </c>
      <c r="S31" s="92"/>
      <c r="T31" s="92"/>
      <c r="U31" s="92"/>
      <c r="V31" s="92"/>
      <c r="W31" s="92"/>
    </row>
    <row r="32" spans="1:27" x14ac:dyDescent="0.25">
      <c r="A32" s="819"/>
      <c r="B32" s="90">
        <f t="shared" si="1"/>
        <v>16</v>
      </c>
      <c r="C32" s="92">
        <v>0.66</v>
      </c>
      <c r="D32" s="92">
        <v>0.62</v>
      </c>
      <c r="E32" s="92">
        <v>0.57999999999999996</v>
      </c>
      <c r="F32" s="92">
        <v>0.54</v>
      </c>
      <c r="G32" s="92">
        <v>0.5</v>
      </c>
      <c r="H32" s="92">
        <v>0.46</v>
      </c>
      <c r="I32" s="92">
        <v>0.43</v>
      </c>
      <c r="J32" s="92">
        <v>0.39</v>
      </c>
      <c r="K32" s="92">
        <v>0.36</v>
      </c>
      <c r="L32" s="92">
        <v>0.33</v>
      </c>
      <c r="M32" s="92">
        <v>0.3</v>
      </c>
      <c r="N32" s="92"/>
      <c r="O32" s="92"/>
      <c r="P32" s="92"/>
      <c r="Q32" s="92"/>
      <c r="R32" s="92"/>
      <c r="S32" s="92"/>
      <c r="T32" s="92"/>
      <c r="U32" s="92"/>
      <c r="V32" s="92"/>
      <c r="W32" s="92"/>
    </row>
    <row r="33" spans="1:32" x14ac:dyDescent="0.25">
      <c r="A33" s="819"/>
      <c r="B33" s="90">
        <f t="shared" si="1"/>
        <v>17</v>
      </c>
      <c r="C33" s="92">
        <v>0.63</v>
      </c>
      <c r="D33" s="92">
        <v>0.59</v>
      </c>
      <c r="E33" s="92">
        <v>0.55000000000000004</v>
      </c>
      <c r="F33" s="92">
        <v>0.51</v>
      </c>
      <c r="G33" s="92">
        <v>0.47</v>
      </c>
      <c r="H33" s="92">
        <v>0.43</v>
      </c>
      <c r="I33" s="92">
        <v>0.4</v>
      </c>
      <c r="J33" s="92">
        <v>0.37</v>
      </c>
      <c r="K33" s="92">
        <v>0.34</v>
      </c>
      <c r="L33" s="92">
        <v>0.31</v>
      </c>
      <c r="M33" s="92">
        <v>0.28000000000000003</v>
      </c>
      <c r="N33" s="92"/>
      <c r="O33" s="92"/>
      <c r="P33" s="92"/>
      <c r="Q33" s="92"/>
      <c r="R33" s="92"/>
      <c r="S33" s="92"/>
      <c r="T33" s="92"/>
      <c r="U33" s="92"/>
      <c r="V33" s="92"/>
      <c r="W33" s="92"/>
    </row>
    <row r="34" spans="1:32" x14ac:dyDescent="0.25">
      <c r="A34" s="819"/>
      <c r="B34" s="90">
        <f t="shared" si="1"/>
        <v>18</v>
      </c>
      <c r="C34" s="92">
        <v>0.59</v>
      </c>
      <c r="D34" s="92">
        <v>0.56000000000000005</v>
      </c>
      <c r="E34" s="92">
        <v>0.52</v>
      </c>
      <c r="F34" s="92">
        <v>0.48</v>
      </c>
      <c r="G34" s="92">
        <v>0.45</v>
      </c>
      <c r="H34" s="92">
        <v>0.41</v>
      </c>
      <c r="I34" s="92">
        <v>0.38</v>
      </c>
      <c r="J34" s="92">
        <v>0.35</v>
      </c>
      <c r="K34" s="92">
        <v>0.32</v>
      </c>
      <c r="L34" s="92">
        <v>0.28999999999999998</v>
      </c>
      <c r="M34" s="92">
        <v>0.26</v>
      </c>
      <c r="N34" s="92"/>
      <c r="O34" s="92"/>
      <c r="P34" s="92"/>
      <c r="Q34" s="92"/>
      <c r="R34" s="92"/>
      <c r="S34" s="92"/>
      <c r="T34" s="92"/>
      <c r="U34" s="92"/>
      <c r="V34" s="92"/>
      <c r="W34" s="92"/>
    </row>
    <row r="35" spans="1:32" x14ac:dyDescent="0.25">
      <c r="A35" s="819"/>
      <c r="B35" s="90">
        <f t="shared" si="1"/>
        <v>19</v>
      </c>
      <c r="C35" s="92">
        <v>0.56000000000000005</v>
      </c>
      <c r="D35" s="92">
        <v>0.53</v>
      </c>
      <c r="E35" s="92">
        <v>0.49</v>
      </c>
      <c r="F35" s="92">
        <v>0.46</v>
      </c>
      <c r="G35" s="92">
        <v>0.42</v>
      </c>
      <c r="H35" s="92">
        <v>0.38</v>
      </c>
      <c r="I35" s="92">
        <v>0.36</v>
      </c>
      <c r="J35" s="92">
        <v>0.33</v>
      </c>
      <c r="K35" s="92">
        <v>0.3</v>
      </c>
      <c r="L35" s="92">
        <v>0.28000000000000003</v>
      </c>
      <c r="M35" s="92">
        <v>0.24</v>
      </c>
      <c r="N35" s="92"/>
      <c r="O35" s="92"/>
      <c r="P35" s="92"/>
      <c r="Q35" s="92"/>
      <c r="R35" s="92"/>
      <c r="S35" s="92"/>
      <c r="T35" s="92"/>
      <c r="U35" s="92"/>
      <c r="V35" s="92"/>
      <c r="W35" s="92"/>
    </row>
    <row r="36" spans="1:32" x14ac:dyDescent="0.25">
      <c r="A36" s="820"/>
      <c r="B36" s="90">
        <f t="shared" si="1"/>
        <v>20</v>
      </c>
      <c r="C36" s="92">
        <v>0.53</v>
      </c>
      <c r="D36" s="92">
        <v>0.5</v>
      </c>
      <c r="E36" s="92">
        <v>0.46</v>
      </c>
      <c r="F36" s="92">
        <v>0.43</v>
      </c>
      <c r="G36" s="92">
        <v>0.39</v>
      </c>
      <c r="H36" s="92">
        <v>0.36</v>
      </c>
      <c r="I36" s="92">
        <v>0.33</v>
      </c>
      <c r="J36" s="92">
        <v>0.31</v>
      </c>
      <c r="K36" s="92">
        <v>0.28000000000000003</v>
      </c>
      <c r="L36" s="92">
        <v>0.26</v>
      </c>
      <c r="M36" s="92">
        <v>0.23</v>
      </c>
      <c r="N36" s="92"/>
      <c r="O36" s="92"/>
      <c r="P36" s="92"/>
      <c r="Q36" s="92"/>
      <c r="R36" s="92"/>
      <c r="S36" s="92"/>
      <c r="T36" s="92"/>
      <c r="U36" s="92"/>
      <c r="V36" s="92"/>
      <c r="W36" s="92"/>
    </row>
    <row r="38" spans="1:32" x14ac:dyDescent="0.25">
      <c r="B38" s="821" t="s">
        <v>133</v>
      </c>
      <c r="C38" s="821"/>
      <c r="D38" s="821"/>
      <c r="E38" s="821"/>
      <c r="F38" s="821"/>
      <c r="G38" s="821"/>
      <c r="H38" s="821"/>
      <c r="J38" s="821" t="s">
        <v>134</v>
      </c>
      <c r="K38" s="821"/>
      <c r="L38" s="821"/>
      <c r="M38" s="821"/>
      <c r="N38" s="821"/>
      <c r="O38" s="821"/>
      <c r="P38" s="821"/>
      <c r="R38" s="821" t="s">
        <v>135</v>
      </c>
      <c r="S38" s="821"/>
      <c r="T38" s="821"/>
      <c r="U38" s="821"/>
      <c r="V38" s="821"/>
      <c r="W38" s="821"/>
      <c r="X38" s="821"/>
    </row>
    <row r="39" spans="1:32" x14ac:dyDescent="0.25">
      <c r="B39" s="91" t="s">
        <v>126</v>
      </c>
      <c r="C39" s="91" t="s">
        <v>127</v>
      </c>
      <c r="D39" s="91" t="s">
        <v>136</v>
      </c>
      <c r="E39" s="91" t="s">
        <v>128</v>
      </c>
      <c r="F39" s="91" t="s">
        <v>129</v>
      </c>
      <c r="G39" s="91" t="s">
        <v>130</v>
      </c>
      <c r="H39" s="91" t="s">
        <v>132</v>
      </c>
      <c r="J39" s="91" t="s">
        <v>126</v>
      </c>
      <c r="K39" s="91" t="s">
        <v>127</v>
      </c>
      <c r="L39" s="91" t="s">
        <v>136</v>
      </c>
      <c r="M39" s="91" t="s">
        <v>128</v>
      </c>
      <c r="N39" s="91" t="s">
        <v>129</v>
      </c>
      <c r="O39" s="91" t="s">
        <v>130</v>
      </c>
      <c r="P39" s="91" t="s">
        <v>132</v>
      </c>
      <c r="R39" s="91" t="s">
        <v>126</v>
      </c>
      <c r="S39" s="91" t="s">
        <v>127</v>
      </c>
      <c r="T39" s="91" t="s">
        <v>136</v>
      </c>
      <c r="U39" s="91" t="s">
        <v>128</v>
      </c>
      <c r="V39" s="91" t="s">
        <v>129</v>
      </c>
      <c r="W39" s="91" t="s">
        <v>130</v>
      </c>
      <c r="X39" s="91" t="s">
        <v>132</v>
      </c>
    </row>
    <row r="40" spans="1:32" x14ac:dyDescent="0.25">
      <c r="A40" s="10"/>
      <c r="B40" s="92" t="e">
        <f>ROUND('CARICHI VERTICALI 1'!#REF!,1)</f>
        <v>#REF!</v>
      </c>
      <c r="C40" s="92" t="e">
        <f>ROUND('CARICHI VERTICALI 1'!#REF!,1)</f>
        <v>#REF!</v>
      </c>
      <c r="D40" s="91">
        <v>0</v>
      </c>
      <c r="E40" s="91" t="e">
        <f>ROUND('CARICHI VERTICALI 1'!#REF!,0)</f>
        <v>#REF!</v>
      </c>
      <c r="F40" s="92" t="e">
        <f>INDEX($B$15:$W$36,MATCH(E40,$B$15:$B$36,0),MATCH(B40,$B$15:$W$15,0))</f>
        <v>#REF!</v>
      </c>
      <c r="G40" s="100" t="e">
        <f>INDEX($B$15:$W$36,MATCH(E40,$B$15:$B$36,0),MATCH(C40,$B$15:$W$15,0))</f>
        <v>#REF!</v>
      </c>
      <c r="H40" s="92" t="e">
        <f>INDEX($B$15:$W$36,MATCH(E40,$B$15:$B$36,0),MATCH(D40,$B$15:$W$15,0))</f>
        <v>#REF!</v>
      </c>
      <c r="J40" s="92" t="e">
        <f>ROUND('CARICHI VERTICALI 1'!#REF!,1)</f>
        <v>#REF!</v>
      </c>
      <c r="K40" s="92" t="e">
        <f>ROUND('CARICHI VERTICALI 1'!#REF!,1)</f>
        <v>#REF!</v>
      </c>
      <c r="L40" s="91">
        <v>0</v>
      </c>
      <c r="M40" s="91" t="e">
        <f>ROUND('CARICHI VERTICALI 1'!#REF!,0)</f>
        <v>#REF!</v>
      </c>
      <c r="N40" s="92" t="e">
        <f>INDEX($B$15:$W$36,MATCH(M40,$B$15:$B$36,0),MATCH(J40,$B$15:$W$15,0))</f>
        <v>#REF!</v>
      </c>
      <c r="O40" s="100" t="e">
        <f>INDEX($B$15:$W$36,MATCH(M40,$B$15:$B$36,0),MATCH(K40,$B$15:$W$15,0))</f>
        <v>#REF!</v>
      </c>
      <c r="P40" s="92" t="e">
        <f>INDEX($B$15:$W$36,MATCH(M40,$B$15:$B$36,0),MATCH(L40,$B$15:$W$15,0))</f>
        <v>#REF!</v>
      </c>
      <c r="Q40" s="10"/>
      <c r="R40" s="92" t="e">
        <f>ROUND('CARICHI VERTICALI 1'!#REF!,1)</f>
        <v>#REF!</v>
      </c>
      <c r="S40" s="92" t="e">
        <f>ROUND('CARICHI VERTICALI 1'!#REF!,1)</f>
        <v>#REF!</v>
      </c>
      <c r="T40" s="91">
        <v>0</v>
      </c>
      <c r="U40" s="91" t="e">
        <f>ROUND('CARICHI VERTICALI 1'!#REF!,0)</f>
        <v>#REF!</v>
      </c>
      <c r="V40" s="92" t="e">
        <f>INDEX($B$15:$W$36,MATCH(U40,$B$15:$B$36,0),MATCH(R40,$B$15:$W$15,0))</f>
        <v>#REF!</v>
      </c>
      <c r="W40" s="100" t="e">
        <f>INDEX($B$15:$W$36,MATCH(U40,$B$15:$B$36,0),MATCH(S40,$B$15:$W$15,0))</f>
        <v>#REF!</v>
      </c>
      <c r="X40" s="92" t="e">
        <f>INDEX($B$15:$W$36,MATCH(U40,$B$15:$B$36,0),MATCH(T40,$B$15:$W$15,0))</f>
        <v>#REF!</v>
      </c>
      <c r="Y40" s="4"/>
      <c r="Z40" s="4"/>
      <c r="AA40" s="4"/>
      <c r="AB40" s="4"/>
      <c r="AC40" s="4"/>
      <c r="AD40" s="4"/>
      <c r="AE40" s="4"/>
      <c r="AF40" s="4"/>
    </row>
    <row r="41" spans="1:32" x14ac:dyDescent="0.25">
      <c r="B41" s="92" t="e">
        <f>ROUND('CARICHI VERTICALI 1'!#REF!,1)</f>
        <v>#REF!</v>
      </c>
      <c r="C41" s="92" t="e">
        <f>ROUND('CARICHI VERTICALI 1'!#REF!,1)</f>
        <v>#REF!</v>
      </c>
      <c r="D41" s="91">
        <v>0</v>
      </c>
      <c r="E41" s="91" t="e">
        <f>ROUND('CARICHI VERTICALI 1'!#REF!,0)</f>
        <v>#REF!</v>
      </c>
      <c r="F41" s="92" t="e">
        <f>INDEX($B$15:$W$36,MATCH(E41,$B$15:$B$36,0),MATCH(B41,$B$15:$W$15,0))</f>
        <v>#REF!</v>
      </c>
      <c r="G41" s="100" t="e">
        <f t="shared" ref="G41:G53" si="2">INDEX($B$15:$W$36,MATCH(E41,$B$15:$B$36,0),MATCH(C41,$B$15:$W$15,0))</f>
        <v>#REF!</v>
      </c>
      <c r="H41" s="92" t="e">
        <f t="shared" ref="H41:H53" si="3">INDEX($B$15:$W$36,MATCH(E41,$B$15:$B$36,0),MATCH(D41,$B$15:$W$15,0))</f>
        <v>#REF!</v>
      </c>
      <c r="J41" s="92" t="e">
        <f>ROUND('CARICHI VERTICALI 1'!#REF!,1)</f>
        <v>#REF!</v>
      </c>
      <c r="K41" s="92" t="e">
        <f>ROUND('CARICHI VERTICALI 1'!#REF!,1)</f>
        <v>#REF!</v>
      </c>
      <c r="L41" s="91">
        <v>0</v>
      </c>
      <c r="M41" s="91" t="e">
        <f>ROUND('CARICHI VERTICALI 1'!#REF!,0)</f>
        <v>#REF!</v>
      </c>
      <c r="N41" s="92" t="e">
        <f>INDEX($B$15:$W$36,MATCH(M41,$B$15:$B$36,0),MATCH(J41,$B$15:$W$15,0))</f>
        <v>#REF!</v>
      </c>
      <c r="O41" s="100" t="e">
        <f t="shared" ref="O41:O79" si="4">INDEX($B$15:$W$36,MATCH(M41,$B$15:$B$36,0),MATCH(K41,$B$15:$W$15,0))</f>
        <v>#REF!</v>
      </c>
      <c r="P41" s="92" t="e">
        <f t="shared" ref="P41:P79" si="5">INDEX($B$15:$W$36,MATCH(M41,$B$15:$B$36,0),MATCH(L41,$B$15:$W$15,0))</f>
        <v>#REF!</v>
      </c>
      <c r="Q41" s="10"/>
      <c r="R41" s="92" t="e">
        <f>ROUND('CARICHI VERTICALI 1'!#REF!,1)</f>
        <v>#REF!</v>
      </c>
      <c r="S41" s="92" t="e">
        <f>ROUND('CARICHI VERTICALI 1'!#REF!,1)</f>
        <v>#REF!</v>
      </c>
      <c r="T41" s="91">
        <v>0</v>
      </c>
      <c r="U41" s="91" t="e">
        <f>ROUND('CARICHI VERTICALI 1'!#REF!,0)</f>
        <v>#REF!</v>
      </c>
      <c r="V41" s="92" t="e">
        <f>INDEX($B$15:$W$36,MATCH(U41,$B$15:$B$36,0),MATCH(R41,$B$15:$W$15,0))</f>
        <v>#REF!</v>
      </c>
      <c r="W41" s="100" t="e">
        <f t="shared" ref="W41:W79" si="6">INDEX($B$15:$W$36,MATCH(U41,$B$15:$B$36,0),MATCH(S41,$B$15:$W$15,0))</f>
        <v>#REF!</v>
      </c>
      <c r="X41" s="92" t="e">
        <f t="shared" ref="X41:X79" si="7">INDEX($B$15:$W$36,MATCH(U41,$B$15:$B$36,0),MATCH(T41,$B$15:$W$15,0))</f>
        <v>#REF!</v>
      </c>
      <c r="Y41" s="101"/>
      <c r="Z41" s="101"/>
      <c r="AA41" s="101"/>
      <c r="AB41" s="101"/>
      <c r="AC41" s="101"/>
      <c r="AD41" s="101"/>
      <c r="AE41" s="101"/>
      <c r="AF41" s="101"/>
    </row>
    <row r="42" spans="1:32" x14ac:dyDescent="0.25">
      <c r="B42" s="92" t="e">
        <f>ROUND('CARICHI VERTICALI 1'!#REF!,1)</f>
        <v>#REF!</v>
      </c>
      <c r="C42" s="92" t="e">
        <f>ROUND('CARICHI VERTICALI 1'!#REF!,1)</f>
        <v>#REF!</v>
      </c>
      <c r="D42" s="91">
        <v>0</v>
      </c>
      <c r="E42" s="91" t="e">
        <f>ROUND('CARICHI VERTICALI 1'!#REF!,0)</f>
        <v>#REF!</v>
      </c>
      <c r="F42" s="92" t="e">
        <f t="shared" ref="F42:F53" si="8">INDEX($B$15:$W$36,MATCH(E42,$B$15:$B$36,0),MATCH(B42,$B$15:$W$15,0))</f>
        <v>#REF!</v>
      </c>
      <c r="G42" s="100" t="e">
        <f t="shared" si="2"/>
        <v>#REF!</v>
      </c>
      <c r="H42" s="92" t="e">
        <f t="shared" si="3"/>
        <v>#REF!</v>
      </c>
      <c r="J42" s="92" t="e">
        <f>ROUND('CARICHI VERTICALI 1'!#REF!,1)</f>
        <v>#REF!</v>
      </c>
      <c r="K42" s="92" t="e">
        <f>ROUND('CARICHI VERTICALI 1'!#REF!,1)</f>
        <v>#REF!</v>
      </c>
      <c r="L42" s="91">
        <v>0</v>
      </c>
      <c r="M42" s="91" t="e">
        <f>ROUND('CARICHI VERTICALI 1'!#REF!,0)</f>
        <v>#REF!</v>
      </c>
      <c r="N42" s="92" t="e">
        <f t="shared" ref="N42:N79" si="9">INDEX($B$15:$W$36,MATCH(M42,$B$15:$B$36,0),MATCH(J42,$B$15:$W$15,0))</f>
        <v>#REF!</v>
      </c>
      <c r="O42" s="100" t="e">
        <f t="shared" si="4"/>
        <v>#REF!</v>
      </c>
      <c r="P42" s="92" t="e">
        <f t="shared" si="5"/>
        <v>#REF!</v>
      </c>
      <c r="Q42" s="10"/>
      <c r="R42" s="92" t="e">
        <f>ROUND('CARICHI VERTICALI 1'!#REF!,1)</f>
        <v>#REF!</v>
      </c>
      <c r="S42" s="92" t="e">
        <f>ROUND('CARICHI VERTICALI 1'!#REF!,1)</f>
        <v>#REF!</v>
      </c>
      <c r="T42" s="91">
        <v>0</v>
      </c>
      <c r="U42" s="91" t="e">
        <f>ROUND('CARICHI VERTICALI 1'!#REF!,0)</f>
        <v>#REF!</v>
      </c>
      <c r="V42" s="92" t="e">
        <f t="shared" ref="V42:V79" si="10">INDEX($B$15:$W$36,MATCH(U42,$B$15:$B$36,0),MATCH(R42,$B$15:$W$15,0))</f>
        <v>#REF!</v>
      </c>
      <c r="W42" s="100" t="e">
        <f t="shared" si="6"/>
        <v>#REF!</v>
      </c>
      <c r="X42" s="92" t="e">
        <f t="shared" si="7"/>
        <v>#REF!</v>
      </c>
      <c r="Y42" s="101"/>
      <c r="Z42" s="101"/>
      <c r="AA42" s="101"/>
      <c r="AB42" s="101"/>
      <c r="AC42" s="101"/>
      <c r="AD42" s="101"/>
      <c r="AE42" s="101"/>
      <c r="AF42" s="101"/>
    </row>
    <row r="43" spans="1:32" x14ac:dyDescent="0.25">
      <c r="B43" s="92" t="e">
        <f>ROUND('CARICHI VERTICALI 1'!#REF!,1)</f>
        <v>#REF!</v>
      </c>
      <c r="C43" s="92" t="e">
        <f>ROUND('CARICHI VERTICALI 1'!#REF!,1)</f>
        <v>#REF!</v>
      </c>
      <c r="D43" s="91">
        <v>0</v>
      </c>
      <c r="E43" s="91" t="e">
        <f>ROUND('CARICHI VERTICALI 1'!#REF!,0)</f>
        <v>#REF!</v>
      </c>
      <c r="F43" s="92" t="e">
        <f t="shared" si="8"/>
        <v>#REF!</v>
      </c>
      <c r="G43" s="100" t="e">
        <f t="shared" si="2"/>
        <v>#REF!</v>
      </c>
      <c r="H43" s="92" t="e">
        <f t="shared" si="3"/>
        <v>#REF!</v>
      </c>
      <c r="J43" s="92" t="e">
        <f>ROUND('CARICHI VERTICALI 1'!#REF!,1)</f>
        <v>#REF!</v>
      </c>
      <c r="K43" s="92" t="e">
        <f>ROUND('CARICHI VERTICALI 1'!#REF!,1)</f>
        <v>#REF!</v>
      </c>
      <c r="L43" s="91">
        <v>0</v>
      </c>
      <c r="M43" s="91" t="e">
        <f>ROUND('CARICHI VERTICALI 1'!#REF!,0)</f>
        <v>#REF!</v>
      </c>
      <c r="N43" s="92" t="e">
        <f t="shared" si="9"/>
        <v>#REF!</v>
      </c>
      <c r="O43" s="100" t="e">
        <f t="shared" si="4"/>
        <v>#REF!</v>
      </c>
      <c r="P43" s="92" t="e">
        <f t="shared" si="5"/>
        <v>#REF!</v>
      </c>
      <c r="Q43" s="10"/>
      <c r="R43" s="92" t="e">
        <f>ROUND('CARICHI VERTICALI 1'!#REF!,1)</f>
        <v>#REF!</v>
      </c>
      <c r="S43" s="92" t="e">
        <f>ROUND('CARICHI VERTICALI 1'!#REF!,1)</f>
        <v>#REF!</v>
      </c>
      <c r="T43" s="91">
        <v>0</v>
      </c>
      <c r="U43" s="91" t="e">
        <f>ROUND('CARICHI VERTICALI 1'!#REF!,0)</f>
        <v>#REF!</v>
      </c>
      <c r="V43" s="92" t="e">
        <f t="shared" si="10"/>
        <v>#REF!</v>
      </c>
      <c r="W43" s="100" t="e">
        <f t="shared" si="6"/>
        <v>#REF!</v>
      </c>
      <c r="X43" s="92" t="e">
        <f t="shared" si="7"/>
        <v>#REF!</v>
      </c>
      <c r="Y43" s="101"/>
      <c r="Z43" s="101"/>
      <c r="AA43" s="101"/>
      <c r="AB43" s="101"/>
      <c r="AC43" s="101"/>
      <c r="AD43" s="101"/>
      <c r="AE43" s="101"/>
      <c r="AF43" s="101"/>
    </row>
    <row r="44" spans="1:32" x14ac:dyDescent="0.25">
      <c r="B44" s="92" t="e">
        <f>ROUND('CARICHI VERTICALI 1'!#REF!,1)</f>
        <v>#REF!</v>
      </c>
      <c r="C44" s="92" t="e">
        <f>ROUND('CARICHI VERTICALI 1'!#REF!,1)</f>
        <v>#REF!</v>
      </c>
      <c r="D44" s="91">
        <v>0</v>
      </c>
      <c r="E44" s="91" t="e">
        <f>ROUND('CARICHI VERTICALI 1'!#REF!,0)</f>
        <v>#REF!</v>
      </c>
      <c r="F44" s="92" t="e">
        <f t="shared" si="8"/>
        <v>#REF!</v>
      </c>
      <c r="G44" s="100" t="e">
        <f t="shared" si="2"/>
        <v>#REF!</v>
      </c>
      <c r="H44" s="92" t="e">
        <f t="shared" si="3"/>
        <v>#REF!</v>
      </c>
      <c r="J44" s="92" t="e">
        <f>ROUND('CARICHI VERTICALI 1'!#REF!,1)</f>
        <v>#REF!</v>
      </c>
      <c r="K44" s="92" t="e">
        <f>ROUND('CARICHI VERTICALI 1'!#REF!,1)</f>
        <v>#REF!</v>
      </c>
      <c r="L44" s="91">
        <v>0</v>
      </c>
      <c r="M44" s="91" t="e">
        <f>ROUND('CARICHI VERTICALI 1'!#REF!,0)</f>
        <v>#REF!</v>
      </c>
      <c r="N44" s="92" t="e">
        <f t="shared" si="9"/>
        <v>#REF!</v>
      </c>
      <c r="O44" s="100" t="e">
        <f t="shared" si="4"/>
        <v>#REF!</v>
      </c>
      <c r="P44" s="92" t="e">
        <f t="shared" si="5"/>
        <v>#REF!</v>
      </c>
      <c r="Q44" s="10"/>
      <c r="R44" s="92" t="e">
        <f>ROUND('CARICHI VERTICALI 1'!#REF!,1)</f>
        <v>#REF!</v>
      </c>
      <c r="S44" s="92" t="e">
        <f>ROUND('CARICHI VERTICALI 1'!#REF!,1)</f>
        <v>#REF!</v>
      </c>
      <c r="T44" s="91">
        <v>0</v>
      </c>
      <c r="U44" s="91" t="e">
        <f>ROUND('CARICHI VERTICALI 1'!#REF!,0)</f>
        <v>#REF!</v>
      </c>
      <c r="V44" s="92" t="e">
        <f t="shared" si="10"/>
        <v>#REF!</v>
      </c>
      <c r="W44" s="100" t="e">
        <f t="shared" si="6"/>
        <v>#REF!</v>
      </c>
      <c r="X44" s="92" t="e">
        <f t="shared" si="7"/>
        <v>#REF!</v>
      </c>
      <c r="Y44" s="101"/>
      <c r="Z44" s="101"/>
      <c r="AA44" s="101"/>
      <c r="AB44" s="101"/>
      <c r="AC44" s="101"/>
      <c r="AD44" s="101"/>
      <c r="AE44" s="101"/>
      <c r="AF44" s="101"/>
    </row>
    <row r="45" spans="1:32" x14ac:dyDescent="0.25">
      <c r="B45" s="92" t="e">
        <f>ROUND('CARICHI VERTICALI 1'!#REF!,1)</f>
        <v>#REF!</v>
      </c>
      <c r="C45" s="92" t="e">
        <f>ROUND('CARICHI VERTICALI 1'!#REF!,1)</f>
        <v>#REF!</v>
      </c>
      <c r="D45" s="91">
        <v>0</v>
      </c>
      <c r="E45" s="91" t="e">
        <f>ROUND('CARICHI VERTICALI 1'!#REF!,0)</f>
        <v>#REF!</v>
      </c>
      <c r="F45" s="92" t="e">
        <f t="shared" si="8"/>
        <v>#REF!</v>
      </c>
      <c r="G45" s="100" t="e">
        <f t="shared" si="2"/>
        <v>#REF!</v>
      </c>
      <c r="H45" s="92" t="e">
        <f t="shared" si="3"/>
        <v>#REF!</v>
      </c>
      <c r="J45" s="92" t="e">
        <f>ROUND('CARICHI VERTICALI 1'!#REF!,1)</f>
        <v>#REF!</v>
      </c>
      <c r="K45" s="92" t="e">
        <f>ROUND('CARICHI VERTICALI 1'!#REF!,1)</f>
        <v>#REF!</v>
      </c>
      <c r="L45" s="91">
        <v>0</v>
      </c>
      <c r="M45" s="91" t="e">
        <f>ROUND('CARICHI VERTICALI 1'!#REF!,0)</f>
        <v>#REF!</v>
      </c>
      <c r="N45" s="92" t="e">
        <f t="shared" si="9"/>
        <v>#REF!</v>
      </c>
      <c r="O45" s="100" t="e">
        <f t="shared" si="4"/>
        <v>#REF!</v>
      </c>
      <c r="P45" s="92" t="e">
        <f t="shared" si="5"/>
        <v>#REF!</v>
      </c>
      <c r="Q45" s="10"/>
      <c r="R45" s="92" t="e">
        <f>ROUND('CARICHI VERTICALI 1'!#REF!,1)</f>
        <v>#REF!</v>
      </c>
      <c r="S45" s="92" t="e">
        <f>ROUND('CARICHI VERTICALI 1'!#REF!,1)</f>
        <v>#REF!</v>
      </c>
      <c r="T45" s="91">
        <v>0</v>
      </c>
      <c r="U45" s="91" t="e">
        <f>ROUND('CARICHI VERTICALI 1'!#REF!,0)</f>
        <v>#REF!</v>
      </c>
      <c r="V45" s="92" t="e">
        <f t="shared" si="10"/>
        <v>#REF!</v>
      </c>
      <c r="W45" s="100" t="e">
        <f t="shared" si="6"/>
        <v>#REF!</v>
      </c>
      <c r="X45" s="92" t="e">
        <f t="shared" si="7"/>
        <v>#REF!</v>
      </c>
      <c r="Y45" s="101"/>
      <c r="Z45" s="101"/>
      <c r="AA45" s="101"/>
      <c r="AB45" s="101"/>
      <c r="AC45" s="101"/>
      <c r="AD45" s="101"/>
      <c r="AE45" s="101"/>
      <c r="AF45" s="101"/>
    </row>
    <row r="46" spans="1:32" x14ac:dyDescent="0.25">
      <c r="B46" s="92" t="e">
        <f>ROUND('CARICHI VERTICALI 1'!#REF!,1)</f>
        <v>#REF!</v>
      </c>
      <c r="C46" s="92" t="e">
        <f>ROUND('CARICHI VERTICALI 1'!#REF!,1)</f>
        <v>#REF!</v>
      </c>
      <c r="D46" s="91">
        <v>0</v>
      </c>
      <c r="E46" s="91" t="e">
        <f>ROUND('CARICHI VERTICALI 1'!#REF!,0)</f>
        <v>#REF!</v>
      </c>
      <c r="F46" s="92" t="e">
        <f t="shared" si="8"/>
        <v>#REF!</v>
      </c>
      <c r="G46" s="100" t="e">
        <f t="shared" si="2"/>
        <v>#REF!</v>
      </c>
      <c r="H46" s="92" t="e">
        <f t="shared" si="3"/>
        <v>#REF!</v>
      </c>
      <c r="J46" s="92" t="e">
        <f>ROUND('CARICHI VERTICALI 1'!#REF!,1)</f>
        <v>#REF!</v>
      </c>
      <c r="K46" s="92" t="e">
        <f>ROUND('CARICHI VERTICALI 1'!#REF!,1)</f>
        <v>#REF!</v>
      </c>
      <c r="L46" s="91">
        <v>0</v>
      </c>
      <c r="M46" s="91" t="e">
        <f>ROUND('CARICHI VERTICALI 1'!#REF!,0)</f>
        <v>#REF!</v>
      </c>
      <c r="N46" s="92" t="e">
        <f t="shared" si="9"/>
        <v>#REF!</v>
      </c>
      <c r="O46" s="100" t="e">
        <f t="shared" si="4"/>
        <v>#REF!</v>
      </c>
      <c r="P46" s="92" t="e">
        <f t="shared" si="5"/>
        <v>#REF!</v>
      </c>
      <c r="Q46" s="10"/>
      <c r="R46" s="92" t="e">
        <f>ROUND('CARICHI VERTICALI 1'!#REF!,1)</f>
        <v>#REF!</v>
      </c>
      <c r="S46" s="92" t="e">
        <f>ROUND('CARICHI VERTICALI 1'!#REF!,1)</f>
        <v>#REF!</v>
      </c>
      <c r="T46" s="91">
        <v>0</v>
      </c>
      <c r="U46" s="91" t="e">
        <f>ROUND('CARICHI VERTICALI 1'!#REF!,0)</f>
        <v>#REF!</v>
      </c>
      <c r="V46" s="92" t="e">
        <f t="shared" si="10"/>
        <v>#REF!</v>
      </c>
      <c r="W46" s="100" t="e">
        <f t="shared" si="6"/>
        <v>#REF!</v>
      </c>
      <c r="X46" s="92" t="e">
        <f t="shared" si="7"/>
        <v>#REF!</v>
      </c>
      <c r="Y46" s="101"/>
      <c r="Z46" s="101"/>
      <c r="AA46" s="101"/>
      <c r="AB46" s="101"/>
      <c r="AC46" s="101"/>
      <c r="AD46" s="101"/>
      <c r="AE46" s="101"/>
      <c r="AF46" s="101"/>
    </row>
    <row r="47" spans="1:32" x14ac:dyDescent="0.25">
      <c r="B47" s="92" t="e">
        <f>ROUND('CARICHI VERTICALI 1'!#REF!,1)</f>
        <v>#REF!</v>
      </c>
      <c r="C47" s="92" t="e">
        <f>ROUND('CARICHI VERTICALI 1'!#REF!,1)</f>
        <v>#REF!</v>
      </c>
      <c r="D47" s="91">
        <v>0</v>
      </c>
      <c r="E47" s="91" t="e">
        <f>ROUND('CARICHI VERTICALI 1'!#REF!,0)</f>
        <v>#REF!</v>
      </c>
      <c r="F47" s="92" t="e">
        <f t="shared" si="8"/>
        <v>#REF!</v>
      </c>
      <c r="G47" s="100" t="e">
        <f t="shared" si="2"/>
        <v>#REF!</v>
      </c>
      <c r="H47" s="92" t="e">
        <f t="shared" si="3"/>
        <v>#REF!</v>
      </c>
      <c r="I47" s="10"/>
      <c r="J47" s="92" t="e">
        <f>ROUND('CARICHI VERTICALI 1'!#REF!,1)</f>
        <v>#REF!</v>
      </c>
      <c r="K47" s="92" t="e">
        <f>ROUND('CARICHI VERTICALI 1'!#REF!,1)</f>
        <v>#REF!</v>
      </c>
      <c r="L47" s="91">
        <v>0</v>
      </c>
      <c r="M47" s="91" t="e">
        <f>ROUND('CARICHI VERTICALI 1'!#REF!,0)</f>
        <v>#REF!</v>
      </c>
      <c r="N47" s="92" t="e">
        <f t="shared" si="9"/>
        <v>#REF!</v>
      </c>
      <c r="O47" s="100" t="e">
        <f t="shared" si="4"/>
        <v>#REF!</v>
      </c>
      <c r="P47" s="92" t="e">
        <f t="shared" si="5"/>
        <v>#REF!</v>
      </c>
      <c r="Q47" s="10"/>
      <c r="R47" s="92" t="e">
        <f>ROUND('CARICHI VERTICALI 1'!#REF!,1)</f>
        <v>#REF!</v>
      </c>
      <c r="S47" s="92" t="e">
        <f>ROUND('CARICHI VERTICALI 1'!#REF!,1)</f>
        <v>#REF!</v>
      </c>
      <c r="T47" s="91">
        <v>0</v>
      </c>
      <c r="U47" s="91" t="e">
        <f>ROUND('CARICHI VERTICALI 1'!#REF!,0)</f>
        <v>#REF!</v>
      </c>
      <c r="V47" s="92" t="e">
        <f t="shared" si="10"/>
        <v>#REF!</v>
      </c>
      <c r="W47" s="100" t="e">
        <f t="shared" si="6"/>
        <v>#REF!</v>
      </c>
      <c r="X47" s="92" t="e">
        <f t="shared" si="7"/>
        <v>#REF!</v>
      </c>
      <c r="Y47" s="101"/>
      <c r="Z47" s="101"/>
      <c r="AA47" s="101"/>
      <c r="AB47" s="101"/>
      <c r="AC47" s="101"/>
      <c r="AD47" s="101"/>
      <c r="AE47" s="101"/>
      <c r="AF47" s="101"/>
    </row>
    <row r="48" spans="1:32" x14ac:dyDescent="0.25">
      <c r="B48" s="92" t="e">
        <f>ROUND('CARICHI VERTICALI 1'!#REF!,1)</f>
        <v>#REF!</v>
      </c>
      <c r="C48" s="92" t="e">
        <f>ROUND('CARICHI VERTICALI 1'!#REF!,1)</f>
        <v>#REF!</v>
      </c>
      <c r="D48" s="91">
        <v>0</v>
      </c>
      <c r="E48" s="91" t="e">
        <f>ROUND('CARICHI VERTICALI 1'!#REF!,0)</f>
        <v>#REF!</v>
      </c>
      <c r="F48" s="92" t="e">
        <f t="shared" si="8"/>
        <v>#REF!</v>
      </c>
      <c r="G48" s="100" t="e">
        <f t="shared" si="2"/>
        <v>#REF!</v>
      </c>
      <c r="H48" s="92" t="e">
        <f t="shared" si="3"/>
        <v>#REF!</v>
      </c>
      <c r="I48" s="10"/>
      <c r="J48" s="92" t="e">
        <f>ROUND('CARICHI VERTICALI 1'!#REF!,1)</f>
        <v>#REF!</v>
      </c>
      <c r="K48" s="92" t="e">
        <f>ROUND('CARICHI VERTICALI 1'!#REF!,1)</f>
        <v>#REF!</v>
      </c>
      <c r="L48" s="91">
        <v>0</v>
      </c>
      <c r="M48" s="91" t="e">
        <f>ROUND('CARICHI VERTICALI 1'!#REF!,0)</f>
        <v>#REF!</v>
      </c>
      <c r="N48" s="92" t="e">
        <f t="shared" si="9"/>
        <v>#REF!</v>
      </c>
      <c r="O48" s="100" t="e">
        <f t="shared" si="4"/>
        <v>#REF!</v>
      </c>
      <c r="P48" s="92" t="e">
        <f t="shared" si="5"/>
        <v>#REF!</v>
      </c>
      <c r="Q48" s="10"/>
      <c r="R48" s="92" t="e">
        <f>ROUND('CARICHI VERTICALI 1'!#REF!,1)</f>
        <v>#REF!</v>
      </c>
      <c r="S48" s="92" t="e">
        <f>ROUND('CARICHI VERTICALI 1'!#REF!,1)</f>
        <v>#REF!</v>
      </c>
      <c r="T48" s="91">
        <v>0</v>
      </c>
      <c r="U48" s="91" t="e">
        <f>ROUND('CARICHI VERTICALI 1'!#REF!,0)</f>
        <v>#REF!</v>
      </c>
      <c r="V48" s="92" t="e">
        <f t="shared" si="10"/>
        <v>#REF!</v>
      </c>
      <c r="W48" s="100" t="e">
        <f t="shared" si="6"/>
        <v>#REF!</v>
      </c>
      <c r="X48" s="92" t="e">
        <f t="shared" si="7"/>
        <v>#REF!</v>
      </c>
      <c r="Y48" s="101"/>
      <c r="Z48" s="101"/>
      <c r="AA48" s="101"/>
      <c r="AB48" s="101"/>
      <c r="AC48" s="101"/>
      <c r="AD48" s="101"/>
      <c r="AE48" s="101"/>
      <c r="AF48" s="101"/>
    </row>
    <row r="49" spans="2:32" x14ac:dyDescent="0.25">
      <c r="B49" s="92" t="e">
        <f>ROUND('CARICHI VERTICALI 1'!#REF!,1)</f>
        <v>#REF!</v>
      </c>
      <c r="C49" s="92" t="e">
        <f>ROUND('CARICHI VERTICALI 1'!#REF!,1)</f>
        <v>#REF!</v>
      </c>
      <c r="D49" s="91">
        <v>0</v>
      </c>
      <c r="E49" s="91" t="e">
        <f>ROUND('CARICHI VERTICALI 1'!#REF!,0)</f>
        <v>#REF!</v>
      </c>
      <c r="F49" s="92" t="e">
        <f t="shared" si="8"/>
        <v>#REF!</v>
      </c>
      <c r="G49" s="100" t="e">
        <f t="shared" si="2"/>
        <v>#REF!</v>
      </c>
      <c r="H49" s="92" t="e">
        <f t="shared" si="3"/>
        <v>#REF!</v>
      </c>
      <c r="I49" s="10"/>
      <c r="J49" s="92" t="e">
        <f>ROUND('CARICHI VERTICALI 1'!#REF!,1)</f>
        <v>#REF!</v>
      </c>
      <c r="K49" s="92" t="e">
        <f>ROUND('CARICHI VERTICALI 1'!#REF!,1)</f>
        <v>#REF!</v>
      </c>
      <c r="L49" s="91">
        <v>0</v>
      </c>
      <c r="M49" s="91" t="e">
        <f>ROUND('CARICHI VERTICALI 1'!#REF!,0)</f>
        <v>#REF!</v>
      </c>
      <c r="N49" s="92" t="e">
        <f t="shared" si="9"/>
        <v>#REF!</v>
      </c>
      <c r="O49" s="100" t="e">
        <f t="shared" si="4"/>
        <v>#REF!</v>
      </c>
      <c r="P49" s="92" t="e">
        <f t="shared" si="5"/>
        <v>#REF!</v>
      </c>
      <c r="Q49" s="10"/>
      <c r="R49" s="92" t="e">
        <f>ROUND('CARICHI VERTICALI 1'!#REF!,1)</f>
        <v>#REF!</v>
      </c>
      <c r="S49" s="92" t="e">
        <f>ROUND('CARICHI VERTICALI 1'!#REF!,1)</f>
        <v>#REF!</v>
      </c>
      <c r="T49" s="91">
        <v>0</v>
      </c>
      <c r="U49" s="91" t="e">
        <f>ROUND('CARICHI VERTICALI 1'!#REF!,0)</f>
        <v>#REF!</v>
      </c>
      <c r="V49" s="92" t="e">
        <f t="shared" si="10"/>
        <v>#REF!</v>
      </c>
      <c r="W49" s="100" t="e">
        <f t="shared" si="6"/>
        <v>#REF!</v>
      </c>
      <c r="X49" s="92" t="e">
        <f t="shared" si="7"/>
        <v>#REF!</v>
      </c>
      <c r="Y49" s="101"/>
      <c r="Z49" s="101"/>
      <c r="AA49" s="101"/>
      <c r="AB49" s="101"/>
      <c r="AC49" s="101"/>
      <c r="AD49" s="101"/>
      <c r="AE49" s="101"/>
      <c r="AF49" s="101"/>
    </row>
    <row r="50" spans="2:32" x14ac:dyDescent="0.25">
      <c r="B50" s="92" t="e">
        <f>ROUND('CARICHI VERTICALI 1'!#REF!,1)</f>
        <v>#REF!</v>
      </c>
      <c r="C50" s="92" t="e">
        <f>ROUND('CARICHI VERTICALI 1'!#REF!,1)</f>
        <v>#REF!</v>
      </c>
      <c r="D50" s="91">
        <v>0</v>
      </c>
      <c r="E50" s="91" t="e">
        <f>ROUND('CARICHI VERTICALI 1'!#REF!,0)</f>
        <v>#REF!</v>
      </c>
      <c r="F50" s="92" t="e">
        <f t="shared" si="8"/>
        <v>#REF!</v>
      </c>
      <c r="G50" s="100" t="e">
        <f t="shared" si="2"/>
        <v>#REF!</v>
      </c>
      <c r="H50" s="92" t="e">
        <f t="shared" si="3"/>
        <v>#REF!</v>
      </c>
      <c r="I50" s="10"/>
      <c r="J50" s="92" t="e">
        <f>ROUND('CARICHI VERTICALI 1'!#REF!,1)</f>
        <v>#REF!</v>
      </c>
      <c r="K50" s="92" t="e">
        <f>ROUND('CARICHI VERTICALI 1'!#REF!,1)</f>
        <v>#REF!</v>
      </c>
      <c r="L50" s="91">
        <v>0</v>
      </c>
      <c r="M50" s="91" t="e">
        <f>ROUND('CARICHI VERTICALI 1'!#REF!,0)</f>
        <v>#REF!</v>
      </c>
      <c r="N50" s="92" t="e">
        <f t="shared" si="9"/>
        <v>#REF!</v>
      </c>
      <c r="O50" s="100" t="e">
        <f t="shared" si="4"/>
        <v>#REF!</v>
      </c>
      <c r="P50" s="92" t="e">
        <f t="shared" si="5"/>
        <v>#REF!</v>
      </c>
      <c r="Q50" s="10"/>
      <c r="R50" s="92" t="e">
        <f>ROUND('CARICHI VERTICALI 1'!#REF!,1)</f>
        <v>#REF!</v>
      </c>
      <c r="S50" s="92" t="e">
        <f>ROUND('CARICHI VERTICALI 1'!#REF!,1)</f>
        <v>#REF!</v>
      </c>
      <c r="T50" s="91">
        <v>0</v>
      </c>
      <c r="U50" s="91" t="e">
        <f>ROUND('CARICHI VERTICALI 1'!#REF!,0)</f>
        <v>#REF!</v>
      </c>
      <c r="V50" s="92" t="e">
        <f t="shared" si="10"/>
        <v>#REF!</v>
      </c>
      <c r="W50" s="100" t="e">
        <f t="shared" si="6"/>
        <v>#REF!</v>
      </c>
      <c r="X50" s="92" t="e">
        <f t="shared" si="7"/>
        <v>#REF!</v>
      </c>
      <c r="Y50" s="101"/>
      <c r="Z50" s="101"/>
      <c r="AA50" s="101"/>
      <c r="AB50" s="101"/>
      <c r="AC50" s="101"/>
      <c r="AD50" s="101"/>
      <c r="AE50" s="101"/>
      <c r="AF50" s="101"/>
    </row>
    <row r="51" spans="2:32" x14ac:dyDescent="0.25">
      <c r="B51" s="92" t="e">
        <f>ROUND('CARICHI VERTICALI 1'!#REF!,1)</f>
        <v>#REF!</v>
      </c>
      <c r="C51" s="92" t="e">
        <f>ROUND('CARICHI VERTICALI 1'!#REF!,1)</f>
        <v>#REF!</v>
      </c>
      <c r="D51" s="91">
        <v>0</v>
      </c>
      <c r="E51" s="91" t="e">
        <f>ROUND('CARICHI VERTICALI 1'!#REF!,0)</f>
        <v>#REF!</v>
      </c>
      <c r="F51" s="92" t="e">
        <f t="shared" si="8"/>
        <v>#REF!</v>
      </c>
      <c r="G51" s="100" t="e">
        <f t="shared" si="2"/>
        <v>#REF!</v>
      </c>
      <c r="H51" s="92" t="e">
        <f t="shared" si="3"/>
        <v>#REF!</v>
      </c>
      <c r="J51" s="92" t="e">
        <f>ROUND('CARICHI VERTICALI 1'!#REF!,1)</f>
        <v>#REF!</v>
      </c>
      <c r="K51" s="92" t="e">
        <f>ROUND('CARICHI VERTICALI 1'!#REF!,1)</f>
        <v>#REF!</v>
      </c>
      <c r="L51" s="91">
        <v>0</v>
      </c>
      <c r="M51" s="91" t="e">
        <f>ROUND('CARICHI VERTICALI 1'!#REF!,0)</f>
        <v>#REF!</v>
      </c>
      <c r="N51" s="92" t="e">
        <f t="shared" si="9"/>
        <v>#REF!</v>
      </c>
      <c r="O51" s="100" t="e">
        <f t="shared" si="4"/>
        <v>#REF!</v>
      </c>
      <c r="P51" s="92" t="e">
        <f t="shared" si="5"/>
        <v>#REF!</v>
      </c>
      <c r="Q51" s="10"/>
      <c r="R51" s="92" t="e">
        <f>ROUND('CARICHI VERTICALI 1'!#REF!,1)</f>
        <v>#REF!</v>
      </c>
      <c r="S51" s="92" t="e">
        <f>ROUND('CARICHI VERTICALI 1'!#REF!,1)</f>
        <v>#REF!</v>
      </c>
      <c r="T51" s="91">
        <v>0</v>
      </c>
      <c r="U51" s="91" t="e">
        <f>ROUND('CARICHI VERTICALI 1'!#REF!,0)</f>
        <v>#REF!</v>
      </c>
      <c r="V51" s="92" t="e">
        <f t="shared" si="10"/>
        <v>#REF!</v>
      </c>
      <c r="W51" s="100" t="e">
        <f t="shared" si="6"/>
        <v>#REF!</v>
      </c>
      <c r="X51" s="92" t="e">
        <f t="shared" si="7"/>
        <v>#REF!</v>
      </c>
      <c r="Y51" s="101"/>
      <c r="Z51" s="101"/>
      <c r="AA51" s="101"/>
      <c r="AB51" s="101"/>
      <c r="AC51" s="101"/>
      <c r="AD51" s="101"/>
      <c r="AE51" s="101"/>
      <c r="AF51" s="101"/>
    </row>
    <row r="52" spans="2:32" x14ac:dyDescent="0.25">
      <c r="B52" s="92" t="e">
        <f>ROUND('CARICHI VERTICALI 1'!#REF!,1)</f>
        <v>#REF!</v>
      </c>
      <c r="C52" s="92" t="e">
        <f>ROUND('CARICHI VERTICALI 1'!#REF!,1)</f>
        <v>#REF!</v>
      </c>
      <c r="D52" s="91">
        <v>0</v>
      </c>
      <c r="E52" s="91" t="e">
        <f>ROUND('CARICHI VERTICALI 1'!#REF!,0)</f>
        <v>#REF!</v>
      </c>
      <c r="F52" s="92" t="e">
        <f t="shared" si="8"/>
        <v>#REF!</v>
      </c>
      <c r="G52" s="100" t="e">
        <f t="shared" si="2"/>
        <v>#REF!</v>
      </c>
      <c r="H52" s="92" t="e">
        <f t="shared" si="3"/>
        <v>#REF!</v>
      </c>
      <c r="J52" s="92" t="e">
        <f>ROUND('CARICHI VERTICALI 1'!#REF!,1)</f>
        <v>#REF!</v>
      </c>
      <c r="K52" s="92" t="e">
        <f>ROUND('CARICHI VERTICALI 1'!#REF!,1)</f>
        <v>#REF!</v>
      </c>
      <c r="L52" s="91">
        <v>0</v>
      </c>
      <c r="M52" s="91" t="e">
        <f>ROUND('CARICHI VERTICALI 1'!#REF!,0)</f>
        <v>#REF!</v>
      </c>
      <c r="N52" s="92" t="e">
        <f t="shared" si="9"/>
        <v>#REF!</v>
      </c>
      <c r="O52" s="100" t="e">
        <f t="shared" si="4"/>
        <v>#REF!</v>
      </c>
      <c r="P52" s="92" t="e">
        <f t="shared" si="5"/>
        <v>#REF!</v>
      </c>
      <c r="Q52" s="10"/>
      <c r="R52" s="92" t="e">
        <f>ROUND('CARICHI VERTICALI 1'!#REF!,1)</f>
        <v>#REF!</v>
      </c>
      <c r="S52" s="92" t="e">
        <f>ROUND('CARICHI VERTICALI 1'!#REF!,1)</f>
        <v>#REF!</v>
      </c>
      <c r="T52" s="91">
        <v>0</v>
      </c>
      <c r="U52" s="91" t="e">
        <f>ROUND('CARICHI VERTICALI 1'!#REF!,0)</f>
        <v>#REF!</v>
      </c>
      <c r="V52" s="92" t="e">
        <f t="shared" si="10"/>
        <v>#REF!</v>
      </c>
      <c r="W52" s="100" t="e">
        <f t="shared" si="6"/>
        <v>#REF!</v>
      </c>
      <c r="X52" s="92" t="e">
        <f t="shared" si="7"/>
        <v>#REF!</v>
      </c>
      <c r="Y52" s="101"/>
      <c r="Z52" s="101"/>
      <c r="AA52" s="101"/>
      <c r="AB52" s="101"/>
      <c r="AC52" s="101"/>
      <c r="AD52" s="101"/>
      <c r="AE52" s="101"/>
      <c r="AF52" s="101"/>
    </row>
    <row r="53" spans="2:32" x14ac:dyDescent="0.25">
      <c r="B53" s="92" t="e">
        <f>ROUND('CARICHI VERTICALI 1'!#REF!,1)</f>
        <v>#REF!</v>
      </c>
      <c r="C53" s="92" t="e">
        <f>ROUND('CARICHI VERTICALI 1'!#REF!,1)</f>
        <v>#REF!</v>
      </c>
      <c r="D53" s="91">
        <v>0</v>
      </c>
      <c r="E53" s="91" t="e">
        <f>ROUND('CARICHI VERTICALI 1'!#REF!,0)</f>
        <v>#REF!</v>
      </c>
      <c r="F53" s="92" t="e">
        <f t="shared" si="8"/>
        <v>#REF!</v>
      </c>
      <c r="G53" s="100" t="e">
        <f t="shared" si="2"/>
        <v>#REF!</v>
      </c>
      <c r="H53" s="92" t="e">
        <f t="shared" si="3"/>
        <v>#REF!</v>
      </c>
      <c r="J53" s="92" t="e">
        <f>ROUND('CARICHI VERTICALI 1'!#REF!,1)</f>
        <v>#REF!</v>
      </c>
      <c r="K53" s="92" t="e">
        <f>ROUND('CARICHI VERTICALI 1'!#REF!,1)</f>
        <v>#REF!</v>
      </c>
      <c r="L53" s="91">
        <v>0</v>
      </c>
      <c r="M53" s="91" t="e">
        <f>ROUND('CARICHI VERTICALI 1'!#REF!,0)</f>
        <v>#REF!</v>
      </c>
      <c r="N53" s="92" t="e">
        <f t="shared" si="9"/>
        <v>#REF!</v>
      </c>
      <c r="O53" s="100" t="e">
        <f t="shared" si="4"/>
        <v>#REF!</v>
      </c>
      <c r="P53" s="92" t="e">
        <f t="shared" si="5"/>
        <v>#REF!</v>
      </c>
      <c r="Q53" s="10"/>
      <c r="R53" s="92" t="e">
        <f>ROUND('CARICHI VERTICALI 1'!#REF!,1)</f>
        <v>#REF!</v>
      </c>
      <c r="S53" s="92" t="e">
        <f>ROUND('CARICHI VERTICALI 1'!#REF!,1)</f>
        <v>#REF!</v>
      </c>
      <c r="T53" s="91">
        <v>0</v>
      </c>
      <c r="U53" s="91" t="e">
        <f>ROUND('CARICHI VERTICALI 1'!#REF!,0)</f>
        <v>#REF!</v>
      </c>
      <c r="V53" s="92" t="e">
        <f t="shared" si="10"/>
        <v>#REF!</v>
      </c>
      <c r="W53" s="100" t="e">
        <f t="shared" si="6"/>
        <v>#REF!</v>
      </c>
      <c r="X53" s="92" t="e">
        <f t="shared" si="7"/>
        <v>#REF!</v>
      </c>
    </row>
    <row r="54" spans="2:32" x14ac:dyDescent="0.25">
      <c r="B54" s="92" t="e">
        <f>ROUND('CARICHI VERTICALI 1'!#REF!,1)</f>
        <v>#REF!</v>
      </c>
      <c r="C54" s="92" t="e">
        <f>ROUND('CARICHI VERTICALI 1'!#REF!,1)</f>
        <v>#REF!</v>
      </c>
      <c r="D54" s="91">
        <v>0</v>
      </c>
      <c r="E54" s="91" t="e">
        <f>ROUND('CARICHI VERTICALI 1'!#REF!,0)</f>
        <v>#REF!</v>
      </c>
      <c r="F54" s="92" t="e">
        <f t="shared" ref="F54:F79" si="11">INDEX($B$15:$W$36,MATCH(E54,$B$15:$B$36,0),MATCH(B54,$B$15:$W$15,0))</f>
        <v>#REF!</v>
      </c>
      <c r="G54" s="100" t="e">
        <f t="shared" ref="G54:G79" si="12">INDEX($B$15:$W$36,MATCH(E54,$B$15:$B$36,0),MATCH(C54,$B$15:$W$15,0))</f>
        <v>#REF!</v>
      </c>
      <c r="H54" s="92" t="e">
        <f t="shared" ref="H54:H79" si="13">INDEX($B$15:$W$36,MATCH(E54,$B$15:$B$36,0),MATCH(D54,$B$15:$W$15,0))</f>
        <v>#REF!</v>
      </c>
      <c r="J54" s="92" t="e">
        <f>ROUND('CARICHI VERTICALI 1'!#REF!,1)</f>
        <v>#REF!</v>
      </c>
      <c r="K54" s="92" t="e">
        <f>ROUND('CARICHI VERTICALI 1'!#REF!,1)</f>
        <v>#REF!</v>
      </c>
      <c r="L54" s="91">
        <v>0</v>
      </c>
      <c r="M54" s="91" t="e">
        <f>ROUND('CARICHI VERTICALI 1'!#REF!,0)</f>
        <v>#REF!</v>
      </c>
      <c r="N54" s="92" t="e">
        <f t="shared" si="9"/>
        <v>#REF!</v>
      </c>
      <c r="O54" s="100" t="e">
        <f t="shared" si="4"/>
        <v>#REF!</v>
      </c>
      <c r="P54" s="92" t="e">
        <f t="shared" si="5"/>
        <v>#REF!</v>
      </c>
      <c r="Q54" s="10"/>
      <c r="R54" s="92" t="e">
        <f>ROUND('CARICHI VERTICALI 1'!#REF!,1)</f>
        <v>#REF!</v>
      </c>
      <c r="S54" s="92" t="e">
        <f>ROUND('CARICHI VERTICALI 1'!#REF!,1)</f>
        <v>#REF!</v>
      </c>
      <c r="T54" s="91">
        <v>0</v>
      </c>
      <c r="U54" s="91" t="e">
        <f>ROUND('CARICHI VERTICALI 1'!#REF!,0)</f>
        <v>#REF!</v>
      </c>
      <c r="V54" s="92" t="e">
        <f t="shared" si="10"/>
        <v>#REF!</v>
      </c>
      <c r="W54" s="100" t="e">
        <f t="shared" si="6"/>
        <v>#REF!</v>
      </c>
      <c r="X54" s="92" t="e">
        <f t="shared" si="7"/>
        <v>#REF!</v>
      </c>
    </row>
    <row r="55" spans="2:32" x14ac:dyDescent="0.25">
      <c r="B55" s="92" t="e">
        <f>ROUND('CARICHI VERTICALI 1'!#REF!,1)</f>
        <v>#REF!</v>
      </c>
      <c r="C55" s="92" t="e">
        <f>ROUND('CARICHI VERTICALI 1'!#REF!,1)</f>
        <v>#REF!</v>
      </c>
      <c r="D55" s="91">
        <v>0</v>
      </c>
      <c r="E55" s="91" t="e">
        <f>ROUND('CARICHI VERTICALI 1'!#REF!,0)</f>
        <v>#REF!</v>
      </c>
      <c r="F55" s="92" t="e">
        <f t="shared" si="11"/>
        <v>#REF!</v>
      </c>
      <c r="G55" s="100" t="e">
        <f t="shared" si="12"/>
        <v>#REF!</v>
      </c>
      <c r="H55" s="92" t="e">
        <f t="shared" si="13"/>
        <v>#REF!</v>
      </c>
      <c r="J55" s="92" t="e">
        <f>ROUND('CARICHI VERTICALI 1'!#REF!,1)</f>
        <v>#REF!</v>
      </c>
      <c r="K55" s="92" t="e">
        <f>ROUND('CARICHI VERTICALI 1'!#REF!,1)</f>
        <v>#REF!</v>
      </c>
      <c r="L55" s="91">
        <v>0</v>
      </c>
      <c r="M55" s="91" t="e">
        <f>ROUND('CARICHI VERTICALI 1'!#REF!,0)</f>
        <v>#REF!</v>
      </c>
      <c r="N55" s="92" t="e">
        <f t="shared" si="9"/>
        <v>#REF!</v>
      </c>
      <c r="O55" s="100" t="e">
        <f t="shared" si="4"/>
        <v>#REF!</v>
      </c>
      <c r="P55" s="92" t="e">
        <f t="shared" si="5"/>
        <v>#REF!</v>
      </c>
      <c r="Q55" s="10"/>
      <c r="R55" s="92" t="e">
        <f>ROUND('CARICHI VERTICALI 1'!#REF!,1)</f>
        <v>#REF!</v>
      </c>
      <c r="S55" s="92" t="e">
        <f>ROUND('CARICHI VERTICALI 1'!#REF!,1)</f>
        <v>#REF!</v>
      </c>
      <c r="T55" s="91">
        <v>0</v>
      </c>
      <c r="U55" s="91" t="e">
        <f>ROUND('CARICHI VERTICALI 1'!#REF!,0)</f>
        <v>#REF!</v>
      </c>
      <c r="V55" s="92" t="e">
        <f t="shared" si="10"/>
        <v>#REF!</v>
      </c>
      <c r="W55" s="100" t="e">
        <f t="shared" si="6"/>
        <v>#REF!</v>
      </c>
      <c r="X55" s="92" t="e">
        <f t="shared" si="7"/>
        <v>#REF!</v>
      </c>
    </row>
    <row r="56" spans="2:32" x14ac:dyDescent="0.25">
      <c r="B56" s="92" t="e">
        <f>ROUND('CARICHI VERTICALI 1'!#REF!,1)</f>
        <v>#REF!</v>
      </c>
      <c r="C56" s="92" t="e">
        <f>ROUND('CARICHI VERTICALI 1'!#REF!,1)</f>
        <v>#REF!</v>
      </c>
      <c r="D56" s="91">
        <v>0</v>
      </c>
      <c r="E56" s="91" t="e">
        <f>ROUND('CARICHI VERTICALI 1'!#REF!,0)</f>
        <v>#REF!</v>
      </c>
      <c r="F56" s="92" t="e">
        <f t="shared" si="11"/>
        <v>#REF!</v>
      </c>
      <c r="G56" s="100" t="e">
        <f t="shared" si="12"/>
        <v>#REF!</v>
      </c>
      <c r="H56" s="92" t="e">
        <f t="shared" si="13"/>
        <v>#REF!</v>
      </c>
      <c r="J56" s="92" t="e">
        <f>ROUND('CARICHI VERTICALI 1'!#REF!,1)</f>
        <v>#REF!</v>
      </c>
      <c r="K56" s="92" t="e">
        <f>ROUND('CARICHI VERTICALI 1'!#REF!,1)</f>
        <v>#REF!</v>
      </c>
      <c r="L56" s="91">
        <v>0</v>
      </c>
      <c r="M56" s="91" t="e">
        <f>ROUND('CARICHI VERTICALI 1'!#REF!,0)</f>
        <v>#REF!</v>
      </c>
      <c r="N56" s="92" t="e">
        <f t="shared" si="9"/>
        <v>#REF!</v>
      </c>
      <c r="O56" s="100" t="e">
        <f t="shared" si="4"/>
        <v>#REF!</v>
      </c>
      <c r="P56" s="92" t="e">
        <f t="shared" si="5"/>
        <v>#REF!</v>
      </c>
      <c r="Q56" s="10"/>
      <c r="R56" s="92" t="e">
        <f>ROUND('CARICHI VERTICALI 1'!#REF!,1)</f>
        <v>#REF!</v>
      </c>
      <c r="S56" s="92" t="e">
        <f>ROUND('CARICHI VERTICALI 1'!#REF!,1)</f>
        <v>#REF!</v>
      </c>
      <c r="T56" s="91">
        <v>0</v>
      </c>
      <c r="U56" s="91" t="e">
        <f>ROUND('CARICHI VERTICALI 1'!#REF!,0)</f>
        <v>#REF!</v>
      </c>
      <c r="V56" s="92" t="e">
        <f t="shared" si="10"/>
        <v>#REF!</v>
      </c>
      <c r="W56" s="100" t="e">
        <f t="shared" si="6"/>
        <v>#REF!</v>
      </c>
      <c r="X56" s="92" t="e">
        <f t="shared" si="7"/>
        <v>#REF!</v>
      </c>
    </row>
    <row r="57" spans="2:32" x14ac:dyDescent="0.25">
      <c r="B57" s="92" t="e">
        <f>ROUND('CARICHI VERTICALI 1'!#REF!,1)</f>
        <v>#REF!</v>
      </c>
      <c r="C57" s="92" t="e">
        <f>ROUND('CARICHI VERTICALI 1'!#REF!,1)</f>
        <v>#REF!</v>
      </c>
      <c r="D57" s="91">
        <v>0</v>
      </c>
      <c r="E57" s="91" t="e">
        <f>ROUND('CARICHI VERTICALI 1'!#REF!,0)</f>
        <v>#REF!</v>
      </c>
      <c r="F57" s="92" t="e">
        <f t="shared" si="11"/>
        <v>#REF!</v>
      </c>
      <c r="G57" s="100" t="e">
        <f t="shared" si="12"/>
        <v>#REF!</v>
      </c>
      <c r="H57" s="92" t="e">
        <f t="shared" si="13"/>
        <v>#REF!</v>
      </c>
      <c r="J57" s="92" t="e">
        <f>ROUND('CARICHI VERTICALI 1'!#REF!,1)</f>
        <v>#REF!</v>
      </c>
      <c r="K57" s="92" t="e">
        <f>ROUND('CARICHI VERTICALI 1'!#REF!,1)</f>
        <v>#REF!</v>
      </c>
      <c r="L57" s="91">
        <v>0</v>
      </c>
      <c r="M57" s="91" t="e">
        <f>ROUND('CARICHI VERTICALI 1'!#REF!,0)</f>
        <v>#REF!</v>
      </c>
      <c r="N57" s="92" t="e">
        <f t="shared" si="9"/>
        <v>#REF!</v>
      </c>
      <c r="O57" s="100" t="e">
        <f t="shared" si="4"/>
        <v>#REF!</v>
      </c>
      <c r="P57" s="92" t="e">
        <f t="shared" si="5"/>
        <v>#REF!</v>
      </c>
      <c r="Q57" s="10"/>
      <c r="R57" s="92" t="e">
        <f>ROUND('CARICHI VERTICALI 1'!#REF!,1)</f>
        <v>#REF!</v>
      </c>
      <c r="S57" s="92" t="e">
        <f>ROUND('CARICHI VERTICALI 1'!#REF!,1)</f>
        <v>#REF!</v>
      </c>
      <c r="T57" s="91">
        <v>0</v>
      </c>
      <c r="U57" s="91" t="e">
        <f>ROUND('CARICHI VERTICALI 1'!#REF!,0)</f>
        <v>#REF!</v>
      </c>
      <c r="V57" s="92" t="e">
        <f t="shared" si="10"/>
        <v>#REF!</v>
      </c>
      <c r="W57" s="100" t="e">
        <f t="shared" si="6"/>
        <v>#REF!</v>
      </c>
      <c r="X57" s="92" t="e">
        <f t="shared" si="7"/>
        <v>#REF!</v>
      </c>
    </row>
    <row r="58" spans="2:32" x14ac:dyDescent="0.25">
      <c r="B58" s="92" t="e">
        <f>ROUND('CARICHI VERTICALI 1'!#REF!,1)</f>
        <v>#REF!</v>
      </c>
      <c r="C58" s="92" t="e">
        <f>ROUND('CARICHI VERTICALI 1'!#REF!,1)</f>
        <v>#REF!</v>
      </c>
      <c r="D58" s="91">
        <v>0</v>
      </c>
      <c r="E58" s="91" t="e">
        <f>ROUND('CARICHI VERTICALI 1'!#REF!,0)</f>
        <v>#REF!</v>
      </c>
      <c r="F58" s="92" t="e">
        <f t="shared" si="11"/>
        <v>#REF!</v>
      </c>
      <c r="G58" s="100" t="e">
        <f t="shared" si="12"/>
        <v>#REF!</v>
      </c>
      <c r="H58" s="92" t="e">
        <f t="shared" si="13"/>
        <v>#REF!</v>
      </c>
      <c r="J58" s="92" t="e">
        <f>ROUND('CARICHI VERTICALI 1'!#REF!,1)</f>
        <v>#REF!</v>
      </c>
      <c r="K58" s="92" t="e">
        <f>ROUND('CARICHI VERTICALI 1'!#REF!,1)</f>
        <v>#REF!</v>
      </c>
      <c r="L58" s="91">
        <v>0</v>
      </c>
      <c r="M58" s="91" t="e">
        <f>ROUND('CARICHI VERTICALI 1'!#REF!,0)</f>
        <v>#REF!</v>
      </c>
      <c r="N58" s="92" t="e">
        <f t="shared" si="9"/>
        <v>#REF!</v>
      </c>
      <c r="O58" s="100" t="e">
        <f t="shared" si="4"/>
        <v>#REF!</v>
      </c>
      <c r="P58" s="92" t="e">
        <f t="shared" si="5"/>
        <v>#REF!</v>
      </c>
      <c r="Q58" s="10"/>
      <c r="R58" s="92" t="e">
        <f>ROUND('CARICHI VERTICALI 1'!#REF!,1)</f>
        <v>#REF!</v>
      </c>
      <c r="S58" s="92" t="e">
        <f>ROUND('CARICHI VERTICALI 1'!#REF!,1)</f>
        <v>#REF!</v>
      </c>
      <c r="T58" s="91">
        <v>0</v>
      </c>
      <c r="U58" s="91" t="e">
        <f>ROUND('CARICHI VERTICALI 1'!#REF!,0)</f>
        <v>#REF!</v>
      </c>
      <c r="V58" s="92" t="e">
        <f t="shared" si="10"/>
        <v>#REF!</v>
      </c>
      <c r="W58" s="100" t="e">
        <f t="shared" si="6"/>
        <v>#REF!</v>
      </c>
      <c r="X58" s="92" t="e">
        <f t="shared" si="7"/>
        <v>#REF!</v>
      </c>
    </row>
    <row r="59" spans="2:32" x14ac:dyDescent="0.25">
      <c r="B59" s="92" t="e">
        <f>ROUND('CARICHI VERTICALI 1'!#REF!,1)</f>
        <v>#REF!</v>
      </c>
      <c r="C59" s="92" t="e">
        <f>ROUND('CARICHI VERTICALI 1'!#REF!,1)</f>
        <v>#REF!</v>
      </c>
      <c r="D59" s="91">
        <v>0</v>
      </c>
      <c r="E59" s="91" t="e">
        <f>ROUND('CARICHI VERTICALI 1'!#REF!,0)</f>
        <v>#REF!</v>
      </c>
      <c r="F59" s="92" t="e">
        <f t="shared" si="11"/>
        <v>#REF!</v>
      </c>
      <c r="G59" s="100" t="e">
        <f t="shared" si="12"/>
        <v>#REF!</v>
      </c>
      <c r="H59" s="92" t="e">
        <f t="shared" si="13"/>
        <v>#REF!</v>
      </c>
      <c r="J59" s="92" t="e">
        <f>ROUND('CARICHI VERTICALI 1'!#REF!,1)</f>
        <v>#REF!</v>
      </c>
      <c r="K59" s="92" t="e">
        <f>ROUND('CARICHI VERTICALI 1'!#REF!,1)</f>
        <v>#REF!</v>
      </c>
      <c r="L59" s="91">
        <v>0</v>
      </c>
      <c r="M59" s="91" t="e">
        <f>ROUND('CARICHI VERTICALI 1'!#REF!,0)</f>
        <v>#REF!</v>
      </c>
      <c r="N59" s="92" t="e">
        <f t="shared" si="9"/>
        <v>#REF!</v>
      </c>
      <c r="O59" s="100" t="e">
        <f t="shared" si="4"/>
        <v>#REF!</v>
      </c>
      <c r="P59" s="92" t="e">
        <f t="shared" si="5"/>
        <v>#REF!</v>
      </c>
      <c r="Q59" s="10"/>
      <c r="R59" s="92" t="e">
        <f>ROUND('CARICHI VERTICALI 1'!#REF!,1)</f>
        <v>#REF!</v>
      </c>
      <c r="S59" s="92" t="e">
        <f>ROUND('CARICHI VERTICALI 1'!#REF!,1)</f>
        <v>#REF!</v>
      </c>
      <c r="T59" s="91">
        <v>0</v>
      </c>
      <c r="U59" s="91" t="e">
        <f>ROUND('CARICHI VERTICALI 1'!#REF!,0)</f>
        <v>#REF!</v>
      </c>
      <c r="V59" s="92" t="e">
        <f t="shared" si="10"/>
        <v>#REF!</v>
      </c>
      <c r="W59" s="100" t="e">
        <f t="shared" si="6"/>
        <v>#REF!</v>
      </c>
      <c r="X59" s="92" t="e">
        <f t="shared" si="7"/>
        <v>#REF!</v>
      </c>
    </row>
    <row r="60" spans="2:32" x14ac:dyDescent="0.25">
      <c r="B60" s="92" t="e">
        <f>ROUND('CARICHI VERTICALI 1'!#REF!,1)</f>
        <v>#REF!</v>
      </c>
      <c r="C60" s="92" t="e">
        <f>ROUND('CARICHI VERTICALI 1'!#REF!,1)</f>
        <v>#REF!</v>
      </c>
      <c r="D60" s="91">
        <v>0</v>
      </c>
      <c r="E60" s="91" t="e">
        <f>ROUND('CARICHI VERTICALI 1'!#REF!,0)</f>
        <v>#REF!</v>
      </c>
      <c r="F60" s="92" t="e">
        <f t="shared" si="11"/>
        <v>#REF!</v>
      </c>
      <c r="G60" s="100" t="e">
        <f t="shared" si="12"/>
        <v>#REF!</v>
      </c>
      <c r="H60" s="92" t="e">
        <f t="shared" si="13"/>
        <v>#REF!</v>
      </c>
      <c r="J60" s="92" t="e">
        <f>ROUND('CARICHI VERTICALI 1'!#REF!,1)</f>
        <v>#REF!</v>
      </c>
      <c r="K60" s="92" t="e">
        <f>ROUND('CARICHI VERTICALI 1'!#REF!,1)</f>
        <v>#REF!</v>
      </c>
      <c r="L60" s="91">
        <v>0</v>
      </c>
      <c r="M60" s="91" t="e">
        <f>ROUND('CARICHI VERTICALI 1'!#REF!,0)</f>
        <v>#REF!</v>
      </c>
      <c r="N60" s="92" t="e">
        <f t="shared" si="9"/>
        <v>#REF!</v>
      </c>
      <c r="O60" s="100" t="e">
        <f t="shared" si="4"/>
        <v>#REF!</v>
      </c>
      <c r="P60" s="92" t="e">
        <f t="shared" si="5"/>
        <v>#REF!</v>
      </c>
      <c r="Q60" s="10"/>
      <c r="R60" s="92" t="e">
        <f>ROUND('CARICHI VERTICALI 1'!#REF!,1)</f>
        <v>#REF!</v>
      </c>
      <c r="S60" s="92" t="e">
        <f>ROUND('CARICHI VERTICALI 1'!#REF!,1)</f>
        <v>#REF!</v>
      </c>
      <c r="T60" s="91">
        <v>0</v>
      </c>
      <c r="U60" s="91" t="e">
        <f>ROUND('CARICHI VERTICALI 1'!#REF!,0)</f>
        <v>#REF!</v>
      </c>
      <c r="V60" s="92" t="e">
        <f t="shared" si="10"/>
        <v>#REF!</v>
      </c>
      <c r="W60" s="100" t="e">
        <f t="shared" si="6"/>
        <v>#REF!</v>
      </c>
      <c r="X60" s="92" t="e">
        <f t="shared" si="7"/>
        <v>#REF!</v>
      </c>
    </row>
    <row r="61" spans="2:32" x14ac:dyDescent="0.25">
      <c r="B61" s="92" t="e">
        <f>ROUND('CARICHI VERTICALI 1'!#REF!,1)</f>
        <v>#REF!</v>
      </c>
      <c r="C61" s="92" t="e">
        <f>ROUND('CARICHI VERTICALI 1'!#REF!,1)</f>
        <v>#REF!</v>
      </c>
      <c r="D61" s="91">
        <v>0</v>
      </c>
      <c r="E61" s="91" t="e">
        <f>ROUND('CARICHI VERTICALI 1'!#REF!,0)</f>
        <v>#REF!</v>
      </c>
      <c r="F61" s="92" t="e">
        <f t="shared" si="11"/>
        <v>#REF!</v>
      </c>
      <c r="G61" s="100" t="e">
        <f t="shared" si="12"/>
        <v>#REF!</v>
      </c>
      <c r="H61" s="92" t="e">
        <f t="shared" si="13"/>
        <v>#REF!</v>
      </c>
      <c r="J61" s="92" t="e">
        <f>ROUND('CARICHI VERTICALI 1'!#REF!,1)</f>
        <v>#REF!</v>
      </c>
      <c r="K61" s="92" t="e">
        <f>ROUND('CARICHI VERTICALI 1'!#REF!,1)</f>
        <v>#REF!</v>
      </c>
      <c r="L61" s="91">
        <v>0</v>
      </c>
      <c r="M61" s="91" t="e">
        <f>ROUND('CARICHI VERTICALI 1'!#REF!,0)</f>
        <v>#REF!</v>
      </c>
      <c r="N61" s="92" t="e">
        <f t="shared" si="9"/>
        <v>#REF!</v>
      </c>
      <c r="O61" s="100" t="e">
        <f t="shared" si="4"/>
        <v>#REF!</v>
      </c>
      <c r="P61" s="92" t="e">
        <f t="shared" si="5"/>
        <v>#REF!</v>
      </c>
      <c r="Q61" s="10"/>
      <c r="R61" s="92" t="e">
        <f>ROUND('CARICHI VERTICALI 1'!#REF!,1)</f>
        <v>#REF!</v>
      </c>
      <c r="S61" s="92" t="e">
        <f>ROUND('CARICHI VERTICALI 1'!#REF!,1)</f>
        <v>#REF!</v>
      </c>
      <c r="T61" s="91">
        <v>0</v>
      </c>
      <c r="U61" s="91" t="e">
        <f>ROUND('CARICHI VERTICALI 1'!#REF!,0)</f>
        <v>#REF!</v>
      </c>
      <c r="V61" s="92" t="e">
        <f t="shared" si="10"/>
        <v>#REF!</v>
      </c>
      <c r="W61" s="100" t="e">
        <f t="shared" si="6"/>
        <v>#REF!</v>
      </c>
      <c r="X61" s="92" t="e">
        <f t="shared" si="7"/>
        <v>#REF!</v>
      </c>
    </row>
    <row r="62" spans="2:32" x14ac:dyDescent="0.25">
      <c r="B62" s="92" t="e">
        <f>ROUND('CARICHI VERTICALI 1'!#REF!,1)</f>
        <v>#REF!</v>
      </c>
      <c r="C62" s="92" t="e">
        <f>ROUND('CARICHI VERTICALI 1'!#REF!,1)</f>
        <v>#REF!</v>
      </c>
      <c r="D62" s="91">
        <v>0</v>
      </c>
      <c r="E62" s="91" t="e">
        <f>ROUND('CARICHI VERTICALI 1'!#REF!,0)</f>
        <v>#REF!</v>
      </c>
      <c r="F62" s="92" t="e">
        <f t="shared" si="11"/>
        <v>#REF!</v>
      </c>
      <c r="G62" s="100" t="e">
        <f t="shared" si="12"/>
        <v>#REF!</v>
      </c>
      <c r="H62" s="92" t="e">
        <f t="shared" si="13"/>
        <v>#REF!</v>
      </c>
      <c r="J62" s="92" t="e">
        <f>ROUND('CARICHI VERTICALI 1'!#REF!,1)</f>
        <v>#REF!</v>
      </c>
      <c r="K62" s="92" t="e">
        <f>ROUND('CARICHI VERTICALI 1'!#REF!,1)</f>
        <v>#REF!</v>
      </c>
      <c r="L62" s="91">
        <v>0</v>
      </c>
      <c r="M62" s="91" t="e">
        <f>ROUND('CARICHI VERTICALI 1'!#REF!,0)</f>
        <v>#REF!</v>
      </c>
      <c r="N62" s="92" t="e">
        <f t="shared" si="9"/>
        <v>#REF!</v>
      </c>
      <c r="O62" s="100" t="e">
        <f t="shared" si="4"/>
        <v>#REF!</v>
      </c>
      <c r="P62" s="92" t="e">
        <f t="shared" si="5"/>
        <v>#REF!</v>
      </c>
      <c r="Q62" s="10"/>
      <c r="R62" s="92" t="e">
        <f>ROUND('CARICHI VERTICALI 1'!#REF!,1)</f>
        <v>#REF!</v>
      </c>
      <c r="S62" s="92" t="e">
        <f>ROUND('CARICHI VERTICALI 1'!#REF!,1)</f>
        <v>#REF!</v>
      </c>
      <c r="T62" s="91">
        <v>0</v>
      </c>
      <c r="U62" s="91" t="e">
        <f>ROUND('CARICHI VERTICALI 1'!#REF!,0)</f>
        <v>#REF!</v>
      </c>
      <c r="V62" s="92" t="e">
        <f t="shared" si="10"/>
        <v>#REF!</v>
      </c>
      <c r="W62" s="100" t="e">
        <f t="shared" si="6"/>
        <v>#REF!</v>
      </c>
      <c r="X62" s="92" t="e">
        <f t="shared" si="7"/>
        <v>#REF!</v>
      </c>
    </row>
    <row r="63" spans="2:32" x14ac:dyDescent="0.25">
      <c r="B63" s="92" t="e">
        <f>ROUND('CARICHI VERTICALI 1'!#REF!,1)</f>
        <v>#REF!</v>
      </c>
      <c r="C63" s="92" t="e">
        <f>ROUND('CARICHI VERTICALI 1'!#REF!,1)</f>
        <v>#REF!</v>
      </c>
      <c r="D63" s="91">
        <v>0</v>
      </c>
      <c r="E63" s="91" t="e">
        <f>ROUND('CARICHI VERTICALI 1'!#REF!,0)</f>
        <v>#REF!</v>
      </c>
      <c r="F63" s="92" t="e">
        <f t="shared" si="11"/>
        <v>#REF!</v>
      </c>
      <c r="G63" s="100" t="e">
        <f t="shared" si="12"/>
        <v>#REF!</v>
      </c>
      <c r="H63" s="92" t="e">
        <f t="shared" si="13"/>
        <v>#REF!</v>
      </c>
      <c r="J63" s="92" t="e">
        <f>ROUND('CARICHI VERTICALI 1'!#REF!,1)</f>
        <v>#REF!</v>
      </c>
      <c r="K63" s="92" t="e">
        <f>ROUND('CARICHI VERTICALI 1'!#REF!,1)</f>
        <v>#REF!</v>
      </c>
      <c r="L63" s="91">
        <v>0</v>
      </c>
      <c r="M63" s="91" t="e">
        <f>ROUND('CARICHI VERTICALI 1'!#REF!,0)</f>
        <v>#REF!</v>
      </c>
      <c r="N63" s="92" t="e">
        <f t="shared" si="9"/>
        <v>#REF!</v>
      </c>
      <c r="O63" s="100" t="e">
        <f t="shared" si="4"/>
        <v>#REF!</v>
      </c>
      <c r="P63" s="92" t="e">
        <f t="shared" si="5"/>
        <v>#REF!</v>
      </c>
      <c r="Q63" s="10"/>
      <c r="R63" s="92" t="e">
        <f>ROUND('CARICHI VERTICALI 1'!#REF!,1)</f>
        <v>#REF!</v>
      </c>
      <c r="S63" s="92" t="e">
        <f>ROUND('CARICHI VERTICALI 1'!#REF!,1)</f>
        <v>#REF!</v>
      </c>
      <c r="T63" s="91">
        <v>0</v>
      </c>
      <c r="U63" s="91" t="e">
        <f>ROUND('CARICHI VERTICALI 1'!#REF!,0)</f>
        <v>#REF!</v>
      </c>
      <c r="V63" s="92" t="e">
        <f t="shared" si="10"/>
        <v>#REF!</v>
      </c>
      <c r="W63" s="100" t="e">
        <f t="shared" si="6"/>
        <v>#REF!</v>
      </c>
      <c r="X63" s="92" t="e">
        <f t="shared" si="7"/>
        <v>#REF!</v>
      </c>
    </row>
    <row r="64" spans="2:32" x14ac:dyDescent="0.25">
      <c r="B64" s="92" t="e">
        <f>ROUND('CARICHI VERTICALI 1'!#REF!,1)</f>
        <v>#REF!</v>
      </c>
      <c r="C64" s="92" t="e">
        <f>ROUND('CARICHI VERTICALI 1'!#REF!,1)</f>
        <v>#REF!</v>
      </c>
      <c r="D64" s="91">
        <v>0</v>
      </c>
      <c r="E64" s="91" t="e">
        <f>ROUND('CARICHI VERTICALI 1'!#REF!,0)</f>
        <v>#REF!</v>
      </c>
      <c r="F64" s="92" t="e">
        <f t="shared" si="11"/>
        <v>#REF!</v>
      </c>
      <c r="G64" s="100" t="e">
        <f t="shared" si="12"/>
        <v>#REF!</v>
      </c>
      <c r="H64" s="92" t="e">
        <f t="shared" si="13"/>
        <v>#REF!</v>
      </c>
      <c r="J64" s="92" t="e">
        <f>ROUND('CARICHI VERTICALI 1'!#REF!,1)</f>
        <v>#REF!</v>
      </c>
      <c r="K64" s="92" t="e">
        <f>ROUND('CARICHI VERTICALI 1'!#REF!,1)</f>
        <v>#REF!</v>
      </c>
      <c r="L64" s="91">
        <v>0</v>
      </c>
      <c r="M64" s="91" t="e">
        <f>ROUND('CARICHI VERTICALI 1'!#REF!,0)</f>
        <v>#REF!</v>
      </c>
      <c r="N64" s="92" t="e">
        <f t="shared" si="9"/>
        <v>#REF!</v>
      </c>
      <c r="O64" s="100" t="e">
        <f t="shared" si="4"/>
        <v>#REF!</v>
      </c>
      <c r="P64" s="92" t="e">
        <f t="shared" si="5"/>
        <v>#REF!</v>
      </c>
      <c r="Q64" s="10"/>
      <c r="R64" s="92" t="e">
        <f>ROUND('CARICHI VERTICALI 1'!#REF!,1)</f>
        <v>#REF!</v>
      </c>
      <c r="S64" s="92" t="e">
        <f>ROUND('CARICHI VERTICALI 1'!#REF!,1)</f>
        <v>#REF!</v>
      </c>
      <c r="T64" s="91">
        <v>0</v>
      </c>
      <c r="U64" s="91" t="e">
        <f>ROUND('CARICHI VERTICALI 1'!#REF!,0)</f>
        <v>#REF!</v>
      </c>
      <c r="V64" s="92" t="e">
        <f t="shared" si="10"/>
        <v>#REF!</v>
      </c>
      <c r="W64" s="100" t="e">
        <f t="shared" si="6"/>
        <v>#REF!</v>
      </c>
      <c r="X64" s="92" t="e">
        <f t="shared" si="7"/>
        <v>#REF!</v>
      </c>
    </row>
    <row r="65" spans="2:24" x14ac:dyDescent="0.25">
      <c r="B65" s="92" t="e">
        <f>ROUND('CARICHI VERTICALI 1'!#REF!,1)</f>
        <v>#REF!</v>
      </c>
      <c r="C65" s="92" t="e">
        <f>ROUND('CARICHI VERTICALI 1'!#REF!,1)</f>
        <v>#REF!</v>
      </c>
      <c r="D65" s="91">
        <v>0</v>
      </c>
      <c r="E65" s="91" t="e">
        <f>ROUND('CARICHI VERTICALI 1'!#REF!,0)</f>
        <v>#REF!</v>
      </c>
      <c r="F65" s="92" t="e">
        <f t="shared" si="11"/>
        <v>#REF!</v>
      </c>
      <c r="G65" s="100" t="e">
        <f t="shared" si="12"/>
        <v>#REF!</v>
      </c>
      <c r="H65" s="92" t="e">
        <f t="shared" si="13"/>
        <v>#REF!</v>
      </c>
      <c r="J65" s="92" t="e">
        <f>ROUND('CARICHI VERTICALI 1'!#REF!,1)</f>
        <v>#REF!</v>
      </c>
      <c r="K65" s="92" t="e">
        <f>ROUND('CARICHI VERTICALI 1'!#REF!,1)</f>
        <v>#REF!</v>
      </c>
      <c r="L65" s="91">
        <v>0</v>
      </c>
      <c r="M65" s="91" t="e">
        <f>ROUND('CARICHI VERTICALI 1'!#REF!,0)</f>
        <v>#REF!</v>
      </c>
      <c r="N65" s="92" t="e">
        <f t="shared" si="9"/>
        <v>#REF!</v>
      </c>
      <c r="O65" s="100" t="e">
        <f t="shared" si="4"/>
        <v>#REF!</v>
      </c>
      <c r="P65" s="92" t="e">
        <f t="shared" si="5"/>
        <v>#REF!</v>
      </c>
      <c r="Q65" s="10"/>
      <c r="R65" s="92" t="e">
        <f>ROUND('CARICHI VERTICALI 1'!#REF!,1)</f>
        <v>#REF!</v>
      </c>
      <c r="S65" s="92" t="e">
        <f>ROUND('CARICHI VERTICALI 1'!#REF!,1)</f>
        <v>#REF!</v>
      </c>
      <c r="T65" s="91">
        <v>0</v>
      </c>
      <c r="U65" s="91" t="e">
        <f>ROUND('CARICHI VERTICALI 1'!#REF!,0)</f>
        <v>#REF!</v>
      </c>
      <c r="V65" s="92" t="e">
        <f t="shared" si="10"/>
        <v>#REF!</v>
      </c>
      <c r="W65" s="100" t="e">
        <f t="shared" si="6"/>
        <v>#REF!</v>
      </c>
      <c r="X65" s="92" t="e">
        <f t="shared" si="7"/>
        <v>#REF!</v>
      </c>
    </row>
    <row r="66" spans="2:24" x14ac:dyDescent="0.25">
      <c r="B66" s="92" t="e">
        <f>ROUND('CARICHI VERTICALI 1'!#REF!,1)</f>
        <v>#REF!</v>
      </c>
      <c r="C66" s="92" t="e">
        <f>ROUND('CARICHI VERTICALI 1'!#REF!,1)</f>
        <v>#REF!</v>
      </c>
      <c r="D66" s="91">
        <v>0</v>
      </c>
      <c r="E66" s="91" t="e">
        <f>ROUND('CARICHI VERTICALI 1'!#REF!,0)</f>
        <v>#REF!</v>
      </c>
      <c r="F66" s="92" t="e">
        <f t="shared" si="11"/>
        <v>#REF!</v>
      </c>
      <c r="G66" s="100" t="e">
        <f t="shared" si="12"/>
        <v>#REF!</v>
      </c>
      <c r="H66" s="92" t="e">
        <f t="shared" si="13"/>
        <v>#REF!</v>
      </c>
      <c r="J66" s="92" t="e">
        <f>ROUND('CARICHI VERTICALI 1'!#REF!,1)</f>
        <v>#REF!</v>
      </c>
      <c r="K66" s="92" t="e">
        <f>ROUND('CARICHI VERTICALI 1'!#REF!,1)</f>
        <v>#REF!</v>
      </c>
      <c r="L66" s="91">
        <v>0</v>
      </c>
      <c r="M66" s="91" t="e">
        <f>ROUND('CARICHI VERTICALI 1'!#REF!,0)</f>
        <v>#REF!</v>
      </c>
      <c r="N66" s="92" t="e">
        <f t="shared" si="9"/>
        <v>#REF!</v>
      </c>
      <c r="O66" s="100" t="e">
        <f t="shared" si="4"/>
        <v>#REF!</v>
      </c>
      <c r="P66" s="92" t="e">
        <f t="shared" si="5"/>
        <v>#REF!</v>
      </c>
      <c r="Q66" s="10"/>
      <c r="R66" s="92" t="e">
        <f>ROUND('CARICHI VERTICALI 1'!#REF!,1)</f>
        <v>#REF!</v>
      </c>
      <c r="S66" s="92" t="e">
        <f>ROUND('CARICHI VERTICALI 1'!#REF!,1)</f>
        <v>#REF!</v>
      </c>
      <c r="T66" s="91">
        <v>0</v>
      </c>
      <c r="U66" s="91" t="e">
        <f>ROUND('CARICHI VERTICALI 1'!#REF!,0)</f>
        <v>#REF!</v>
      </c>
      <c r="V66" s="92" t="e">
        <f t="shared" si="10"/>
        <v>#REF!</v>
      </c>
      <c r="W66" s="100" t="e">
        <f t="shared" si="6"/>
        <v>#REF!</v>
      </c>
      <c r="X66" s="92" t="e">
        <f t="shared" si="7"/>
        <v>#REF!</v>
      </c>
    </row>
    <row r="67" spans="2:24" x14ac:dyDescent="0.25">
      <c r="B67" s="92" t="e">
        <f>ROUND('CARICHI VERTICALI 1'!#REF!,1)</f>
        <v>#REF!</v>
      </c>
      <c r="C67" s="92" t="e">
        <f>ROUND('CARICHI VERTICALI 1'!#REF!,1)</f>
        <v>#REF!</v>
      </c>
      <c r="D67" s="91">
        <v>0</v>
      </c>
      <c r="E67" s="91" t="e">
        <f>ROUND('CARICHI VERTICALI 1'!#REF!,0)</f>
        <v>#REF!</v>
      </c>
      <c r="F67" s="92" t="e">
        <f t="shared" si="11"/>
        <v>#REF!</v>
      </c>
      <c r="G67" s="100" t="e">
        <f t="shared" si="12"/>
        <v>#REF!</v>
      </c>
      <c r="H67" s="92" t="e">
        <f t="shared" si="13"/>
        <v>#REF!</v>
      </c>
      <c r="J67" s="92" t="e">
        <f>ROUND('CARICHI VERTICALI 1'!#REF!,1)</f>
        <v>#REF!</v>
      </c>
      <c r="K67" s="92" t="e">
        <f>ROUND('CARICHI VERTICALI 1'!#REF!,1)</f>
        <v>#REF!</v>
      </c>
      <c r="L67" s="91">
        <v>0</v>
      </c>
      <c r="M67" s="91" t="e">
        <f>ROUND('CARICHI VERTICALI 1'!#REF!,0)</f>
        <v>#REF!</v>
      </c>
      <c r="N67" s="92" t="e">
        <f t="shared" si="9"/>
        <v>#REF!</v>
      </c>
      <c r="O67" s="100" t="e">
        <f t="shared" si="4"/>
        <v>#REF!</v>
      </c>
      <c r="P67" s="92" t="e">
        <f t="shared" si="5"/>
        <v>#REF!</v>
      </c>
      <c r="Q67" s="10"/>
      <c r="R67" s="92" t="e">
        <f>ROUND('CARICHI VERTICALI 1'!#REF!,1)</f>
        <v>#REF!</v>
      </c>
      <c r="S67" s="92" t="e">
        <f>ROUND('CARICHI VERTICALI 1'!#REF!,1)</f>
        <v>#REF!</v>
      </c>
      <c r="T67" s="91">
        <v>0</v>
      </c>
      <c r="U67" s="91" t="e">
        <f>ROUND('CARICHI VERTICALI 1'!#REF!,0)</f>
        <v>#REF!</v>
      </c>
      <c r="V67" s="92" t="e">
        <f t="shared" si="10"/>
        <v>#REF!</v>
      </c>
      <c r="W67" s="100" t="e">
        <f t="shared" si="6"/>
        <v>#REF!</v>
      </c>
      <c r="X67" s="92" t="e">
        <f t="shared" si="7"/>
        <v>#REF!</v>
      </c>
    </row>
    <row r="68" spans="2:24" x14ac:dyDescent="0.25">
      <c r="B68" s="92" t="e">
        <f>ROUND('CARICHI VERTICALI 1'!#REF!,1)</f>
        <v>#REF!</v>
      </c>
      <c r="C68" s="92" t="e">
        <f>ROUND('CARICHI VERTICALI 1'!#REF!,1)</f>
        <v>#REF!</v>
      </c>
      <c r="D68" s="91">
        <v>0</v>
      </c>
      <c r="E68" s="91" t="e">
        <f>ROUND('CARICHI VERTICALI 1'!#REF!,0)</f>
        <v>#REF!</v>
      </c>
      <c r="F68" s="92" t="e">
        <f t="shared" si="11"/>
        <v>#REF!</v>
      </c>
      <c r="G68" s="100" t="e">
        <f t="shared" si="12"/>
        <v>#REF!</v>
      </c>
      <c r="H68" s="92" t="e">
        <f t="shared" si="13"/>
        <v>#REF!</v>
      </c>
      <c r="J68" s="92" t="e">
        <f>ROUND('CARICHI VERTICALI 1'!#REF!,1)</f>
        <v>#REF!</v>
      </c>
      <c r="K68" s="92" t="e">
        <f>ROUND('CARICHI VERTICALI 1'!#REF!,1)</f>
        <v>#REF!</v>
      </c>
      <c r="L68" s="91">
        <v>0</v>
      </c>
      <c r="M68" s="91" t="e">
        <f>ROUND('CARICHI VERTICALI 1'!#REF!,0)</f>
        <v>#REF!</v>
      </c>
      <c r="N68" s="92" t="e">
        <f t="shared" si="9"/>
        <v>#REF!</v>
      </c>
      <c r="O68" s="100" t="e">
        <f t="shared" si="4"/>
        <v>#REF!</v>
      </c>
      <c r="P68" s="92" t="e">
        <f t="shared" si="5"/>
        <v>#REF!</v>
      </c>
      <c r="Q68" s="10"/>
      <c r="R68" s="92" t="e">
        <f>ROUND('CARICHI VERTICALI 1'!#REF!,1)</f>
        <v>#REF!</v>
      </c>
      <c r="S68" s="92" t="e">
        <f>ROUND('CARICHI VERTICALI 1'!#REF!,1)</f>
        <v>#REF!</v>
      </c>
      <c r="T68" s="91">
        <v>0</v>
      </c>
      <c r="U68" s="91" t="e">
        <f>ROUND('CARICHI VERTICALI 1'!#REF!,0)</f>
        <v>#REF!</v>
      </c>
      <c r="V68" s="92" t="e">
        <f t="shared" si="10"/>
        <v>#REF!</v>
      </c>
      <c r="W68" s="100" t="e">
        <f t="shared" si="6"/>
        <v>#REF!</v>
      </c>
      <c r="X68" s="92" t="e">
        <f t="shared" si="7"/>
        <v>#REF!</v>
      </c>
    </row>
    <row r="69" spans="2:24" x14ac:dyDescent="0.25">
      <c r="B69" s="92" t="e">
        <f>ROUND('CARICHI VERTICALI 1'!#REF!,1)</f>
        <v>#REF!</v>
      </c>
      <c r="C69" s="92" t="e">
        <f>ROUND('CARICHI VERTICALI 1'!#REF!,1)</f>
        <v>#REF!</v>
      </c>
      <c r="D69" s="91">
        <v>0</v>
      </c>
      <c r="E69" s="91" t="e">
        <f>ROUND('CARICHI VERTICALI 1'!#REF!,0)</f>
        <v>#REF!</v>
      </c>
      <c r="F69" s="92" t="e">
        <f t="shared" si="11"/>
        <v>#REF!</v>
      </c>
      <c r="G69" s="100" t="e">
        <f t="shared" si="12"/>
        <v>#REF!</v>
      </c>
      <c r="H69" s="92" t="e">
        <f t="shared" si="13"/>
        <v>#REF!</v>
      </c>
      <c r="J69" s="92" t="e">
        <f>ROUND('CARICHI VERTICALI 1'!#REF!,1)</f>
        <v>#REF!</v>
      </c>
      <c r="K69" s="92" t="e">
        <f>ROUND('CARICHI VERTICALI 1'!#REF!,1)</f>
        <v>#REF!</v>
      </c>
      <c r="L69" s="91">
        <v>0</v>
      </c>
      <c r="M69" s="91" t="e">
        <f>ROUND('CARICHI VERTICALI 1'!#REF!,0)</f>
        <v>#REF!</v>
      </c>
      <c r="N69" s="92" t="e">
        <f t="shared" si="9"/>
        <v>#REF!</v>
      </c>
      <c r="O69" s="100" t="e">
        <f t="shared" si="4"/>
        <v>#REF!</v>
      </c>
      <c r="P69" s="92" t="e">
        <f t="shared" si="5"/>
        <v>#REF!</v>
      </c>
      <c r="Q69" s="10"/>
      <c r="R69" s="92" t="e">
        <f>ROUND('CARICHI VERTICALI 1'!#REF!,1)</f>
        <v>#REF!</v>
      </c>
      <c r="S69" s="92" t="e">
        <f>ROUND('CARICHI VERTICALI 1'!#REF!,1)</f>
        <v>#REF!</v>
      </c>
      <c r="T69" s="91">
        <v>0</v>
      </c>
      <c r="U69" s="91" t="e">
        <f>ROUND('CARICHI VERTICALI 1'!#REF!,0)</f>
        <v>#REF!</v>
      </c>
      <c r="V69" s="92" t="e">
        <f t="shared" si="10"/>
        <v>#REF!</v>
      </c>
      <c r="W69" s="100" t="e">
        <f t="shared" si="6"/>
        <v>#REF!</v>
      </c>
      <c r="X69" s="92" t="e">
        <f t="shared" si="7"/>
        <v>#REF!</v>
      </c>
    </row>
    <row r="70" spans="2:24" x14ac:dyDescent="0.25">
      <c r="B70" s="92" t="e">
        <f>ROUND('CARICHI VERTICALI 1'!#REF!,1)</f>
        <v>#REF!</v>
      </c>
      <c r="C70" s="92" t="e">
        <f>ROUND('CARICHI VERTICALI 1'!#REF!,1)</f>
        <v>#REF!</v>
      </c>
      <c r="D70" s="91">
        <v>0</v>
      </c>
      <c r="E70" s="91" t="e">
        <f>ROUND('CARICHI VERTICALI 1'!#REF!,0)</f>
        <v>#REF!</v>
      </c>
      <c r="F70" s="92" t="e">
        <f t="shared" si="11"/>
        <v>#REF!</v>
      </c>
      <c r="G70" s="100" t="e">
        <f t="shared" si="12"/>
        <v>#REF!</v>
      </c>
      <c r="H70" s="92" t="e">
        <f t="shared" si="13"/>
        <v>#REF!</v>
      </c>
      <c r="J70" s="92" t="e">
        <f>ROUND('CARICHI VERTICALI 1'!#REF!,1)</f>
        <v>#REF!</v>
      </c>
      <c r="K70" s="92" t="e">
        <f>ROUND('CARICHI VERTICALI 1'!#REF!,1)</f>
        <v>#REF!</v>
      </c>
      <c r="L70" s="91">
        <v>0</v>
      </c>
      <c r="M70" s="91" t="e">
        <f>ROUND('CARICHI VERTICALI 1'!#REF!,0)</f>
        <v>#REF!</v>
      </c>
      <c r="N70" s="92" t="e">
        <f t="shared" si="9"/>
        <v>#REF!</v>
      </c>
      <c r="O70" s="100" t="e">
        <f t="shared" si="4"/>
        <v>#REF!</v>
      </c>
      <c r="P70" s="92" t="e">
        <f t="shared" si="5"/>
        <v>#REF!</v>
      </c>
      <c r="Q70" s="10"/>
      <c r="R70" s="92" t="e">
        <f>ROUND('CARICHI VERTICALI 1'!#REF!,1)</f>
        <v>#REF!</v>
      </c>
      <c r="S70" s="92" t="e">
        <f>ROUND('CARICHI VERTICALI 1'!#REF!,1)</f>
        <v>#REF!</v>
      </c>
      <c r="T70" s="91">
        <v>0</v>
      </c>
      <c r="U70" s="91" t="e">
        <f>ROUND('CARICHI VERTICALI 1'!#REF!,0)</f>
        <v>#REF!</v>
      </c>
      <c r="V70" s="92" t="e">
        <f t="shared" si="10"/>
        <v>#REF!</v>
      </c>
      <c r="W70" s="100" t="e">
        <f t="shared" si="6"/>
        <v>#REF!</v>
      </c>
      <c r="X70" s="92" t="e">
        <f t="shared" si="7"/>
        <v>#REF!</v>
      </c>
    </row>
    <row r="71" spans="2:24" x14ac:dyDescent="0.25">
      <c r="B71" s="92" t="e">
        <f>ROUND('CARICHI VERTICALI 1'!#REF!,1)</f>
        <v>#REF!</v>
      </c>
      <c r="C71" s="92" t="e">
        <f>ROUND('CARICHI VERTICALI 1'!#REF!,1)</f>
        <v>#REF!</v>
      </c>
      <c r="D71" s="91">
        <v>0</v>
      </c>
      <c r="E71" s="91" t="e">
        <f>ROUND('CARICHI VERTICALI 1'!#REF!,0)</f>
        <v>#REF!</v>
      </c>
      <c r="F71" s="92" t="e">
        <f t="shared" si="11"/>
        <v>#REF!</v>
      </c>
      <c r="G71" s="100" t="e">
        <f t="shared" si="12"/>
        <v>#REF!</v>
      </c>
      <c r="H71" s="92" t="e">
        <f t="shared" si="13"/>
        <v>#REF!</v>
      </c>
      <c r="J71" s="92" t="e">
        <f>ROUND('CARICHI VERTICALI 1'!#REF!,1)</f>
        <v>#REF!</v>
      </c>
      <c r="K71" s="92" t="e">
        <f>ROUND('CARICHI VERTICALI 1'!#REF!,1)</f>
        <v>#REF!</v>
      </c>
      <c r="L71" s="91">
        <v>0</v>
      </c>
      <c r="M71" s="91" t="e">
        <f>ROUND('CARICHI VERTICALI 1'!#REF!,0)</f>
        <v>#REF!</v>
      </c>
      <c r="N71" s="92" t="e">
        <f t="shared" si="9"/>
        <v>#REF!</v>
      </c>
      <c r="O71" s="100" t="e">
        <f t="shared" si="4"/>
        <v>#REF!</v>
      </c>
      <c r="P71" s="92" t="e">
        <f t="shared" si="5"/>
        <v>#REF!</v>
      </c>
      <c r="Q71" s="10"/>
      <c r="R71" s="92" t="e">
        <f>ROUND('CARICHI VERTICALI 1'!#REF!,1)</f>
        <v>#REF!</v>
      </c>
      <c r="S71" s="92" t="e">
        <f>ROUND('CARICHI VERTICALI 1'!#REF!,1)</f>
        <v>#REF!</v>
      </c>
      <c r="T71" s="91">
        <v>0</v>
      </c>
      <c r="U71" s="91" t="e">
        <f>ROUND('CARICHI VERTICALI 1'!#REF!,0)</f>
        <v>#REF!</v>
      </c>
      <c r="V71" s="92" t="e">
        <f t="shared" si="10"/>
        <v>#REF!</v>
      </c>
      <c r="W71" s="100" t="e">
        <f t="shared" si="6"/>
        <v>#REF!</v>
      </c>
      <c r="X71" s="92" t="e">
        <f t="shared" si="7"/>
        <v>#REF!</v>
      </c>
    </row>
    <row r="72" spans="2:24" x14ac:dyDescent="0.25">
      <c r="B72" s="92" t="e">
        <f>ROUND('CARICHI VERTICALI 1'!#REF!,1)</f>
        <v>#REF!</v>
      </c>
      <c r="C72" s="92" t="e">
        <f>ROUND('CARICHI VERTICALI 1'!#REF!,1)</f>
        <v>#REF!</v>
      </c>
      <c r="D72" s="91">
        <v>0</v>
      </c>
      <c r="E72" s="91" t="e">
        <f>ROUND('CARICHI VERTICALI 1'!#REF!,0)</f>
        <v>#REF!</v>
      </c>
      <c r="F72" s="92" t="e">
        <f t="shared" si="11"/>
        <v>#REF!</v>
      </c>
      <c r="G72" s="100" t="e">
        <f t="shared" si="12"/>
        <v>#REF!</v>
      </c>
      <c r="H72" s="92" t="e">
        <f t="shared" si="13"/>
        <v>#REF!</v>
      </c>
      <c r="J72" s="92" t="e">
        <f>ROUND('CARICHI VERTICALI 1'!#REF!,1)</f>
        <v>#REF!</v>
      </c>
      <c r="K72" s="92" t="e">
        <f>ROUND('CARICHI VERTICALI 1'!#REF!,1)</f>
        <v>#REF!</v>
      </c>
      <c r="L72" s="91">
        <v>0</v>
      </c>
      <c r="M72" s="91" t="e">
        <f>ROUND('CARICHI VERTICALI 1'!#REF!,0)</f>
        <v>#REF!</v>
      </c>
      <c r="N72" s="92" t="e">
        <f t="shared" si="9"/>
        <v>#REF!</v>
      </c>
      <c r="O72" s="100" t="e">
        <f t="shared" si="4"/>
        <v>#REF!</v>
      </c>
      <c r="P72" s="92" t="e">
        <f t="shared" si="5"/>
        <v>#REF!</v>
      </c>
      <c r="Q72" s="10"/>
      <c r="R72" s="92" t="e">
        <f>ROUND('CARICHI VERTICALI 1'!#REF!,1)</f>
        <v>#REF!</v>
      </c>
      <c r="S72" s="92" t="e">
        <f>ROUND('CARICHI VERTICALI 1'!#REF!,1)</f>
        <v>#REF!</v>
      </c>
      <c r="T72" s="91">
        <v>0</v>
      </c>
      <c r="U72" s="91" t="e">
        <f>ROUND('CARICHI VERTICALI 1'!#REF!,0)</f>
        <v>#REF!</v>
      </c>
      <c r="V72" s="92" t="e">
        <f t="shared" si="10"/>
        <v>#REF!</v>
      </c>
      <c r="W72" s="100" t="e">
        <f t="shared" si="6"/>
        <v>#REF!</v>
      </c>
      <c r="X72" s="92" t="e">
        <f t="shared" si="7"/>
        <v>#REF!</v>
      </c>
    </row>
    <row r="73" spans="2:24" x14ac:dyDescent="0.25">
      <c r="B73" s="92" t="e">
        <f>ROUND('CARICHI VERTICALI 1'!#REF!,1)</f>
        <v>#REF!</v>
      </c>
      <c r="C73" s="92" t="e">
        <f>ROUND('CARICHI VERTICALI 1'!#REF!,1)</f>
        <v>#REF!</v>
      </c>
      <c r="D73" s="91">
        <v>0</v>
      </c>
      <c r="E73" s="91" t="e">
        <f>ROUND('CARICHI VERTICALI 1'!#REF!,0)</f>
        <v>#REF!</v>
      </c>
      <c r="F73" s="92" t="e">
        <f t="shared" si="11"/>
        <v>#REF!</v>
      </c>
      <c r="G73" s="100" t="e">
        <f t="shared" si="12"/>
        <v>#REF!</v>
      </c>
      <c r="H73" s="92" t="e">
        <f t="shared" si="13"/>
        <v>#REF!</v>
      </c>
      <c r="J73" s="92" t="e">
        <f>ROUND('CARICHI VERTICALI 1'!#REF!,1)</f>
        <v>#REF!</v>
      </c>
      <c r="K73" s="92" t="e">
        <f>ROUND('CARICHI VERTICALI 1'!#REF!,1)</f>
        <v>#REF!</v>
      </c>
      <c r="L73" s="91">
        <v>0</v>
      </c>
      <c r="M73" s="91" t="e">
        <f>ROUND('CARICHI VERTICALI 1'!#REF!,0)</f>
        <v>#REF!</v>
      </c>
      <c r="N73" s="92" t="e">
        <f t="shared" si="9"/>
        <v>#REF!</v>
      </c>
      <c r="O73" s="100" t="e">
        <f t="shared" si="4"/>
        <v>#REF!</v>
      </c>
      <c r="P73" s="92" t="e">
        <f t="shared" si="5"/>
        <v>#REF!</v>
      </c>
      <c r="Q73" s="10"/>
      <c r="R73" s="92" t="e">
        <f>ROUND('CARICHI VERTICALI 1'!#REF!,1)</f>
        <v>#REF!</v>
      </c>
      <c r="S73" s="92" t="e">
        <f>ROUND('CARICHI VERTICALI 1'!#REF!,1)</f>
        <v>#REF!</v>
      </c>
      <c r="T73" s="91">
        <v>0</v>
      </c>
      <c r="U73" s="91" t="e">
        <f>ROUND('CARICHI VERTICALI 1'!#REF!,0)</f>
        <v>#REF!</v>
      </c>
      <c r="V73" s="92" t="e">
        <f t="shared" si="10"/>
        <v>#REF!</v>
      </c>
      <c r="W73" s="100" t="e">
        <f t="shared" si="6"/>
        <v>#REF!</v>
      </c>
      <c r="X73" s="92" t="e">
        <f t="shared" si="7"/>
        <v>#REF!</v>
      </c>
    </row>
    <row r="74" spans="2:24" x14ac:dyDescent="0.25">
      <c r="B74" s="92" t="e">
        <f>ROUND('CARICHI VERTICALI 1'!#REF!,1)</f>
        <v>#REF!</v>
      </c>
      <c r="C74" s="92" t="e">
        <f>ROUND('CARICHI VERTICALI 1'!#REF!,1)</f>
        <v>#REF!</v>
      </c>
      <c r="D74" s="91">
        <v>0</v>
      </c>
      <c r="E74" s="91" t="e">
        <f>ROUND('CARICHI VERTICALI 1'!#REF!,0)</f>
        <v>#REF!</v>
      </c>
      <c r="F74" s="92" t="e">
        <f t="shared" si="11"/>
        <v>#REF!</v>
      </c>
      <c r="G74" s="100" t="e">
        <f t="shared" si="12"/>
        <v>#REF!</v>
      </c>
      <c r="H74" s="92" t="e">
        <f t="shared" si="13"/>
        <v>#REF!</v>
      </c>
      <c r="J74" s="92" t="e">
        <f>ROUND('CARICHI VERTICALI 1'!#REF!,1)</f>
        <v>#REF!</v>
      </c>
      <c r="K74" s="92" t="e">
        <f>ROUND('CARICHI VERTICALI 1'!#REF!,1)</f>
        <v>#REF!</v>
      </c>
      <c r="L74" s="91">
        <v>0</v>
      </c>
      <c r="M74" s="91" t="e">
        <f>ROUND('CARICHI VERTICALI 1'!#REF!,0)</f>
        <v>#REF!</v>
      </c>
      <c r="N74" s="92" t="e">
        <f t="shared" si="9"/>
        <v>#REF!</v>
      </c>
      <c r="O74" s="100" t="e">
        <f t="shared" si="4"/>
        <v>#REF!</v>
      </c>
      <c r="P74" s="92" t="e">
        <f t="shared" si="5"/>
        <v>#REF!</v>
      </c>
      <c r="Q74" s="10"/>
      <c r="R74" s="92" t="e">
        <f>ROUND('CARICHI VERTICALI 1'!#REF!,1)</f>
        <v>#REF!</v>
      </c>
      <c r="S74" s="92" t="e">
        <f>ROUND('CARICHI VERTICALI 1'!#REF!,1)</f>
        <v>#REF!</v>
      </c>
      <c r="T74" s="91">
        <v>0</v>
      </c>
      <c r="U74" s="91" t="e">
        <f>ROUND('CARICHI VERTICALI 1'!#REF!,0)</f>
        <v>#REF!</v>
      </c>
      <c r="V74" s="92" t="e">
        <f t="shared" si="10"/>
        <v>#REF!</v>
      </c>
      <c r="W74" s="100" t="e">
        <f t="shared" si="6"/>
        <v>#REF!</v>
      </c>
      <c r="X74" s="92" t="e">
        <f t="shared" si="7"/>
        <v>#REF!</v>
      </c>
    </row>
    <row r="75" spans="2:24" x14ac:dyDescent="0.25">
      <c r="B75" s="92" t="e">
        <f>ROUND('CARICHI VERTICALI 1'!#REF!,1)</f>
        <v>#REF!</v>
      </c>
      <c r="C75" s="92" t="e">
        <f>ROUND('CARICHI VERTICALI 1'!#REF!,1)</f>
        <v>#REF!</v>
      </c>
      <c r="D75" s="91">
        <v>0</v>
      </c>
      <c r="E75" s="91" t="e">
        <f>ROUND('CARICHI VERTICALI 1'!#REF!,0)</f>
        <v>#REF!</v>
      </c>
      <c r="F75" s="92" t="e">
        <f t="shared" si="11"/>
        <v>#REF!</v>
      </c>
      <c r="G75" s="100" t="e">
        <f t="shared" si="12"/>
        <v>#REF!</v>
      </c>
      <c r="H75" s="92" t="e">
        <f t="shared" si="13"/>
        <v>#REF!</v>
      </c>
      <c r="J75" s="92" t="e">
        <f>ROUND('CARICHI VERTICALI 1'!#REF!,1)</f>
        <v>#REF!</v>
      </c>
      <c r="K75" s="92" t="e">
        <f>ROUND('CARICHI VERTICALI 1'!#REF!,1)</f>
        <v>#REF!</v>
      </c>
      <c r="L75" s="91">
        <v>0</v>
      </c>
      <c r="M75" s="91" t="e">
        <f>ROUND('CARICHI VERTICALI 1'!#REF!,0)</f>
        <v>#REF!</v>
      </c>
      <c r="N75" s="92" t="e">
        <f t="shared" si="9"/>
        <v>#REF!</v>
      </c>
      <c r="O75" s="100" t="e">
        <f t="shared" si="4"/>
        <v>#REF!</v>
      </c>
      <c r="P75" s="92" t="e">
        <f t="shared" si="5"/>
        <v>#REF!</v>
      </c>
      <c r="Q75" s="10"/>
      <c r="R75" s="92" t="e">
        <f>ROUND('CARICHI VERTICALI 1'!#REF!,1)</f>
        <v>#REF!</v>
      </c>
      <c r="S75" s="92" t="e">
        <f>ROUND('CARICHI VERTICALI 1'!#REF!,1)</f>
        <v>#REF!</v>
      </c>
      <c r="T75" s="91">
        <v>0</v>
      </c>
      <c r="U75" s="91" t="e">
        <f>ROUND('CARICHI VERTICALI 1'!#REF!,0)</f>
        <v>#REF!</v>
      </c>
      <c r="V75" s="92" t="e">
        <f t="shared" si="10"/>
        <v>#REF!</v>
      </c>
      <c r="W75" s="100" t="e">
        <f t="shared" si="6"/>
        <v>#REF!</v>
      </c>
      <c r="X75" s="92" t="e">
        <f t="shared" si="7"/>
        <v>#REF!</v>
      </c>
    </row>
    <row r="76" spans="2:24" x14ac:dyDescent="0.25">
      <c r="B76" s="92" t="e">
        <f>ROUND('CARICHI VERTICALI 1'!#REF!,1)</f>
        <v>#REF!</v>
      </c>
      <c r="C76" s="92" t="e">
        <f>ROUND('CARICHI VERTICALI 1'!#REF!,1)</f>
        <v>#REF!</v>
      </c>
      <c r="D76" s="91">
        <v>0</v>
      </c>
      <c r="E76" s="91" t="e">
        <f>ROUND('CARICHI VERTICALI 1'!#REF!,0)</f>
        <v>#REF!</v>
      </c>
      <c r="F76" s="92" t="e">
        <f t="shared" si="11"/>
        <v>#REF!</v>
      </c>
      <c r="G76" s="100" t="e">
        <f t="shared" si="12"/>
        <v>#REF!</v>
      </c>
      <c r="H76" s="92" t="e">
        <f t="shared" si="13"/>
        <v>#REF!</v>
      </c>
      <c r="J76" s="92" t="e">
        <f>ROUND('CARICHI VERTICALI 1'!#REF!,1)</f>
        <v>#REF!</v>
      </c>
      <c r="K76" s="92" t="e">
        <f>ROUND('CARICHI VERTICALI 1'!#REF!,1)</f>
        <v>#REF!</v>
      </c>
      <c r="L76" s="91">
        <v>0</v>
      </c>
      <c r="M76" s="91" t="e">
        <f>ROUND('CARICHI VERTICALI 1'!#REF!,0)</f>
        <v>#REF!</v>
      </c>
      <c r="N76" s="92" t="e">
        <f t="shared" si="9"/>
        <v>#REF!</v>
      </c>
      <c r="O76" s="100" t="e">
        <f t="shared" si="4"/>
        <v>#REF!</v>
      </c>
      <c r="P76" s="92" t="e">
        <f t="shared" si="5"/>
        <v>#REF!</v>
      </c>
      <c r="Q76" s="10"/>
      <c r="R76" s="92" t="e">
        <f>ROUND('CARICHI VERTICALI 1'!#REF!,1)</f>
        <v>#REF!</v>
      </c>
      <c r="S76" s="92" t="e">
        <f>ROUND('CARICHI VERTICALI 1'!#REF!,1)</f>
        <v>#REF!</v>
      </c>
      <c r="T76" s="91">
        <v>0</v>
      </c>
      <c r="U76" s="91" t="e">
        <f>ROUND('CARICHI VERTICALI 1'!#REF!,0)</f>
        <v>#REF!</v>
      </c>
      <c r="V76" s="92" t="e">
        <f t="shared" si="10"/>
        <v>#REF!</v>
      </c>
      <c r="W76" s="100" t="e">
        <f t="shared" si="6"/>
        <v>#REF!</v>
      </c>
      <c r="X76" s="92" t="e">
        <f t="shared" si="7"/>
        <v>#REF!</v>
      </c>
    </row>
    <row r="77" spans="2:24" x14ac:dyDescent="0.25">
      <c r="B77" s="92" t="e">
        <f>ROUND('CARICHI VERTICALI 1'!#REF!,1)</f>
        <v>#REF!</v>
      </c>
      <c r="C77" s="92" t="e">
        <f>ROUND('CARICHI VERTICALI 1'!#REF!,1)</f>
        <v>#REF!</v>
      </c>
      <c r="D77" s="91">
        <v>0</v>
      </c>
      <c r="E77" s="91" t="e">
        <f>ROUND('CARICHI VERTICALI 1'!#REF!,0)</f>
        <v>#REF!</v>
      </c>
      <c r="F77" s="92" t="e">
        <f t="shared" si="11"/>
        <v>#REF!</v>
      </c>
      <c r="G77" s="100" t="e">
        <f t="shared" si="12"/>
        <v>#REF!</v>
      </c>
      <c r="H77" s="92" t="e">
        <f t="shared" si="13"/>
        <v>#REF!</v>
      </c>
      <c r="J77" s="92" t="e">
        <f>ROUND('CARICHI VERTICALI 1'!#REF!,1)</f>
        <v>#REF!</v>
      </c>
      <c r="K77" s="92" t="e">
        <f>ROUND('CARICHI VERTICALI 1'!#REF!,1)</f>
        <v>#REF!</v>
      </c>
      <c r="L77" s="91">
        <v>0</v>
      </c>
      <c r="M77" s="91" t="e">
        <f>ROUND('CARICHI VERTICALI 1'!#REF!,0)</f>
        <v>#REF!</v>
      </c>
      <c r="N77" s="92" t="e">
        <f t="shared" si="9"/>
        <v>#REF!</v>
      </c>
      <c r="O77" s="100" t="e">
        <f t="shared" si="4"/>
        <v>#REF!</v>
      </c>
      <c r="P77" s="92" t="e">
        <f t="shared" si="5"/>
        <v>#REF!</v>
      </c>
      <c r="Q77" s="10"/>
      <c r="R77" s="92" t="e">
        <f>ROUND('CARICHI VERTICALI 1'!#REF!,1)</f>
        <v>#REF!</v>
      </c>
      <c r="S77" s="92" t="e">
        <f>ROUND('CARICHI VERTICALI 1'!#REF!,1)</f>
        <v>#REF!</v>
      </c>
      <c r="T77" s="91">
        <v>0</v>
      </c>
      <c r="U77" s="91" t="e">
        <f>ROUND('CARICHI VERTICALI 1'!#REF!,0)</f>
        <v>#REF!</v>
      </c>
      <c r="V77" s="92" t="e">
        <f t="shared" si="10"/>
        <v>#REF!</v>
      </c>
      <c r="W77" s="100" t="e">
        <f t="shared" si="6"/>
        <v>#REF!</v>
      </c>
      <c r="X77" s="92" t="e">
        <f t="shared" si="7"/>
        <v>#REF!</v>
      </c>
    </row>
    <row r="78" spans="2:24" x14ac:dyDescent="0.25">
      <c r="B78" s="92" t="e">
        <f>ROUND('CARICHI VERTICALI 1'!#REF!,1)</f>
        <v>#REF!</v>
      </c>
      <c r="C78" s="92" t="e">
        <f>ROUND('CARICHI VERTICALI 1'!#REF!,1)</f>
        <v>#REF!</v>
      </c>
      <c r="D78" s="91">
        <v>0</v>
      </c>
      <c r="E78" s="91" t="e">
        <f>ROUND('CARICHI VERTICALI 1'!#REF!,0)</f>
        <v>#REF!</v>
      </c>
      <c r="F78" s="92" t="e">
        <f t="shared" si="11"/>
        <v>#REF!</v>
      </c>
      <c r="G78" s="100" t="e">
        <f t="shared" si="12"/>
        <v>#REF!</v>
      </c>
      <c r="H78" s="92" t="e">
        <f t="shared" si="13"/>
        <v>#REF!</v>
      </c>
      <c r="J78" s="92" t="e">
        <f>ROUND('CARICHI VERTICALI 1'!#REF!,1)</f>
        <v>#REF!</v>
      </c>
      <c r="K78" s="92" t="e">
        <f>ROUND('CARICHI VERTICALI 1'!#REF!,1)</f>
        <v>#REF!</v>
      </c>
      <c r="L78" s="91">
        <v>0</v>
      </c>
      <c r="M78" s="91" t="e">
        <f>ROUND('CARICHI VERTICALI 1'!#REF!,0)</f>
        <v>#REF!</v>
      </c>
      <c r="N78" s="92" t="e">
        <f t="shared" si="9"/>
        <v>#REF!</v>
      </c>
      <c r="O78" s="100" t="e">
        <f t="shared" si="4"/>
        <v>#REF!</v>
      </c>
      <c r="P78" s="92" t="e">
        <f t="shared" si="5"/>
        <v>#REF!</v>
      </c>
      <c r="Q78" s="10"/>
      <c r="R78" s="92" t="e">
        <f>ROUND('CARICHI VERTICALI 1'!#REF!,1)</f>
        <v>#REF!</v>
      </c>
      <c r="S78" s="92" t="e">
        <f>ROUND('CARICHI VERTICALI 1'!#REF!,1)</f>
        <v>#REF!</v>
      </c>
      <c r="T78" s="91">
        <v>0</v>
      </c>
      <c r="U78" s="91" t="e">
        <f>ROUND('CARICHI VERTICALI 1'!#REF!,0)</f>
        <v>#REF!</v>
      </c>
      <c r="V78" s="92" t="e">
        <f t="shared" si="10"/>
        <v>#REF!</v>
      </c>
      <c r="W78" s="100" t="e">
        <f t="shared" si="6"/>
        <v>#REF!</v>
      </c>
      <c r="X78" s="92" t="e">
        <f t="shared" si="7"/>
        <v>#REF!</v>
      </c>
    </row>
    <row r="79" spans="2:24" x14ac:dyDescent="0.25">
      <c r="B79" s="92" t="e">
        <f>ROUND('CARICHI VERTICALI 1'!#REF!,1)</f>
        <v>#REF!</v>
      </c>
      <c r="C79" s="92" t="e">
        <f>ROUND('CARICHI VERTICALI 1'!#REF!,1)</f>
        <v>#REF!</v>
      </c>
      <c r="D79" s="91">
        <v>0</v>
      </c>
      <c r="E79" s="91" t="e">
        <f>ROUND('CARICHI VERTICALI 1'!#REF!,0)</f>
        <v>#REF!</v>
      </c>
      <c r="F79" s="92" t="e">
        <f t="shared" si="11"/>
        <v>#REF!</v>
      </c>
      <c r="G79" s="100" t="e">
        <f t="shared" si="12"/>
        <v>#REF!</v>
      </c>
      <c r="H79" s="92" t="e">
        <f t="shared" si="13"/>
        <v>#REF!</v>
      </c>
      <c r="J79" s="92" t="e">
        <f>ROUND('CARICHI VERTICALI 1'!#REF!,1)</f>
        <v>#REF!</v>
      </c>
      <c r="K79" s="92" t="e">
        <f>ROUND('CARICHI VERTICALI 1'!#REF!,1)</f>
        <v>#REF!</v>
      </c>
      <c r="L79" s="91">
        <v>0</v>
      </c>
      <c r="M79" s="91" t="e">
        <f>ROUND('CARICHI VERTICALI 1'!#REF!,0)</f>
        <v>#REF!</v>
      </c>
      <c r="N79" s="92" t="e">
        <f t="shared" si="9"/>
        <v>#REF!</v>
      </c>
      <c r="O79" s="100" t="e">
        <f t="shared" si="4"/>
        <v>#REF!</v>
      </c>
      <c r="P79" s="92" t="e">
        <f t="shared" si="5"/>
        <v>#REF!</v>
      </c>
      <c r="Q79" s="10"/>
      <c r="R79" s="92" t="e">
        <f>ROUND('CARICHI VERTICALI 1'!#REF!,1)</f>
        <v>#REF!</v>
      </c>
      <c r="S79" s="92" t="e">
        <f>ROUND('CARICHI VERTICALI 1'!#REF!,1)</f>
        <v>#REF!</v>
      </c>
      <c r="T79" s="91">
        <v>0</v>
      </c>
      <c r="U79" s="91" t="e">
        <f>ROUND('CARICHI VERTICALI 1'!#REF!,0)</f>
        <v>#REF!</v>
      </c>
      <c r="V79" s="92" t="e">
        <f t="shared" si="10"/>
        <v>#REF!</v>
      </c>
      <c r="W79" s="100" t="e">
        <f t="shared" si="6"/>
        <v>#REF!</v>
      </c>
      <c r="X79" s="92" t="e">
        <f t="shared" si="7"/>
        <v>#REF!</v>
      </c>
    </row>
    <row r="80" spans="2:24" x14ac:dyDescent="0.25">
      <c r="J80" s="10"/>
      <c r="K80" s="10"/>
      <c r="L80" s="10"/>
      <c r="M80" s="10"/>
      <c r="N80" s="10"/>
      <c r="O80" s="10"/>
      <c r="P80" s="10"/>
      <c r="Q80" s="10"/>
      <c r="R80" s="10"/>
      <c r="S80" s="10"/>
      <c r="T80" s="10"/>
      <c r="U80" s="10"/>
      <c r="V80" s="10"/>
      <c r="W80" s="10"/>
      <c r="X80" s="10"/>
    </row>
  </sheetData>
  <customSheetViews>
    <customSheetView guid="{9F10FD11-6100-49E1-A6D9-5E69E81A5748}" scale="60" showGridLines="0" state="hidden">
      <selection activeCell="AF45" sqref="AF45"/>
      <pageMargins left="0.7" right="0.7" top="0.75" bottom="0.75" header="0.3" footer="0.3"/>
      <pageSetup paperSize="9" orientation="portrait" horizontalDpi="4294967293" verticalDpi="0" r:id="rId1"/>
    </customSheetView>
  </customSheetViews>
  <mergeCells count="8">
    <mergeCell ref="A15:A36"/>
    <mergeCell ref="B38:H38"/>
    <mergeCell ref="J38:P38"/>
    <mergeCell ref="R38:X38"/>
    <mergeCell ref="C4:G4"/>
    <mergeCell ref="B4:B5"/>
    <mergeCell ref="C13:W14"/>
    <mergeCell ref="A13:B14"/>
  </mergeCells>
  <pageMargins left="0.7" right="0.7" top="0.75" bottom="0.75" header="0.3" footer="0.3"/>
  <pageSetup paperSize="9" orientation="portrait" horizontalDpi="4294967293" verticalDpi="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80"/>
  <sheetViews>
    <sheetView showGridLines="0" topLeftCell="A7" zoomScale="60" zoomScaleNormal="60" workbookViewId="0">
      <selection activeCell="B40" sqref="B40"/>
    </sheetView>
  </sheetViews>
  <sheetFormatPr defaultRowHeight="15" x14ac:dyDescent="0.25"/>
  <cols>
    <col min="6" max="6" width="12.5703125" bestFit="1" customWidth="1"/>
  </cols>
  <sheetData>
    <row r="3" spans="1:23" x14ac:dyDescent="0.25">
      <c r="B3" t="s">
        <v>120</v>
      </c>
    </row>
    <row r="4" spans="1:23" x14ac:dyDescent="0.25">
      <c r="B4" s="822" t="s">
        <v>118</v>
      </c>
      <c r="C4" s="821" t="s">
        <v>119</v>
      </c>
      <c r="D4" s="821"/>
      <c r="E4" s="821"/>
      <c r="F4" s="821"/>
      <c r="G4" s="821"/>
    </row>
    <row r="5" spans="1:23" x14ac:dyDescent="0.25">
      <c r="B5" s="822"/>
      <c r="C5" s="89">
        <v>0</v>
      </c>
      <c r="D5" s="89">
        <v>0.5</v>
      </c>
      <c r="E5" s="89">
        <v>1</v>
      </c>
      <c r="F5" s="89">
        <v>1.5</v>
      </c>
      <c r="G5" s="89">
        <v>2</v>
      </c>
    </row>
    <row r="6" spans="1:23" x14ac:dyDescent="0.25">
      <c r="B6" s="90">
        <v>0</v>
      </c>
      <c r="C6" s="114">
        <v>1</v>
      </c>
      <c r="D6" s="114">
        <v>0.74</v>
      </c>
      <c r="E6" s="114">
        <v>0.59</v>
      </c>
      <c r="F6" s="114">
        <v>0.44</v>
      </c>
      <c r="G6" s="114">
        <v>0.33</v>
      </c>
    </row>
    <row r="7" spans="1:23" x14ac:dyDescent="0.25">
      <c r="B7" s="90">
        <v>5</v>
      </c>
      <c r="C7" s="114">
        <v>0.97</v>
      </c>
      <c r="D7" s="114">
        <v>0.71</v>
      </c>
      <c r="E7" s="114">
        <v>0.55000000000000004</v>
      </c>
      <c r="F7" s="114">
        <v>0.39</v>
      </c>
      <c r="G7" s="114">
        <v>0.27</v>
      </c>
    </row>
    <row r="8" spans="1:23" x14ac:dyDescent="0.25">
      <c r="B8" s="90">
        <v>10</v>
      </c>
      <c r="C8" s="114">
        <v>0.86</v>
      </c>
      <c r="D8" s="114">
        <v>0.61</v>
      </c>
      <c r="E8" s="114">
        <v>0.45</v>
      </c>
      <c r="F8" s="114">
        <v>0.27</v>
      </c>
      <c r="G8" s="114">
        <v>0.16</v>
      </c>
    </row>
    <row r="9" spans="1:23" x14ac:dyDescent="0.25">
      <c r="B9" s="90">
        <v>15</v>
      </c>
      <c r="C9" s="114">
        <v>0.69</v>
      </c>
      <c r="D9" s="114">
        <v>0.48</v>
      </c>
      <c r="E9" s="114">
        <v>0.32</v>
      </c>
      <c r="F9" s="114">
        <v>0.17</v>
      </c>
      <c r="G9" s="114"/>
    </row>
    <row r="10" spans="1:23" x14ac:dyDescent="0.25">
      <c r="B10" s="90">
        <v>20</v>
      </c>
      <c r="C10" s="114">
        <v>0.53</v>
      </c>
      <c r="D10" s="114">
        <v>0.36</v>
      </c>
      <c r="E10" s="114">
        <v>0.23</v>
      </c>
      <c r="F10" s="114"/>
      <c r="G10" s="114"/>
    </row>
    <row r="11" spans="1:23" x14ac:dyDescent="0.25">
      <c r="B11" s="63"/>
      <c r="C11" s="12"/>
      <c r="D11" s="12"/>
      <c r="E11" s="12"/>
      <c r="F11" s="12"/>
      <c r="G11" s="12"/>
    </row>
    <row r="13" spans="1:23" x14ac:dyDescent="0.25">
      <c r="A13" s="829" t="s">
        <v>137</v>
      </c>
      <c r="B13" s="821"/>
      <c r="C13" s="823" t="s">
        <v>119</v>
      </c>
      <c r="D13" s="830"/>
      <c r="E13" s="830"/>
      <c r="F13" s="830"/>
      <c r="G13" s="830"/>
      <c r="H13" s="830"/>
      <c r="I13" s="830"/>
      <c r="J13" s="830"/>
      <c r="K13" s="830"/>
      <c r="L13" s="830"/>
      <c r="M13" s="830"/>
      <c r="N13" s="830"/>
      <c r="O13" s="830"/>
      <c r="P13" s="830"/>
      <c r="Q13" s="830"/>
      <c r="R13" s="830"/>
      <c r="S13" s="830"/>
      <c r="T13" s="830"/>
      <c r="U13" s="830"/>
      <c r="V13" s="830"/>
      <c r="W13" s="831"/>
    </row>
    <row r="14" spans="1:23" ht="15" customHeight="1" x14ac:dyDescent="0.25">
      <c r="A14" s="821"/>
      <c r="B14" s="821"/>
      <c r="C14" s="826"/>
      <c r="D14" s="827"/>
      <c r="E14" s="827"/>
      <c r="F14" s="827"/>
      <c r="G14" s="827"/>
      <c r="H14" s="827"/>
      <c r="I14" s="827"/>
      <c r="J14" s="827"/>
      <c r="K14" s="827"/>
      <c r="L14" s="827"/>
      <c r="M14" s="827"/>
      <c r="N14" s="827"/>
      <c r="O14" s="827"/>
      <c r="P14" s="827"/>
      <c r="Q14" s="827"/>
      <c r="R14" s="827"/>
      <c r="S14" s="827"/>
      <c r="T14" s="827"/>
      <c r="U14" s="827"/>
      <c r="V14" s="827"/>
      <c r="W14" s="828"/>
    </row>
    <row r="15" spans="1:23" x14ac:dyDescent="0.25">
      <c r="A15" s="818" t="s">
        <v>131</v>
      </c>
      <c r="B15" s="99"/>
      <c r="C15" s="89">
        <v>0</v>
      </c>
      <c r="D15" s="89">
        <f>C15+0.1</f>
        <v>0.1</v>
      </c>
      <c r="E15" s="89">
        <f>D15+0.1</f>
        <v>0.2</v>
      </c>
      <c r="F15" s="89">
        <v>0.3</v>
      </c>
      <c r="G15" s="89">
        <f>F15+0.1</f>
        <v>0.4</v>
      </c>
      <c r="H15" s="89">
        <f>G15+0.1</f>
        <v>0.5</v>
      </c>
      <c r="I15" s="89">
        <f>H15+0.1</f>
        <v>0.6</v>
      </c>
      <c r="J15" s="89">
        <f>I15+0.1</f>
        <v>0.7</v>
      </c>
      <c r="K15" s="89">
        <v>0.8</v>
      </c>
      <c r="L15" s="89">
        <f>K15+0.1</f>
        <v>0.9</v>
      </c>
      <c r="M15" s="89">
        <f>L15+0.1</f>
        <v>1</v>
      </c>
      <c r="N15" s="89">
        <f>M15+0.1</f>
        <v>1.1000000000000001</v>
      </c>
      <c r="O15" s="89">
        <v>1.2</v>
      </c>
      <c r="P15" s="89">
        <v>1.3</v>
      </c>
      <c r="Q15" s="89">
        <v>1.4</v>
      </c>
      <c r="R15" s="89">
        <v>1.5</v>
      </c>
      <c r="S15" s="89">
        <v>1.6</v>
      </c>
      <c r="T15" s="89">
        <v>1.7</v>
      </c>
      <c r="U15" s="89">
        <v>1.8</v>
      </c>
      <c r="V15" s="89">
        <v>1.9</v>
      </c>
      <c r="W15" s="89">
        <v>2</v>
      </c>
    </row>
    <row r="16" spans="1:23" x14ac:dyDescent="0.25">
      <c r="A16" s="819"/>
      <c r="B16" s="90">
        <v>0</v>
      </c>
      <c r="C16" s="92">
        <v>1</v>
      </c>
      <c r="D16" s="92">
        <v>0.95</v>
      </c>
      <c r="E16" s="92">
        <v>0.9</v>
      </c>
      <c r="F16" s="92">
        <v>0.84</v>
      </c>
      <c r="G16" s="92">
        <v>0.79</v>
      </c>
      <c r="H16" s="92">
        <v>0.74</v>
      </c>
      <c r="I16" s="92">
        <v>0.71</v>
      </c>
      <c r="J16" s="92">
        <v>0.68</v>
      </c>
      <c r="K16" s="92">
        <v>0.65</v>
      </c>
      <c r="L16" s="92">
        <v>0.62</v>
      </c>
      <c r="M16" s="92">
        <v>0.59</v>
      </c>
      <c r="N16" s="92">
        <v>0.56000000000000005</v>
      </c>
      <c r="O16" s="92">
        <v>0.53</v>
      </c>
      <c r="P16" s="92">
        <v>0.5</v>
      </c>
      <c r="Q16" s="92">
        <v>0.47</v>
      </c>
      <c r="R16" s="92">
        <v>0.44</v>
      </c>
      <c r="S16" s="92">
        <v>0.42</v>
      </c>
      <c r="T16" s="92">
        <v>0.4</v>
      </c>
      <c r="U16" s="92">
        <v>0.37</v>
      </c>
      <c r="V16" s="92">
        <v>0.35</v>
      </c>
      <c r="W16" s="92">
        <v>0.33</v>
      </c>
    </row>
    <row r="17" spans="1:27" x14ac:dyDescent="0.25">
      <c r="A17" s="819"/>
      <c r="B17" s="90">
        <f t="shared" ref="B17:B36" si="0">B16+1</f>
        <v>1</v>
      </c>
      <c r="C17" s="92">
        <v>0.99</v>
      </c>
      <c r="D17" s="92">
        <v>0.94</v>
      </c>
      <c r="E17" s="92">
        <v>0.89</v>
      </c>
      <c r="F17" s="92">
        <v>0.84</v>
      </c>
      <c r="G17" s="92">
        <v>0.79</v>
      </c>
      <c r="H17" s="92">
        <v>0.73</v>
      </c>
      <c r="I17" s="92">
        <v>0.7</v>
      </c>
      <c r="J17" s="92">
        <v>0.67</v>
      </c>
      <c r="K17" s="92">
        <v>0.64</v>
      </c>
      <c r="L17" s="92">
        <v>0.61</v>
      </c>
      <c r="M17" s="92">
        <v>0.57999999999999996</v>
      </c>
      <c r="N17" s="92">
        <v>0.55000000000000004</v>
      </c>
      <c r="O17" s="92">
        <v>0.52</v>
      </c>
      <c r="P17" s="92">
        <v>0.49</v>
      </c>
      <c r="Q17" s="92">
        <v>0.46</v>
      </c>
      <c r="R17" s="92">
        <v>0.43</v>
      </c>
      <c r="S17" s="92">
        <v>0.41</v>
      </c>
      <c r="T17" s="92">
        <v>0.39</v>
      </c>
      <c r="U17" s="92">
        <v>0.36</v>
      </c>
      <c r="V17" s="92">
        <v>0.34</v>
      </c>
      <c r="W17" s="92">
        <v>0.32</v>
      </c>
    </row>
    <row r="18" spans="1:27" x14ac:dyDescent="0.25">
      <c r="A18" s="819"/>
      <c r="B18" s="90">
        <f t="shared" si="0"/>
        <v>2</v>
      </c>
      <c r="C18" s="92">
        <v>0.98</v>
      </c>
      <c r="D18" s="92">
        <v>0.94</v>
      </c>
      <c r="E18" s="92">
        <v>0.88</v>
      </c>
      <c r="F18" s="92">
        <v>0.83</v>
      </c>
      <c r="G18" s="92">
        <v>0.78</v>
      </c>
      <c r="H18" s="92">
        <v>0.73</v>
      </c>
      <c r="I18" s="92">
        <v>0.7</v>
      </c>
      <c r="J18" s="92">
        <v>0.67</v>
      </c>
      <c r="K18" s="92">
        <v>0.64</v>
      </c>
      <c r="L18" s="92">
        <v>0.6</v>
      </c>
      <c r="M18" s="92">
        <v>0.56999999999999995</v>
      </c>
      <c r="N18" s="92">
        <v>0.54</v>
      </c>
      <c r="O18" s="92">
        <v>0.51</v>
      </c>
      <c r="P18" s="92">
        <v>0.48</v>
      </c>
      <c r="Q18" s="92">
        <v>0.45</v>
      </c>
      <c r="R18" s="92">
        <v>0.42</v>
      </c>
      <c r="S18" s="92">
        <v>0.4</v>
      </c>
      <c r="T18" s="92">
        <v>0.37</v>
      </c>
      <c r="U18" s="92">
        <v>0.35</v>
      </c>
      <c r="V18" s="92">
        <v>0.33</v>
      </c>
      <c r="W18" s="92">
        <v>0.31</v>
      </c>
    </row>
    <row r="19" spans="1:27" x14ac:dyDescent="0.25">
      <c r="A19" s="819"/>
      <c r="B19" s="90">
        <f t="shared" si="0"/>
        <v>3</v>
      </c>
      <c r="C19" s="92">
        <v>0.98</v>
      </c>
      <c r="D19" s="92">
        <v>0.93</v>
      </c>
      <c r="E19" s="92">
        <v>0.88</v>
      </c>
      <c r="F19" s="92">
        <v>0.83</v>
      </c>
      <c r="G19" s="92">
        <v>0.77</v>
      </c>
      <c r="H19" s="92">
        <v>0.72</v>
      </c>
      <c r="I19" s="92">
        <v>0.69</v>
      </c>
      <c r="J19" s="92">
        <v>0.66</v>
      </c>
      <c r="K19" s="92">
        <v>0.63</v>
      </c>
      <c r="L19" s="92">
        <v>0.6</v>
      </c>
      <c r="M19" s="92">
        <v>0.56999999999999995</v>
      </c>
      <c r="N19" s="92">
        <v>0.53</v>
      </c>
      <c r="O19" s="92">
        <v>0.5</v>
      </c>
      <c r="P19" s="92">
        <v>0.47</v>
      </c>
      <c r="Q19" s="92">
        <v>0.44</v>
      </c>
      <c r="R19" s="92">
        <v>0.41</v>
      </c>
      <c r="S19" s="92">
        <v>0.39</v>
      </c>
      <c r="T19" s="92">
        <v>0.36</v>
      </c>
      <c r="U19" s="92">
        <v>0.34</v>
      </c>
      <c r="V19" s="92">
        <v>0.32</v>
      </c>
      <c r="W19" s="92">
        <v>0.28999999999999998</v>
      </c>
    </row>
    <row r="20" spans="1:27" x14ac:dyDescent="0.25">
      <c r="A20" s="819"/>
      <c r="B20" s="90">
        <f t="shared" si="0"/>
        <v>4</v>
      </c>
      <c r="C20" s="92">
        <v>0.98</v>
      </c>
      <c r="D20" s="92">
        <v>0.92</v>
      </c>
      <c r="E20" s="92">
        <v>0.87</v>
      </c>
      <c r="F20" s="92">
        <v>0.82</v>
      </c>
      <c r="G20" s="92">
        <v>0.77</v>
      </c>
      <c r="H20" s="92">
        <v>0.72</v>
      </c>
      <c r="I20" s="92">
        <v>0.68</v>
      </c>
      <c r="J20" s="92">
        <v>0.65</v>
      </c>
      <c r="K20" s="92">
        <v>0.62</v>
      </c>
      <c r="L20" s="92">
        <v>0.59</v>
      </c>
      <c r="M20" s="92">
        <v>0.56000000000000005</v>
      </c>
      <c r="N20" s="92">
        <v>0.53</v>
      </c>
      <c r="O20" s="92">
        <v>0.49</v>
      </c>
      <c r="P20" s="92">
        <v>0.46</v>
      </c>
      <c r="Q20" s="92">
        <v>0.43</v>
      </c>
      <c r="R20" s="92">
        <v>0.4</v>
      </c>
      <c r="S20" s="92">
        <v>0.38</v>
      </c>
      <c r="T20" s="92">
        <v>0.35</v>
      </c>
      <c r="U20" s="92">
        <v>0.33</v>
      </c>
      <c r="V20" s="92">
        <v>0.31</v>
      </c>
      <c r="W20" s="92">
        <v>0.28000000000000003</v>
      </c>
    </row>
    <row r="21" spans="1:27" x14ac:dyDescent="0.25">
      <c r="A21" s="819"/>
      <c r="B21" s="90">
        <f t="shared" si="0"/>
        <v>5</v>
      </c>
      <c r="C21" s="92">
        <v>0.97</v>
      </c>
      <c r="D21" s="92">
        <v>0.92</v>
      </c>
      <c r="E21" s="92">
        <v>0.87</v>
      </c>
      <c r="F21" s="92">
        <v>0.81</v>
      </c>
      <c r="G21" s="92">
        <v>0.76</v>
      </c>
      <c r="H21" s="92">
        <v>0.71</v>
      </c>
      <c r="I21" s="92">
        <v>0.68</v>
      </c>
      <c r="J21" s="92">
        <v>0.65</v>
      </c>
      <c r="K21" s="92">
        <v>0.61</v>
      </c>
      <c r="L21" s="92">
        <v>0.57999999999999996</v>
      </c>
      <c r="M21" s="92">
        <v>0.55000000000000004</v>
      </c>
      <c r="N21" s="92">
        <v>0.52</v>
      </c>
      <c r="O21" s="92">
        <v>0.49</v>
      </c>
      <c r="P21" s="92">
        <v>0.45</v>
      </c>
      <c r="Q21" s="92">
        <v>0.42</v>
      </c>
      <c r="R21" s="92">
        <v>0.39</v>
      </c>
      <c r="S21" s="92">
        <v>0.37</v>
      </c>
      <c r="T21" s="92">
        <v>0.34</v>
      </c>
      <c r="U21" s="92">
        <v>0.32</v>
      </c>
      <c r="V21" s="92">
        <v>0.28999999999999998</v>
      </c>
      <c r="W21" s="92">
        <v>0.27</v>
      </c>
    </row>
    <row r="22" spans="1:27" x14ac:dyDescent="0.25">
      <c r="A22" s="819"/>
      <c r="B22" s="90">
        <f t="shared" si="0"/>
        <v>6</v>
      </c>
      <c r="C22" s="92">
        <v>0.95</v>
      </c>
      <c r="D22" s="92">
        <v>0.9</v>
      </c>
      <c r="E22" s="92">
        <v>0.84</v>
      </c>
      <c r="F22" s="92">
        <v>0.79</v>
      </c>
      <c r="G22" s="92">
        <v>0.74</v>
      </c>
      <c r="H22" s="92">
        <v>0.69</v>
      </c>
      <c r="I22" s="92">
        <v>0.66</v>
      </c>
      <c r="J22" s="92">
        <v>0.63</v>
      </c>
      <c r="K22" s="92">
        <v>0.59</v>
      </c>
      <c r="L22" s="92">
        <v>0.56000000000000005</v>
      </c>
      <c r="M22" s="92">
        <v>0.53</v>
      </c>
      <c r="N22" s="92">
        <v>0.5</v>
      </c>
      <c r="O22" s="92">
        <v>0.46</v>
      </c>
      <c r="P22" s="92">
        <v>0.43</v>
      </c>
      <c r="Q22" s="92">
        <v>0.4</v>
      </c>
      <c r="R22" s="92">
        <v>0.37</v>
      </c>
      <c r="S22" s="92">
        <v>0.34</v>
      </c>
      <c r="T22" s="92">
        <v>0.32</v>
      </c>
      <c r="U22" s="92">
        <v>0.28999999999999998</v>
      </c>
      <c r="V22" s="92">
        <v>0.27</v>
      </c>
      <c r="W22" s="92">
        <v>0.27</v>
      </c>
    </row>
    <row r="23" spans="1:27" x14ac:dyDescent="0.25">
      <c r="A23" s="819"/>
      <c r="B23" s="90">
        <f t="shared" si="0"/>
        <v>7</v>
      </c>
      <c r="C23" s="92">
        <v>0.93</v>
      </c>
      <c r="D23" s="92">
        <v>0.87</v>
      </c>
      <c r="E23" s="92">
        <v>0.82</v>
      </c>
      <c r="F23" s="92">
        <v>0.77</v>
      </c>
      <c r="G23" s="92">
        <v>0.72</v>
      </c>
      <c r="H23" s="92">
        <v>0.67</v>
      </c>
      <c r="I23" s="92">
        <v>0.64</v>
      </c>
      <c r="J23" s="92">
        <v>0.61</v>
      </c>
      <c r="K23" s="92">
        <v>0.56999999999999995</v>
      </c>
      <c r="L23" s="92">
        <v>0.54</v>
      </c>
      <c r="M23" s="92">
        <v>0.51</v>
      </c>
      <c r="N23" s="92">
        <v>0.48</v>
      </c>
      <c r="O23" s="92">
        <v>0.44</v>
      </c>
      <c r="P23" s="92">
        <v>0.41</v>
      </c>
      <c r="Q23" s="92">
        <v>0.38</v>
      </c>
      <c r="R23" s="92">
        <v>0.34</v>
      </c>
      <c r="S23" s="92">
        <v>0.32</v>
      </c>
      <c r="T23" s="92">
        <v>0.28999999999999998</v>
      </c>
      <c r="U23" s="92">
        <v>0.27</v>
      </c>
      <c r="V23" s="92">
        <v>0.25</v>
      </c>
      <c r="W23" s="92">
        <v>0.24</v>
      </c>
    </row>
    <row r="24" spans="1:27" x14ac:dyDescent="0.25">
      <c r="A24" s="819"/>
      <c r="B24" s="90">
        <f t="shared" si="0"/>
        <v>8</v>
      </c>
      <c r="C24" s="92">
        <v>0.9</v>
      </c>
      <c r="D24" s="92">
        <v>0.85</v>
      </c>
      <c r="E24" s="92">
        <v>0.8</v>
      </c>
      <c r="F24" s="92">
        <v>0.75</v>
      </c>
      <c r="G24" s="92">
        <v>0.7</v>
      </c>
      <c r="H24" s="92">
        <v>0.65</v>
      </c>
      <c r="I24" s="92">
        <v>0.62</v>
      </c>
      <c r="J24" s="92">
        <v>0.59</v>
      </c>
      <c r="K24" s="92">
        <v>0.55000000000000004</v>
      </c>
      <c r="L24" s="92">
        <v>0.52</v>
      </c>
      <c r="M24" s="92">
        <v>0.49</v>
      </c>
      <c r="N24" s="92">
        <v>0.46</v>
      </c>
      <c r="O24" s="92">
        <v>0.42</v>
      </c>
      <c r="P24" s="92">
        <v>0.39</v>
      </c>
      <c r="Q24" s="92">
        <v>0.35</v>
      </c>
      <c r="R24" s="92">
        <v>0.32</v>
      </c>
      <c r="S24" s="92">
        <v>0.28999999999999998</v>
      </c>
      <c r="T24" s="92">
        <v>0.27</v>
      </c>
      <c r="U24" s="92">
        <v>0.25</v>
      </c>
      <c r="V24" s="92">
        <v>0.22</v>
      </c>
      <c r="W24" s="92">
        <v>0.21</v>
      </c>
    </row>
    <row r="25" spans="1:27" x14ac:dyDescent="0.25">
      <c r="A25" s="819"/>
      <c r="B25" s="90">
        <f t="shared" si="0"/>
        <v>9</v>
      </c>
      <c r="C25" s="92">
        <v>0.88</v>
      </c>
      <c r="D25" s="92">
        <v>0.83</v>
      </c>
      <c r="E25" s="92">
        <v>0.78</v>
      </c>
      <c r="F25" s="92">
        <v>0.73</v>
      </c>
      <c r="G25" s="92">
        <v>0.68</v>
      </c>
      <c r="H25" s="92">
        <v>0.63</v>
      </c>
      <c r="I25" s="92">
        <v>0.6</v>
      </c>
      <c r="J25" s="92">
        <v>0.56999999999999995</v>
      </c>
      <c r="K25" s="92">
        <v>0.53</v>
      </c>
      <c r="L25" s="92">
        <v>0.5</v>
      </c>
      <c r="M25" s="92">
        <v>0.47</v>
      </c>
      <c r="N25" s="92">
        <v>0.43</v>
      </c>
      <c r="O25" s="92">
        <v>0.4</v>
      </c>
      <c r="P25" s="92">
        <v>0.36</v>
      </c>
      <c r="Q25" s="92">
        <v>0.33</v>
      </c>
      <c r="R25" s="92">
        <v>0.28999999999999998</v>
      </c>
      <c r="S25" s="92">
        <v>0.27</v>
      </c>
      <c r="T25" s="92">
        <v>0.25</v>
      </c>
      <c r="U25" s="92">
        <v>0.22</v>
      </c>
      <c r="V25" s="92">
        <v>0.2</v>
      </c>
      <c r="W25" s="92">
        <v>0.18</v>
      </c>
      <c r="Z25" s="10"/>
      <c r="AA25" s="85"/>
    </row>
    <row r="26" spans="1:27" x14ac:dyDescent="0.25">
      <c r="A26" s="819"/>
      <c r="B26" s="90">
        <f t="shared" si="0"/>
        <v>10</v>
      </c>
      <c r="C26" s="92">
        <v>0.86</v>
      </c>
      <c r="D26" s="92">
        <v>0.81</v>
      </c>
      <c r="E26" s="92">
        <v>0.76</v>
      </c>
      <c r="F26" s="92">
        <v>0.71</v>
      </c>
      <c r="G26" s="92">
        <v>0.66</v>
      </c>
      <c r="H26" s="92">
        <v>0.61</v>
      </c>
      <c r="I26" s="92">
        <v>0.57999999999999996</v>
      </c>
      <c r="J26" s="92">
        <v>0.55000000000000004</v>
      </c>
      <c r="K26" s="92">
        <v>0.51</v>
      </c>
      <c r="L26" s="92">
        <v>0.48</v>
      </c>
      <c r="M26" s="92">
        <v>0.45</v>
      </c>
      <c r="N26" s="92">
        <v>0.41</v>
      </c>
      <c r="O26" s="92">
        <v>0.38</v>
      </c>
      <c r="P26" s="92">
        <v>0.34</v>
      </c>
      <c r="Q26" s="92">
        <v>0.31</v>
      </c>
      <c r="R26" s="92">
        <v>0.27</v>
      </c>
      <c r="S26" s="92">
        <v>0.25</v>
      </c>
      <c r="T26" s="92">
        <v>0.22</v>
      </c>
      <c r="U26" s="92">
        <v>0.2</v>
      </c>
      <c r="V26" s="92">
        <v>0.17</v>
      </c>
      <c r="W26" s="92">
        <v>0.15</v>
      </c>
    </row>
    <row r="27" spans="1:27" x14ac:dyDescent="0.25">
      <c r="A27" s="819"/>
      <c r="B27" s="90">
        <f t="shared" si="0"/>
        <v>11</v>
      </c>
      <c r="C27" s="92">
        <v>0.83</v>
      </c>
      <c r="D27" s="92">
        <v>0.78</v>
      </c>
      <c r="E27" s="92">
        <v>0.73</v>
      </c>
      <c r="F27" s="92">
        <v>0.68</v>
      </c>
      <c r="G27" s="92">
        <v>0.63</v>
      </c>
      <c r="H27" s="92">
        <v>0.57999999999999996</v>
      </c>
      <c r="I27" s="92">
        <v>0.55000000000000004</v>
      </c>
      <c r="J27" s="92">
        <v>0.52</v>
      </c>
      <c r="K27" s="92">
        <v>0.49</v>
      </c>
      <c r="L27" s="92">
        <v>0.46</v>
      </c>
      <c r="M27" s="92">
        <v>0.42</v>
      </c>
      <c r="N27" s="92">
        <v>0.39</v>
      </c>
      <c r="O27" s="92">
        <v>0.35</v>
      </c>
      <c r="P27" s="92">
        <v>0.32</v>
      </c>
      <c r="Q27" s="92">
        <v>0.28000000000000003</v>
      </c>
      <c r="R27" s="92">
        <v>0.25</v>
      </c>
      <c r="S27" s="92"/>
      <c r="T27" s="92"/>
      <c r="U27" s="92"/>
      <c r="V27" s="92"/>
      <c r="W27" s="92"/>
    </row>
    <row r="28" spans="1:27" x14ac:dyDescent="0.25">
      <c r="A28" s="819"/>
      <c r="B28" s="90">
        <f t="shared" si="0"/>
        <v>12</v>
      </c>
      <c r="C28" s="92">
        <v>0.79</v>
      </c>
      <c r="D28" s="92">
        <v>0.75</v>
      </c>
      <c r="E28" s="92">
        <v>0.7</v>
      </c>
      <c r="F28" s="92">
        <v>0.65</v>
      </c>
      <c r="G28" s="92">
        <v>0.6</v>
      </c>
      <c r="H28" s="92">
        <v>0.56000000000000005</v>
      </c>
      <c r="I28" s="92">
        <v>0.53</v>
      </c>
      <c r="J28" s="92">
        <v>0.49</v>
      </c>
      <c r="K28" s="92">
        <v>0.46</v>
      </c>
      <c r="L28" s="92">
        <v>0.43</v>
      </c>
      <c r="M28" s="92">
        <v>0.4</v>
      </c>
      <c r="N28" s="92">
        <v>0.36</v>
      </c>
      <c r="O28" s="92">
        <v>0.33</v>
      </c>
      <c r="P28" s="92">
        <v>0.3</v>
      </c>
      <c r="Q28" s="92">
        <v>0.26</v>
      </c>
      <c r="R28" s="92">
        <v>0.23</v>
      </c>
      <c r="S28" s="92"/>
      <c r="T28" s="92"/>
      <c r="U28" s="92"/>
      <c r="V28" s="92"/>
      <c r="W28" s="92"/>
    </row>
    <row r="29" spans="1:27" x14ac:dyDescent="0.25">
      <c r="A29" s="819"/>
      <c r="B29" s="90">
        <f t="shared" si="0"/>
        <v>13</v>
      </c>
      <c r="C29" s="92">
        <v>0.76</v>
      </c>
      <c r="D29" s="92">
        <v>0.71</v>
      </c>
      <c r="E29" s="92">
        <v>0.67</v>
      </c>
      <c r="F29" s="92">
        <v>0.62</v>
      </c>
      <c r="G29" s="92">
        <v>0.57999999999999996</v>
      </c>
      <c r="H29" s="92">
        <v>0.53</v>
      </c>
      <c r="I29" s="92">
        <v>0.5</v>
      </c>
      <c r="J29" s="92">
        <v>0.47</v>
      </c>
      <c r="K29" s="92">
        <v>0.44</v>
      </c>
      <c r="L29" s="92">
        <v>0.4</v>
      </c>
      <c r="M29" s="92">
        <v>0.37</v>
      </c>
      <c r="N29" s="92">
        <v>0.34</v>
      </c>
      <c r="O29" s="92">
        <v>0.31</v>
      </c>
      <c r="P29" s="92">
        <v>0.27</v>
      </c>
      <c r="Q29" s="92">
        <v>0.24</v>
      </c>
      <c r="R29" s="92">
        <v>0.21</v>
      </c>
      <c r="S29" s="92"/>
      <c r="T29" s="92"/>
      <c r="U29" s="92"/>
      <c r="V29" s="92"/>
      <c r="W29" s="92"/>
    </row>
    <row r="30" spans="1:27" x14ac:dyDescent="0.25">
      <c r="A30" s="819"/>
      <c r="B30" s="90">
        <f t="shared" si="0"/>
        <v>14</v>
      </c>
      <c r="C30" s="92">
        <v>0.72</v>
      </c>
      <c r="D30" s="92">
        <v>0.68</v>
      </c>
      <c r="E30" s="92">
        <v>0.64</v>
      </c>
      <c r="F30" s="92">
        <v>0.59</v>
      </c>
      <c r="G30" s="92">
        <v>0.55000000000000004</v>
      </c>
      <c r="H30" s="92">
        <v>0.51</v>
      </c>
      <c r="I30" s="92">
        <v>0.47</v>
      </c>
      <c r="J30" s="92">
        <v>0.44</v>
      </c>
      <c r="K30" s="92">
        <v>0.41</v>
      </c>
      <c r="L30" s="92">
        <v>0.38</v>
      </c>
      <c r="M30" s="92">
        <v>0.35</v>
      </c>
      <c r="N30" s="92">
        <v>0.31</v>
      </c>
      <c r="O30" s="92">
        <v>0.28000000000000003</v>
      </c>
      <c r="P30" s="92">
        <v>0.25</v>
      </c>
      <c r="Q30" s="92">
        <v>0.22</v>
      </c>
      <c r="R30" s="92">
        <v>0.19</v>
      </c>
      <c r="S30" s="92"/>
      <c r="T30" s="92"/>
      <c r="U30" s="92"/>
      <c r="V30" s="92"/>
      <c r="W30" s="92"/>
    </row>
    <row r="31" spans="1:27" x14ac:dyDescent="0.25">
      <c r="A31" s="819"/>
      <c r="B31" s="90">
        <f t="shared" si="0"/>
        <v>15</v>
      </c>
      <c r="C31" s="92">
        <v>0.69</v>
      </c>
      <c r="D31" s="92">
        <v>0.65</v>
      </c>
      <c r="E31" s="92">
        <v>0.61</v>
      </c>
      <c r="F31" s="92">
        <v>0.56000000000000005</v>
      </c>
      <c r="G31" s="92">
        <v>0.52</v>
      </c>
      <c r="H31" s="92">
        <v>0.48</v>
      </c>
      <c r="I31" s="92">
        <v>0.45</v>
      </c>
      <c r="J31" s="92">
        <v>0.42</v>
      </c>
      <c r="K31" s="92">
        <v>0.38</v>
      </c>
      <c r="L31" s="92">
        <v>0.35</v>
      </c>
      <c r="M31" s="92">
        <v>0.32</v>
      </c>
      <c r="N31" s="92">
        <v>0.28999999999999998</v>
      </c>
      <c r="O31" s="92">
        <v>0.26</v>
      </c>
      <c r="P31" s="92">
        <v>0.23</v>
      </c>
      <c r="Q31" s="92">
        <v>0.2</v>
      </c>
      <c r="R31" s="92">
        <v>0.17</v>
      </c>
      <c r="S31" s="92"/>
      <c r="T31" s="92"/>
      <c r="U31" s="92"/>
      <c r="V31" s="92"/>
      <c r="W31" s="92"/>
    </row>
    <row r="32" spans="1:27" x14ac:dyDescent="0.25">
      <c r="A32" s="819"/>
      <c r="B32" s="90">
        <f t="shared" si="0"/>
        <v>16</v>
      </c>
      <c r="C32" s="92">
        <v>0.66</v>
      </c>
      <c r="D32" s="92">
        <v>0.62</v>
      </c>
      <c r="E32" s="92">
        <v>0.57999999999999996</v>
      </c>
      <c r="F32" s="92">
        <v>0.54</v>
      </c>
      <c r="G32" s="92">
        <v>0.5</v>
      </c>
      <c r="H32" s="92">
        <v>0.46</v>
      </c>
      <c r="I32" s="92">
        <v>0.43</v>
      </c>
      <c r="J32" s="92">
        <v>0.39</v>
      </c>
      <c r="K32" s="92">
        <v>0.36</v>
      </c>
      <c r="L32" s="92">
        <v>0.33</v>
      </c>
      <c r="M32" s="92">
        <v>0.3</v>
      </c>
      <c r="N32" s="92"/>
      <c r="O32" s="92"/>
      <c r="P32" s="92"/>
      <c r="Q32" s="92"/>
      <c r="R32" s="92"/>
      <c r="S32" s="92"/>
      <c r="T32" s="92"/>
      <c r="U32" s="92"/>
      <c r="V32" s="92"/>
      <c r="W32" s="92"/>
    </row>
    <row r="33" spans="1:32" x14ac:dyDescent="0.25">
      <c r="A33" s="819"/>
      <c r="B33" s="90">
        <f t="shared" si="0"/>
        <v>17</v>
      </c>
      <c r="C33" s="92">
        <v>0.63</v>
      </c>
      <c r="D33" s="92">
        <v>0.59</v>
      </c>
      <c r="E33" s="92">
        <v>0.55000000000000004</v>
      </c>
      <c r="F33" s="92">
        <v>0.51</v>
      </c>
      <c r="G33" s="92">
        <v>0.47</v>
      </c>
      <c r="H33" s="92">
        <v>0.43</v>
      </c>
      <c r="I33" s="92">
        <v>0.4</v>
      </c>
      <c r="J33" s="92">
        <v>0.37</v>
      </c>
      <c r="K33" s="92">
        <v>0.34</v>
      </c>
      <c r="L33" s="92">
        <v>0.31</v>
      </c>
      <c r="M33" s="92">
        <v>0.28000000000000003</v>
      </c>
      <c r="N33" s="92"/>
      <c r="O33" s="92"/>
      <c r="P33" s="92"/>
      <c r="Q33" s="92"/>
      <c r="R33" s="92"/>
      <c r="S33" s="92"/>
      <c r="T33" s="92"/>
      <c r="U33" s="92"/>
      <c r="V33" s="92"/>
      <c r="W33" s="92"/>
    </row>
    <row r="34" spans="1:32" x14ac:dyDescent="0.25">
      <c r="A34" s="819"/>
      <c r="B34" s="90">
        <f t="shared" si="0"/>
        <v>18</v>
      </c>
      <c r="C34" s="92">
        <v>0.59</v>
      </c>
      <c r="D34" s="92">
        <v>0.56000000000000005</v>
      </c>
      <c r="E34" s="92">
        <v>0.52</v>
      </c>
      <c r="F34" s="92">
        <v>0.48</v>
      </c>
      <c r="G34" s="92">
        <v>0.45</v>
      </c>
      <c r="H34" s="92">
        <v>0.41</v>
      </c>
      <c r="I34" s="92">
        <v>0.38</v>
      </c>
      <c r="J34" s="92">
        <v>0.35</v>
      </c>
      <c r="K34" s="92">
        <v>0.32</v>
      </c>
      <c r="L34" s="92">
        <v>0.28999999999999998</v>
      </c>
      <c r="M34" s="92">
        <v>0.26</v>
      </c>
      <c r="N34" s="92"/>
      <c r="O34" s="92"/>
      <c r="P34" s="92"/>
      <c r="Q34" s="92"/>
      <c r="R34" s="92"/>
      <c r="S34" s="92"/>
      <c r="T34" s="92"/>
      <c r="U34" s="92"/>
      <c r="V34" s="92"/>
      <c r="W34" s="92"/>
    </row>
    <row r="35" spans="1:32" x14ac:dyDescent="0.25">
      <c r="A35" s="819"/>
      <c r="B35" s="90">
        <f t="shared" si="0"/>
        <v>19</v>
      </c>
      <c r="C35" s="92">
        <v>0.56000000000000005</v>
      </c>
      <c r="D35" s="92">
        <v>0.53</v>
      </c>
      <c r="E35" s="92">
        <v>0.49</v>
      </c>
      <c r="F35" s="92">
        <v>0.46</v>
      </c>
      <c r="G35" s="92">
        <v>0.42</v>
      </c>
      <c r="H35" s="92">
        <v>0.38</v>
      </c>
      <c r="I35" s="92">
        <v>0.36</v>
      </c>
      <c r="J35" s="92">
        <v>0.33</v>
      </c>
      <c r="K35" s="92">
        <v>0.3</v>
      </c>
      <c r="L35" s="92">
        <v>0.28000000000000003</v>
      </c>
      <c r="M35" s="92">
        <v>0.24</v>
      </c>
      <c r="N35" s="92"/>
      <c r="O35" s="92"/>
      <c r="P35" s="92"/>
      <c r="Q35" s="92"/>
      <c r="R35" s="92"/>
      <c r="S35" s="92"/>
      <c r="T35" s="92"/>
      <c r="U35" s="92"/>
      <c r="V35" s="92"/>
      <c r="W35" s="92"/>
    </row>
    <row r="36" spans="1:32" x14ac:dyDescent="0.25">
      <c r="A36" s="820"/>
      <c r="B36" s="90">
        <f t="shared" si="0"/>
        <v>20</v>
      </c>
      <c r="C36" s="92">
        <v>0.53</v>
      </c>
      <c r="D36" s="92">
        <v>0.5</v>
      </c>
      <c r="E36" s="92">
        <v>0.46</v>
      </c>
      <c r="F36" s="92">
        <v>0.43</v>
      </c>
      <c r="G36" s="92">
        <v>0.39</v>
      </c>
      <c r="H36" s="92">
        <v>0.36</v>
      </c>
      <c r="I36" s="92">
        <v>0.33</v>
      </c>
      <c r="J36" s="92">
        <v>0.31</v>
      </c>
      <c r="K36" s="92">
        <v>0.28000000000000003</v>
      </c>
      <c r="L36" s="92">
        <v>0.26</v>
      </c>
      <c r="M36" s="92">
        <v>0.23</v>
      </c>
      <c r="N36" s="92"/>
      <c r="O36" s="92"/>
      <c r="P36" s="92"/>
      <c r="Q36" s="92"/>
      <c r="R36" s="92"/>
      <c r="S36" s="92"/>
      <c r="T36" s="92"/>
      <c r="U36" s="92"/>
      <c r="V36" s="92"/>
      <c r="W36" s="92"/>
    </row>
    <row r="38" spans="1:32" x14ac:dyDescent="0.25">
      <c r="B38" s="821" t="s">
        <v>133</v>
      </c>
      <c r="C38" s="821"/>
      <c r="D38" s="821"/>
      <c r="E38" s="821"/>
      <c r="F38" s="821"/>
      <c r="G38" s="821"/>
      <c r="H38" s="821"/>
      <c r="J38" s="821" t="s">
        <v>134</v>
      </c>
      <c r="K38" s="821"/>
      <c r="L38" s="821"/>
      <c r="M38" s="821"/>
      <c r="N38" s="821"/>
      <c r="O38" s="821"/>
      <c r="P38" s="821"/>
      <c r="R38" s="821" t="s">
        <v>135</v>
      </c>
      <c r="S38" s="821"/>
      <c r="T38" s="821"/>
      <c r="U38" s="821"/>
      <c r="V38" s="821"/>
      <c r="W38" s="821"/>
      <c r="X38" s="821"/>
    </row>
    <row r="39" spans="1:32" x14ac:dyDescent="0.25">
      <c r="B39" s="114" t="s">
        <v>126</v>
      </c>
      <c r="C39" s="114" t="s">
        <v>127</v>
      </c>
      <c r="D39" s="114" t="s">
        <v>136</v>
      </c>
      <c r="E39" s="114" t="s">
        <v>128</v>
      </c>
      <c r="F39" s="114" t="s">
        <v>129</v>
      </c>
      <c r="G39" s="114" t="s">
        <v>130</v>
      </c>
      <c r="H39" s="114" t="s">
        <v>132</v>
      </c>
      <c r="J39" s="114" t="s">
        <v>126</v>
      </c>
      <c r="K39" s="114" t="s">
        <v>127</v>
      </c>
      <c r="L39" s="114" t="s">
        <v>136</v>
      </c>
      <c r="M39" s="114" t="s">
        <v>128</v>
      </c>
      <c r="N39" s="114" t="s">
        <v>129</v>
      </c>
      <c r="O39" s="114" t="s">
        <v>130</v>
      </c>
      <c r="P39" s="114" t="s">
        <v>132</v>
      </c>
      <c r="R39" s="114" t="s">
        <v>126</v>
      </c>
      <c r="S39" s="114" t="s">
        <v>127</v>
      </c>
      <c r="T39" s="114" t="s">
        <v>136</v>
      </c>
      <c r="U39" s="114" t="s">
        <v>128</v>
      </c>
      <c r="V39" s="114" t="s">
        <v>129</v>
      </c>
      <c r="W39" s="114" t="s">
        <v>130</v>
      </c>
      <c r="X39" s="114" t="s">
        <v>132</v>
      </c>
    </row>
    <row r="40" spans="1:32" x14ac:dyDescent="0.25">
      <c r="A40" s="10"/>
      <c r="B40" s="92" t="e">
        <f>ROUND('CARICHI VERTICALI 2'!#REF!,1)</f>
        <v>#REF!</v>
      </c>
      <c r="C40" s="92" t="e">
        <f>ROUND('CARICHI VERTICALI 2'!#REF!,1)</f>
        <v>#REF!</v>
      </c>
      <c r="D40" s="114">
        <v>0</v>
      </c>
      <c r="E40" s="114" t="e">
        <f>ROUND('CARICHI VERTICALI 2'!#REF!,0)</f>
        <v>#REF!</v>
      </c>
      <c r="F40" s="92" t="e">
        <f t="shared" ref="F40:F79" si="1">INDEX($B$15:$W$36,MATCH(E40,$B$15:$B$36,0),MATCH(B40,$B$15:$W$15,0))</f>
        <v>#REF!</v>
      </c>
      <c r="G40" s="100" t="e">
        <f t="shared" ref="G40:G79" si="2">INDEX($B$15:$W$36,MATCH(E40,$B$15:$B$36,0),MATCH(C40,$B$15:$W$15,0))</f>
        <v>#REF!</v>
      </c>
      <c r="H40" s="92" t="e">
        <f t="shared" ref="H40:H79" si="3">INDEX($B$15:$W$36,MATCH(E40,$B$15:$B$36,0),MATCH(D40,$B$15:$W$15,0))</f>
        <v>#REF!</v>
      </c>
      <c r="J40" s="92" t="e">
        <f>ROUND('CARICHI VERTICALI 2'!#REF!,1)</f>
        <v>#REF!</v>
      </c>
      <c r="K40" s="92" t="e">
        <f>ROUND('CARICHI VERTICALI 2'!#REF!,1)</f>
        <v>#REF!</v>
      </c>
      <c r="L40" s="114">
        <v>0</v>
      </c>
      <c r="M40" s="114" t="e">
        <f>ROUND('CARICHI VERTICALI 2'!#REF!,0)</f>
        <v>#REF!</v>
      </c>
      <c r="N40" s="92" t="e">
        <f t="shared" ref="N40:N79" si="4">INDEX($B$15:$W$36,MATCH(M40,$B$15:$B$36,0),MATCH(J40,$B$15:$W$15,0))</f>
        <v>#REF!</v>
      </c>
      <c r="O40" s="100" t="e">
        <f t="shared" ref="O40:O79" si="5">INDEX($B$15:$W$36,MATCH(M40,$B$15:$B$36,0),MATCH(K40,$B$15:$W$15,0))</f>
        <v>#REF!</v>
      </c>
      <c r="P40" s="92" t="e">
        <f t="shared" ref="P40:P79" si="6">INDEX($B$15:$W$36,MATCH(M40,$B$15:$B$36,0),MATCH(L40,$B$15:$W$15,0))</f>
        <v>#REF!</v>
      </c>
      <c r="Q40" s="10"/>
      <c r="R40" s="92" t="e">
        <f>ROUND('CARICHI VERTICALI 2'!#REF!,1)</f>
        <v>#REF!</v>
      </c>
      <c r="S40" s="92" t="e">
        <f>ROUND('CARICHI VERTICALI 2'!#REF!,1)</f>
        <v>#REF!</v>
      </c>
      <c r="T40" s="114">
        <v>0</v>
      </c>
      <c r="U40" s="114" t="e">
        <f>ROUND('CARICHI VERTICALI 2'!#REF!,0)</f>
        <v>#REF!</v>
      </c>
      <c r="V40" s="92" t="e">
        <f t="shared" ref="V40:V79" si="7">INDEX($B$15:$W$36,MATCH(U40,$B$15:$B$36,0),MATCH(R40,$B$15:$W$15,0))</f>
        <v>#REF!</v>
      </c>
      <c r="W40" s="100" t="e">
        <f t="shared" ref="W40:W79" si="8">INDEX($B$15:$W$36,MATCH(U40,$B$15:$B$36,0),MATCH(S40,$B$15:$W$15,0))</f>
        <v>#REF!</v>
      </c>
      <c r="X40" s="92" t="e">
        <f t="shared" ref="X40:X79" si="9">INDEX($B$15:$W$36,MATCH(U40,$B$15:$B$36,0),MATCH(T40,$B$15:$W$15,0))</f>
        <v>#REF!</v>
      </c>
      <c r="Y40" s="4"/>
      <c r="Z40" s="4"/>
      <c r="AA40" s="4"/>
      <c r="AB40" s="4"/>
      <c r="AC40" s="4"/>
      <c r="AD40" s="4"/>
      <c r="AE40" s="4"/>
      <c r="AF40" s="4"/>
    </row>
    <row r="41" spans="1:32" x14ac:dyDescent="0.25">
      <c r="B41" s="92" t="e">
        <f>ROUND('CARICHI VERTICALI 2'!#REF!,1)</f>
        <v>#REF!</v>
      </c>
      <c r="C41" s="92" t="e">
        <f>ROUND('CARICHI VERTICALI 2'!#REF!,1)</f>
        <v>#REF!</v>
      </c>
      <c r="D41" s="114">
        <v>0</v>
      </c>
      <c r="E41" s="114" t="e">
        <f>ROUND('CARICHI VERTICALI 2'!#REF!,0)</f>
        <v>#REF!</v>
      </c>
      <c r="F41" s="92" t="e">
        <f t="shared" si="1"/>
        <v>#REF!</v>
      </c>
      <c r="G41" s="100" t="e">
        <f t="shared" si="2"/>
        <v>#REF!</v>
      </c>
      <c r="H41" s="92" t="e">
        <f t="shared" si="3"/>
        <v>#REF!</v>
      </c>
      <c r="J41" s="92" t="e">
        <f>ROUND('CARICHI VERTICALI 2'!#REF!,1)</f>
        <v>#REF!</v>
      </c>
      <c r="K41" s="92" t="e">
        <f>ROUND('CARICHI VERTICALI 2'!#REF!,1)</f>
        <v>#REF!</v>
      </c>
      <c r="L41" s="114">
        <v>0</v>
      </c>
      <c r="M41" s="114" t="e">
        <f>ROUND('CARICHI VERTICALI 2'!#REF!,0)</f>
        <v>#REF!</v>
      </c>
      <c r="N41" s="92" t="e">
        <f t="shared" si="4"/>
        <v>#REF!</v>
      </c>
      <c r="O41" s="100" t="e">
        <f t="shared" si="5"/>
        <v>#REF!</v>
      </c>
      <c r="P41" s="92" t="e">
        <f t="shared" si="6"/>
        <v>#REF!</v>
      </c>
      <c r="Q41" s="10"/>
      <c r="R41" s="92" t="e">
        <f>ROUND('CARICHI VERTICALI 2'!#REF!,1)</f>
        <v>#REF!</v>
      </c>
      <c r="S41" s="92" t="e">
        <f>ROUND('CARICHI VERTICALI 2'!#REF!,1)</f>
        <v>#REF!</v>
      </c>
      <c r="T41" s="114">
        <v>0</v>
      </c>
      <c r="U41" s="114" t="e">
        <f>ROUND('CARICHI VERTICALI 2'!#REF!,0)</f>
        <v>#REF!</v>
      </c>
      <c r="V41" s="92" t="e">
        <f t="shared" si="7"/>
        <v>#REF!</v>
      </c>
      <c r="W41" s="100" t="e">
        <f t="shared" si="8"/>
        <v>#REF!</v>
      </c>
      <c r="X41" s="92" t="e">
        <f t="shared" si="9"/>
        <v>#REF!</v>
      </c>
      <c r="Y41" s="101"/>
      <c r="Z41" s="101"/>
      <c r="AA41" s="101"/>
      <c r="AB41" s="101"/>
      <c r="AC41" s="101"/>
      <c r="AD41" s="101"/>
      <c r="AE41" s="101"/>
      <c r="AF41" s="101"/>
    </row>
    <row r="42" spans="1:32" x14ac:dyDescent="0.25">
      <c r="B42" s="92" t="e">
        <f>ROUND('CARICHI VERTICALI 2'!#REF!,1)</f>
        <v>#REF!</v>
      </c>
      <c r="C42" s="92" t="e">
        <f>ROUND('CARICHI VERTICALI 2'!#REF!,1)</f>
        <v>#REF!</v>
      </c>
      <c r="D42" s="114">
        <v>0</v>
      </c>
      <c r="E42" s="114" t="e">
        <f>ROUND('CARICHI VERTICALI 2'!#REF!,0)</f>
        <v>#REF!</v>
      </c>
      <c r="F42" s="92" t="e">
        <f t="shared" si="1"/>
        <v>#REF!</v>
      </c>
      <c r="G42" s="100" t="e">
        <f t="shared" si="2"/>
        <v>#REF!</v>
      </c>
      <c r="H42" s="92" t="e">
        <f t="shared" si="3"/>
        <v>#REF!</v>
      </c>
      <c r="J42" s="92" t="e">
        <f>ROUND('CARICHI VERTICALI 2'!#REF!,1)</f>
        <v>#REF!</v>
      </c>
      <c r="K42" s="92" t="e">
        <f>ROUND('CARICHI VERTICALI 2'!#REF!,1)</f>
        <v>#REF!</v>
      </c>
      <c r="L42" s="114">
        <v>0</v>
      </c>
      <c r="M42" s="114" t="e">
        <f>ROUND('CARICHI VERTICALI 2'!#REF!,0)</f>
        <v>#REF!</v>
      </c>
      <c r="N42" s="92" t="e">
        <f t="shared" si="4"/>
        <v>#REF!</v>
      </c>
      <c r="O42" s="100" t="e">
        <f t="shared" si="5"/>
        <v>#REF!</v>
      </c>
      <c r="P42" s="92" t="e">
        <f t="shared" si="6"/>
        <v>#REF!</v>
      </c>
      <c r="Q42" s="10"/>
      <c r="R42" s="92" t="e">
        <f>ROUND('CARICHI VERTICALI 2'!#REF!,1)</f>
        <v>#REF!</v>
      </c>
      <c r="S42" s="92" t="e">
        <f>ROUND('CARICHI VERTICALI 2'!#REF!,1)</f>
        <v>#REF!</v>
      </c>
      <c r="T42" s="114">
        <v>0</v>
      </c>
      <c r="U42" s="114" t="e">
        <f>ROUND('CARICHI VERTICALI 2'!#REF!,0)</f>
        <v>#REF!</v>
      </c>
      <c r="V42" s="92" t="e">
        <f t="shared" si="7"/>
        <v>#REF!</v>
      </c>
      <c r="W42" s="100" t="e">
        <f t="shared" si="8"/>
        <v>#REF!</v>
      </c>
      <c r="X42" s="92" t="e">
        <f t="shared" si="9"/>
        <v>#REF!</v>
      </c>
      <c r="Y42" s="101"/>
      <c r="Z42" s="101"/>
      <c r="AA42" s="101"/>
      <c r="AB42" s="101"/>
      <c r="AC42" s="101"/>
      <c r="AD42" s="101"/>
      <c r="AE42" s="101"/>
      <c r="AF42" s="101"/>
    </row>
    <row r="43" spans="1:32" x14ac:dyDescent="0.25">
      <c r="B43" s="92" t="e">
        <f>ROUND('CARICHI VERTICALI 2'!#REF!,1)</f>
        <v>#REF!</v>
      </c>
      <c r="C43" s="92" t="e">
        <f>ROUND('CARICHI VERTICALI 2'!#REF!,1)</f>
        <v>#REF!</v>
      </c>
      <c r="D43" s="114">
        <v>0</v>
      </c>
      <c r="E43" s="114" t="e">
        <f>ROUND('CARICHI VERTICALI 2'!#REF!,0)</f>
        <v>#REF!</v>
      </c>
      <c r="F43" s="92" t="e">
        <f t="shared" si="1"/>
        <v>#REF!</v>
      </c>
      <c r="G43" s="100" t="e">
        <f t="shared" si="2"/>
        <v>#REF!</v>
      </c>
      <c r="H43" s="92" t="e">
        <f t="shared" si="3"/>
        <v>#REF!</v>
      </c>
      <c r="J43" s="92" t="e">
        <f>ROUND('CARICHI VERTICALI 2'!#REF!,1)</f>
        <v>#REF!</v>
      </c>
      <c r="K43" s="92" t="e">
        <f>ROUND('CARICHI VERTICALI 2'!#REF!,1)</f>
        <v>#REF!</v>
      </c>
      <c r="L43" s="114">
        <v>0</v>
      </c>
      <c r="M43" s="114" t="e">
        <f>ROUND('CARICHI VERTICALI 2'!#REF!,0)</f>
        <v>#REF!</v>
      </c>
      <c r="N43" s="92" t="e">
        <f t="shared" si="4"/>
        <v>#REF!</v>
      </c>
      <c r="O43" s="100" t="e">
        <f t="shared" si="5"/>
        <v>#REF!</v>
      </c>
      <c r="P43" s="92" t="e">
        <f t="shared" si="6"/>
        <v>#REF!</v>
      </c>
      <c r="Q43" s="10"/>
      <c r="R43" s="92" t="e">
        <f>ROUND('CARICHI VERTICALI 2'!#REF!,1)</f>
        <v>#REF!</v>
      </c>
      <c r="S43" s="92" t="e">
        <f>ROUND('CARICHI VERTICALI 2'!#REF!,1)</f>
        <v>#REF!</v>
      </c>
      <c r="T43" s="114">
        <v>0</v>
      </c>
      <c r="U43" s="114" t="e">
        <f>ROUND('CARICHI VERTICALI 2'!#REF!,0)</f>
        <v>#REF!</v>
      </c>
      <c r="V43" s="92" t="e">
        <f t="shared" si="7"/>
        <v>#REF!</v>
      </c>
      <c r="W43" s="100" t="e">
        <f t="shared" si="8"/>
        <v>#REF!</v>
      </c>
      <c r="X43" s="92" t="e">
        <f t="shared" si="9"/>
        <v>#REF!</v>
      </c>
      <c r="Y43" s="101"/>
      <c r="Z43" s="101"/>
      <c r="AA43" s="101"/>
      <c r="AB43" s="101"/>
      <c r="AC43" s="101"/>
      <c r="AD43" s="101"/>
      <c r="AE43" s="101"/>
      <c r="AF43" s="101"/>
    </row>
    <row r="44" spans="1:32" x14ac:dyDescent="0.25">
      <c r="B44" s="92" t="e">
        <f>ROUND('CARICHI VERTICALI 2'!#REF!,1)</f>
        <v>#REF!</v>
      </c>
      <c r="C44" s="92" t="e">
        <f>ROUND('CARICHI VERTICALI 2'!#REF!,1)</f>
        <v>#REF!</v>
      </c>
      <c r="D44" s="114">
        <v>0</v>
      </c>
      <c r="E44" s="114" t="e">
        <f>ROUND('CARICHI VERTICALI 2'!#REF!,0)</f>
        <v>#REF!</v>
      </c>
      <c r="F44" s="92" t="e">
        <f t="shared" si="1"/>
        <v>#REF!</v>
      </c>
      <c r="G44" s="100" t="e">
        <f t="shared" si="2"/>
        <v>#REF!</v>
      </c>
      <c r="H44" s="92" t="e">
        <f t="shared" si="3"/>
        <v>#REF!</v>
      </c>
      <c r="J44" s="92" t="e">
        <f>ROUND('CARICHI VERTICALI 2'!#REF!,1)</f>
        <v>#REF!</v>
      </c>
      <c r="K44" s="92" t="e">
        <f>ROUND('CARICHI VERTICALI 2'!#REF!,1)</f>
        <v>#REF!</v>
      </c>
      <c r="L44" s="114">
        <v>0</v>
      </c>
      <c r="M44" s="114" t="e">
        <f>ROUND('CARICHI VERTICALI 2'!#REF!,0)</f>
        <v>#REF!</v>
      </c>
      <c r="N44" s="92" t="e">
        <f t="shared" si="4"/>
        <v>#REF!</v>
      </c>
      <c r="O44" s="100" t="e">
        <f t="shared" si="5"/>
        <v>#REF!</v>
      </c>
      <c r="P44" s="92" t="e">
        <f t="shared" si="6"/>
        <v>#REF!</v>
      </c>
      <c r="Q44" s="10"/>
      <c r="R44" s="92" t="e">
        <f>ROUND('CARICHI VERTICALI 2'!#REF!,1)</f>
        <v>#REF!</v>
      </c>
      <c r="S44" s="92" t="e">
        <f>ROUND('CARICHI VERTICALI 2'!#REF!,1)</f>
        <v>#REF!</v>
      </c>
      <c r="T44" s="114">
        <v>0</v>
      </c>
      <c r="U44" s="114" t="e">
        <f>ROUND('CARICHI VERTICALI 2'!#REF!,0)</f>
        <v>#REF!</v>
      </c>
      <c r="V44" s="92" t="e">
        <f t="shared" si="7"/>
        <v>#REF!</v>
      </c>
      <c r="W44" s="100" t="e">
        <f t="shared" si="8"/>
        <v>#REF!</v>
      </c>
      <c r="X44" s="92" t="e">
        <f t="shared" si="9"/>
        <v>#REF!</v>
      </c>
      <c r="Y44" s="101"/>
      <c r="Z44" s="101"/>
      <c r="AA44" s="101"/>
      <c r="AB44" s="101"/>
      <c r="AC44" s="101"/>
      <c r="AD44" s="101"/>
      <c r="AE44" s="101"/>
      <c r="AF44" s="101"/>
    </row>
    <row r="45" spans="1:32" x14ac:dyDescent="0.25">
      <c r="B45" s="92" t="e">
        <f>ROUND('CARICHI VERTICALI 2'!#REF!,1)</f>
        <v>#REF!</v>
      </c>
      <c r="C45" s="92" t="e">
        <f>ROUND('CARICHI VERTICALI 2'!#REF!,1)</f>
        <v>#REF!</v>
      </c>
      <c r="D45" s="114">
        <v>0</v>
      </c>
      <c r="E45" s="114" t="e">
        <f>ROUND('CARICHI VERTICALI 2'!#REF!,0)</f>
        <v>#REF!</v>
      </c>
      <c r="F45" s="92" t="e">
        <f t="shared" si="1"/>
        <v>#REF!</v>
      </c>
      <c r="G45" s="100" t="e">
        <f t="shared" si="2"/>
        <v>#REF!</v>
      </c>
      <c r="H45" s="92" t="e">
        <f t="shared" si="3"/>
        <v>#REF!</v>
      </c>
      <c r="J45" s="92" t="e">
        <f>ROUND('CARICHI VERTICALI 2'!#REF!,1)</f>
        <v>#REF!</v>
      </c>
      <c r="K45" s="92" t="e">
        <f>ROUND('CARICHI VERTICALI 2'!#REF!,1)</f>
        <v>#REF!</v>
      </c>
      <c r="L45" s="114">
        <v>0</v>
      </c>
      <c r="M45" s="114" t="e">
        <f>ROUND('CARICHI VERTICALI 2'!#REF!,0)</f>
        <v>#REF!</v>
      </c>
      <c r="N45" s="92" t="e">
        <f t="shared" si="4"/>
        <v>#REF!</v>
      </c>
      <c r="O45" s="100" t="e">
        <f t="shared" si="5"/>
        <v>#REF!</v>
      </c>
      <c r="P45" s="92" t="e">
        <f t="shared" si="6"/>
        <v>#REF!</v>
      </c>
      <c r="Q45" s="10"/>
      <c r="R45" s="92" t="e">
        <f>ROUND('CARICHI VERTICALI 2'!#REF!,1)</f>
        <v>#REF!</v>
      </c>
      <c r="S45" s="92" t="e">
        <f>ROUND('CARICHI VERTICALI 2'!#REF!,1)</f>
        <v>#REF!</v>
      </c>
      <c r="T45" s="114">
        <v>0</v>
      </c>
      <c r="U45" s="114" t="e">
        <f>ROUND('CARICHI VERTICALI 2'!#REF!,0)</f>
        <v>#REF!</v>
      </c>
      <c r="V45" s="92" t="e">
        <f t="shared" si="7"/>
        <v>#REF!</v>
      </c>
      <c r="W45" s="100" t="e">
        <f t="shared" si="8"/>
        <v>#REF!</v>
      </c>
      <c r="X45" s="92" t="e">
        <f t="shared" si="9"/>
        <v>#REF!</v>
      </c>
      <c r="Y45" s="101"/>
      <c r="Z45" s="101"/>
      <c r="AA45" s="101"/>
      <c r="AB45" s="101"/>
      <c r="AC45" s="101"/>
      <c r="AD45" s="101"/>
      <c r="AE45" s="101"/>
      <c r="AF45" s="101"/>
    </row>
    <row r="46" spans="1:32" x14ac:dyDescent="0.25">
      <c r="B46" s="92" t="e">
        <f>ROUND('CARICHI VERTICALI 2'!#REF!,1)</f>
        <v>#REF!</v>
      </c>
      <c r="C46" s="92" t="e">
        <f>ROUND('CARICHI VERTICALI 2'!#REF!,1)</f>
        <v>#REF!</v>
      </c>
      <c r="D46" s="114">
        <v>0</v>
      </c>
      <c r="E46" s="114" t="e">
        <f>ROUND('CARICHI VERTICALI 2'!#REF!,0)</f>
        <v>#REF!</v>
      </c>
      <c r="F46" s="92" t="e">
        <f t="shared" si="1"/>
        <v>#REF!</v>
      </c>
      <c r="G46" s="100" t="e">
        <f t="shared" si="2"/>
        <v>#REF!</v>
      </c>
      <c r="H46" s="92" t="e">
        <f t="shared" si="3"/>
        <v>#REF!</v>
      </c>
      <c r="J46" s="92" t="e">
        <f>ROUND('CARICHI VERTICALI 2'!#REF!,1)</f>
        <v>#REF!</v>
      </c>
      <c r="K46" s="92" t="e">
        <f>ROUND('CARICHI VERTICALI 2'!#REF!,1)</f>
        <v>#REF!</v>
      </c>
      <c r="L46" s="114">
        <v>0</v>
      </c>
      <c r="M46" s="114" t="e">
        <f>ROUND('CARICHI VERTICALI 2'!#REF!,0)</f>
        <v>#REF!</v>
      </c>
      <c r="N46" s="92" t="e">
        <f t="shared" si="4"/>
        <v>#REF!</v>
      </c>
      <c r="O46" s="100" t="e">
        <f t="shared" si="5"/>
        <v>#REF!</v>
      </c>
      <c r="P46" s="92" t="e">
        <f t="shared" si="6"/>
        <v>#REF!</v>
      </c>
      <c r="Q46" s="10"/>
      <c r="R46" s="92" t="e">
        <f>ROUND('CARICHI VERTICALI 2'!#REF!,1)</f>
        <v>#REF!</v>
      </c>
      <c r="S46" s="92" t="e">
        <f>ROUND('CARICHI VERTICALI 2'!#REF!,1)</f>
        <v>#REF!</v>
      </c>
      <c r="T46" s="114">
        <v>0</v>
      </c>
      <c r="U46" s="114" t="e">
        <f>ROUND('CARICHI VERTICALI 2'!#REF!,0)</f>
        <v>#REF!</v>
      </c>
      <c r="V46" s="92" t="e">
        <f t="shared" si="7"/>
        <v>#REF!</v>
      </c>
      <c r="W46" s="100" t="e">
        <f t="shared" si="8"/>
        <v>#REF!</v>
      </c>
      <c r="X46" s="92" t="e">
        <f t="shared" si="9"/>
        <v>#REF!</v>
      </c>
      <c r="Y46" s="101"/>
      <c r="Z46" s="101"/>
      <c r="AA46" s="101"/>
      <c r="AB46" s="101"/>
      <c r="AC46" s="101"/>
      <c r="AD46" s="101"/>
      <c r="AE46" s="101"/>
      <c r="AF46" s="101"/>
    </row>
    <row r="47" spans="1:32" x14ac:dyDescent="0.25">
      <c r="B47" s="92" t="e">
        <f>ROUND('CARICHI VERTICALI 2'!#REF!,1)</f>
        <v>#REF!</v>
      </c>
      <c r="C47" s="92" t="e">
        <f>ROUND('CARICHI VERTICALI 2'!#REF!,1)</f>
        <v>#REF!</v>
      </c>
      <c r="D47" s="114">
        <v>0</v>
      </c>
      <c r="E47" s="114" t="e">
        <f>ROUND('CARICHI VERTICALI 2'!#REF!,0)</f>
        <v>#REF!</v>
      </c>
      <c r="F47" s="92" t="e">
        <f t="shared" si="1"/>
        <v>#REF!</v>
      </c>
      <c r="G47" s="100" t="e">
        <f t="shared" si="2"/>
        <v>#REF!</v>
      </c>
      <c r="H47" s="92" t="e">
        <f t="shared" si="3"/>
        <v>#REF!</v>
      </c>
      <c r="I47" s="10"/>
      <c r="J47" s="92" t="e">
        <f>ROUND('CARICHI VERTICALI 2'!#REF!,1)</f>
        <v>#REF!</v>
      </c>
      <c r="K47" s="92" t="e">
        <f>ROUND('CARICHI VERTICALI 2'!#REF!,1)</f>
        <v>#REF!</v>
      </c>
      <c r="L47" s="114">
        <v>0</v>
      </c>
      <c r="M47" s="114" t="e">
        <f>ROUND('CARICHI VERTICALI 2'!#REF!,0)</f>
        <v>#REF!</v>
      </c>
      <c r="N47" s="92" t="e">
        <f t="shared" si="4"/>
        <v>#REF!</v>
      </c>
      <c r="O47" s="100" t="e">
        <f t="shared" si="5"/>
        <v>#REF!</v>
      </c>
      <c r="P47" s="92" t="e">
        <f t="shared" si="6"/>
        <v>#REF!</v>
      </c>
      <c r="Q47" s="10"/>
      <c r="R47" s="92" t="e">
        <f>ROUND('CARICHI VERTICALI 2'!#REF!,1)</f>
        <v>#REF!</v>
      </c>
      <c r="S47" s="92" t="e">
        <f>ROUND('CARICHI VERTICALI 2'!#REF!,1)</f>
        <v>#REF!</v>
      </c>
      <c r="T47" s="114">
        <v>0</v>
      </c>
      <c r="U47" s="114" t="e">
        <f>ROUND('CARICHI VERTICALI 2'!#REF!,0)</f>
        <v>#REF!</v>
      </c>
      <c r="V47" s="92" t="e">
        <f t="shared" si="7"/>
        <v>#REF!</v>
      </c>
      <c r="W47" s="100" t="e">
        <f t="shared" si="8"/>
        <v>#REF!</v>
      </c>
      <c r="X47" s="92" t="e">
        <f t="shared" si="9"/>
        <v>#REF!</v>
      </c>
      <c r="Y47" s="101"/>
      <c r="Z47" s="101"/>
      <c r="AA47" s="101"/>
      <c r="AB47" s="101"/>
      <c r="AC47" s="101"/>
      <c r="AD47" s="101"/>
      <c r="AE47" s="101"/>
      <c r="AF47" s="101"/>
    </row>
    <row r="48" spans="1:32" x14ac:dyDescent="0.25">
      <c r="B48" s="92" t="e">
        <f>ROUND('CARICHI VERTICALI 2'!#REF!,1)</f>
        <v>#REF!</v>
      </c>
      <c r="C48" s="92" t="e">
        <f>ROUND('CARICHI VERTICALI 2'!#REF!,1)</f>
        <v>#REF!</v>
      </c>
      <c r="D48" s="114">
        <v>0</v>
      </c>
      <c r="E48" s="114" t="e">
        <f>ROUND('CARICHI VERTICALI 2'!#REF!,0)</f>
        <v>#REF!</v>
      </c>
      <c r="F48" s="92" t="e">
        <f t="shared" si="1"/>
        <v>#REF!</v>
      </c>
      <c r="G48" s="100" t="e">
        <f t="shared" si="2"/>
        <v>#REF!</v>
      </c>
      <c r="H48" s="92" t="e">
        <f t="shared" si="3"/>
        <v>#REF!</v>
      </c>
      <c r="I48" s="10"/>
      <c r="J48" s="92" t="e">
        <f>ROUND('CARICHI VERTICALI 2'!#REF!,1)</f>
        <v>#REF!</v>
      </c>
      <c r="K48" s="92" t="e">
        <f>ROUND('CARICHI VERTICALI 2'!#REF!,1)</f>
        <v>#REF!</v>
      </c>
      <c r="L48" s="114">
        <v>0</v>
      </c>
      <c r="M48" s="114" t="e">
        <f>ROUND('CARICHI VERTICALI 2'!#REF!,0)</f>
        <v>#REF!</v>
      </c>
      <c r="N48" s="92" t="e">
        <f t="shared" si="4"/>
        <v>#REF!</v>
      </c>
      <c r="O48" s="100" t="e">
        <f t="shared" si="5"/>
        <v>#REF!</v>
      </c>
      <c r="P48" s="92" t="e">
        <f t="shared" si="6"/>
        <v>#REF!</v>
      </c>
      <c r="Q48" s="10"/>
      <c r="R48" s="92" t="e">
        <f>ROUND('CARICHI VERTICALI 2'!#REF!,1)</f>
        <v>#REF!</v>
      </c>
      <c r="S48" s="92" t="e">
        <f>ROUND('CARICHI VERTICALI 2'!#REF!,1)</f>
        <v>#REF!</v>
      </c>
      <c r="T48" s="114">
        <v>0</v>
      </c>
      <c r="U48" s="114" t="e">
        <f>ROUND('CARICHI VERTICALI 2'!#REF!,0)</f>
        <v>#REF!</v>
      </c>
      <c r="V48" s="92" t="e">
        <f t="shared" si="7"/>
        <v>#REF!</v>
      </c>
      <c r="W48" s="100" t="e">
        <f t="shared" si="8"/>
        <v>#REF!</v>
      </c>
      <c r="X48" s="92" t="e">
        <f t="shared" si="9"/>
        <v>#REF!</v>
      </c>
      <c r="Y48" s="101"/>
      <c r="Z48" s="101"/>
      <c r="AA48" s="101"/>
      <c r="AB48" s="101"/>
      <c r="AC48" s="101"/>
      <c r="AD48" s="101"/>
      <c r="AE48" s="101"/>
      <c r="AF48" s="101"/>
    </row>
    <row r="49" spans="2:32" x14ac:dyDescent="0.25">
      <c r="B49" s="92" t="e">
        <f>ROUND('CARICHI VERTICALI 2'!#REF!,1)</f>
        <v>#REF!</v>
      </c>
      <c r="C49" s="92" t="e">
        <f>ROUND('CARICHI VERTICALI 2'!#REF!,1)</f>
        <v>#REF!</v>
      </c>
      <c r="D49" s="114">
        <v>0</v>
      </c>
      <c r="E49" s="114" t="e">
        <f>ROUND('CARICHI VERTICALI 2'!#REF!,0)</f>
        <v>#REF!</v>
      </c>
      <c r="F49" s="92" t="e">
        <f t="shared" si="1"/>
        <v>#REF!</v>
      </c>
      <c r="G49" s="100" t="e">
        <f t="shared" si="2"/>
        <v>#REF!</v>
      </c>
      <c r="H49" s="92" t="e">
        <f t="shared" si="3"/>
        <v>#REF!</v>
      </c>
      <c r="I49" s="10"/>
      <c r="J49" s="92" t="e">
        <f>ROUND('CARICHI VERTICALI 2'!#REF!,1)</f>
        <v>#REF!</v>
      </c>
      <c r="K49" s="92" t="e">
        <f>ROUND('CARICHI VERTICALI 2'!#REF!,1)</f>
        <v>#REF!</v>
      </c>
      <c r="L49" s="114">
        <v>0</v>
      </c>
      <c r="M49" s="114" t="e">
        <f>ROUND('CARICHI VERTICALI 2'!#REF!,0)</f>
        <v>#REF!</v>
      </c>
      <c r="N49" s="92" t="e">
        <f t="shared" si="4"/>
        <v>#REF!</v>
      </c>
      <c r="O49" s="100" t="e">
        <f t="shared" si="5"/>
        <v>#REF!</v>
      </c>
      <c r="P49" s="92" t="e">
        <f t="shared" si="6"/>
        <v>#REF!</v>
      </c>
      <c r="Q49" s="10"/>
      <c r="R49" s="92" t="e">
        <f>ROUND('CARICHI VERTICALI 2'!#REF!,1)</f>
        <v>#REF!</v>
      </c>
      <c r="S49" s="92" t="e">
        <f>ROUND('CARICHI VERTICALI 2'!#REF!,1)</f>
        <v>#REF!</v>
      </c>
      <c r="T49" s="114">
        <v>0</v>
      </c>
      <c r="U49" s="114" t="e">
        <f>ROUND('CARICHI VERTICALI 2'!#REF!,0)</f>
        <v>#REF!</v>
      </c>
      <c r="V49" s="92" t="e">
        <f t="shared" si="7"/>
        <v>#REF!</v>
      </c>
      <c r="W49" s="100" t="e">
        <f t="shared" si="8"/>
        <v>#REF!</v>
      </c>
      <c r="X49" s="92" t="e">
        <f t="shared" si="9"/>
        <v>#REF!</v>
      </c>
      <c r="Y49" s="101"/>
      <c r="Z49" s="101"/>
      <c r="AA49" s="101"/>
      <c r="AB49" s="101"/>
      <c r="AC49" s="101"/>
      <c r="AD49" s="101"/>
      <c r="AE49" s="101"/>
      <c r="AF49" s="101"/>
    </row>
    <row r="50" spans="2:32" x14ac:dyDescent="0.25">
      <c r="B50" s="92" t="e">
        <f>ROUND('CARICHI VERTICALI 2'!#REF!,1)</f>
        <v>#REF!</v>
      </c>
      <c r="C50" s="92" t="e">
        <f>ROUND('CARICHI VERTICALI 2'!#REF!,1)</f>
        <v>#REF!</v>
      </c>
      <c r="D50" s="114">
        <v>0</v>
      </c>
      <c r="E50" s="114" t="e">
        <f>ROUND('CARICHI VERTICALI 2'!#REF!,0)</f>
        <v>#REF!</v>
      </c>
      <c r="F50" s="92" t="e">
        <f t="shared" si="1"/>
        <v>#REF!</v>
      </c>
      <c r="G50" s="100" t="e">
        <f t="shared" si="2"/>
        <v>#REF!</v>
      </c>
      <c r="H50" s="92" t="e">
        <f t="shared" si="3"/>
        <v>#REF!</v>
      </c>
      <c r="I50" s="10"/>
      <c r="J50" s="92" t="e">
        <f>ROUND('CARICHI VERTICALI 2'!#REF!,1)</f>
        <v>#REF!</v>
      </c>
      <c r="K50" s="92" t="e">
        <f>ROUND('CARICHI VERTICALI 2'!#REF!,1)</f>
        <v>#REF!</v>
      </c>
      <c r="L50" s="114">
        <v>0</v>
      </c>
      <c r="M50" s="114" t="e">
        <f>ROUND('CARICHI VERTICALI 2'!#REF!,0)</f>
        <v>#REF!</v>
      </c>
      <c r="N50" s="92" t="e">
        <f t="shared" si="4"/>
        <v>#REF!</v>
      </c>
      <c r="O50" s="100" t="e">
        <f t="shared" si="5"/>
        <v>#REF!</v>
      </c>
      <c r="P50" s="92" t="e">
        <f t="shared" si="6"/>
        <v>#REF!</v>
      </c>
      <c r="Q50" s="10"/>
      <c r="R50" s="92" t="e">
        <f>ROUND('CARICHI VERTICALI 2'!#REF!,1)</f>
        <v>#REF!</v>
      </c>
      <c r="S50" s="92" t="e">
        <f>ROUND('CARICHI VERTICALI 2'!#REF!,1)</f>
        <v>#REF!</v>
      </c>
      <c r="T50" s="114">
        <v>0</v>
      </c>
      <c r="U50" s="114" t="e">
        <f>ROUND('CARICHI VERTICALI 2'!#REF!,0)</f>
        <v>#REF!</v>
      </c>
      <c r="V50" s="92" t="e">
        <f t="shared" si="7"/>
        <v>#REF!</v>
      </c>
      <c r="W50" s="100" t="e">
        <f t="shared" si="8"/>
        <v>#REF!</v>
      </c>
      <c r="X50" s="92" t="e">
        <f t="shared" si="9"/>
        <v>#REF!</v>
      </c>
      <c r="Y50" s="101"/>
      <c r="Z50" s="101"/>
      <c r="AA50" s="101"/>
      <c r="AB50" s="101"/>
      <c r="AC50" s="101"/>
      <c r="AD50" s="101"/>
      <c r="AE50" s="101"/>
      <c r="AF50" s="101"/>
    </row>
    <row r="51" spans="2:32" x14ac:dyDescent="0.25">
      <c r="B51" s="92" t="e">
        <f>ROUND('CARICHI VERTICALI 2'!#REF!,1)</f>
        <v>#REF!</v>
      </c>
      <c r="C51" s="92" t="e">
        <f>ROUND('CARICHI VERTICALI 2'!#REF!,1)</f>
        <v>#REF!</v>
      </c>
      <c r="D51" s="114">
        <v>0</v>
      </c>
      <c r="E51" s="114" t="e">
        <f>ROUND('CARICHI VERTICALI 2'!#REF!,0)</f>
        <v>#REF!</v>
      </c>
      <c r="F51" s="92" t="e">
        <f t="shared" si="1"/>
        <v>#REF!</v>
      </c>
      <c r="G51" s="100" t="e">
        <f t="shared" si="2"/>
        <v>#REF!</v>
      </c>
      <c r="H51" s="92" t="e">
        <f t="shared" si="3"/>
        <v>#REF!</v>
      </c>
      <c r="J51" s="92" t="e">
        <f>ROUND('CARICHI VERTICALI 2'!#REF!,1)</f>
        <v>#REF!</v>
      </c>
      <c r="K51" s="92" t="e">
        <f>ROUND('CARICHI VERTICALI 2'!#REF!,1)</f>
        <v>#REF!</v>
      </c>
      <c r="L51" s="114">
        <v>0</v>
      </c>
      <c r="M51" s="114" t="e">
        <f>ROUND('CARICHI VERTICALI 2'!#REF!,0)</f>
        <v>#REF!</v>
      </c>
      <c r="N51" s="92" t="e">
        <f t="shared" si="4"/>
        <v>#REF!</v>
      </c>
      <c r="O51" s="100" t="e">
        <f t="shared" si="5"/>
        <v>#REF!</v>
      </c>
      <c r="P51" s="92" t="e">
        <f t="shared" si="6"/>
        <v>#REF!</v>
      </c>
      <c r="Q51" s="10"/>
      <c r="R51" s="92" t="e">
        <f>ROUND('CARICHI VERTICALI 2'!#REF!,1)</f>
        <v>#REF!</v>
      </c>
      <c r="S51" s="92" t="e">
        <f>ROUND('CARICHI VERTICALI 2'!#REF!,1)</f>
        <v>#REF!</v>
      </c>
      <c r="T51" s="114">
        <v>0</v>
      </c>
      <c r="U51" s="114" t="e">
        <f>ROUND('CARICHI VERTICALI 2'!#REF!,0)</f>
        <v>#REF!</v>
      </c>
      <c r="V51" s="92" t="e">
        <f t="shared" si="7"/>
        <v>#REF!</v>
      </c>
      <c r="W51" s="100" t="e">
        <f t="shared" si="8"/>
        <v>#REF!</v>
      </c>
      <c r="X51" s="92" t="e">
        <f t="shared" si="9"/>
        <v>#REF!</v>
      </c>
      <c r="Y51" s="101"/>
      <c r="Z51" s="101"/>
      <c r="AA51" s="101"/>
      <c r="AB51" s="101"/>
      <c r="AC51" s="101"/>
      <c r="AD51" s="101"/>
      <c r="AE51" s="101"/>
      <c r="AF51" s="101"/>
    </row>
    <row r="52" spans="2:32" x14ac:dyDescent="0.25">
      <c r="B52" s="92" t="e">
        <f>ROUND('CARICHI VERTICALI 2'!#REF!,1)</f>
        <v>#REF!</v>
      </c>
      <c r="C52" s="92" t="e">
        <f>ROUND('CARICHI VERTICALI 2'!#REF!,1)</f>
        <v>#REF!</v>
      </c>
      <c r="D52" s="114">
        <v>0</v>
      </c>
      <c r="E52" s="114" t="e">
        <f>ROUND('CARICHI VERTICALI 2'!#REF!,0)</f>
        <v>#REF!</v>
      </c>
      <c r="F52" s="92" t="e">
        <f t="shared" si="1"/>
        <v>#REF!</v>
      </c>
      <c r="G52" s="100" t="e">
        <f t="shared" si="2"/>
        <v>#REF!</v>
      </c>
      <c r="H52" s="92" t="e">
        <f t="shared" si="3"/>
        <v>#REF!</v>
      </c>
      <c r="J52" s="92" t="e">
        <f>ROUND('CARICHI VERTICALI 2'!#REF!,1)</f>
        <v>#REF!</v>
      </c>
      <c r="K52" s="92" t="e">
        <f>ROUND('CARICHI VERTICALI 2'!#REF!,1)</f>
        <v>#REF!</v>
      </c>
      <c r="L52" s="114">
        <v>0</v>
      </c>
      <c r="M52" s="114" t="e">
        <f>ROUND('CARICHI VERTICALI 2'!#REF!,0)</f>
        <v>#REF!</v>
      </c>
      <c r="N52" s="92" t="e">
        <f t="shared" si="4"/>
        <v>#REF!</v>
      </c>
      <c r="O52" s="100" t="e">
        <f t="shared" si="5"/>
        <v>#REF!</v>
      </c>
      <c r="P52" s="92" t="e">
        <f t="shared" si="6"/>
        <v>#REF!</v>
      </c>
      <c r="Q52" s="10"/>
      <c r="R52" s="92" t="e">
        <f>ROUND('CARICHI VERTICALI 2'!#REF!,1)</f>
        <v>#REF!</v>
      </c>
      <c r="S52" s="92" t="e">
        <f>ROUND('CARICHI VERTICALI 2'!#REF!,1)</f>
        <v>#REF!</v>
      </c>
      <c r="T52" s="114">
        <v>0</v>
      </c>
      <c r="U52" s="114" t="e">
        <f>ROUND('CARICHI VERTICALI 2'!#REF!,0)</f>
        <v>#REF!</v>
      </c>
      <c r="V52" s="92" t="e">
        <f t="shared" si="7"/>
        <v>#REF!</v>
      </c>
      <c r="W52" s="100" t="e">
        <f t="shared" si="8"/>
        <v>#REF!</v>
      </c>
      <c r="X52" s="92" t="e">
        <f t="shared" si="9"/>
        <v>#REF!</v>
      </c>
      <c r="Y52" s="101"/>
      <c r="Z52" s="101"/>
      <c r="AA52" s="101"/>
      <c r="AB52" s="101"/>
      <c r="AC52" s="101"/>
      <c r="AD52" s="101"/>
      <c r="AE52" s="101"/>
      <c r="AF52" s="101"/>
    </row>
    <row r="53" spans="2:32" x14ac:dyDescent="0.25">
      <c r="B53" s="92" t="e">
        <f>ROUND('CARICHI VERTICALI 2'!#REF!,1)</f>
        <v>#REF!</v>
      </c>
      <c r="C53" s="92" t="e">
        <f>ROUND('CARICHI VERTICALI 2'!#REF!,1)</f>
        <v>#REF!</v>
      </c>
      <c r="D53" s="114">
        <v>0</v>
      </c>
      <c r="E53" s="114" t="e">
        <f>ROUND('CARICHI VERTICALI 2'!#REF!,0)</f>
        <v>#REF!</v>
      </c>
      <c r="F53" s="92" t="e">
        <f t="shared" si="1"/>
        <v>#REF!</v>
      </c>
      <c r="G53" s="100" t="e">
        <f t="shared" si="2"/>
        <v>#REF!</v>
      </c>
      <c r="H53" s="92" t="e">
        <f t="shared" si="3"/>
        <v>#REF!</v>
      </c>
      <c r="J53" s="92" t="e">
        <f>ROUND('CARICHI VERTICALI 2'!#REF!,1)</f>
        <v>#REF!</v>
      </c>
      <c r="K53" s="92" t="e">
        <f>ROUND('CARICHI VERTICALI 2'!#REF!,1)</f>
        <v>#REF!</v>
      </c>
      <c r="L53" s="114">
        <v>0</v>
      </c>
      <c r="M53" s="114" t="e">
        <f>ROUND('CARICHI VERTICALI 2'!#REF!,0)</f>
        <v>#REF!</v>
      </c>
      <c r="N53" s="92" t="e">
        <f t="shared" si="4"/>
        <v>#REF!</v>
      </c>
      <c r="O53" s="100" t="e">
        <f t="shared" si="5"/>
        <v>#REF!</v>
      </c>
      <c r="P53" s="92" t="e">
        <f t="shared" si="6"/>
        <v>#REF!</v>
      </c>
      <c r="Q53" s="10"/>
      <c r="R53" s="92" t="e">
        <f>ROUND('CARICHI VERTICALI 2'!#REF!,1)</f>
        <v>#REF!</v>
      </c>
      <c r="S53" s="92" t="e">
        <f>ROUND('CARICHI VERTICALI 2'!#REF!,1)</f>
        <v>#REF!</v>
      </c>
      <c r="T53" s="114">
        <v>0</v>
      </c>
      <c r="U53" s="114" t="e">
        <f>ROUND('CARICHI VERTICALI 2'!#REF!,0)</f>
        <v>#REF!</v>
      </c>
      <c r="V53" s="92" t="e">
        <f t="shared" si="7"/>
        <v>#REF!</v>
      </c>
      <c r="W53" s="100" t="e">
        <f t="shared" si="8"/>
        <v>#REF!</v>
      </c>
      <c r="X53" s="92" t="e">
        <f t="shared" si="9"/>
        <v>#REF!</v>
      </c>
    </row>
    <row r="54" spans="2:32" x14ac:dyDescent="0.25">
      <c r="B54" s="92" t="e">
        <f>ROUND('CARICHI VERTICALI 2'!#REF!,1)</f>
        <v>#REF!</v>
      </c>
      <c r="C54" s="92" t="e">
        <f>ROUND('CARICHI VERTICALI 2'!#REF!,1)</f>
        <v>#REF!</v>
      </c>
      <c r="D54" s="114">
        <v>0</v>
      </c>
      <c r="E54" s="114" t="e">
        <f>ROUND('CARICHI VERTICALI 2'!#REF!,0)</f>
        <v>#REF!</v>
      </c>
      <c r="F54" s="92" t="e">
        <f t="shared" si="1"/>
        <v>#REF!</v>
      </c>
      <c r="G54" s="100" t="e">
        <f t="shared" si="2"/>
        <v>#REF!</v>
      </c>
      <c r="H54" s="92" t="e">
        <f t="shared" si="3"/>
        <v>#REF!</v>
      </c>
      <c r="J54" s="92" t="e">
        <f>ROUND('CARICHI VERTICALI 2'!#REF!,1)</f>
        <v>#REF!</v>
      </c>
      <c r="K54" s="92" t="e">
        <f>ROUND('CARICHI VERTICALI 2'!#REF!,1)</f>
        <v>#REF!</v>
      </c>
      <c r="L54" s="114">
        <v>0</v>
      </c>
      <c r="M54" s="114" t="e">
        <f>ROUND('CARICHI VERTICALI 2'!#REF!,0)</f>
        <v>#REF!</v>
      </c>
      <c r="N54" s="92" t="e">
        <f t="shared" si="4"/>
        <v>#REF!</v>
      </c>
      <c r="O54" s="100" t="e">
        <f t="shared" si="5"/>
        <v>#REF!</v>
      </c>
      <c r="P54" s="92" t="e">
        <f t="shared" si="6"/>
        <v>#REF!</v>
      </c>
      <c r="Q54" s="10"/>
      <c r="R54" s="92" t="e">
        <f>ROUND('CARICHI VERTICALI 2'!#REF!,1)</f>
        <v>#REF!</v>
      </c>
      <c r="S54" s="92" t="e">
        <f>ROUND('CARICHI VERTICALI 2'!#REF!,1)</f>
        <v>#REF!</v>
      </c>
      <c r="T54" s="114">
        <v>0</v>
      </c>
      <c r="U54" s="114" t="e">
        <f>ROUND('CARICHI VERTICALI 2'!#REF!,0)</f>
        <v>#REF!</v>
      </c>
      <c r="V54" s="92" t="e">
        <f t="shared" si="7"/>
        <v>#REF!</v>
      </c>
      <c r="W54" s="100" t="e">
        <f t="shared" si="8"/>
        <v>#REF!</v>
      </c>
      <c r="X54" s="92" t="e">
        <f t="shared" si="9"/>
        <v>#REF!</v>
      </c>
    </row>
    <row r="55" spans="2:32" x14ac:dyDescent="0.25">
      <c r="B55" s="92" t="e">
        <f>ROUND('CARICHI VERTICALI 2'!#REF!,1)</f>
        <v>#REF!</v>
      </c>
      <c r="C55" s="92" t="e">
        <f>ROUND('CARICHI VERTICALI 2'!#REF!,1)</f>
        <v>#REF!</v>
      </c>
      <c r="D55" s="114">
        <v>0</v>
      </c>
      <c r="E55" s="114" t="e">
        <f>ROUND('CARICHI VERTICALI 2'!#REF!,0)</f>
        <v>#REF!</v>
      </c>
      <c r="F55" s="92" t="e">
        <f t="shared" si="1"/>
        <v>#REF!</v>
      </c>
      <c r="G55" s="100" t="e">
        <f t="shared" si="2"/>
        <v>#REF!</v>
      </c>
      <c r="H55" s="92" t="e">
        <f t="shared" si="3"/>
        <v>#REF!</v>
      </c>
      <c r="J55" s="92" t="e">
        <f>ROUND('CARICHI VERTICALI 2'!#REF!,1)</f>
        <v>#REF!</v>
      </c>
      <c r="K55" s="92" t="e">
        <f>ROUND('CARICHI VERTICALI 2'!#REF!,1)</f>
        <v>#REF!</v>
      </c>
      <c r="L55" s="114">
        <v>0</v>
      </c>
      <c r="M55" s="114" t="e">
        <f>ROUND('CARICHI VERTICALI 2'!#REF!,0)</f>
        <v>#REF!</v>
      </c>
      <c r="N55" s="92" t="e">
        <f t="shared" si="4"/>
        <v>#REF!</v>
      </c>
      <c r="O55" s="100" t="e">
        <f t="shared" si="5"/>
        <v>#REF!</v>
      </c>
      <c r="P55" s="92" t="e">
        <f t="shared" si="6"/>
        <v>#REF!</v>
      </c>
      <c r="Q55" s="10"/>
      <c r="R55" s="92" t="e">
        <f>ROUND('CARICHI VERTICALI 2'!#REF!,1)</f>
        <v>#REF!</v>
      </c>
      <c r="S55" s="92" t="e">
        <f>ROUND('CARICHI VERTICALI 2'!#REF!,1)</f>
        <v>#REF!</v>
      </c>
      <c r="T55" s="114">
        <v>0</v>
      </c>
      <c r="U55" s="114" t="e">
        <f>ROUND('CARICHI VERTICALI 2'!#REF!,0)</f>
        <v>#REF!</v>
      </c>
      <c r="V55" s="92" t="e">
        <f t="shared" si="7"/>
        <v>#REF!</v>
      </c>
      <c r="W55" s="100" t="e">
        <f t="shared" si="8"/>
        <v>#REF!</v>
      </c>
      <c r="X55" s="92" t="e">
        <f t="shared" si="9"/>
        <v>#REF!</v>
      </c>
    </row>
    <row r="56" spans="2:32" x14ac:dyDescent="0.25">
      <c r="B56" s="92" t="e">
        <f>ROUND('CARICHI VERTICALI 2'!#REF!,1)</f>
        <v>#REF!</v>
      </c>
      <c r="C56" s="92" t="e">
        <f>ROUND('CARICHI VERTICALI 2'!#REF!,1)</f>
        <v>#REF!</v>
      </c>
      <c r="D56" s="114">
        <v>0</v>
      </c>
      <c r="E56" s="114" t="e">
        <f>ROUND('CARICHI VERTICALI 2'!#REF!,0)</f>
        <v>#REF!</v>
      </c>
      <c r="F56" s="92" t="e">
        <f t="shared" si="1"/>
        <v>#REF!</v>
      </c>
      <c r="G56" s="100" t="e">
        <f t="shared" si="2"/>
        <v>#REF!</v>
      </c>
      <c r="H56" s="92" t="e">
        <f t="shared" si="3"/>
        <v>#REF!</v>
      </c>
      <c r="J56" s="92" t="e">
        <f>ROUND('CARICHI VERTICALI 2'!#REF!,1)</f>
        <v>#REF!</v>
      </c>
      <c r="K56" s="92" t="e">
        <f>ROUND('CARICHI VERTICALI 2'!#REF!,1)</f>
        <v>#REF!</v>
      </c>
      <c r="L56" s="114">
        <v>0</v>
      </c>
      <c r="M56" s="114" t="e">
        <f>ROUND('CARICHI VERTICALI 2'!#REF!,0)</f>
        <v>#REF!</v>
      </c>
      <c r="N56" s="92" t="e">
        <f t="shared" si="4"/>
        <v>#REF!</v>
      </c>
      <c r="O56" s="100" t="e">
        <f t="shared" si="5"/>
        <v>#REF!</v>
      </c>
      <c r="P56" s="92" t="e">
        <f t="shared" si="6"/>
        <v>#REF!</v>
      </c>
      <c r="Q56" s="10"/>
      <c r="R56" s="92" t="e">
        <f>ROUND('CARICHI VERTICALI 2'!#REF!,1)</f>
        <v>#REF!</v>
      </c>
      <c r="S56" s="92" t="e">
        <f>ROUND('CARICHI VERTICALI 2'!#REF!,1)</f>
        <v>#REF!</v>
      </c>
      <c r="T56" s="114">
        <v>0</v>
      </c>
      <c r="U56" s="114" t="e">
        <f>ROUND('CARICHI VERTICALI 2'!#REF!,0)</f>
        <v>#REF!</v>
      </c>
      <c r="V56" s="92" t="e">
        <f t="shared" si="7"/>
        <v>#REF!</v>
      </c>
      <c r="W56" s="100" t="e">
        <f t="shared" si="8"/>
        <v>#REF!</v>
      </c>
      <c r="X56" s="92" t="e">
        <f t="shared" si="9"/>
        <v>#REF!</v>
      </c>
    </row>
    <row r="57" spans="2:32" x14ac:dyDescent="0.25">
      <c r="B57" s="92" t="e">
        <f>ROUND('CARICHI VERTICALI 2'!#REF!,1)</f>
        <v>#REF!</v>
      </c>
      <c r="C57" s="92" t="e">
        <f>ROUND('CARICHI VERTICALI 2'!#REF!,1)</f>
        <v>#REF!</v>
      </c>
      <c r="D57" s="114">
        <v>0</v>
      </c>
      <c r="E57" s="114" t="e">
        <f>ROUND('CARICHI VERTICALI 2'!#REF!,0)</f>
        <v>#REF!</v>
      </c>
      <c r="F57" s="92" t="e">
        <f t="shared" si="1"/>
        <v>#REF!</v>
      </c>
      <c r="G57" s="100" t="e">
        <f t="shared" si="2"/>
        <v>#REF!</v>
      </c>
      <c r="H57" s="92" t="e">
        <f t="shared" si="3"/>
        <v>#REF!</v>
      </c>
      <c r="J57" s="92" t="e">
        <f>ROUND('CARICHI VERTICALI 2'!#REF!,1)</f>
        <v>#REF!</v>
      </c>
      <c r="K57" s="92" t="e">
        <f>ROUND('CARICHI VERTICALI 2'!#REF!,1)</f>
        <v>#REF!</v>
      </c>
      <c r="L57" s="114">
        <v>0</v>
      </c>
      <c r="M57" s="114" t="e">
        <f>ROUND('CARICHI VERTICALI 2'!#REF!,0)</f>
        <v>#REF!</v>
      </c>
      <c r="N57" s="92" t="e">
        <f t="shared" si="4"/>
        <v>#REF!</v>
      </c>
      <c r="O57" s="100" t="e">
        <f t="shared" si="5"/>
        <v>#REF!</v>
      </c>
      <c r="P57" s="92" t="e">
        <f t="shared" si="6"/>
        <v>#REF!</v>
      </c>
      <c r="Q57" s="10"/>
      <c r="R57" s="92" t="e">
        <f>ROUND('CARICHI VERTICALI 2'!#REF!,1)</f>
        <v>#REF!</v>
      </c>
      <c r="S57" s="92" t="e">
        <f>ROUND('CARICHI VERTICALI 2'!#REF!,1)</f>
        <v>#REF!</v>
      </c>
      <c r="T57" s="114">
        <v>0</v>
      </c>
      <c r="U57" s="114" t="e">
        <f>ROUND('CARICHI VERTICALI 2'!#REF!,0)</f>
        <v>#REF!</v>
      </c>
      <c r="V57" s="92" t="e">
        <f t="shared" si="7"/>
        <v>#REF!</v>
      </c>
      <c r="W57" s="100" t="e">
        <f t="shared" si="8"/>
        <v>#REF!</v>
      </c>
      <c r="X57" s="92" t="e">
        <f t="shared" si="9"/>
        <v>#REF!</v>
      </c>
    </row>
    <row r="58" spans="2:32" x14ac:dyDescent="0.25">
      <c r="B58" s="92" t="e">
        <f>ROUND('CARICHI VERTICALI 2'!#REF!,1)</f>
        <v>#REF!</v>
      </c>
      <c r="C58" s="92" t="e">
        <f>ROUND('CARICHI VERTICALI 2'!#REF!,1)</f>
        <v>#REF!</v>
      </c>
      <c r="D58" s="114">
        <v>0</v>
      </c>
      <c r="E58" s="114" t="e">
        <f>ROUND('CARICHI VERTICALI 2'!#REF!,0)</f>
        <v>#REF!</v>
      </c>
      <c r="F58" s="92" t="e">
        <f t="shared" si="1"/>
        <v>#REF!</v>
      </c>
      <c r="G58" s="100" t="e">
        <f t="shared" si="2"/>
        <v>#REF!</v>
      </c>
      <c r="H58" s="92" t="e">
        <f t="shared" si="3"/>
        <v>#REF!</v>
      </c>
      <c r="J58" s="92" t="e">
        <f>ROUND('CARICHI VERTICALI 2'!#REF!,1)</f>
        <v>#REF!</v>
      </c>
      <c r="K58" s="92" t="e">
        <f>ROUND('CARICHI VERTICALI 2'!#REF!,1)</f>
        <v>#REF!</v>
      </c>
      <c r="L58" s="114">
        <v>0</v>
      </c>
      <c r="M58" s="114" t="e">
        <f>ROUND('CARICHI VERTICALI 2'!#REF!,0)</f>
        <v>#REF!</v>
      </c>
      <c r="N58" s="92" t="e">
        <f t="shared" si="4"/>
        <v>#REF!</v>
      </c>
      <c r="O58" s="100" t="e">
        <f t="shared" si="5"/>
        <v>#REF!</v>
      </c>
      <c r="P58" s="92" t="e">
        <f t="shared" si="6"/>
        <v>#REF!</v>
      </c>
      <c r="Q58" s="10"/>
      <c r="R58" s="92" t="e">
        <f>ROUND('CARICHI VERTICALI 2'!#REF!,1)</f>
        <v>#REF!</v>
      </c>
      <c r="S58" s="92" t="e">
        <f>ROUND('CARICHI VERTICALI 2'!#REF!,1)</f>
        <v>#REF!</v>
      </c>
      <c r="T58" s="114">
        <v>0</v>
      </c>
      <c r="U58" s="114" t="e">
        <f>ROUND('CARICHI VERTICALI 2'!#REF!,0)</f>
        <v>#REF!</v>
      </c>
      <c r="V58" s="92" t="e">
        <f t="shared" si="7"/>
        <v>#REF!</v>
      </c>
      <c r="W58" s="100" t="e">
        <f t="shared" si="8"/>
        <v>#REF!</v>
      </c>
      <c r="X58" s="92" t="e">
        <f t="shared" si="9"/>
        <v>#REF!</v>
      </c>
    </row>
    <row r="59" spans="2:32" x14ac:dyDescent="0.25">
      <c r="B59" s="92" t="e">
        <f>ROUND('CARICHI VERTICALI 2'!#REF!,1)</f>
        <v>#REF!</v>
      </c>
      <c r="C59" s="92" t="e">
        <f>ROUND('CARICHI VERTICALI 2'!#REF!,1)</f>
        <v>#REF!</v>
      </c>
      <c r="D59" s="114">
        <v>0</v>
      </c>
      <c r="E59" s="114" t="e">
        <f>ROUND('CARICHI VERTICALI 2'!#REF!,0)</f>
        <v>#REF!</v>
      </c>
      <c r="F59" s="92" t="e">
        <f t="shared" si="1"/>
        <v>#REF!</v>
      </c>
      <c r="G59" s="100" t="e">
        <f t="shared" si="2"/>
        <v>#REF!</v>
      </c>
      <c r="H59" s="92" t="e">
        <f t="shared" si="3"/>
        <v>#REF!</v>
      </c>
      <c r="J59" s="92" t="e">
        <f>ROUND('CARICHI VERTICALI 2'!#REF!,1)</f>
        <v>#REF!</v>
      </c>
      <c r="K59" s="92" t="e">
        <f>ROUND('CARICHI VERTICALI 2'!#REF!,1)</f>
        <v>#REF!</v>
      </c>
      <c r="L59" s="114">
        <v>0</v>
      </c>
      <c r="M59" s="114" t="e">
        <f>ROUND('CARICHI VERTICALI 2'!#REF!,0)</f>
        <v>#REF!</v>
      </c>
      <c r="N59" s="92" t="e">
        <f t="shared" si="4"/>
        <v>#REF!</v>
      </c>
      <c r="O59" s="100" t="e">
        <f t="shared" si="5"/>
        <v>#REF!</v>
      </c>
      <c r="P59" s="92" t="e">
        <f t="shared" si="6"/>
        <v>#REF!</v>
      </c>
      <c r="Q59" s="10"/>
      <c r="R59" s="92" t="e">
        <f>ROUND('CARICHI VERTICALI 2'!#REF!,1)</f>
        <v>#REF!</v>
      </c>
      <c r="S59" s="92" t="e">
        <f>ROUND('CARICHI VERTICALI 2'!#REF!,1)</f>
        <v>#REF!</v>
      </c>
      <c r="T59" s="114">
        <v>0</v>
      </c>
      <c r="U59" s="114" t="e">
        <f>ROUND('CARICHI VERTICALI 2'!#REF!,0)</f>
        <v>#REF!</v>
      </c>
      <c r="V59" s="92" t="e">
        <f t="shared" si="7"/>
        <v>#REF!</v>
      </c>
      <c r="W59" s="100" t="e">
        <f t="shared" si="8"/>
        <v>#REF!</v>
      </c>
      <c r="X59" s="92" t="e">
        <f t="shared" si="9"/>
        <v>#REF!</v>
      </c>
    </row>
    <row r="60" spans="2:32" x14ac:dyDescent="0.25">
      <c r="B60" s="92" t="e">
        <f>ROUND('CARICHI VERTICALI 2'!#REF!,1)</f>
        <v>#REF!</v>
      </c>
      <c r="C60" s="92" t="e">
        <f>ROUND('CARICHI VERTICALI 2'!#REF!,1)</f>
        <v>#REF!</v>
      </c>
      <c r="D60" s="114">
        <v>0</v>
      </c>
      <c r="E60" s="114" t="e">
        <f>ROUND('CARICHI VERTICALI 2'!#REF!,0)</f>
        <v>#REF!</v>
      </c>
      <c r="F60" s="92" t="e">
        <f t="shared" si="1"/>
        <v>#REF!</v>
      </c>
      <c r="G60" s="100" t="e">
        <f t="shared" si="2"/>
        <v>#REF!</v>
      </c>
      <c r="H60" s="92" t="e">
        <f t="shared" si="3"/>
        <v>#REF!</v>
      </c>
      <c r="J60" s="92" t="e">
        <f>ROUND('CARICHI VERTICALI 2'!#REF!,1)</f>
        <v>#REF!</v>
      </c>
      <c r="K60" s="92" t="e">
        <f>ROUND('CARICHI VERTICALI 2'!#REF!,1)</f>
        <v>#REF!</v>
      </c>
      <c r="L60" s="114">
        <v>0</v>
      </c>
      <c r="M60" s="114" t="e">
        <f>ROUND('CARICHI VERTICALI 2'!#REF!,0)</f>
        <v>#REF!</v>
      </c>
      <c r="N60" s="92" t="e">
        <f t="shared" si="4"/>
        <v>#REF!</v>
      </c>
      <c r="O60" s="100" t="e">
        <f t="shared" si="5"/>
        <v>#REF!</v>
      </c>
      <c r="P60" s="92" t="e">
        <f t="shared" si="6"/>
        <v>#REF!</v>
      </c>
      <c r="Q60" s="10"/>
      <c r="R60" s="92" t="e">
        <f>ROUND('CARICHI VERTICALI 2'!#REF!,1)</f>
        <v>#REF!</v>
      </c>
      <c r="S60" s="92" t="e">
        <f>ROUND('CARICHI VERTICALI 2'!#REF!,1)</f>
        <v>#REF!</v>
      </c>
      <c r="T60" s="114">
        <v>0</v>
      </c>
      <c r="U60" s="114" t="e">
        <f>ROUND('CARICHI VERTICALI 2'!#REF!,0)</f>
        <v>#REF!</v>
      </c>
      <c r="V60" s="92" t="e">
        <f t="shared" si="7"/>
        <v>#REF!</v>
      </c>
      <c r="W60" s="100" t="e">
        <f t="shared" si="8"/>
        <v>#REF!</v>
      </c>
      <c r="X60" s="92" t="e">
        <f t="shared" si="9"/>
        <v>#REF!</v>
      </c>
    </row>
    <row r="61" spans="2:32" x14ac:dyDescent="0.25">
      <c r="B61" s="92" t="e">
        <f>ROUND('CARICHI VERTICALI 2'!#REF!,1)</f>
        <v>#REF!</v>
      </c>
      <c r="C61" s="92" t="e">
        <f>ROUND('CARICHI VERTICALI 2'!#REF!,1)</f>
        <v>#REF!</v>
      </c>
      <c r="D61" s="114">
        <v>0</v>
      </c>
      <c r="E61" s="114" t="e">
        <f>ROUND('CARICHI VERTICALI 2'!#REF!,0)</f>
        <v>#REF!</v>
      </c>
      <c r="F61" s="92" t="e">
        <f t="shared" si="1"/>
        <v>#REF!</v>
      </c>
      <c r="G61" s="100" t="e">
        <f t="shared" si="2"/>
        <v>#REF!</v>
      </c>
      <c r="H61" s="92" t="e">
        <f t="shared" si="3"/>
        <v>#REF!</v>
      </c>
      <c r="J61" s="92" t="e">
        <f>ROUND('CARICHI VERTICALI 2'!#REF!,1)</f>
        <v>#REF!</v>
      </c>
      <c r="K61" s="92" t="e">
        <f>ROUND('CARICHI VERTICALI 2'!#REF!,1)</f>
        <v>#REF!</v>
      </c>
      <c r="L61" s="114">
        <v>0</v>
      </c>
      <c r="M61" s="114" t="e">
        <f>ROUND('CARICHI VERTICALI 2'!#REF!,0)</f>
        <v>#REF!</v>
      </c>
      <c r="N61" s="92" t="e">
        <f t="shared" si="4"/>
        <v>#REF!</v>
      </c>
      <c r="O61" s="100" t="e">
        <f t="shared" si="5"/>
        <v>#REF!</v>
      </c>
      <c r="P61" s="92" t="e">
        <f t="shared" si="6"/>
        <v>#REF!</v>
      </c>
      <c r="Q61" s="10"/>
      <c r="R61" s="92" t="e">
        <f>ROUND('CARICHI VERTICALI 2'!#REF!,1)</f>
        <v>#REF!</v>
      </c>
      <c r="S61" s="92" t="e">
        <f>ROUND('CARICHI VERTICALI 2'!#REF!,1)</f>
        <v>#REF!</v>
      </c>
      <c r="T61" s="114">
        <v>0</v>
      </c>
      <c r="U61" s="114" t="e">
        <f>ROUND('CARICHI VERTICALI 2'!#REF!,0)</f>
        <v>#REF!</v>
      </c>
      <c r="V61" s="92" t="e">
        <f t="shared" si="7"/>
        <v>#REF!</v>
      </c>
      <c r="W61" s="100" t="e">
        <f t="shared" si="8"/>
        <v>#REF!</v>
      </c>
      <c r="X61" s="92" t="e">
        <f t="shared" si="9"/>
        <v>#REF!</v>
      </c>
    </row>
    <row r="62" spans="2:32" x14ac:dyDescent="0.25">
      <c r="B62" s="92" t="e">
        <f>ROUND('CARICHI VERTICALI 2'!#REF!,1)</f>
        <v>#REF!</v>
      </c>
      <c r="C62" s="92" t="e">
        <f>ROUND('CARICHI VERTICALI 2'!#REF!,1)</f>
        <v>#REF!</v>
      </c>
      <c r="D62" s="114">
        <v>0</v>
      </c>
      <c r="E62" s="114" t="e">
        <f>ROUND('CARICHI VERTICALI 2'!#REF!,0)</f>
        <v>#REF!</v>
      </c>
      <c r="F62" s="92" t="e">
        <f t="shared" si="1"/>
        <v>#REF!</v>
      </c>
      <c r="G62" s="100" t="e">
        <f t="shared" si="2"/>
        <v>#REF!</v>
      </c>
      <c r="H62" s="92" t="e">
        <f t="shared" si="3"/>
        <v>#REF!</v>
      </c>
      <c r="J62" s="92" t="e">
        <f>ROUND('CARICHI VERTICALI 2'!#REF!,1)</f>
        <v>#REF!</v>
      </c>
      <c r="K62" s="92" t="e">
        <f>ROUND('CARICHI VERTICALI 2'!#REF!,1)</f>
        <v>#REF!</v>
      </c>
      <c r="L62" s="114">
        <v>0</v>
      </c>
      <c r="M62" s="114" t="e">
        <f>ROUND('CARICHI VERTICALI 2'!#REF!,0)</f>
        <v>#REF!</v>
      </c>
      <c r="N62" s="92" t="e">
        <f t="shared" si="4"/>
        <v>#REF!</v>
      </c>
      <c r="O62" s="100" t="e">
        <f t="shared" si="5"/>
        <v>#REF!</v>
      </c>
      <c r="P62" s="92" t="e">
        <f t="shared" si="6"/>
        <v>#REF!</v>
      </c>
      <c r="Q62" s="10"/>
      <c r="R62" s="92" t="e">
        <f>ROUND('CARICHI VERTICALI 2'!#REF!,1)</f>
        <v>#REF!</v>
      </c>
      <c r="S62" s="92" t="e">
        <f>ROUND('CARICHI VERTICALI 2'!#REF!,1)</f>
        <v>#REF!</v>
      </c>
      <c r="T62" s="114">
        <v>0</v>
      </c>
      <c r="U62" s="114" t="e">
        <f>ROUND('CARICHI VERTICALI 2'!#REF!,0)</f>
        <v>#REF!</v>
      </c>
      <c r="V62" s="92" t="e">
        <f t="shared" si="7"/>
        <v>#REF!</v>
      </c>
      <c r="W62" s="100" t="e">
        <f t="shared" si="8"/>
        <v>#REF!</v>
      </c>
      <c r="X62" s="92" t="e">
        <f t="shared" si="9"/>
        <v>#REF!</v>
      </c>
    </row>
    <row r="63" spans="2:32" x14ac:dyDescent="0.25">
      <c r="B63" s="92" t="e">
        <f>ROUND('CARICHI VERTICALI 2'!#REF!,1)</f>
        <v>#REF!</v>
      </c>
      <c r="C63" s="92" t="e">
        <f>ROUND('CARICHI VERTICALI 2'!#REF!,1)</f>
        <v>#REF!</v>
      </c>
      <c r="D63" s="114">
        <v>0</v>
      </c>
      <c r="E63" s="114" t="e">
        <f>ROUND('CARICHI VERTICALI 2'!#REF!,0)</f>
        <v>#REF!</v>
      </c>
      <c r="F63" s="92" t="e">
        <f t="shared" si="1"/>
        <v>#REF!</v>
      </c>
      <c r="G63" s="100" t="e">
        <f t="shared" si="2"/>
        <v>#REF!</v>
      </c>
      <c r="H63" s="92" t="e">
        <f t="shared" si="3"/>
        <v>#REF!</v>
      </c>
      <c r="J63" s="92" t="e">
        <f>ROUND('CARICHI VERTICALI 2'!#REF!,1)</f>
        <v>#REF!</v>
      </c>
      <c r="K63" s="92" t="e">
        <f>ROUND('CARICHI VERTICALI 2'!#REF!,1)</f>
        <v>#REF!</v>
      </c>
      <c r="L63" s="114">
        <v>0</v>
      </c>
      <c r="M63" s="114" t="e">
        <f>ROUND('CARICHI VERTICALI 2'!#REF!,0)</f>
        <v>#REF!</v>
      </c>
      <c r="N63" s="92" t="e">
        <f t="shared" si="4"/>
        <v>#REF!</v>
      </c>
      <c r="O63" s="100" t="e">
        <f t="shared" si="5"/>
        <v>#REF!</v>
      </c>
      <c r="P63" s="92" t="e">
        <f t="shared" si="6"/>
        <v>#REF!</v>
      </c>
      <c r="Q63" s="10"/>
      <c r="R63" s="92" t="e">
        <f>ROUND('CARICHI VERTICALI 2'!#REF!,1)</f>
        <v>#REF!</v>
      </c>
      <c r="S63" s="92" t="e">
        <f>ROUND('CARICHI VERTICALI 2'!#REF!,1)</f>
        <v>#REF!</v>
      </c>
      <c r="T63" s="114">
        <v>0</v>
      </c>
      <c r="U63" s="114" t="e">
        <f>ROUND('CARICHI VERTICALI 2'!#REF!,0)</f>
        <v>#REF!</v>
      </c>
      <c r="V63" s="92" t="e">
        <f t="shared" si="7"/>
        <v>#REF!</v>
      </c>
      <c r="W63" s="100" t="e">
        <f t="shared" si="8"/>
        <v>#REF!</v>
      </c>
      <c r="X63" s="92" t="e">
        <f t="shared" si="9"/>
        <v>#REF!</v>
      </c>
    </row>
    <row r="64" spans="2:32" x14ac:dyDescent="0.25">
      <c r="B64" s="92" t="e">
        <f>ROUND('CARICHI VERTICALI 2'!#REF!,1)</f>
        <v>#REF!</v>
      </c>
      <c r="C64" s="92" t="e">
        <f>ROUND('CARICHI VERTICALI 2'!#REF!,1)</f>
        <v>#REF!</v>
      </c>
      <c r="D64" s="114">
        <v>0</v>
      </c>
      <c r="E64" s="114" t="e">
        <f>ROUND('CARICHI VERTICALI 2'!#REF!,0)</f>
        <v>#REF!</v>
      </c>
      <c r="F64" s="92" t="e">
        <f t="shared" si="1"/>
        <v>#REF!</v>
      </c>
      <c r="G64" s="100" t="e">
        <f t="shared" si="2"/>
        <v>#REF!</v>
      </c>
      <c r="H64" s="92" t="e">
        <f t="shared" si="3"/>
        <v>#REF!</v>
      </c>
      <c r="J64" s="92" t="e">
        <f>ROUND('CARICHI VERTICALI 2'!#REF!,1)</f>
        <v>#REF!</v>
      </c>
      <c r="K64" s="92" t="e">
        <f>ROUND('CARICHI VERTICALI 2'!#REF!,1)</f>
        <v>#REF!</v>
      </c>
      <c r="L64" s="114">
        <v>0</v>
      </c>
      <c r="M64" s="114" t="e">
        <f>ROUND('CARICHI VERTICALI 2'!#REF!,0)</f>
        <v>#REF!</v>
      </c>
      <c r="N64" s="92" t="e">
        <f t="shared" si="4"/>
        <v>#REF!</v>
      </c>
      <c r="O64" s="100" t="e">
        <f t="shared" si="5"/>
        <v>#REF!</v>
      </c>
      <c r="P64" s="92" t="e">
        <f t="shared" si="6"/>
        <v>#REF!</v>
      </c>
      <c r="Q64" s="10"/>
      <c r="R64" s="92" t="e">
        <f>ROUND('CARICHI VERTICALI 2'!#REF!,1)</f>
        <v>#REF!</v>
      </c>
      <c r="S64" s="92" t="e">
        <f>ROUND('CARICHI VERTICALI 2'!#REF!,1)</f>
        <v>#REF!</v>
      </c>
      <c r="T64" s="114">
        <v>0</v>
      </c>
      <c r="U64" s="114" t="e">
        <f>ROUND('CARICHI VERTICALI 2'!#REF!,0)</f>
        <v>#REF!</v>
      </c>
      <c r="V64" s="92" t="e">
        <f t="shared" si="7"/>
        <v>#REF!</v>
      </c>
      <c r="W64" s="100" t="e">
        <f t="shared" si="8"/>
        <v>#REF!</v>
      </c>
      <c r="X64" s="92" t="e">
        <f t="shared" si="9"/>
        <v>#REF!</v>
      </c>
    </row>
    <row r="65" spans="2:24" x14ac:dyDescent="0.25">
      <c r="B65" s="92" t="e">
        <f>ROUND('CARICHI VERTICALI 2'!#REF!,1)</f>
        <v>#REF!</v>
      </c>
      <c r="C65" s="92" t="e">
        <f>ROUND('CARICHI VERTICALI 2'!#REF!,1)</f>
        <v>#REF!</v>
      </c>
      <c r="D65" s="114">
        <v>0</v>
      </c>
      <c r="E65" s="114" t="e">
        <f>ROUND('CARICHI VERTICALI 2'!#REF!,0)</f>
        <v>#REF!</v>
      </c>
      <c r="F65" s="92" t="e">
        <f t="shared" si="1"/>
        <v>#REF!</v>
      </c>
      <c r="G65" s="100" t="e">
        <f t="shared" si="2"/>
        <v>#REF!</v>
      </c>
      <c r="H65" s="92" t="e">
        <f t="shared" si="3"/>
        <v>#REF!</v>
      </c>
      <c r="J65" s="92" t="e">
        <f>ROUND('CARICHI VERTICALI 2'!#REF!,1)</f>
        <v>#REF!</v>
      </c>
      <c r="K65" s="92" t="e">
        <f>ROUND('CARICHI VERTICALI 2'!#REF!,1)</f>
        <v>#REF!</v>
      </c>
      <c r="L65" s="114">
        <v>0</v>
      </c>
      <c r="M65" s="114" t="e">
        <f>ROUND('CARICHI VERTICALI 2'!#REF!,0)</f>
        <v>#REF!</v>
      </c>
      <c r="N65" s="92" t="e">
        <f t="shared" si="4"/>
        <v>#REF!</v>
      </c>
      <c r="O65" s="100" t="e">
        <f t="shared" si="5"/>
        <v>#REF!</v>
      </c>
      <c r="P65" s="92" t="e">
        <f t="shared" si="6"/>
        <v>#REF!</v>
      </c>
      <c r="Q65" s="10"/>
      <c r="R65" s="92" t="e">
        <f>ROUND('CARICHI VERTICALI 2'!#REF!,1)</f>
        <v>#REF!</v>
      </c>
      <c r="S65" s="92" t="e">
        <f>ROUND('CARICHI VERTICALI 2'!#REF!,1)</f>
        <v>#REF!</v>
      </c>
      <c r="T65" s="114">
        <v>0</v>
      </c>
      <c r="U65" s="114" t="e">
        <f>ROUND('CARICHI VERTICALI 2'!#REF!,0)</f>
        <v>#REF!</v>
      </c>
      <c r="V65" s="92" t="e">
        <f t="shared" si="7"/>
        <v>#REF!</v>
      </c>
      <c r="W65" s="100" t="e">
        <f t="shared" si="8"/>
        <v>#REF!</v>
      </c>
      <c r="X65" s="92" t="e">
        <f t="shared" si="9"/>
        <v>#REF!</v>
      </c>
    </row>
    <row r="66" spans="2:24" x14ac:dyDescent="0.25">
      <c r="B66" s="92" t="e">
        <f>ROUND('CARICHI VERTICALI 2'!#REF!,1)</f>
        <v>#REF!</v>
      </c>
      <c r="C66" s="92" t="e">
        <f>ROUND('CARICHI VERTICALI 2'!#REF!,1)</f>
        <v>#REF!</v>
      </c>
      <c r="D66" s="114">
        <v>0</v>
      </c>
      <c r="E66" s="114" t="e">
        <f>ROUND('CARICHI VERTICALI 2'!#REF!,0)</f>
        <v>#REF!</v>
      </c>
      <c r="F66" s="92" t="e">
        <f t="shared" si="1"/>
        <v>#REF!</v>
      </c>
      <c r="G66" s="100" t="e">
        <f t="shared" si="2"/>
        <v>#REF!</v>
      </c>
      <c r="H66" s="92" t="e">
        <f t="shared" si="3"/>
        <v>#REF!</v>
      </c>
      <c r="J66" s="92" t="e">
        <f>ROUND('CARICHI VERTICALI 2'!#REF!,1)</f>
        <v>#REF!</v>
      </c>
      <c r="K66" s="92" t="e">
        <f>ROUND('CARICHI VERTICALI 2'!#REF!,1)</f>
        <v>#REF!</v>
      </c>
      <c r="L66" s="114">
        <v>0</v>
      </c>
      <c r="M66" s="114" t="e">
        <f>ROUND('CARICHI VERTICALI 2'!#REF!,0)</f>
        <v>#REF!</v>
      </c>
      <c r="N66" s="92" t="e">
        <f t="shared" si="4"/>
        <v>#REF!</v>
      </c>
      <c r="O66" s="100" t="e">
        <f t="shared" si="5"/>
        <v>#REF!</v>
      </c>
      <c r="P66" s="92" t="e">
        <f t="shared" si="6"/>
        <v>#REF!</v>
      </c>
      <c r="Q66" s="10"/>
      <c r="R66" s="92" t="e">
        <f>ROUND('CARICHI VERTICALI 2'!#REF!,1)</f>
        <v>#REF!</v>
      </c>
      <c r="S66" s="92" t="e">
        <f>ROUND('CARICHI VERTICALI 2'!#REF!,1)</f>
        <v>#REF!</v>
      </c>
      <c r="T66" s="114">
        <v>0</v>
      </c>
      <c r="U66" s="114" t="e">
        <f>ROUND('CARICHI VERTICALI 2'!#REF!,0)</f>
        <v>#REF!</v>
      </c>
      <c r="V66" s="92" t="e">
        <f t="shared" si="7"/>
        <v>#REF!</v>
      </c>
      <c r="W66" s="100" t="e">
        <f t="shared" si="8"/>
        <v>#REF!</v>
      </c>
      <c r="X66" s="92" t="e">
        <f t="shared" si="9"/>
        <v>#REF!</v>
      </c>
    </row>
    <row r="67" spans="2:24" x14ac:dyDescent="0.25">
      <c r="B67" s="92" t="e">
        <f>ROUND('CARICHI VERTICALI 2'!#REF!,1)</f>
        <v>#REF!</v>
      </c>
      <c r="C67" s="92" t="e">
        <f>ROUND('CARICHI VERTICALI 2'!#REF!,1)</f>
        <v>#REF!</v>
      </c>
      <c r="D67" s="114">
        <v>0</v>
      </c>
      <c r="E67" s="114" t="e">
        <f>ROUND('CARICHI VERTICALI 2'!#REF!,0)</f>
        <v>#REF!</v>
      </c>
      <c r="F67" s="92" t="e">
        <f t="shared" si="1"/>
        <v>#REF!</v>
      </c>
      <c r="G67" s="100" t="e">
        <f t="shared" si="2"/>
        <v>#REF!</v>
      </c>
      <c r="H67" s="92" t="e">
        <f t="shared" si="3"/>
        <v>#REF!</v>
      </c>
      <c r="J67" s="92" t="e">
        <f>ROUND('CARICHI VERTICALI 2'!#REF!,1)</f>
        <v>#REF!</v>
      </c>
      <c r="K67" s="92" t="e">
        <f>ROUND('CARICHI VERTICALI 2'!#REF!,1)</f>
        <v>#REF!</v>
      </c>
      <c r="L67" s="114">
        <v>0</v>
      </c>
      <c r="M67" s="114" t="e">
        <f>ROUND('CARICHI VERTICALI 2'!#REF!,0)</f>
        <v>#REF!</v>
      </c>
      <c r="N67" s="92" t="e">
        <f t="shared" si="4"/>
        <v>#REF!</v>
      </c>
      <c r="O67" s="100" t="e">
        <f t="shared" si="5"/>
        <v>#REF!</v>
      </c>
      <c r="P67" s="92" t="e">
        <f t="shared" si="6"/>
        <v>#REF!</v>
      </c>
      <c r="Q67" s="10"/>
      <c r="R67" s="92" t="e">
        <f>ROUND('CARICHI VERTICALI 2'!#REF!,1)</f>
        <v>#REF!</v>
      </c>
      <c r="S67" s="92" t="e">
        <f>ROUND('CARICHI VERTICALI 2'!#REF!,1)</f>
        <v>#REF!</v>
      </c>
      <c r="T67" s="114">
        <v>0</v>
      </c>
      <c r="U67" s="114" t="e">
        <f>ROUND('CARICHI VERTICALI 2'!#REF!,0)</f>
        <v>#REF!</v>
      </c>
      <c r="V67" s="92" t="e">
        <f t="shared" si="7"/>
        <v>#REF!</v>
      </c>
      <c r="W67" s="100" t="e">
        <f t="shared" si="8"/>
        <v>#REF!</v>
      </c>
      <c r="X67" s="92" t="e">
        <f t="shared" si="9"/>
        <v>#REF!</v>
      </c>
    </row>
    <row r="68" spans="2:24" x14ac:dyDescent="0.25">
      <c r="B68" s="92" t="e">
        <f>ROUND('CARICHI VERTICALI 2'!#REF!,1)</f>
        <v>#REF!</v>
      </c>
      <c r="C68" s="92" t="e">
        <f>ROUND('CARICHI VERTICALI 2'!#REF!,1)</f>
        <v>#REF!</v>
      </c>
      <c r="D68" s="114">
        <v>0</v>
      </c>
      <c r="E68" s="114" t="e">
        <f>ROUND('CARICHI VERTICALI 2'!#REF!,0)</f>
        <v>#REF!</v>
      </c>
      <c r="F68" s="92" t="e">
        <f t="shared" si="1"/>
        <v>#REF!</v>
      </c>
      <c r="G68" s="100" t="e">
        <f t="shared" si="2"/>
        <v>#REF!</v>
      </c>
      <c r="H68" s="92" t="e">
        <f t="shared" si="3"/>
        <v>#REF!</v>
      </c>
      <c r="J68" s="92" t="e">
        <f>ROUND('CARICHI VERTICALI 2'!#REF!,1)</f>
        <v>#REF!</v>
      </c>
      <c r="K68" s="92" t="e">
        <f>ROUND('CARICHI VERTICALI 2'!#REF!,1)</f>
        <v>#REF!</v>
      </c>
      <c r="L68" s="114">
        <v>0</v>
      </c>
      <c r="M68" s="114" t="e">
        <f>ROUND('CARICHI VERTICALI 2'!#REF!,0)</f>
        <v>#REF!</v>
      </c>
      <c r="N68" s="92" t="e">
        <f t="shared" si="4"/>
        <v>#REF!</v>
      </c>
      <c r="O68" s="100" t="e">
        <f t="shared" si="5"/>
        <v>#REF!</v>
      </c>
      <c r="P68" s="92" t="e">
        <f t="shared" si="6"/>
        <v>#REF!</v>
      </c>
      <c r="Q68" s="10"/>
      <c r="R68" s="92" t="e">
        <f>ROUND('CARICHI VERTICALI 2'!#REF!,1)</f>
        <v>#REF!</v>
      </c>
      <c r="S68" s="92" t="e">
        <f>ROUND('CARICHI VERTICALI 2'!#REF!,1)</f>
        <v>#REF!</v>
      </c>
      <c r="T68" s="114">
        <v>0</v>
      </c>
      <c r="U68" s="114" t="e">
        <f>ROUND('CARICHI VERTICALI 2'!#REF!,0)</f>
        <v>#REF!</v>
      </c>
      <c r="V68" s="92" t="e">
        <f t="shared" si="7"/>
        <v>#REF!</v>
      </c>
      <c r="W68" s="100" t="e">
        <f t="shared" si="8"/>
        <v>#REF!</v>
      </c>
      <c r="X68" s="92" t="e">
        <f t="shared" si="9"/>
        <v>#REF!</v>
      </c>
    </row>
    <row r="69" spans="2:24" x14ac:dyDescent="0.25">
      <c r="B69" s="92" t="e">
        <f>ROUND('CARICHI VERTICALI 2'!#REF!,1)</f>
        <v>#REF!</v>
      </c>
      <c r="C69" s="92" t="e">
        <f>ROUND('CARICHI VERTICALI 2'!#REF!,1)</f>
        <v>#REF!</v>
      </c>
      <c r="D69" s="114">
        <v>0</v>
      </c>
      <c r="E69" s="114" t="e">
        <f>ROUND('CARICHI VERTICALI 2'!#REF!,0)</f>
        <v>#REF!</v>
      </c>
      <c r="F69" s="92" t="e">
        <f t="shared" si="1"/>
        <v>#REF!</v>
      </c>
      <c r="G69" s="100" t="e">
        <f t="shared" si="2"/>
        <v>#REF!</v>
      </c>
      <c r="H69" s="92" t="e">
        <f t="shared" si="3"/>
        <v>#REF!</v>
      </c>
      <c r="J69" s="92" t="e">
        <f>ROUND('CARICHI VERTICALI 2'!#REF!,1)</f>
        <v>#REF!</v>
      </c>
      <c r="K69" s="92" t="e">
        <f>ROUND('CARICHI VERTICALI 2'!#REF!,1)</f>
        <v>#REF!</v>
      </c>
      <c r="L69" s="114">
        <v>0</v>
      </c>
      <c r="M69" s="114" t="e">
        <f>ROUND('CARICHI VERTICALI 2'!#REF!,0)</f>
        <v>#REF!</v>
      </c>
      <c r="N69" s="92" t="e">
        <f t="shared" si="4"/>
        <v>#REF!</v>
      </c>
      <c r="O69" s="100" t="e">
        <f t="shared" si="5"/>
        <v>#REF!</v>
      </c>
      <c r="P69" s="92" t="e">
        <f t="shared" si="6"/>
        <v>#REF!</v>
      </c>
      <c r="Q69" s="10"/>
      <c r="R69" s="92" t="e">
        <f>ROUND('CARICHI VERTICALI 2'!#REF!,1)</f>
        <v>#REF!</v>
      </c>
      <c r="S69" s="92" t="e">
        <f>ROUND('CARICHI VERTICALI 2'!#REF!,1)</f>
        <v>#REF!</v>
      </c>
      <c r="T69" s="114">
        <v>0</v>
      </c>
      <c r="U69" s="114" t="e">
        <f>ROUND('CARICHI VERTICALI 2'!#REF!,0)</f>
        <v>#REF!</v>
      </c>
      <c r="V69" s="92" t="e">
        <f t="shared" si="7"/>
        <v>#REF!</v>
      </c>
      <c r="W69" s="100" t="e">
        <f t="shared" si="8"/>
        <v>#REF!</v>
      </c>
      <c r="X69" s="92" t="e">
        <f t="shared" si="9"/>
        <v>#REF!</v>
      </c>
    </row>
    <row r="70" spans="2:24" x14ac:dyDescent="0.25">
      <c r="B70" s="92" t="e">
        <f>ROUND('CARICHI VERTICALI 2'!#REF!,1)</f>
        <v>#REF!</v>
      </c>
      <c r="C70" s="92" t="e">
        <f>ROUND('CARICHI VERTICALI 2'!#REF!,1)</f>
        <v>#REF!</v>
      </c>
      <c r="D70" s="114">
        <v>0</v>
      </c>
      <c r="E70" s="114" t="e">
        <f>ROUND('CARICHI VERTICALI 2'!#REF!,0)</f>
        <v>#REF!</v>
      </c>
      <c r="F70" s="92" t="e">
        <f t="shared" si="1"/>
        <v>#REF!</v>
      </c>
      <c r="G70" s="100" t="e">
        <f t="shared" si="2"/>
        <v>#REF!</v>
      </c>
      <c r="H70" s="92" t="e">
        <f t="shared" si="3"/>
        <v>#REF!</v>
      </c>
      <c r="J70" s="92" t="e">
        <f>ROUND('CARICHI VERTICALI 2'!#REF!,1)</f>
        <v>#REF!</v>
      </c>
      <c r="K70" s="92" t="e">
        <f>ROUND('CARICHI VERTICALI 2'!#REF!,1)</f>
        <v>#REF!</v>
      </c>
      <c r="L70" s="114">
        <v>0</v>
      </c>
      <c r="M70" s="114" t="e">
        <f>ROUND('CARICHI VERTICALI 2'!#REF!,0)</f>
        <v>#REF!</v>
      </c>
      <c r="N70" s="92" t="e">
        <f t="shared" si="4"/>
        <v>#REF!</v>
      </c>
      <c r="O70" s="100" t="e">
        <f t="shared" si="5"/>
        <v>#REF!</v>
      </c>
      <c r="P70" s="92" t="e">
        <f t="shared" si="6"/>
        <v>#REF!</v>
      </c>
      <c r="Q70" s="10"/>
      <c r="R70" s="92" t="e">
        <f>ROUND('CARICHI VERTICALI 2'!#REF!,1)</f>
        <v>#REF!</v>
      </c>
      <c r="S70" s="92" t="e">
        <f>ROUND('CARICHI VERTICALI 2'!#REF!,1)</f>
        <v>#REF!</v>
      </c>
      <c r="T70" s="114">
        <v>0</v>
      </c>
      <c r="U70" s="114" t="e">
        <f>ROUND('CARICHI VERTICALI 2'!#REF!,0)</f>
        <v>#REF!</v>
      </c>
      <c r="V70" s="92" t="e">
        <f t="shared" si="7"/>
        <v>#REF!</v>
      </c>
      <c r="W70" s="100" t="e">
        <f t="shared" si="8"/>
        <v>#REF!</v>
      </c>
      <c r="X70" s="92" t="e">
        <f t="shared" si="9"/>
        <v>#REF!</v>
      </c>
    </row>
    <row r="71" spans="2:24" x14ac:dyDescent="0.25">
      <c r="B71" s="92" t="e">
        <f>ROUND('CARICHI VERTICALI 2'!#REF!,1)</f>
        <v>#REF!</v>
      </c>
      <c r="C71" s="92" t="e">
        <f>ROUND('CARICHI VERTICALI 2'!#REF!,1)</f>
        <v>#REF!</v>
      </c>
      <c r="D71" s="114">
        <v>0</v>
      </c>
      <c r="E71" s="114" t="e">
        <f>ROUND('CARICHI VERTICALI 2'!#REF!,0)</f>
        <v>#REF!</v>
      </c>
      <c r="F71" s="92" t="e">
        <f t="shared" si="1"/>
        <v>#REF!</v>
      </c>
      <c r="G71" s="100" t="e">
        <f t="shared" si="2"/>
        <v>#REF!</v>
      </c>
      <c r="H71" s="92" t="e">
        <f t="shared" si="3"/>
        <v>#REF!</v>
      </c>
      <c r="J71" s="92" t="e">
        <f>ROUND('CARICHI VERTICALI 2'!#REF!,1)</f>
        <v>#REF!</v>
      </c>
      <c r="K71" s="92" t="e">
        <f>ROUND('CARICHI VERTICALI 2'!#REF!,1)</f>
        <v>#REF!</v>
      </c>
      <c r="L71" s="114">
        <v>0</v>
      </c>
      <c r="M71" s="114" t="e">
        <f>ROUND('CARICHI VERTICALI 2'!#REF!,0)</f>
        <v>#REF!</v>
      </c>
      <c r="N71" s="92" t="e">
        <f t="shared" si="4"/>
        <v>#REF!</v>
      </c>
      <c r="O71" s="100" t="e">
        <f t="shared" si="5"/>
        <v>#REF!</v>
      </c>
      <c r="P71" s="92" t="e">
        <f t="shared" si="6"/>
        <v>#REF!</v>
      </c>
      <c r="Q71" s="10"/>
      <c r="R71" s="92" t="e">
        <f>ROUND('CARICHI VERTICALI 2'!#REF!,1)</f>
        <v>#REF!</v>
      </c>
      <c r="S71" s="92" t="e">
        <f>ROUND('CARICHI VERTICALI 2'!#REF!,1)</f>
        <v>#REF!</v>
      </c>
      <c r="T71" s="114">
        <v>0</v>
      </c>
      <c r="U71" s="114" t="e">
        <f>ROUND('CARICHI VERTICALI 2'!#REF!,0)</f>
        <v>#REF!</v>
      </c>
      <c r="V71" s="92" t="e">
        <f t="shared" si="7"/>
        <v>#REF!</v>
      </c>
      <c r="W71" s="100" t="e">
        <f t="shared" si="8"/>
        <v>#REF!</v>
      </c>
      <c r="X71" s="92" t="e">
        <f t="shared" si="9"/>
        <v>#REF!</v>
      </c>
    </row>
    <row r="72" spans="2:24" x14ac:dyDescent="0.25">
      <c r="B72" s="92" t="e">
        <f>ROUND('CARICHI VERTICALI 2'!#REF!,1)</f>
        <v>#REF!</v>
      </c>
      <c r="C72" s="92" t="e">
        <f>ROUND('CARICHI VERTICALI 2'!#REF!,1)</f>
        <v>#REF!</v>
      </c>
      <c r="D72" s="114">
        <v>0</v>
      </c>
      <c r="E72" s="114" t="e">
        <f>ROUND('CARICHI VERTICALI 2'!#REF!,0)</f>
        <v>#REF!</v>
      </c>
      <c r="F72" s="92" t="e">
        <f t="shared" si="1"/>
        <v>#REF!</v>
      </c>
      <c r="G72" s="100" t="e">
        <f t="shared" si="2"/>
        <v>#REF!</v>
      </c>
      <c r="H72" s="92" t="e">
        <f t="shared" si="3"/>
        <v>#REF!</v>
      </c>
      <c r="J72" s="92" t="e">
        <f>ROUND('CARICHI VERTICALI 2'!#REF!,1)</f>
        <v>#REF!</v>
      </c>
      <c r="K72" s="92" t="e">
        <f>ROUND('CARICHI VERTICALI 2'!#REF!,1)</f>
        <v>#REF!</v>
      </c>
      <c r="L72" s="114">
        <v>0</v>
      </c>
      <c r="M72" s="114" t="e">
        <f>ROUND('CARICHI VERTICALI 2'!#REF!,0)</f>
        <v>#REF!</v>
      </c>
      <c r="N72" s="92" t="e">
        <f t="shared" si="4"/>
        <v>#REF!</v>
      </c>
      <c r="O72" s="100" t="e">
        <f t="shared" si="5"/>
        <v>#REF!</v>
      </c>
      <c r="P72" s="92" t="e">
        <f t="shared" si="6"/>
        <v>#REF!</v>
      </c>
      <c r="Q72" s="10"/>
      <c r="R72" s="92" t="e">
        <f>ROUND('CARICHI VERTICALI 2'!#REF!,1)</f>
        <v>#REF!</v>
      </c>
      <c r="S72" s="92" t="e">
        <f>ROUND('CARICHI VERTICALI 2'!#REF!,1)</f>
        <v>#REF!</v>
      </c>
      <c r="T72" s="114">
        <v>0</v>
      </c>
      <c r="U72" s="114" t="e">
        <f>ROUND('CARICHI VERTICALI 2'!#REF!,0)</f>
        <v>#REF!</v>
      </c>
      <c r="V72" s="92" t="e">
        <f t="shared" si="7"/>
        <v>#REF!</v>
      </c>
      <c r="W72" s="100" t="e">
        <f t="shared" si="8"/>
        <v>#REF!</v>
      </c>
      <c r="X72" s="92" t="e">
        <f t="shared" si="9"/>
        <v>#REF!</v>
      </c>
    </row>
    <row r="73" spans="2:24" x14ac:dyDescent="0.25">
      <c r="B73" s="92" t="e">
        <f>ROUND('CARICHI VERTICALI 2'!#REF!,1)</f>
        <v>#REF!</v>
      </c>
      <c r="C73" s="92" t="e">
        <f>ROUND('CARICHI VERTICALI 2'!#REF!,1)</f>
        <v>#REF!</v>
      </c>
      <c r="D73" s="114">
        <v>0</v>
      </c>
      <c r="E73" s="114" t="e">
        <f>ROUND('CARICHI VERTICALI 2'!#REF!,0)</f>
        <v>#REF!</v>
      </c>
      <c r="F73" s="92" t="e">
        <f t="shared" si="1"/>
        <v>#REF!</v>
      </c>
      <c r="G73" s="100" t="e">
        <f t="shared" si="2"/>
        <v>#REF!</v>
      </c>
      <c r="H73" s="92" t="e">
        <f t="shared" si="3"/>
        <v>#REF!</v>
      </c>
      <c r="J73" s="92" t="e">
        <f>ROUND('CARICHI VERTICALI 2'!#REF!,1)</f>
        <v>#REF!</v>
      </c>
      <c r="K73" s="92" t="e">
        <f>ROUND('CARICHI VERTICALI 2'!#REF!,1)</f>
        <v>#REF!</v>
      </c>
      <c r="L73" s="114">
        <v>0</v>
      </c>
      <c r="M73" s="114" t="e">
        <f>ROUND('CARICHI VERTICALI 2'!#REF!,0)</f>
        <v>#REF!</v>
      </c>
      <c r="N73" s="92" t="e">
        <f t="shared" si="4"/>
        <v>#REF!</v>
      </c>
      <c r="O73" s="100" t="e">
        <f t="shared" si="5"/>
        <v>#REF!</v>
      </c>
      <c r="P73" s="92" t="e">
        <f t="shared" si="6"/>
        <v>#REF!</v>
      </c>
      <c r="Q73" s="10"/>
      <c r="R73" s="92" t="e">
        <f>ROUND('CARICHI VERTICALI 2'!#REF!,1)</f>
        <v>#REF!</v>
      </c>
      <c r="S73" s="92" t="e">
        <f>ROUND('CARICHI VERTICALI 2'!#REF!,1)</f>
        <v>#REF!</v>
      </c>
      <c r="T73" s="114">
        <v>0</v>
      </c>
      <c r="U73" s="114" t="e">
        <f>ROUND('CARICHI VERTICALI 2'!#REF!,0)</f>
        <v>#REF!</v>
      </c>
      <c r="V73" s="92" t="e">
        <f t="shared" si="7"/>
        <v>#REF!</v>
      </c>
      <c r="W73" s="100" t="e">
        <f t="shared" si="8"/>
        <v>#REF!</v>
      </c>
      <c r="X73" s="92" t="e">
        <f t="shared" si="9"/>
        <v>#REF!</v>
      </c>
    </row>
    <row r="74" spans="2:24" x14ac:dyDescent="0.25">
      <c r="B74" s="92" t="e">
        <f>ROUND('CARICHI VERTICALI 2'!#REF!,1)</f>
        <v>#REF!</v>
      </c>
      <c r="C74" s="92" t="e">
        <f>ROUND('CARICHI VERTICALI 2'!#REF!,1)</f>
        <v>#REF!</v>
      </c>
      <c r="D74" s="114">
        <v>0</v>
      </c>
      <c r="E74" s="114" t="e">
        <f>ROUND('CARICHI VERTICALI 2'!#REF!,0)</f>
        <v>#REF!</v>
      </c>
      <c r="F74" s="92" t="e">
        <f t="shared" si="1"/>
        <v>#REF!</v>
      </c>
      <c r="G74" s="100" t="e">
        <f t="shared" si="2"/>
        <v>#REF!</v>
      </c>
      <c r="H74" s="92" t="e">
        <f t="shared" si="3"/>
        <v>#REF!</v>
      </c>
      <c r="J74" s="92" t="e">
        <f>ROUND('CARICHI VERTICALI 2'!#REF!,1)</f>
        <v>#REF!</v>
      </c>
      <c r="K74" s="92" t="e">
        <f>ROUND('CARICHI VERTICALI 2'!#REF!,1)</f>
        <v>#REF!</v>
      </c>
      <c r="L74" s="114">
        <v>0</v>
      </c>
      <c r="M74" s="114" t="e">
        <f>ROUND('CARICHI VERTICALI 2'!#REF!,0)</f>
        <v>#REF!</v>
      </c>
      <c r="N74" s="92" t="e">
        <f t="shared" si="4"/>
        <v>#REF!</v>
      </c>
      <c r="O74" s="100" t="e">
        <f t="shared" si="5"/>
        <v>#REF!</v>
      </c>
      <c r="P74" s="92" t="e">
        <f t="shared" si="6"/>
        <v>#REF!</v>
      </c>
      <c r="Q74" s="10"/>
      <c r="R74" s="92" t="e">
        <f>ROUND('CARICHI VERTICALI 2'!#REF!,1)</f>
        <v>#REF!</v>
      </c>
      <c r="S74" s="92" t="e">
        <f>ROUND('CARICHI VERTICALI 2'!#REF!,1)</f>
        <v>#REF!</v>
      </c>
      <c r="T74" s="114">
        <v>0</v>
      </c>
      <c r="U74" s="114" t="e">
        <f>ROUND('CARICHI VERTICALI 2'!#REF!,0)</f>
        <v>#REF!</v>
      </c>
      <c r="V74" s="92" t="e">
        <f t="shared" si="7"/>
        <v>#REF!</v>
      </c>
      <c r="W74" s="100" t="e">
        <f t="shared" si="8"/>
        <v>#REF!</v>
      </c>
      <c r="X74" s="92" t="e">
        <f t="shared" si="9"/>
        <v>#REF!</v>
      </c>
    </row>
    <row r="75" spans="2:24" x14ac:dyDescent="0.25">
      <c r="B75" s="92" t="e">
        <f>ROUND('CARICHI VERTICALI 2'!#REF!,1)</f>
        <v>#REF!</v>
      </c>
      <c r="C75" s="92" t="e">
        <f>ROUND('CARICHI VERTICALI 2'!#REF!,1)</f>
        <v>#REF!</v>
      </c>
      <c r="D75" s="114">
        <v>0</v>
      </c>
      <c r="E75" s="114" t="e">
        <f>ROUND('CARICHI VERTICALI 2'!#REF!,0)</f>
        <v>#REF!</v>
      </c>
      <c r="F75" s="92" t="e">
        <f t="shared" si="1"/>
        <v>#REF!</v>
      </c>
      <c r="G75" s="100" t="e">
        <f t="shared" si="2"/>
        <v>#REF!</v>
      </c>
      <c r="H75" s="92" t="e">
        <f t="shared" si="3"/>
        <v>#REF!</v>
      </c>
      <c r="J75" s="92" t="e">
        <f>ROUND('CARICHI VERTICALI 2'!#REF!,1)</f>
        <v>#REF!</v>
      </c>
      <c r="K75" s="92" t="e">
        <f>ROUND('CARICHI VERTICALI 2'!#REF!,1)</f>
        <v>#REF!</v>
      </c>
      <c r="L75" s="114">
        <v>0</v>
      </c>
      <c r="M75" s="114" t="e">
        <f>ROUND('CARICHI VERTICALI 2'!#REF!,0)</f>
        <v>#REF!</v>
      </c>
      <c r="N75" s="92" t="e">
        <f t="shared" si="4"/>
        <v>#REF!</v>
      </c>
      <c r="O75" s="100" t="e">
        <f t="shared" si="5"/>
        <v>#REF!</v>
      </c>
      <c r="P75" s="92" t="e">
        <f t="shared" si="6"/>
        <v>#REF!</v>
      </c>
      <c r="Q75" s="10"/>
      <c r="R75" s="92" t="e">
        <f>ROUND('CARICHI VERTICALI 2'!#REF!,1)</f>
        <v>#REF!</v>
      </c>
      <c r="S75" s="92" t="e">
        <f>ROUND('CARICHI VERTICALI 2'!#REF!,1)</f>
        <v>#REF!</v>
      </c>
      <c r="T75" s="114">
        <v>0</v>
      </c>
      <c r="U75" s="114" t="e">
        <f>ROUND('CARICHI VERTICALI 2'!#REF!,0)</f>
        <v>#REF!</v>
      </c>
      <c r="V75" s="92" t="e">
        <f t="shared" si="7"/>
        <v>#REF!</v>
      </c>
      <c r="W75" s="100" t="e">
        <f t="shared" si="8"/>
        <v>#REF!</v>
      </c>
      <c r="X75" s="92" t="e">
        <f t="shared" si="9"/>
        <v>#REF!</v>
      </c>
    </row>
    <row r="76" spans="2:24" x14ac:dyDescent="0.25">
      <c r="B76" s="92" t="e">
        <f>ROUND('CARICHI VERTICALI 2'!#REF!,1)</f>
        <v>#REF!</v>
      </c>
      <c r="C76" s="92" t="e">
        <f>ROUND('CARICHI VERTICALI 2'!#REF!,1)</f>
        <v>#REF!</v>
      </c>
      <c r="D76" s="114">
        <v>0</v>
      </c>
      <c r="E76" s="114" t="e">
        <f>ROUND('CARICHI VERTICALI 2'!#REF!,0)</f>
        <v>#REF!</v>
      </c>
      <c r="F76" s="92" t="e">
        <f t="shared" si="1"/>
        <v>#REF!</v>
      </c>
      <c r="G76" s="100" t="e">
        <f t="shared" si="2"/>
        <v>#REF!</v>
      </c>
      <c r="H76" s="92" t="e">
        <f t="shared" si="3"/>
        <v>#REF!</v>
      </c>
      <c r="J76" s="92" t="e">
        <f>ROUND('CARICHI VERTICALI 2'!#REF!,1)</f>
        <v>#REF!</v>
      </c>
      <c r="K76" s="92" t="e">
        <f>ROUND('CARICHI VERTICALI 2'!#REF!,1)</f>
        <v>#REF!</v>
      </c>
      <c r="L76" s="114">
        <v>0</v>
      </c>
      <c r="M76" s="114" t="e">
        <f>ROUND('CARICHI VERTICALI 2'!#REF!,0)</f>
        <v>#REF!</v>
      </c>
      <c r="N76" s="92" t="e">
        <f t="shared" si="4"/>
        <v>#REF!</v>
      </c>
      <c r="O76" s="100" t="e">
        <f t="shared" si="5"/>
        <v>#REF!</v>
      </c>
      <c r="P76" s="92" t="e">
        <f t="shared" si="6"/>
        <v>#REF!</v>
      </c>
      <c r="Q76" s="10"/>
      <c r="R76" s="92" t="e">
        <f>ROUND('CARICHI VERTICALI 2'!#REF!,1)</f>
        <v>#REF!</v>
      </c>
      <c r="S76" s="92" t="e">
        <f>ROUND('CARICHI VERTICALI 2'!#REF!,1)</f>
        <v>#REF!</v>
      </c>
      <c r="T76" s="114">
        <v>0</v>
      </c>
      <c r="U76" s="114" t="e">
        <f>ROUND('CARICHI VERTICALI 2'!#REF!,0)</f>
        <v>#REF!</v>
      </c>
      <c r="V76" s="92" t="e">
        <f t="shared" si="7"/>
        <v>#REF!</v>
      </c>
      <c r="W76" s="100" t="e">
        <f t="shared" si="8"/>
        <v>#REF!</v>
      </c>
      <c r="X76" s="92" t="e">
        <f t="shared" si="9"/>
        <v>#REF!</v>
      </c>
    </row>
    <row r="77" spans="2:24" x14ac:dyDescent="0.25">
      <c r="B77" s="92" t="e">
        <f>ROUND('CARICHI VERTICALI 2'!#REF!,1)</f>
        <v>#REF!</v>
      </c>
      <c r="C77" s="92" t="e">
        <f>ROUND('CARICHI VERTICALI 2'!#REF!,1)</f>
        <v>#REF!</v>
      </c>
      <c r="D77" s="114">
        <v>0</v>
      </c>
      <c r="E77" s="114" t="e">
        <f>ROUND('CARICHI VERTICALI 2'!#REF!,0)</f>
        <v>#REF!</v>
      </c>
      <c r="F77" s="92" t="e">
        <f t="shared" si="1"/>
        <v>#REF!</v>
      </c>
      <c r="G77" s="100" t="e">
        <f t="shared" si="2"/>
        <v>#REF!</v>
      </c>
      <c r="H77" s="92" t="e">
        <f t="shared" si="3"/>
        <v>#REF!</v>
      </c>
      <c r="J77" s="92" t="e">
        <f>ROUND('CARICHI VERTICALI 2'!#REF!,1)</f>
        <v>#REF!</v>
      </c>
      <c r="K77" s="92" t="e">
        <f>ROUND('CARICHI VERTICALI 2'!#REF!,1)</f>
        <v>#REF!</v>
      </c>
      <c r="L77" s="114">
        <v>0</v>
      </c>
      <c r="M77" s="114" t="e">
        <f>ROUND('CARICHI VERTICALI 2'!#REF!,0)</f>
        <v>#REF!</v>
      </c>
      <c r="N77" s="92" t="e">
        <f t="shared" si="4"/>
        <v>#REF!</v>
      </c>
      <c r="O77" s="100" t="e">
        <f t="shared" si="5"/>
        <v>#REF!</v>
      </c>
      <c r="P77" s="92" t="e">
        <f t="shared" si="6"/>
        <v>#REF!</v>
      </c>
      <c r="Q77" s="10"/>
      <c r="R77" s="92" t="e">
        <f>ROUND('CARICHI VERTICALI 2'!#REF!,1)</f>
        <v>#REF!</v>
      </c>
      <c r="S77" s="92" t="e">
        <f>ROUND('CARICHI VERTICALI 2'!#REF!,1)</f>
        <v>#REF!</v>
      </c>
      <c r="T77" s="114">
        <v>0</v>
      </c>
      <c r="U77" s="114" t="e">
        <f>ROUND('CARICHI VERTICALI 2'!#REF!,0)</f>
        <v>#REF!</v>
      </c>
      <c r="V77" s="92" t="e">
        <f t="shared" si="7"/>
        <v>#REF!</v>
      </c>
      <c r="W77" s="100" t="e">
        <f t="shared" si="8"/>
        <v>#REF!</v>
      </c>
      <c r="X77" s="92" t="e">
        <f t="shared" si="9"/>
        <v>#REF!</v>
      </c>
    </row>
    <row r="78" spans="2:24" x14ac:dyDescent="0.25">
      <c r="B78" s="92" t="e">
        <f>ROUND('CARICHI VERTICALI 2'!#REF!,1)</f>
        <v>#REF!</v>
      </c>
      <c r="C78" s="92" t="e">
        <f>ROUND('CARICHI VERTICALI 2'!#REF!,1)</f>
        <v>#REF!</v>
      </c>
      <c r="D78" s="114">
        <v>0</v>
      </c>
      <c r="E78" s="114" t="e">
        <f>ROUND('CARICHI VERTICALI 2'!#REF!,0)</f>
        <v>#REF!</v>
      </c>
      <c r="F78" s="92" t="e">
        <f t="shared" si="1"/>
        <v>#REF!</v>
      </c>
      <c r="G78" s="100" t="e">
        <f t="shared" si="2"/>
        <v>#REF!</v>
      </c>
      <c r="H78" s="92" t="e">
        <f t="shared" si="3"/>
        <v>#REF!</v>
      </c>
      <c r="J78" s="92" t="e">
        <f>ROUND('CARICHI VERTICALI 2'!#REF!,1)</f>
        <v>#REF!</v>
      </c>
      <c r="K78" s="92" t="e">
        <f>ROUND('CARICHI VERTICALI 2'!#REF!,1)</f>
        <v>#REF!</v>
      </c>
      <c r="L78" s="114">
        <v>0</v>
      </c>
      <c r="M78" s="114" t="e">
        <f>ROUND('CARICHI VERTICALI 2'!#REF!,0)</f>
        <v>#REF!</v>
      </c>
      <c r="N78" s="92" t="e">
        <f t="shared" si="4"/>
        <v>#REF!</v>
      </c>
      <c r="O78" s="100" t="e">
        <f t="shared" si="5"/>
        <v>#REF!</v>
      </c>
      <c r="P78" s="92" t="e">
        <f t="shared" si="6"/>
        <v>#REF!</v>
      </c>
      <c r="Q78" s="10"/>
      <c r="R78" s="92" t="e">
        <f>ROUND('CARICHI VERTICALI 2'!#REF!,1)</f>
        <v>#REF!</v>
      </c>
      <c r="S78" s="92" t="e">
        <f>ROUND('CARICHI VERTICALI 2'!#REF!,1)</f>
        <v>#REF!</v>
      </c>
      <c r="T78" s="114">
        <v>0</v>
      </c>
      <c r="U78" s="114" t="e">
        <f>ROUND('CARICHI VERTICALI 2'!#REF!,0)</f>
        <v>#REF!</v>
      </c>
      <c r="V78" s="92" t="e">
        <f t="shared" si="7"/>
        <v>#REF!</v>
      </c>
      <c r="W78" s="100" t="e">
        <f t="shared" si="8"/>
        <v>#REF!</v>
      </c>
      <c r="X78" s="92" t="e">
        <f t="shared" si="9"/>
        <v>#REF!</v>
      </c>
    </row>
    <row r="79" spans="2:24" x14ac:dyDescent="0.25">
      <c r="B79" s="92" t="e">
        <f>ROUND('CARICHI VERTICALI 2'!#REF!,1)</f>
        <v>#REF!</v>
      </c>
      <c r="C79" s="92" t="e">
        <f>ROUND('CARICHI VERTICALI 2'!#REF!,1)</f>
        <v>#REF!</v>
      </c>
      <c r="D79" s="114">
        <v>0</v>
      </c>
      <c r="E79" s="114" t="e">
        <f>ROUND('CARICHI VERTICALI 2'!#REF!,0)</f>
        <v>#REF!</v>
      </c>
      <c r="F79" s="92" t="e">
        <f t="shared" si="1"/>
        <v>#REF!</v>
      </c>
      <c r="G79" s="100" t="e">
        <f t="shared" si="2"/>
        <v>#REF!</v>
      </c>
      <c r="H79" s="92" t="e">
        <f t="shared" si="3"/>
        <v>#REF!</v>
      </c>
      <c r="J79" s="92" t="e">
        <f>ROUND('CARICHI VERTICALI 2'!#REF!,1)</f>
        <v>#REF!</v>
      </c>
      <c r="K79" s="92" t="e">
        <f>ROUND('CARICHI VERTICALI 2'!#REF!,1)</f>
        <v>#REF!</v>
      </c>
      <c r="L79" s="114">
        <v>0</v>
      </c>
      <c r="M79" s="114" t="e">
        <f>ROUND('CARICHI VERTICALI 2'!#REF!,0)</f>
        <v>#REF!</v>
      </c>
      <c r="N79" s="92" t="e">
        <f t="shared" si="4"/>
        <v>#REF!</v>
      </c>
      <c r="O79" s="100" t="e">
        <f t="shared" si="5"/>
        <v>#REF!</v>
      </c>
      <c r="P79" s="92" t="e">
        <f t="shared" si="6"/>
        <v>#REF!</v>
      </c>
      <c r="Q79" s="10"/>
      <c r="R79" s="92" t="e">
        <f>ROUND('CARICHI VERTICALI 2'!#REF!,1)</f>
        <v>#REF!</v>
      </c>
      <c r="S79" s="92" t="e">
        <f>ROUND('CARICHI VERTICALI 2'!#REF!,1)</f>
        <v>#REF!</v>
      </c>
      <c r="T79" s="114">
        <v>0</v>
      </c>
      <c r="U79" s="114" t="e">
        <f>ROUND('CARICHI VERTICALI 2'!#REF!,0)</f>
        <v>#REF!</v>
      </c>
      <c r="V79" s="92" t="e">
        <f t="shared" si="7"/>
        <v>#REF!</v>
      </c>
      <c r="W79" s="100" t="e">
        <f t="shared" si="8"/>
        <v>#REF!</v>
      </c>
      <c r="X79" s="92" t="e">
        <f t="shared" si="9"/>
        <v>#REF!</v>
      </c>
    </row>
    <row r="80" spans="2:24" x14ac:dyDescent="0.25">
      <c r="J80" s="10"/>
      <c r="K80" s="10"/>
      <c r="L80" s="10"/>
      <c r="M80" s="10"/>
      <c r="N80" s="10"/>
      <c r="O80" s="10"/>
      <c r="P80" s="10"/>
      <c r="Q80" s="10"/>
      <c r="R80" s="10"/>
      <c r="S80" s="10"/>
      <c r="T80" s="10"/>
      <c r="U80" s="10"/>
      <c r="V80" s="10"/>
      <c r="W80" s="10"/>
      <c r="X80" s="10"/>
    </row>
  </sheetData>
  <customSheetViews>
    <customSheetView guid="{9F10FD11-6100-49E1-A6D9-5E69E81A5748}" scale="60" showGridLines="0" state="hidden" topLeftCell="A7">
      <selection activeCell="B40" sqref="B40"/>
      <pageMargins left="0.7" right="0.7" top="0.75" bottom="0.75" header="0.3" footer="0.3"/>
      <pageSetup paperSize="9" orientation="portrait" horizontalDpi="4294967293" verticalDpi="0" r:id="rId1"/>
    </customSheetView>
  </customSheetViews>
  <mergeCells count="8">
    <mergeCell ref="A15:A36"/>
    <mergeCell ref="B38:H38"/>
    <mergeCell ref="J38:P38"/>
    <mergeCell ref="R38:X38"/>
    <mergeCell ref="C4:G4"/>
    <mergeCell ref="B4:B5"/>
    <mergeCell ref="C13:W14"/>
    <mergeCell ref="A13:B14"/>
  </mergeCells>
  <pageMargins left="0.7" right="0.7" top="0.75" bottom="0.75" header="0.3" footer="0.3"/>
  <pageSetup paperSize="9" orientation="portrait" horizontalDpi="4294967293"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Q426"/>
  <sheetViews>
    <sheetView showGridLines="0" zoomScale="110" zoomScaleNormal="110" workbookViewId="0">
      <selection activeCell="I220" sqref="I220"/>
    </sheetView>
  </sheetViews>
  <sheetFormatPr defaultRowHeight="15" x14ac:dyDescent="0.25"/>
  <cols>
    <col min="1" max="1" width="2.28515625" customWidth="1"/>
    <col min="2" max="2" width="13.28515625" customWidth="1"/>
    <col min="3" max="3" width="11.7109375" customWidth="1"/>
    <col min="4" max="4" width="11.140625" customWidth="1"/>
    <col min="5" max="5" width="11" customWidth="1"/>
    <col min="6" max="6" width="10.140625" customWidth="1"/>
    <col min="7" max="7" width="10.7109375" customWidth="1"/>
    <col min="8" max="10" width="11.7109375" customWidth="1"/>
    <col min="11" max="26" width="8.85546875" customWidth="1"/>
  </cols>
  <sheetData>
    <row r="2" spans="2:17" ht="15.75" x14ac:dyDescent="0.25">
      <c r="B2" s="681" t="s">
        <v>249</v>
      </c>
      <c r="C2" s="681"/>
      <c r="D2" s="681"/>
      <c r="E2" s="681"/>
      <c r="F2" s="681"/>
      <c r="G2" s="681"/>
      <c r="H2" s="681"/>
    </row>
    <row r="3" spans="2:17" x14ac:dyDescent="0.25">
      <c r="B3" s="20"/>
      <c r="C3" s="20"/>
      <c r="D3" s="20"/>
      <c r="E3" s="20"/>
      <c r="F3" s="20"/>
      <c r="G3" s="20"/>
      <c r="H3" s="20"/>
      <c r="I3" s="20"/>
      <c r="J3" s="20"/>
      <c r="K3" s="20"/>
      <c r="L3" s="20"/>
      <c r="M3" s="20"/>
      <c r="N3" s="20"/>
      <c r="O3" s="20"/>
      <c r="P3" s="20"/>
      <c r="Q3" s="20"/>
    </row>
    <row r="4" spans="2:17" x14ac:dyDescent="0.25">
      <c r="B4" s="682" t="s">
        <v>250</v>
      </c>
      <c r="C4" s="682"/>
      <c r="D4" s="682"/>
      <c r="E4" s="183"/>
      <c r="F4" s="183"/>
      <c r="G4" s="183"/>
      <c r="H4" s="184"/>
      <c r="I4" s="20"/>
      <c r="J4" s="20"/>
      <c r="K4" s="20"/>
      <c r="L4" s="20"/>
      <c r="M4" s="20"/>
      <c r="N4" s="20"/>
      <c r="O4" s="20"/>
      <c r="P4" s="20"/>
      <c r="Q4" s="20"/>
    </row>
    <row r="5" spans="2:17" ht="15.75" thickBot="1" x14ac:dyDescent="0.3">
      <c r="B5" s="185" t="s">
        <v>251</v>
      </c>
      <c r="C5" s="20"/>
      <c r="D5" s="20"/>
      <c r="E5" s="20"/>
      <c r="F5" s="20"/>
      <c r="G5" s="20"/>
      <c r="H5" s="20"/>
      <c r="I5" s="20"/>
      <c r="J5" s="20"/>
      <c r="K5" s="20"/>
      <c r="L5" s="20"/>
      <c r="M5" s="20"/>
      <c r="N5" s="20"/>
      <c r="O5" s="20"/>
      <c r="P5" s="20"/>
      <c r="Q5" s="20"/>
    </row>
    <row r="6" spans="2:17" ht="15" customHeight="1" thickTop="1" x14ac:dyDescent="0.25">
      <c r="B6" s="683" t="s">
        <v>252</v>
      </c>
      <c r="C6" s="684"/>
      <c r="D6" s="684"/>
      <c r="E6" s="684"/>
      <c r="F6" s="684"/>
      <c r="G6" s="684"/>
      <c r="H6" s="685"/>
      <c r="I6" s="186"/>
      <c r="J6" s="186"/>
      <c r="K6" s="20"/>
      <c r="L6" s="20"/>
      <c r="M6" s="20"/>
      <c r="N6" s="20"/>
      <c r="O6" s="20"/>
      <c r="P6" s="20"/>
      <c r="Q6" s="20"/>
    </row>
    <row r="7" spans="2:17" ht="15.75" thickBot="1" x14ac:dyDescent="0.3">
      <c r="B7" s="686"/>
      <c r="C7" s="687"/>
      <c r="D7" s="687"/>
      <c r="E7" s="687"/>
      <c r="F7" s="687"/>
      <c r="G7" s="687"/>
      <c r="H7" s="688"/>
      <c r="I7" s="186"/>
      <c r="J7" s="186"/>
      <c r="K7" s="20"/>
      <c r="L7" s="20"/>
      <c r="M7" s="20"/>
      <c r="N7" s="20"/>
      <c r="O7" s="20"/>
      <c r="P7" s="20"/>
      <c r="Q7" s="20"/>
    </row>
    <row r="8" spans="2:17" ht="15.75" thickTop="1" x14ac:dyDescent="0.25">
      <c r="B8" s="20"/>
      <c r="C8" s="20"/>
      <c r="D8" s="20"/>
      <c r="E8" s="20"/>
      <c r="F8" s="20"/>
      <c r="G8" s="20"/>
      <c r="H8" s="20"/>
      <c r="I8" s="20"/>
      <c r="J8" s="20"/>
      <c r="K8" s="20"/>
      <c r="L8" s="20"/>
      <c r="M8" s="20"/>
      <c r="N8" s="20"/>
      <c r="O8" s="20"/>
      <c r="P8" s="20"/>
      <c r="Q8" s="20"/>
    </row>
    <row r="9" spans="2:17" x14ac:dyDescent="0.25">
      <c r="B9" s="20"/>
      <c r="C9" s="20"/>
      <c r="D9" s="20"/>
      <c r="E9" s="20"/>
      <c r="F9" s="20"/>
      <c r="G9" s="20"/>
      <c r="H9" s="20"/>
      <c r="I9" s="20"/>
      <c r="J9" s="20"/>
      <c r="K9" s="20"/>
      <c r="L9" s="20"/>
      <c r="M9" s="20"/>
      <c r="N9" s="20"/>
      <c r="O9" s="20"/>
      <c r="P9" s="20"/>
      <c r="Q9" s="20"/>
    </row>
    <row r="10" spans="2:17" x14ac:dyDescent="0.25">
      <c r="B10" s="20"/>
      <c r="C10" s="20"/>
      <c r="D10" s="20"/>
      <c r="E10" s="20"/>
      <c r="F10" s="20"/>
      <c r="G10" s="20"/>
      <c r="H10" s="20"/>
      <c r="I10" s="20"/>
      <c r="J10" s="20"/>
      <c r="K10" s="20"/>
      <c r="L10" s="20"/>
      <c r="M10" s="20"/>
      <c r="N10" s="20"/>
      <c r="O10" s="20"/>
      <c r="P10" s="20"/>
      <c r="Q10" s="20"/>
    </row>
    <row r="11" spans="2:17" x14ac:dyDescent="0.25">
      <c r="B11" s="20"/>
      <c r="C11" s="20"/>
      <c r="D11" s="20"/>
      <c r="E11" s="20"/>
      <c r="F11" s="20"/>
      <c r="G11" s="20"/>
      <c r="H11" s="20"/>
      <c r="I11" s="20"/>
      <c r="J11" s="20"/>
      <c r="K11" s="20"/>
      <c r="L11" s="20"/>
      <c r="M11" s="20"/>
      <c r="N11" s="20"/>
      <c r="O11" s="20"/>
      <c r="P11" s="20"/>
      <c r="Q11" s="20"/>
    </row>
    <row r="12" spans="2:17" x14ac:dyDescent="0.25">
      <c r="B12" s="20"/>
      <c r="C12" s="20"/>
      <c r="D12" s="20"/>
      <c r="E12" s="20"/>
      <c r="F12" s="20"/>
      <c r="G12" s="20"/>
      <c r="H12" s="20"/>
      <c r="I12" s="20"/>
      <c r="J12" s="20"/>
      <c r="K12" s="20"/>
      <c r="L12" s="20"/>
      <c r="M12" s="20"/>
      <c r="N12" s="20"/>
      <c r="O12" s="20"/>
      <c r="P12" s="20"/>
      <c r="Q12" s="20"/>
    </row>
    <row r="13" spans="2:17" x14ac:dyDescent="0.25">
      <c r="B13" s="20"/>
      <c r="C13" s="20"/>
      <c r="D13" s="20"/>
      <c r="E13" s="20"/>
      <c r="F13" s="20"/>
      <c r="G13" s="20"/>
      <c r="H13" s="20"/>
      <c r="I13" s="20"/>
      <c r="J13" s="20"/>
      <c r="K13" s="20"/>
      <c r="L13" s="20"/>
      <c r="M13" s="20"/>
      <c r="N13" s="20"/>
      <c r="O13" s="20"/>
      <c r="P13" s="20"/>
      <c r="Q13" s="20"/>
    </row>
    <row r="14" spans="2:17" x14ac:dyDescent="0.25">
      <c r="B14" s="20"/>
      <c r="C14" s="20"/>
      <c r="D14" s="20"/>
      <c r="E14" s="20"/>
      <c r="F14" s="20"/>
      <c r="G14" s="20"/>
      <c r="H14" s="20"/>
      <c r="I14" s="20"/>
      <c r="J14" s="20"/>
      <c r="K14" s="20"/>
      <c r="L14" s="20"/>
      <c r="M14" s="20"/>
      <c r="N14" s="20"/>
      <c r="O14" s="20"/>
      <c r="P14" s="20"/>
      <c r="Q14" s="20"/>
    </row>
    <row r="15" spans="2:17" x14ac:dyDescent="0.25">
      <c r="B15" s="20"/>
      <c r="C15" s="20"/>
      <c r="D15" s="20"/>
      <c r="E15" s="20"/>
      <c r="F15" s="20"/>
      <c r="G15" s="20"/>
      <c r="H15" s="187"/>
      <c r="I15" s="187"/>
      <c r="J15" s="187"/>
      <c r="K15" s="20"/>
      <c r="L15" s="20"/>
      <c r="M15" s="20"/>
      <c r="N15" s="20"/>
      <c r="O15" s="20"/>
      <c r="P15" s="20"/>
      <c r="Q15" s="20"/>
    </row>
    <row r="16" spans="2:17" ht="15" customHeight="1" x14ac:dyDescent="0.25">
      <c r="B16" s="20"/>
      <c r="C16" s="20"/>
      <c r="D16" s="20"/>
      <c r="E16" s="20"/>
      <c r="F16" s="20"/>
      <c r="G16" s="178"/>
      <c r="H16" s="188"/>
      <c r="I16" s="188"/>
      <c r="J16" s="188"/>
      <c r="K16" s="20"/>
      <c r="L16" s="20"/>
      <c r="M16" s="20"/>
      <c r="N16" s="20"/>
      <c r="O16" s="20"/>
      <c r="P16" s="20"/>
      <c r="Q16" s="20"/>
    </row>
    <row r="17" spans="2:17" x14ac:dyDescent="0.25">
      <c r="B17" s="20"/>
      <c r="C17" s="20"/>
      <c r="D17" s="20"/>
      <c r="E17" s="20"/>
      <c r="F17" s="20"/>
      <c r="G17" s="178"/>
      <c r="H17" s="188"/>
      <c r="I17" s="188"/>
      <c r="J17" s="188"/>
      <c r="K17" s="20"/>
      <c r="L17" s="20"/>
      <c r="M17" s="20"/>
      <c r="N17" s="20"/>
      <c r="O17" s="20"/>
      <c r="P17" s="20"/>
      <c r="Q17" s="20"/>
    </row>
    <row r="18" spans="2:17" x14ac:dyDescent="0.25">
      <c r="B18" s="20"/>
      <c r="C18" s="20"/>
      <c r="D18" s="20"/>
      <c r="E18" s="20"/>
      <c r="F18" s="20"/>
      <c r="G18" s="20"/>
      <c r="H18" s="20"/>
      <c r="I18" s="20"/>
      <c r="J18" s="20"/>
      <c r="K18" s="20"/>
      <c r="L18" s="20"/>
      <c r="M18" s="20"/>
      <c r="N18" s="20"/>
      <c r="O18" s="20"/>
      <c r="P18" s="20"/>
      <c r="Q18" s="20"/>
    </row>
    <row r="19" spans="2:17" x14ac:dyDescent="0.25">
      <c r="B19" s="20"/>
      <c r="C19" s="20"/>
      <c r="D19" s="20"/>
      <c r="E19" s="20"/>
      <c r="F19" s="20"/>
      <c r="G19" s="20"/>
      <c r="H19" s="20"/>
      <c r="I19" s="20"/>
      <c r="J19" s="20"/>
      <c r="K19" s="20"/>
      <c r="L19" s="20"/>
      <c r="M19" s="20"/>
      <c r="N19" s="20"/>
      <c r="O19" s="20"/>
      <c r="P19" s="20"/>
      <c r="Q19" s="20"/>
    </row>
    <row r="20" spans="2:17" x14ac:dyDescent="0.25">
      <c r="B20" s="20"/>
      <c r="C20" s="20"/>
      <c r="D20" s="20"/>
      <c r="E20" s="20"/>
      <c r="F20" s="20"/>
      <c r="G20" s="20"/>
      <c r="H20" s="20"/>
      <c r="I20" s="20"/>
      <c r="J20" s="20"/>
      <c r="K20" s="20"/>
      <c r="L20" s="20"/>
      <c r="M20" s="20"/>
      <c r="N20" s="20"/>
      <c r="O20" s="20"/>
      <c r="P20" s="20"/>
      <c r="Q20" s="20"/>
    </row>
    <row r="21" spans="2:17" ht="15.75" thickBot="1" x14ac:dyDescent="0.3">
      <c r="B21" s="189" t="s">
        <v>253</v>
      </c>
      <c r="C21" s="187"/>
      <c r="D21" s="187"/>
      <c r="E21" s="187"/>
      <c r="F21" s="187"/>
      <c r="G21" s="187"/>
      <c r="H21" s="20"/>
      <c r="I21" s="20"/>
      <c r="J21" s="20"/>
      <c r="K21" s="20"/>
      <c r="L21" s="20"/>
      <c r="M21" s="20"/>
      <c r="N21" s="20"/>
      <c r="O21" s="20"/>
      <c r="P21" s="20"/>
      <c r="Q21" s="20"/>
    </row>
    <row r="22" spans="2:17" ht="15" customHeight="1" thickTop="1" x14ac:dyDescent="0.25">
      <c r="B22" s="683" t="s">
        <v>254</v>
      </c>
      <c r="C22" s="684"/>
      <c r="D22" s="684"/>
      <c r="E22" s="684"/>
      <c r="F22" s="684"/>
      <c r="G22" s="684"/>
      <c r="H22" s="685"/>
      <c r="I22" s="20"/>
      <c r="J22" s="20"/>
      <c r="K22" s="20"/>
      <c r="L22" s="20"/>
      <c r="M22" s="20"/>
      <c r="N22" s="20"/>
      <c r="O22" s="20"/>
      <c r="P22" s="20"/>
      <c r="Q22" s="20"/>
    </row>
    <row r="23" spans="2:17" ht="15.75" thickBot="1" x14ac:dyDescent="0.3">
      <c r="B23" s="686"/>
      <c r="C23" s="687"/>
      <c r="D23" s="687"/>
      <c r="E23" s="687"/>
      <c r="F23" s="687"/>
      <c r="G23" s="687"/>
      <c r="H23" s="688"/>
      <c r="I23" s="20"/>
      <c r="J23" s="20"/>
      <c r="K23" s="20"/>
      <c r="L23" s="20"/>
      <c r="M23" s="20"/>
      <c r="N23" s="20"/>
      <c r="O23" s="20"/>
      <c r="P23" s="20"/>
      <c r="Q23" s="20"/>
    </row>
    <row r="24" spans="2:17" ht="15" customHeight="1" thickTop="1" x14ac:dyDescent="0.25">
      <c r="B24" s="689" t="s">
        <v>255</v>
      </c>
      <c r="C24" s="690"/>
      <c r="D24" s="690"/>
      <c r="E24" s="690"/>
      <c r="F24" s="690"/>
      <c r="G24" s="690"/>
      <c r="H24" s="691"/>
      <c r="I24" s="20"/>
      <c r="J24" s="20"/>
      <c r="K24" s="20"/>
      <c r="L24" s="20"/>
      <c r="M24" s="20"/>
      <c r="N24" s="20"/>
      <c r="O24" s="20"/>
      <c r="P24" s="20"/>
      <c r="Q24" s="20"/>
    </row>
    <row r="25" spans="2:17" x14ac:dyDescent="0.25">
      <c r="B25" s="692"/>
      <c r="C25" s="693"/>
      <c r="D25" s="693"/>
      <c r="E25" s="693"/>
      <c r="F25" s="693"/>
      <c r="G25" s="693"/>
      <c r="H25" s="694"/>
      <c r="I25" s="20"/>
      <c r="J25" s="20"/>
      <c r="K25" s="20"/>
      <c r="L25" s="20"/>
      <c r="M25" s="20"/>
      <c r="N25" s="20"/>
      <c r="O25" s="20"/>
      <c r="P25" s="20"/>
      <c r="Q25" s="20"/>
    </row>
    <row r="26" spans="2:17" x14ac:dyDescent="0.25">
      <c r="B26" s="692"/>
      <c r="C26" s="693"/>
      <c r="D26" s="693"/>
      <c r="E26" s="693"/>
      <c r="F26" s="693"/>
      <c r="G26" s="693"/>
      <c r="H26" s="694"/>
      <c r="I26" s="20"/>
      <c r="J26" s="20"/>
      <c r="K26" s="20"/>
      <c r="L26" s="20"/>
      <c r="M26" s="20"/>
      <c r="N26" s="20"/>
      <c r="O26" s="20"/>
      <c r="P26" s="20"/>
      <c r="Q26" s="20"/>
    </row>
    <row r="27" spans="2:17" x14ac:dyDescent="0.25">
      <c r="B27" s="692"/>
      <c r="C27" s="693"/>
      <c r="D27" s="693"/>
      <c r="E27" s="693"/>
      <c r="F27" s="693"/>
      <c r="G27" s="693"/>
      <c r="H27" s="694"/>
      <c r="I27" s="20"/>
      <c r="J27" s="20"/>
      <c r="K27" s="20"/>
      <c r="L27" s="20"/>
      <c r="M27" s="20"/>
      <c r="N27" s="20"/>
      <c r="O27" s="20"/>
      <c r="P27" s="20"/>
      <c r="Q27" s="20"/>
    </row>
    <row r="28" spans="2:17" x14ac:dyDescent="0.25">
      <c r="B28" s="695"/>
      <c r="C28" s="696"/>
      <c r="D28" s="696"/>
      <c r="E28" s="696"/>
      <c r="F28" s="696"/>
      <c r="G28" s="696"/>
      <c r="H28" s="697"/>
      <c r="I28" s="20"/>
      <c r="J28" s="20"/>
      <c r="K28" s="20"/>
      <c r="L28" s="20"/>
      <c r="M28" s="20"/>
      <c r="N28" s="20"/>
      <c r="O28" s="20"/>
      <c r="P28" s="20"/>
      <c r="Q28" s="20"/>
    </row>
    <row r="29" spans="2:17" ht="15.75" thickBot="1" x14ac:dyDescent="0.3">
      <c r="B29" s="20"/>
      <c r="C29" s="20"/>
      <c r="D29" s="20"/>
      <c r="E29" s="20"/>
      <c r="F29" s="20"/>
      <c r="G29" s="20"/>
      <c r="H29" s="20"/>
      <c r="I29" s="20"/>
      <c r="J29" s="20"/>
      <c r="K29" s="20"/>
      <c r="L29" s="20"/>
      <c r="M29" s="20"/>
      <c r="N29" s="20"/>
      <c r="O29" s="20"/>
      <c r="P29" s="20"/>
      <c r="Q29" s="20"/>
    </row>
    <row r="30" spans="2:17" ht="17.25" thickTop="1" thickBot="1" x14ac:dyDescent="0.3">
      <c r="B30" s="675" t="s">
        <v>256</v>
      </c>
      <c r="C30" s="675"/>
      <c r="D30" s="675"/>
      <c r="E30" s="190"/>
      <c r="F30" s="191">
        <v>512</v>
      </c>
      <c r="G30" s="20" t="s">
        <v>39</v>
      </c>
      <c r="H30" s="51" t="str">
        <f>IF(F30&lt;0,"ERROR!","")</f>
        <v/>
      </c>
      <c r="I30" s="20"/>
      <c r="J30" s="20"/>
      <c r="K30" s="20"/>
      <c r="L30" s="20"/>
      <c r="M30" s="20"/>
      <c r="N30" s="20"/>
      <c r="O30" s="20"/>
      <c r="P30" s="20"/>
      <c r="Q30" s="20"/>
    </row>
    <row r="31" spans="2:17" ht="16.5" thickTop="1" thickBot="1" x14ac:dyDescent="0.3">
      <c r="B31" s="675" t="s">
        <v>257</v>
      </c>
      <c r="C31" s="675"/>
      <c r="D31" s="675"/>
      <c r="E31" s="190"/>
      <c r="F31" s="192">
        <v>50</v>
      </c>
      <c r="G31" s="20" t="s">
        <v>258</v>
      </c>
      <c r="H31" s="20"/>
      <c r="I31" s="20"/>
      <c r="J31" s="20"/>
      <c r="K31" s="20"/>
      <c r="L31" s="20"/>
      <c r="M31" s="20"/>
      <c r="N31" s="20"/>
      <c r="O31" s="20"/>
      <c r="P31" s="20"/>
      <c r="Q31" s="20"/>
    </row>
    <row r="32" spans="2:17" ht="16.5" thickTop="1" thickBot="1" x14ac:dyDescent="0.3">
      <c r="B32" s="675" t="s">
        <v>259</v>
      </c>
      <c r="C32" s="675"/>
      <c r="D32" s="675"/>
      <c r="E32" s="676"/>
      <c r="F32" s="193">
        <v>6.4</v>
      </c>
      <c r="G32" s="20" t="s">
        <v>39</v>
      </c>
      <c r="H32" s="194" t="str">
        <f>IF(F32&gt;200,"ERROR!",IF(F32&lt;0,"ERROR!",""))</f>
        <v/>
      </c>
      <c r="I32" s="20"/>
      <c r="J32" s="20"/>
      <c r="K32" s="20"/>
      <c r="L32" s="20"/>
      <c r="M32" s="20"/>
      <c r="N32" s="20"/>
      <c r="O32" s="20"/>
      <c r="P32" s="20"/>
      <c r="Q32" s="20"/>
    </row>
    <row r="33" spans="2:17" ht="16.5" thickTop="1" thickBot="1" x14ac:dyDescent="0.3">
      <c r="B33" s="677" t="s">
        <v>260</v>
      </c>
      <c r="C33" s="677"/>
      <c r="D33" s="677"/>
      <c r="E33" s="676"/>
      <c r="F33" s="193" t="s">
        <v>261</v>
      </c>
      <c r="G33" s="187"/>
      <c r="H33" s="187"/>
      <c r="I33" s="187"/>
      <c r="J33" s="187"/>
      <c r="K33" s="20"/>
      <c r="L33" s="20"/>
      <c r="M33" s="20"/>
      <c r="N33" s="20"/>
      <c r="O33" s="20"/>
      <c r="P33" s="20"/>
      <c r="Q33" s="20"/>
    </row>
    <row r="34" spans="2:17" ht="15.75" thickTop="1" x14ac:dyDescent="0.25">
      <c r="B34" s="187"/>
      <c r="C34" s="187"/>
      <c r="D34" s="187"/>
      <c r="E34" s="187"/>
      <c r="F34" s="187"/>
      <c r="G34" s="187"/>
      <c r="H34" s="187"/>
      <c r="I34" s="187"/>
      <c r="J34" s="187"/>
      <c r="K34" s="20"/>
      <c r="L34" s="20"/>
      <c r="M34" s="20"/>
      <c r="N34" s="20"/>
      <c r="O34" s="20"/>
      <c r="P34" s="20"/>
      <c r="Q34" s="20"/>
    </row>
    <row r="35" spans="2:17" x14ac:dyDescent="0.25">
      <c r="B35" s="187"/>
      <c r="C35" s="187"/>
      <c r="D35" s="187"/>
      <c r="E35" s="187"/>
      <c r="F35" s="187"/>
      <c r="G35" s="187"/>
      <c r="H35" s="187"/>
      <c r="I35" s="187"/>
      <c r="J35" s="187"/>
      <c r="K35" s="20"/>
      <c r="L35" s="20"/>
      <c r="M35" s="20"/>
      <c r="N35" s="20"/>
      <c r="O35" s="20"/>
      <c r="P35" s="20"/>
      <c r="Q35" s="20"/>
    </row>
    <row r="36" spans="2:17" x14ac:dyDescent="0.25">
      <c r="B36" s="187"/>
      <c r="C36" s="187"/>
      <c r="D36" s="187"/>
      <c r="E36" s="187"/>
      <c r="F36" s="187"/>
      <c r="G36" s="187"/>
      <c r="H36" s="187"/>
      <c r="I36" s="187"/>
      <c r="J36" s="187"/>
      <c r="K36" s="20"/>
      <c r="L36" s="20"/>
      <c r="M36" s="20"/>
      <c r="N36" s="20"/>
      <c r="O36" s="20"/>
      <c r="P36" s="20"/>
      <c r="Q36" s="20"/>
    </row>
    <row r="37" spans="2:17" x14ac:dyDescent="0.25">
      <c r="B37" s="187"/>
      <c r="C37" s="187"/>
      <c r="D37" s="187"/>
      <c r="E37" s="187"/>
      <c r="F37" s="187"/>
      <c r="G37" s="187"/>
      <c r="H37" s="187"/>
      <c r="I37" s="187"/>
      <c r="J37" s="187"/>
      <c r="K37" s="20"/>
      <c r="L37" s="20"/>
      <c r="M37" s="20"/>
      <c r="N37" s="20"/>
      <c r="O37" s="20"/>
      <c r="P37" s="20"/>
      <c r="Q37" s="20"/>
    </row>
    <row r="38" spans="2:17" x14ac:dyDescent="0.25">
      <c r="B38" s="187"/>
      <c r="C38" s="187"/>
      <c r="D38" s="187"/>
      <c r="E38" s="187"/>
      <c r="F38" s="187"/>
      <c r="G38" s="187"/>
      <c r="H38" s="187"/>
      <c r="I38" s="187"/>
      <c r="J38" s="187"/>
      <c r="K38" s="20"/>
      <c r="L38" s="20"/>
      <c r="M38" s="20"/>
      <c r="N38" s="20"/>
      <c r="O38" s="20"/>
      <c r="P38" s="20"/>
      <c r="Q38" s="20"/>
    </row>
    <row r="39" spans="2:17" x14ac:dyDescent="0.25">
      <c r="B39" s="187"/>
      <c r="C39" s="187"/>
      <c r="D39" s="187"/>
      <c r="E39" s="187"/>
      <c r="F39" s="187"/>
      <c r="G39" s="20"/>
      <c r="H39" s="187"/>
      <c r="I39" s="187"/>
      <c r="J39" s="187"/>
      <c r="K39" s="20"/>
      <c r="L39" s="20"/>
      <c r="M39" s="20"/>
      <c r="N39" s="20"/>
      <c r="O39" s="20"/>
      <c r="P39" s="20"/>
      <c r="Q39" s="20"/>
    </row>
    <row r="40" spans="2:17" x14ac:dyDescent="0.25">
      <c r="B40" s="187"/>
      <c r="C40" s="187"/>
      <c r="D40" s="187"/>
      <c r="E40" s="187"/>
      <c r="F40" s="187"/>
      <c r="G40" s="20"/>
      <c r="H40" s="187"/>
      <c r="I40" s="187"/>
      <c r="J40" s="187"/>
      <c r="K40" s="20"/>
      <c r="L40" s="20"/>
      <c r="M40" s="20"/>
      <c r="N40" s="20"/>
      <c r="O40" s="20"/>
      <c r="P40" s="20"/>
      <c r="Q40" s="20"/>
    </row>
    <row r="41" spans="2:17" x14ac:dyDescent="0.25">
      <c r="B41" s="187"/>
      <c r="C41" s="187"/>
      <c r="D41" s="187"/>
      <c r="E41" s="187"/>
      <c r="F41" s="187"/>
      <c r="G41" s="187"/>
      <c r="H41" s="187"/>
      <c r="I41" s="187"/>
      <c r="J41" s="187"/>
      <c r="K41" s="20"/>
      <c r="L41" s="20"/>
      <c r="M41" s="20"/>
      <c r="N41" s="20"/>
      <c r="O41" s="20"/>
      <c r="P41" s="20"/>
      <c r="Q41" s="20"/>
    </row>
    <row r="42" spans="2:17" x14ac:dyDescent="0.25">
      <c r="B42" s="187"/>
      <c r="C42" s="187"/>
      <c r="D42" s="187"/>
      <c r="E42" s="187"/>
      <c r="F42" s="187"/>
      <c r="G42" s="187"/>
      <c r="H42" s="187"/>
      <c r="I42" s="187"/>
      <c r="J42" s="187"/>
      <c r="K42" s="20"/>
      <c r="L42" s="20"/>
      <c r="M42" s="20"/>
      <c r="N42" s="20"/>
      <c r="O42" s="20"/>
      <c r="P42" s="20"/>
      <c r="Q42" s="20"/>
    </row>
    <row r="43" spans="2:17" x14ac:dyDescent="0.25">
      <c r="B43" s="187"/>
      <c r="C43" s="187"/>
      <c r="D43" s="187"/>
      <c r="E43" s="187"/>
      <c r="F43" s="187"/>
      <c r="G43" s="187"/>
      <c r="H43" s="187"/>
      <c r="I43" s="187"/>
      <c r="J43" s="187"/>
      <c r="K43" s="20"/>
      <c r="L43" s="20"/>
      <c r="M43" s="20"/>
      <c r="N43" s="20"/>
      <c r="O43" s="20"/>
      <c r="P43" s="20"/>
      <c r="Q43" s="20"/>
    </row>
    <row r="44" spans="2:17" x14ac:dyDescent="0.25">
      <c r="B44" s="187"/>
      <c r="C44" s="187"/>
      <c r="D44" s="187"/>
      <c r="E44" s="187"/>
      <c r="F44" s="187"/>
      <c r="G44" s="187"/>
      <c r="H44" s="187"/>
      <c r="I44" s="187"/>
      <c r="J44" s="187"/>
      <c r="K44" s="20"/>
      <c r="L44" s="20"/>
      <c r="M44" s="20"/>
      <c r="N44" s="20"/>
      <c r="O44" s="20"/>
      <c r="P44" s="20"/>
      <c r="Q44" s="20"/>
    </row>
    <row r="45" spans="2:17" x14ac:dyDescent="0.25">
      <c r="B45" s="187"/>
      <c r="C45" s="187"/>
      <c r="D45" s="187"/>
      <c r="E45" s="187"/>
      <c r="F45" s="187"/>
      <c r="G45" s="187"/>
      <c r="H45" s="187"/>
      <c r="I45" s="187"/>
      <c r="J45" s="187"/>
      <c r="K45" s="20"/>
      <c r="L45" s="20"/>
      <c r="M45" s="20"/>
      <c r="N45" s="20"/>
      <c r="O45" s="20"/>
      <c r="P45" s="20"/>
      <c r="Q45" s="20"/>
    </row>
    <row r="46" spans="2:17" ht="16.149999999999999" customHeight="1" x14ac:dyDescent="0.25">
      <c r="B46" s="187"/>
      <c r="C46" s="187"/>
      <c r="D46" s="187"/>
      <c r="E46" s="187"/>
      <c r="F46" s="187"/>
      <c r="G46" s="187"/>
      <c r="H46" s="187"/>
      <c r="I46" s="187"/>
      <c r="J46" s="187"/>
      <c r="K46" s="20"/>
      <c r="L46" s="20"/>
      <c r="M46" s="20"/>
      <c r="N46" s="20"/>
      <c r="O46" s="20"/>
      <c r="P46" s="20"/>
      <c r="Q46" s="20"/>
    </row>
    <row r="47" spans="2:17" x14ac:dyDescent="0.25">
      <c r="B47" s="187"/>
      <c r="C47" s="187"/>
      <c r="D47" s="187"/>
      <c r="E47" s="187"/>
      <c r="F47" s="187"/>
      <c r="G47" s="187"/>
      <c r="H47" s="187"/>
      <c r="I47" s="187"/>
      <c r="J47" s="187"/>
      <c r="K47" s="20"/>
      <c r="L47" s="20"/>
      <c r="M47" s="20"/>
      <c r="N47" s="20"/>
      <c r="O47" s="20"/>
      <c r="P47" s="20"/>
      <c r="Q47" s="20"/>
    </row>
    <row r="48" spans="2:17" x14ac:dyDescent="0.25">
      <c r="B48" s="187"/>
      <c r="C48" s="187"/>
      <c r="D48" s="187"/>
      <c r="E48" s="187"/>
      <c r="F48" s="187"/>
      <c r="G48" s="187"/>
      <c r="H48" s="187"/>
      <c r="I48" s="187"/>
      <c r="J48" s="187"/>
      <c r="K48" s="20"/>
      <c r="L48" s="20"/>
      <c r="M48" s="20"/>
      <c r="N48" s="20"/>
      <c r="O48" s="20"/>
      <c r="P48" s="20"/>
      <c r="Q48" s="20"/>
    </row>
    <row r="49" spans="2:17" x14ac:dyDescent="0.25">
      <c r="B49" s="187"/>
      <c r="C49" s="187"/>
      <c r="D49" s="187"/>
      <c r="E49" s="187"/>
      <c r="F49" s="187"/>
      <c r="G49" s="187"/>
      <c r="H49" s="187"/>
      <c r="I49" s="187"/>
      <c r="J49" s="187"/>
      <c r="K49" s="20"/>
      <c r="L49" s="20"/>
      <c r="M49" s="20"/>
      <c r="N49" s="20"/>
      <c r="O49" s="20"/>
      <c r="P49" s="20"/>
      <c r="Q49" s="20"/>
    </row>
    <row r="50" spans="2:17" x14ac:dyDescent="0.25">
      <c r="B50" s="187"/>
      <c r="C50" s="187"/>
      <c r="D50" s="187"/>
      <c r="E50" s="187"/>
      <c r="F50" s="187"/>
      <c r="G50" s="187"/>
      <c r="H50" s="187"/>
      <c r="I50" s="187"/>
      <c r="J50" s="187"/>
      <c r="K50" s="20"/>
      <c r="L50" s="20"/>
      <c r="M50" s="20"/>
      <c r="N50" s="20"/>
      <c r="O50" s="20"/>
      <c r="P50" s="20"/>
      <c r="Q50" s="20"/>
    </row>
    <row r="51" spans="2:17" x14ac:dyDescent="0.25">
      <c r="B51" s="187"/>
      <c r="C51" s="187"/>
      <c r="D51" s="187"/>
      <c r="E51" s="187"/>
      <c r="F51" s="187"/>
      <c r="G51" s="187"/>
      <c r="H51" s="187"/>
      <c r="I51" s="187"/>
      <c r="J51" s="187"/>
      <c r="K51" s="20"/>
      <c r="L51" s="20"/>
      <c r="M51" s="20"/>
      <c r="N51" s="20"/>
      <c r="O51" s="20"/>
      <c r="P51" s="20"/>
      <c r="Q51" s="20"/>
    </row>
    <row r="52" spans="2:17" x14ac:dyDescent="0.25">
      <c r="B52" s="187"/>
      <c r="C52" s="187"/>
      <c r="D52" s="187"/>
      <c r="E52" s="187"/>
      <c r="F52" s="187"/>
      <c r="G52" s="187"/>
      <c r="H52" s="187"/>
      <c r="I52" s="187"/>
      <c r="J52" s="187"/>
      <c r="K52" s="20"/>
      <c r="L52" s="20"/>
      <c r="M52" s="20"/>
      <c r="N52" s="20"/>
      <c r="O52" s="20"/>
      <c r="P52" s="20"/>
      <c r="Q52" s="20"/>
    </row>
    <row r="53" spans="2:17" x14ac:dyDescent="0.25">
      <c r="B53" s="187"/>
      <c r="C53" s="187"/>
      <c r="D53" s="187"/>
      <c r="E53" s="187"/>
      <c r="F53" s="187"/>
      <c r="G53" s="187"/>
      <c r="H53" s="187"/>
      <c r="I53" s="187"/>
      <c r="J53" s="187"/>
      <c r="K53" s="20"/>
      <c r="L53" s="20"/>
      <c r="M53" s="20"/>
      <c r="N53" s="20"/>
      <c r="O53" s="20"/>
      <c r="P53" s="20"/>
      <c r="Q53" s="20"/>
    </row>
    <row r="54" spans="2:17" x14ac:dyDescent="0.25">
      <c r="B54" s="187"/>
      <c r="C54" s="187"/>
      <c r="D54" s="187"/>
      <c r="E54" s="187"/>
      <c r="F54" s="187"/>
      <c r="G54" s="187"/>
      <c r="H54" s="187"/>
      <c r="I54" s="187"/>
      <c r="J54" s="187"/>
      <c r="K54" s="20"/>
      <c r="L54" s="20"/>
      <c r="M54" s="20"/>
      <c r="N54" s="20"/>
      <c r="O54" s="20"/>
      <c r="P54" s="20"/>
      <c r="Q54" s="20"/>
    </row>
    <row r="55" spans="2:17" x14ac:dyDescent="0.25">
      <c r="B55" s="187"/>
      <c r="C55" s="187"/>
      <c r="D55" s="187"/>
      <c r="E55" s="187"/>
      <c r="F55" s="187"/>
      <c r="G55" s="187"/>
      <c r="H55" s="187"/>
      <c r="I55" s="187"/>
      <c r="J55" s="187"/>
      <c r="K55" s="20"/>
      <c r="L55" s="20"/>
      <c r="M55" s="20"/>
      <c r="N55" s="20"/>
      <c r="O55" s="20"/>
      <c r="P55" s="20"/>
      <c r="Q55" s="20"/>
    </row>
    <row r="56" spans="2:17" x14ac:dyDescent="0.25">
      <c r="B56" s="187"/>
      <c r="C56" s="187"/>
      <c r="D56" s="187"/>
      <c r="E56" s="187"/>
      <c r="F56" s="187"/>
      <c r="G56" s="187"/>
      <c r="H56" s="187"/>
      <c r="I56" s="187"/>
      <c r="J56" s="187"/>
      <c r="K56" s="20"/>
      <c r="L56" s="20"/>
      <c r="M56" s="20"/>
      <c r="N56" s="20"/>
      <c r="O56" s="20"/>
      <c r="P56" s="20"/>
      <c r="Q56" s="20"/>
    </row>
    <row r="57" spans="2:17" x14ac:dyDescent="0.25">
      <c r="B57" s="195"/>
      <c r="C57" s="195"/>
      <c r="D57" s="195"/>
      <c r="E57" s="196"/>
      <c r="F57" s="187"/>
      <c r="G57" s="187"/>
      <c r="H57" s="187"/>
      <c r="I57" s="187"/>
      <c r="J57" s="187"/>
      <c r="K57" s="20"/>
      <c r="L57" s="20"/>
      <c r="M57" s="20"/>
      <c r="N57" s="20"/>
      <c r="O57" s="20"/>
      <c r="P57" s="20"/>
      <c r="Q57" s="20"/>
    </row>
    <row r="58" spans="2:17" x14ac:dyDescent="0.25">
      <c r="B58" s="197"/>
      <c r="C58" s="198"/>
      <c r="D58" s="198"/>
      <c r="E58" s="199"/>
      <c r="F58" s="199"/>
      <c r="G58" s="199"/>
      <c r="H58" s="187"/>
      <c r="I58" s="187"/>
      <c r="J58" s="187"/>
      <c r="K58" s="20"/>
      <c r="L58" s="20"/>
      <c r="M58" s="20"/>
      <c r="N58" s="20"/>
      <c r="O58" s="20"/>
      <c r="P58" s="20"/>
      <c r="Q58" s="20"/>
    </row>
    <row r="59" spans="2:17" x14ac:dyDescent="0.25">
      <c r="B59" s="187"/>
      <c r="C59" s="187"/>
      <c r="D59" s="187"/>
      <c r="E59" s="187"/>
      <c r="F59" s="187"/>
      <c r="G59" s="187"/>
      <c r="H59" s="187"/>
      <c r="I59" s="187"/>
      <c r="J59" s="187"/>
      <c r="K59" s="20"/>
      <c r="L59" s="20"/>
      <c r="M59" s="20"/>
      <c r="N59" s="20"/>
      <c r="O59" s="20"/>
      <c r="P59" s="20"/>
      <c r="Q59" s="20"/>
    </row>
    <row r="60" spans="2:17" x14ac:dyDescent="0.25">
      <c r="B60" s="200" t="s">
        <v>262</v>
      </c>
      <c r="C60" s="184"/>
      <c r="D60" s="184"/>
      <c r="E60" s="184"/>
      <c r="F60" s="201"/>
      <c r="G60" s="201"/>
      <c r="H60" s="201"/>
      <c r="I60" s="187"/>
      <c r="J60" s="187"/>
      <c r="K60" s="20"/>
      <c r="L60" s="20"/>
      <c r="M60" s="20"/>
      <c r="N60" s="20"/>
      <c r="O60" s="20"/>
      <c r="P60" s="20"/>
      <c r="Q60" s="20"/>
    </row>
    <row r="61" spans="2:17" x14ac:dyDescent="0.25">
      <c r="B61" s="187"/>
      <c r="C61" s="187"/>
      <c r="D61" s="187"/>
      <c r="E61" s="187"/>
      <c r="F61" s="20"/>
      <c r="G61" s="20"/>
      <c r="H61" s="20"/>
      <c r="I61" s="20"/>
      <c r="J61" s="20"/>
      <c r="K61" s="20"/>
      <c r="L61" s="20"/>
      <c r="M61" s="20"/>
      <c r="N61" s="20"/>
      <c r="O61" s="20"/>
      <c r="P61" s="20"/>
      <c r="Q61" s="20"/>
    </row>
    <row r="62" spans="2:17" ht="15.75" x14ac:dyDescent="0.25">
      <c r="B62" s="202" t="s">
        <v>263</v>
      </c>
      <c r="C62" s="202" t="s">
        <v>264</v>
      </c>
      <c r="D62" s="202" t="s">
        <v>265</v>
      </c>
      <c r="E62" s="202" t="s">
        <v>266</v>
      </c>
      <c r="F62" s="20"/>
      <c r="G62" s="20"/>
      <c r="H62" s="20"/>
      <c r="I62" s="20"/>
      <c r="J62" s="20"/>
      <c r="K62" s="20"/>
      <c r="L62" s="20"/>
      <c r="M62" s="20"/>
      <c r="N62" s="20"/>
      <c r="O62" s="20"/>
      <c r="P62" s="20"/>
      <c r="Q62" s="20"/>
    </row>
    <row r="63" spans="2:17" x14ac:dyDescent="0.25">
      <c r="B63" s="202">
        <f>IF($B$6='dati nascosti vento'!$B$4,'dati nascosti vento'!C4,IF($B$6='dati nascosti vento'!$B$5,'dati nascosti vento'!C5,IF($B$6='dati nascosti vento'!$B$6,'dati nascosti vento'!C6,IF($B$6='dati nascosti vento'!$B$7,'dati nascosti vento'!C7,IF($B$6='dati nascosti vento'!$B$8,'dati nascosti vento'!C8,IF($B$6='dati nascosti vento'!$B$9,'dati nascosti vento'!C9,IF($B$6='dati nascosti vento'!$B$10,'dati nascosti vento'!C10,IF($B$6='dati nascosti vento'!$B$11,'dati nascosti vento'!C11,IF($B$6='dati nascosti vento'!$B$12,'dati nascosti vento'!C12,"")))))))))</f>
        <v>3</v>
      </c>
      <c r="C63" s="202">
        <f>IF($B$6='dati nascosti vento'!$B$4,'dati nascosti vento'!D4,IF($B$6='dati nascosti vento'!$B$5,'dati nascosti vento'!D5,IF($B$6='dati nascosti vento'!$B$6,'dati nascosti vento'!D6,IF($B$6='dati nascosti vento'!$B$7,'dati nascosti vento'!D7,IF($B$6='dati nascosti vento'!$B$8,'dati nascosti vento'!D8,IF($B$6='dati nascosti vento'!$B$9,'dati nascosti vento'!D9,IF($B$6='dati nascosti vento'!$B$10,'dati nascosti vento'!D10,IF($B$6='dati nascosti vento'!$B$11,'dati nascosti vento'!D11,IF($B$6='dati nascosti vento'!$B$12,'dati nascosti vento'!D12,"")))))))))</f>
        <v>27</v>
      </c>
      <c r="D63" s="202">
        <f>IF($B$6='dati nascosti vento'!$B$4,'dati nascosti vento'!E4,IF($B$6='dati nascosti vento'!$B$5,'dati nascosti vento'!E5,IF($B$6='dati nascosti vento'!$B$6,'dati nascosti vento'!E6,IF($B$6='dati nascosti vento'!$B$7,'dati nascosti vento'!E7,IF($B$6='dati nascosti vento'!$B$8,'dati nascosti vento'!E8,IF($B$6='dati nascosti vento'!$B$9,'dati nascosti vento'!E9,IF($B$6='dati nascosti vento'!$B$10,'dati nascosti vento'!E10,IF($B$6='dati nascosti vento'!$B$11,'dati nascosti vento'!E11,IF($B$6='dati nascosti vento'!$B$12,'dati nascosti vento'!E12,"")))))))))</f>
        <v>500</v>
      </c>
      <c r="E63" s="202">
        <f>IF($B$6='dati nascosti vento'!$B$4,'dati nascosti vento'!F4,IF($B$6='dati nascosti vento'!$B$5,'dati nascosti vento'!F5,IF($B$6='dati nascosti vento'!$B$6,'dati nascosti vento'!F6,IF($B$6='dati nascosti vento'!$B$7,'dati nascosti vento'!F7,IF($B$6='dati nascosti vento'!$B$8,'dati nascosti vento'!F8,IF($B$6='dati nascosti vento'!$B$9,'dati nascosti vento'!F9,IF($B$6='dati nascosti vento'!$B$10,'dati nascosti vento'!F10,IF($B$6='dati nascosti vento'!$B$11,'dati nascosti vento'!F11,IF($B$6='dati nascosti vento'!$B$12,'dati nascosti vento'!F12,"")))))))))</f>
        <v>0.02</v>
      </c>
      <c r="F63" s="20"/>
      <c r="G63" s="20"/>
      <c r="H63" s="20"/>
      <c r="I63" s="20"/>
      <c r="J63" s="20"/>
      <c r="K63" s="20"/>
      <c r="L63" s="20"/>
      <c r="M63" s="20"/>
      <c r="N63" s="20"/>
      <c r="O63" s="20"/>
      <c r="P63" s="20"/>
      <c r="Q63" s="20"/>
    </row>
    <row r="64" spans="2:17" x14ac:dyDescent="0.25">
      <c r="B64" s="187"/>
      <c r="C64" s="187"/>
      <c r="D64" s="187"/>
      <c r="E64" s="187"/>
      <c r="F64" s="187"/>
      <c r="G64" s="187"/>
      <c r="H64" s="187"/>
      <c r="I64" s="187"/>
      <c r="J64" s="187"/>
      <c r="K64" s="20"/>
      <c r="L64" s="20"/>
      <c r="M64" s="20"/>
      <c r="N64" s="20"/>
      <c r="O64" s="20"/>
      <c r="P64" s="20"/>
      <c r="Q64" s="20"/>
    </row>
    <row r="65" spans="2:17" ht="15.75" x14ac:dyDescent="0.25">
      <c r="B65" s="653" t="s">
        <v>267</v>
      </c>
      <c r="C65" s="654"/>
      <c r="D65" s="654"/>
      <c r="E65" s="655"/>
      <c r="F65" s="20"/>
      <c r="G65" s="20"/>
      <c r="H65" s="20"/>
      <c r="I65" s="20"/>
      <c r="J65" s="20"/>
      <c r="K65" s="20"/>
      <c r="L65" s="20"/>
      <c r="M65" s="20"/>
      <c r="N65" s="20"/>
      <c r="O65" s="20"/>
      <c r="P65" s="20"/>
      <c r="Q65" s="20"/>
    </row>
    <row r="66" spans="2:17" ht="14.45" customHeight="1" x14ac:dyDescent="0.25">
      <c r="B66" s="645" t="s">
        <v>268</v>
      </c>
      <c r="C66" s="646"/>
      <c r="D66" s="646"/>
      <c r="E66" s="647"/>
      <c r="F66" s="20"/>
      <c r="G66" s="20"/>
      <c r="H66" s="20"/>
      <c r="I66" s="20"/>
      <c r="J66" s="20"/>
      <c r="K66" s="20"/>
      <c r="L66" s="20"/>
      <c r="M66" s="20"/>
      <c r="N66" s="20"/>
      <c r="O66" s="20"/>
      <c r="P66" s="20"/>
      <c r="Q66" s="20"/>
    </row>
    <row r="67" spans="2:17" x14ac:dyDescent="0.25">
      <c r="B67" s="20"/>
      <c r="C67" s="20"/>
      <c r="D67" s="20"/>
      <c r="E67" s="20"/>
      <c r="F67" s="187"/>
      <c r="G67" s="187"/>
      <c r="H67" s="187"/>
      <c r="I67" s="187"/>
      <c r="J67" s="187"/>
      <c r="K67" s="20"/>
      <c r="L67" s="20"/>
      <c r="M67" s="20"/>
      <c r="N67" s="20"/>
      <c r="O67" s="20"/>
      <c r="P67" s="20"/>
      <c r="Q67" s="20"/>
    </row>
    <row r="68" spans="2:17" ht="16.5" x14ac:dyDescent="0.25">
      <c r="B68" s="678" t="s">
        <v>269</v>
      </c>
      <c r="C68" s="678"/>
      <c r="D68" s="678"/>
      <c r="E68" s="203">
        <f>IF(F30&lt;=D63,C63,C63+E63*(F30-D63))*VLOOKUP(F31,'dati nascosti vento'!H4:I102,2,FALSE)</f>
        <v>27.259988175157677</v>
      </c>
      <c r="F68" s="204" t="s">
        <v>270</v>
      </c>
      <c r="G68" s="187"/>
      <c r="H68" s="187"/>
      <c r="I68" s="187"/>
      <c r="J68" s="187"/>
      <c r="K68" s="20"/>
      <c r="L68" s="20"/>
      <c r="M68" s="20"/>
      <c r="N68" s="20"/>
      <c r="O68" s="20"/>
      <c r="P68" s="20"/>
      <c r="Q68" s="20"/>
    </row>
    <row r="69" spans="2:17" x14ac:dyDescent="0.25">
      <c r="B69" s="187"/>
      <c r="C69" s="187"/>
      <c r="D69" s="187"/>
      <c r="E69" s="187"/>
      <c r="F69" s="187"/>
      <c r="G69" s="187"/>
      <c r="H69" s="187"/>
      <c r="I69" s="187"/>
      <c r="J69" s="187"/>
      <c r="K69" s="20"/>
      <c r="L69" s="20"/>
      <c r="M69" s="20"/>
      <c r="N69" s="20"/>
      <c r="O69" s="20"/>
      <c r="P69" s="20"/>
      <c r="Q69" s="20"/>
    </row>
    <row r="70" spans="2:17" ht="15.75" x14ac:dyDescent="0.25">
      <c r="B70" s="653" t="s">
        <v>271</v>
      </c>
      <c r="C70" s="654"/>
      <c r="D70" s="654"/>
      <c r="E70" s="655"/>
      <c r="F70" s="187"/>
      <c r="G70" s="187"/>
      <c r="H70" s="187"/>
      <c r="I70" s="187"/>
      <c r="J70" s="187"/>
      <c r="K70" s="20"/>
      <c r="L70" s="20"/>
      <c r="M70" s="20"/>
      <c r="N70" s="20"/>
      <c r="O70" s="20"/>
      <c r="P70" s="20"/>
      <c r="Q70" s="20"/>
    </row>
    <row r="71" spans="2:17" ht="15.75" x14ac:dyDescent="0.25">
      <c r="B71" s="679" t="s">
        <v>272</v>
      </c>
      <c r="C71" s="674"/>
      <c r="D71" s="674"/>
      <c r="E71" s="680"/>
      <c r="F71" s="187"/>
      <c r="G71" s="187"/>
      <c r="H71" s="187"/>
      <c r="I71" s="187"/>
      <c r="J71" s="187"/>
      <c r="K71" s="20"/>
      <c r="L71" s="20"/>
      <c r="M71" s="20"/>
      <c r="N71" s="20"/>
      <c r="O71" s="20"/>
      <c r="P71" s="20"/>
      <c r="Q71" s="20"/>
    </row>
    <row r="72" spans="2:17" ht="15.75" x14ac:dyDescent="0.25">
      <c r="B72" s="679" t="s">
        <v>273</v>
      </c>
      <c r="C72" s="674"/>
      <c r="D72" s="674"/>
      <c r="E72" s="680"/>
      <c r="F72" s="187"/>
      <c r="G72" s="187"/>
      <c r="H72" s="187"/>
      <c r="I72" s="187"/>
      <c r="J72" s="187"/>
      <c r="K72" s="20"/>
      <c r="L72" s="20"/>
      <c r="M72" s="20"/>
      <c r="N72" s="20"/>
      <c r="O72" s="20"/>
      <c r="P72" s="20"/>
      <c r="Q72" s="20"/>
    </row>
    <row r="73" spans="2:17" ht="15.75" x14ac:dyDescent="0.25">
      <c r="B73" s="679" t="s">
        <v>274</v>
      </c>
      <c r="C73" s="674"/>
      <c r="D73" s="674"/>
      <c r="E73" s="680"/>
      <c r="F73" s="187"/>
      <c r="G73" s="187"/>
      <c r="H73" s="187"/>
      <c r="I73" s="187"/>
      <c r="J73" s="187"/>
      <c r="K73" s="20"/>
      <c r="L73" s="20"/>
      <c r="M73" s="20"/>
      <c r="N73" s="20"/>
      <c r="O73" s="20"/>
      <c r="P73" s="20"/>
      <c r="Q73" s="20"/>
    </row>
    <row r="74" spans="2:17" ht="15.75" x14ac:dyDescent="0.25">
      <c r="B74" s="645" t="s">
        <v>275</v>
      </c>
      <c r="C74" s="646"/>
      <c r="D74" s="646"/>
      <c r="E74" s="647"/>
      <c r="F74" s="187"/>
      <c r="G74" s="187"/>
      <c r="H74" s="187"/>
      <c r="I74" s="187"/>
      <c r="J74" s="187"/>
      <c r="K74" s="20"/>
      <c r="L74" s="20"/>
      <c r="M74" s="20"/>
      <c r="N74" s="20"/>
      <c r="O74" s="20"/>
      <c r="P74" s="20"/>
      <c r="Q74" s="20"/>
    </row>
    <row r="75" spans="2:17" x14ac:dyDescent="0.25">
      <c r="B75" s="187"/>
      <c r="C75" s="187"/>
      <c r="D75" s="187"/>
      <c r="E75" s="187"/>
      <c r="F75" s="187"/>
      <c r="G75" s="187"/>
      <c r="H75" s="187"/>
      <c r="I75" s="187"/>
      <c r="J75" s="187"/>
      <c r="K75" s="20"/>
      <c r="L75" s="20"/>
      <c r="M75" s="20"/>
      <c r="N75" s="20"/>
      <c r="O75" s="20"/>
      <c r="P75" s="20"/>
      <c r="Q75" s="20"/>
    </row>
    <row r="76" spans="2:17" ht="15.75" x14ac:dyDescent="0.25">
      <c r="B76" s="674" t="s">
        <v>276</v>
      </c>
      <c r="C76" s="674"/>
      <c r="D76" s="187" t="s">
        <v>277</v>
      </c>
      <c r="E76" s="20"/>
      <c r="F76" s="187"/>
      <c r="G76" s="187"/>
      <c r="H76" s="187"/>
      <c r="I76" s="187"/>
      <c r="J76" s="187"/>
      <c r="K76" s="20"/>
      <c r="L76" s="20"/>
      <c r="M76" s="20"/>
      <c r="N76" s="20"/>
      <c r="O76" s="20"/>
      <c r="P76" s="20"/>
      <c r="Q76" s="20"/>
    </row>
    <row r="77" spans="2:17" x14ac:dyDescent="0.25">
      <c r="B77" s="187"/>
      <c r="C77" s="187"/>
      <c r="D77" s="187"/>
      <c r="E77" s="20"/>
      <c r="F77" s="187"/>
      <c r="G77" s="187"/>
      <c r="H77" s="187"/>
      <c r="I77" s="187"/>
      <c r="J77" s="187"/>
      <c r="K77" s="20"/>
      <c r="L77" s="20"/>
      <c r="M77" s="20"/>
      <c r="N77" s="20"/>
      <c r="O77" s="20"/>
      <c r="P77" s="20"/>
      <c r="Q77" s="20"/>
    </row>
    <row r="78" spans="2:17" x14ac:dyDescent="0.25">
      <c r="B78" s="656" t="s">
        <v>278</v>
      </c>
      <c r="C78" s="656"/>
      <c r="D78" s="656"/>
      <c r="E78" s="205">
        <f>0.5*1.25*E68^2</f>
        <v>464.44184706858522</v>
      </c>
      <c r="F78" s="206" t="s">
        <v>279</v>
      </c>
      <c r="G78" s="187"/>
      <c r="H78" s="187"/>
      <c r="I78" s="187"/>
      <c r="J78" s="187"/>
      <c r="K78" s="20"/>
      <c r="L78" s="20"/>
      <c r="M78" s="20"/>
      <c r="N78" s="20"/>
      <c r="O78" s="20"/>
      <c r="P78" s="20"/>
      <c r="Q78" s="20"/>
    </row>
    <row r="79" spans="2:17" x14ac:dyDescent="0.25">
      <c r="B79" s="20"/>
      <c r="C79" s="20"/>
      <c r="D79" s="20"/>
      <c r="E79" s="20"/>
      <c r="F79" s="187"/>
      <c r="G79" s="20"/>
      <c r="H79" s="187"/>
      <c r="I79" s="187"/>
      <c r="J79" s="187"/>
      <c r="K79" s="20"/>
      <c r="L79" s="20"/>
      <c r="M79" s="20"/>
      <c r="N79" s="20"/>
      <c r="O79" s="20"/>
      <c r="P79" s="20"/>
      <c r="Q79" s="20"/>
    </row>
    <row r="80" spans="2:17" x14ac:dyDescent="0.25">
      <c r="B80" s="200" t="s">
        <v>280</v>
      </c>
      <c r="C80" s="184"/>
      <c r="D80" s="184"/>
      <c r="E80" s="184"/>
      <c r="F80" s="201"/>
      <c r="G80" s="201"/>
      <c r="H80" s="201"/>
      <c r="I80" s="187"/>
      <c r="J80" s="187"/>
      <c r="K80" s="20"/>
      <c r="L80" s="20"/>
      <c r="M80" s="20"/>
      <c r="N80" s="20"/>
      <c r="O80" s="20"/>
      <c r="P80" s="20"/>
      <c r="Q80" s="20"/>
    </row>
    <row r="81" spans="2:17" ht="15.75" thickBot="1" x14ac:dyDescent="0.3">
      <c r="B81" s="20"/>
      <c r="C81" s="20"/>
      <c r="D81" s="20"/>
      <c r="E81" s="20"/>
      <c r="F81" s="20"/>
      <c r="G81" s="187"/>
      <c r="H81" s="20"/>
      <c r="I81" s="20"/>
      <c r="J81" s="187"/>
      <c r="K81" s="207"/>
      <c r="L81" s="187"/>
      <c r="M81" s="20"/>
      <c r="N81" s="20"/>
      <c r="O81" s="20"/>
      <c r="P81" s="20"/>
      <c r="Q81" s="20"/>
    </row>
    <row r="82" spans="2:17" ht="14.45" customHeight="1" thickTop="1" thickBot="1" x14ac:dyDescent="0.3">
      <c r="B82" s="208" t="s">
        <v>281</v>
      </c>
      <c r="C82" s="208"/>
      <c r="D82" s="208"/>
      <c r="E82" s="20"/>
      <c r="G82" s="209" t="s">
        <v>282</v>
      </c>
      <c r="H82" s="210">
        <v>1</v>
      </c>
      <c r="I82" s="20"/>
      <c r="J82" s="211"/>
      <c r="K82" s="20"/>
      <c r="L82" s="211"/>
      <c r="M82" s="20"/>
      <c r="N82" s="20"/>
      <c r="O82" s="20"/>
      <c r="P82" s="187"/>
      <c r="Q82" s="187"/>
    </row>
    <row r="83" spans="2:17" ht="14.45" customHeight="1" thickTop="1" x14ac:dyDescent="0.25">
      <c r="B83" s="212"/>
      <c r="C83" s="212"/>
      <c r="D83" s="212"/>
      <c r="E83" s="20"/>
      <c r="F83" s="20"/>
      <c r="G83" s="213"/>
      <c r="H83" s="20"/>
      <c r="I83" s="20"/>
      <c r="J83" s="211"/>
      <c r="K83" s="20"/>
      <c r="L83" s="211"/>
      <c r="M83" s="20"/>
      <c r="N83" s="20"/>
      <c r="O83" s="20"/>
      <c r="P83" s="187"/>
      <c r="Q83" s="187"/>
    </row>
    <row r="84" spans="2:17" ht="14.45" customHeight="1" x14ac:dyDescent="0.25">
      <c r="B84" s="657" t="s">
        <v>283</v>
      </c>
      <c r="C84" s="658"/>
      <c r="D84" s="658"/>
      <c r="E84" s="658"/>
      <c r="F84" s="658"/>
      <c r="G84" s="658"/>
      <c r="H84" s="659"/>
      <c r="I84" s="20"/>
      <c r="J84" s="211"/>
      <c r="K84" s="211"/>
      <c r="L84" s="211"/>
      <c r="M84" s="20"/>
      <c r="N84" s="20"/>
      <c r="O84" s="20"/>
      <c r="P84" s="20"/>
      <c r="Q84" s="20"/>
    </row>
    <row r="85" spans="2:17" x14ac:dyDescent="0.25">
      <c r="B85" s="660"/>
      <c r="C85" s="661"/>
      <c r="D85" s="661"/>
      <c r="E85" s="661"/>
      <c r="F85" s="661"/>
      <c r="G85" s="661"/>
      <c r="H85" s="662"/>
      <c r="I85" s="20"/>
      <c r="J85" s="211"/>
      <c r="K85" s="211"/>
      <c r="L85" s="211"/>
      <c r="M85" s="20"/>
      <c r="N85" s="20"/>
      <c r="O85" s="20"/>
      <c r="P85" s="20"/>
      <c r="Q85" s="20"/>
    </row>
    <row r="86" spans="2:17" x14ac:dyDescent="0.25">
      <c r="B86" s="660"/>
      <c r="C86" s="661"/>
      <c r="D86" s="661"/>
      <c r="E86" s="661"/>
      <c r="F86" s="661"/>
      <c r="G86" s="661"/>
      <c r="H86" s="662"/>
      <c r="I86" s="20"/>
      <c r="J86" s="211"/>
      <c r="K86" s="211"/>
      <c r="L86" s="211"/>
      <c r="M86" s="20"/>
      <c r="N86" s="20"/>
      <c r="O86" s="20"/>
      <c r="P86" s="20"/>
      <c r="Q86" s="20"/>
    </row>
    <row r="87" spans="2:17" x14ac:dyDescent="0.25">
      <c r="B87" s="663"/>
      <c r="C87" s="664"/>
      <c r="D87" s="664"/>
      <c r="E87" s="664"/>
      <c r="F87" s="664"/>
      <c r="G87" s="664"/>
      <c r="H87" s="665"/>
      <c r="I87" s="20"/>
      <c r="J87" s="211"/>
      <c r="K87" s="211"/>
      <c r="L87" s="211"/>
      <c r="M87" s="20"/>
      <c r="N87" s="20"/>
      <c r="O87" s="20"/>
      <c r="P87" s="20"/>
      <c r="Q87" s="20"/>
    </row>
    <row r="88" spans="2:17" x14ac:dyDescent="0.25">
      <c r="B88" s="214"/>
      <c r="C88" s="214"/>
      <c r="D88" s="214"/>
      <c r="E88" s="214"/>
      <c r="F88" s="214"/>
      <c r="G88" s="214"/>
      <c r="H88" s="20"/>
      <c r="I88" s="20"/>
      <c r="J88" s="211"/>
      <c r="K88" s="211"/>
      <c r="L88" s="211"/>
      <c r="M88" s="20"/>
      <c r="N88" s="20"/>
      <c r="O88" s="20"/>
      <c r="P88" s="20"/>
      <c r="Q88" s="20"/>
    </row>
    <row r="89" spans="2:17" x14ac:dyDescent="0.25">
      <c r="B89" s="215"/>
      <c r="C89" s="215"/>
      <c r="D89" s="215"/>
      <c r="E89" s="215"/>
      <c r="F89" s="215"/>
      <c r="G89" s="215"/>
      <c r="H89" s="20"/>
      <c r="I89" s="20"/>
      <c r="J89" s="211"/>
      <c r="K89" s="211"/>
      <c r="L89" s="211"/>
      <c r="M89" s="20"/>
      <c r="N89" s="20"/>
      <c r="O89" s="20"/>
      <c r="P89" s="20"/>
      <c r="Q89" s="20"/>
    </row>
    <row r="90" spans="2:17" x14ac:dyDescent="0.25">
      <c r="B90" s="215"/>
      <c r="C90" s="215"/>
      <c r="D90" s="215"/>
      <c r="E90" s="215"/>
      <c r="F90" s="215"/>
      <c r="G90" s="215"/>
      <c r="H90" s="20"/>
      <c r="I90" s="20"/>
      <c r="J90" s="211"/>
      <c r="K90" s="211"/>
      <c r="L90" s="211"/>
      <c r="M90" s="20"/>
      <c r="N90" s="20"/>
      <c r="O90" s="20"/>
      <c r="P90" s="20"/>
      <c r="Q90" s="20"/>
    </row>
    <row r="91" spans="2:17" x14ac:dyDescent="0.25">
      <c r="B91" s="215"/>
      <c r="C91" s="215"/>
      <c r="D91" s="215"/>
      <c r="E91" s="215"/>
      <c r="F91" s="215"/>
      <c r="G91" s="215"/>
      <c r="H91" s="20"/>
      <c r="I91" s="20"/>
      <c r="J91" s="211"/>
      <c r="K91" s="211"/>
      <c r="L91" s="211"/>
      <c r="M91" s="20"/>
      <c r="N91" s="20"/>
      <c r="O91" s="20"/>
      <c r="P91" s="20"/>
      <c r="Q91" s="20"/>
    </row>
    <row r="92" spans="2:17" x14ac:dyDescent="0.25">
      <c r="B92" s="215"/>
      <c r="C92" s="215"/>
      <c r="D92" s="215"/>
      <c r="E92" s="215"/>
      <c r="F92" s="215"/>
      <c r="G92" s="215"/>
      <c r="H92" s="20"/>
      <c r="I92" s="20"/>
      <c r="J92" s="211"/>
      <c r="K92" s="211"/>
      <c r="L92" s="211"/>
      <c r="M92" s="20"/>
      <c r="N92" s="20"/>
      <c r="O92" s="20"/>
      <c r="P92" s="20"/>
      <c r="Q92" s="20"/>
    </row>
    <row r="93" spans="2:17" x14ac:dyDescent="0.25">
      <c r="B93" s="215"/>
      <c r="C93" s="215"/>
      <c r="D93" s="215"/>
      <c r="E93" s="215"/>
      <c r="F93" s="215"/>
      <c r="G93" s="215"/>
      <c r="H93" s="20"/>
      <c r="I93" s="20"/>
      <c r="J93" s="211"/>
      <c r="K93" s="211"/>
      <c r="L93" s="211"/>
      <c r="M93" s="20"/>
      <c r="N93" s="20"/>
      <c r="O93" s="20"/>
      <c r="P93" s="20"/>
      <c r="Q93" s="20"/>
    </row>
    <row r="94" spans="2:17" x14ac:dyDescent="0.25">
      <c r="B94" s="215"/>
      <c r="C94" s="215"/>
      <c r="D94" s="215"/>
      <c r="E94" s="215"/>
      <c r="F94" s="215"/>
      <c r="G94" s="215"/>
      <c r="H94" s="20"/>
      <c r="I94" s="20"/>
      <c r="J94" s="211"/>
      <c r="K94" s="211"/>
      <c r="L94" s="211"/>
      <c r="M94" s="20"/>
      <c r="N94" s="20"/>
      <c r="O94" s="20"/>
      <c r="P94" s="20"/>
      <c r="Q94" s="20"/>
    </row>
    <row r="95" spans="2:17" x14ac:dyDescent="0.25">
      <c r="B95" s="215"/>
      <c r="C95" s="215"/>
      <c r="D95" s="215"/>
      <c r="E95" s="215"/>
      <c r="F95" s="215"/>
      <c r="G95" s="215"/>
      <c r="H95" s="20"/>
      <c r="I95" s="20"/>
      <c r="J95" s="211"/>
      <c r="K95" s="211"/>
      <c r="L95" s="211"/>
      <c r="M95" s="20"/>
      <c r="N95" s="20"/>
      <c r="O95" s="20"/>
      <c r="P95" s="20"/>
      <c r="Q95" s="20"/>
    </row>
    <row r="96" spans="2:17" x14ac:dyDescent="0.25">
      <c r="B96" s="215"/>
      <c r="C96" s="215"/>
      <c r="D96" s="215"/>
      <c r="E96" s="215"/>
      <c r="F96" s="215"/>
      <c r="G96" s="215"/>
      <c r="H96" s="20"/>
      <c r="I96" s="20"/>
      <c r="J96" s="211"/>
      <c r="K96" s="211"/>
      <c r="L96" s="211"/>
      <c r="M96" s="20"/>
      <c r="N96" s="20"/>
      <c r="O96" s="20"/>
      <c r="P96" s="20"/>
      <c r="Q96" s="20"/>
    </row>
    <row r="97" spans="2:17" x14ac:dyDescent="0.25">
      <c r="B97" s="215"/>
      <c r="C97" s="215"/>
      <c r="D97" s="215"/>
      <c r="E97" s="215"/>
      <c r="F97" s="215"/>
      <c r="G97" s="215"/>
      <c r="H97" s="20"/>
      <c r="I97" s="20"/>
      <c r="J97" s="211"/>
      <c r="K97" s="211"/>
      <c r="L97" s="211"/>
      <c r="M97" s="20"/>
      <c r="N97" s="20"/>
      <c r="O97" s="20"/>
      <c r="P97" s="20"/>
      <c r="Q97" s="20"/>
    </row>
    <row r="98" spans="2:17" x14ac:dyDescent="0.25">
      <c r="B98" s="215"/>
      <c r="C98" s="215"/>
      <c r="D98" s="215"/>
      <c r="E98" s="215"/>
      <c r="F98" s="215"/>
      <c r="G98" s="215"/>
      <c r="H98" s="20"/>
      <c r="I98" s="20"/>
      <c r="J98" s="211"/>
      <c r="K98" s="211"/>
      <c r="L98" s="211"/>
      <c r="M98" s="20"/>
      <c r="N98" s="20"/>
      <c r="O98" s="20"/>
      <c r="P98" s="20"/>
      <c r="Q98" s="20"/>
    </row>
    <row r="99" spans="2:17" x14ac:dyDescent="0.25">
      <c r="B99" s="215"/>
      <c r="C99" s="215"/>
      <c r="D99" s="215"/>
      <c r="E99" s="215"/>
      <c r="F99" s="215"/>
      <c r="G99" s="215"/>
      <c r="H99" s="20"/>
      <c r="I99" s="20"/>
      <c r="J99" s="211"/>
      <c r="K99" s="211"/>
      <c r="L99" s="211"/>
      <c r="M99" s="20"/>
      <c r="N99" s="20"/>
      <c r="O99" s="20"/>
      <c r="P99" s="20"/>
      <c r="Q99" s="20"/>
    </row>
    <row r="100" spans="2:17" x14ac:dyDescent="0.25">
      <c r="B100" s="215"/>
      <c r="C100" s="215"/>
      <c r="D100" s="215"/>
      <c r="E100" s="215"/>
      <c r="F100" s="215"/>
      <c r="G100" s="215"/>
      <c r="H100" s="20"/>
      <c r="I100" s="20"/>
      <c r="J100" s="211"/>
      <c r="K100" s="211"/>
      <c r="L100" s="211"/>
      <c r="M100" s="20"/>
      <c r="N100" s="20"/>
      <c r="O100" s="20"/>
      <c r="P100" s="20"/>
      <c r="Q100" s="20"/>
    </row>
    <row r="101" spans="2:17" x14ac:dyDescent="0.25">
      <c r="B101" s="214"/>
      <c r="C101" s="214"/>
      <c r="D101" s="214"/>
      <c r="E101" s="214"/>
      <c r="F101" s="214"/>
      <c r="G101" s="213"/>
      <c r="H101" s="20"/>
      <c r="I101" s="20"/>
      <c r="J101" s="211"/>
      <c r="K101" s="211"/>
      <c r="L101" s="211"/>
      <c r="M101" s="20"/>
      <c r="N101" s="20"/>
      <c r="O101" s="20"/>
      <c r="P101" s="20"/>
      <c r="Q101" s="20"/>
    </row>
    <row r="102" spans="2:17" x14ac:dyDescent="0.25">
      <c r="B102" s="214"/>
      <c r="C102" s="214"/>
      <c r="D102" s="214"/>
      <c r="E102" s="214"/>
      <c r="F102" s="214"/>
      <c r="G102" s="213"/>
      <c r="H102" s="20"/>
      <c r="I102" s="20"/>
      <c r="J102" s="211"/>
      <c r="K102" s="211"/>
      <c r="L102" s="211"/>
      <c r="M102" s="20"/>
      <c r="N102" s="20"/>
      <c r="O102" s="20"/>
      <c r="P102" s="20"/>
      <c r="Q102" s="20"/>
    </row>
    <row r="103" spans="2:17" x14ac:dyDescent="0.25">
      <c r="B103" s="214"/>
      <c r="C103" s="214"/>
      <c r="D103" s="214"/>
      <c r="E103" s="214"/>
      <c r="F103" s="214"/>
      <c r="G103" s="213"/>
      <c r="H103" s="20"/>
      <c r="I103" s="20"/>
      <c r="J103" s="211"/>
      <c r="K103" s="211"/>
      <c r="L103" s="211"/>
      <c r="M103" s="20"/>
      <c r="N103" s="20"/>
      <c r="O103" s="20"/>
      <c r="P103" s="20"/>
      <c r="Q103" s="20"/>
    </row>
    <row r="104" spans="2:17" x14ac:dyDescent="0.25">
      <c r="B104" s="214"/>
      <c r="C104" s="214"/>
      <c r="D104" s="214"/>
      <c r="E104" s="214"/>
      <c r="F104" s="214"/>
      <c r="G104" s="213"/>
      <c r="H104" s="20"/>
      <c r="I104" s="20"/>
      <c r="J104" s="211"/>
      <c r="K104" s="211"/>
      <c r="L104" s="211"/>
      <c r="M104" s="20"/>
      <c r="N104" s="20"/>
      <c r="O104" s="20"/>
      <c r="P104" s="20"/>
      <c r="Q104" s="20"/>
    </row>
    <row r="105" spans="2:17" x14ac:dyDescent="0.25">
      <c r="B105" s="214"/>
      <c r="C105" s="214"/>
      <c r="D105" s="214"/>
      <c r="E105" s="214"/>
      <c r="F105" s="214"/>
      <c r="G105" s="213"/>
      <c r="H105" s="20"/>
      <c r="I105" s="20"/>
      <c r="J105" s="211"/>
      <c r="K105" s="211"/>
      <c r="L105" s="211"/>
      <c r="M105" s="20"/>
      <c r="N105" s="20"/>
      <c r="O105" s="20"/>
      <c r="P105" s="20"/>
      <c r="Q105" s="20"/>
    </row>
    <row r="106" spans="2:17" x14ac:dyDescent="0.25">
      <c r="B106" s="214"/>
      <c r="C106" s="214"/>
      <c r="D106" s="214"/>
      <c r="E106" s="214"/>
      <c r="F106" s="214"/>
      <c r="G106" s="213"/>
      <c r="H106" s="20"/>
      <c r="I106" s="20"/>
      <c r="J106" s="211"/>
      <c r="K106" s="211"/>
      <c r="L106" s="211"/>
      <c r="M106" s="20"/>
      <c r="N106" s="20"/>
      <c r="O106" s="20"/>
      <c r="P106" s="20"/>
      <c r="Q106" s="20"/>
    </row>
    <row r="107" spans="2:17" x14ac:dyDescent="0.25">
      <c r="B107" s="214"/>
      <c r="C107" s="214"/>
      <c r="D107" s="214"/>
      <c r="E107" s="214"/>
      <c r="F107" s="214"/>
      <c r="G107" s="213"/>
      <c r="H107" s="20"/>
      <c r="I107" s="20"/>
      <c r="J107" s="211"/>
      <c r="K107" s="211"/>
      <c r="L107" s="211"/>
      <c r="M107" s="20"/>
      <c r="N107" s="20"/>
      <c r="O107" s="20"/>
      <c r="P107" s="20"/>
      <c r="Q107" s="20"/>
    </row>
    <row r="108" spans="2:17" x14ac:dyDescent="0.25">
      <c r="B108" s="214"/>
      <c r="C108" s="214"/>
      <c r="D108" s="214"/>
      <c r="E108" s="214"/>
      <c r="F108" s="214"/>
      <c r="G108" s="213"/>
      <c r="H108" s="20"/>
      <c r="I108" s="20"/>
      <c r="J108" s="211"/>
      <c r="K108" s="211"/>
      <c r="L108" s="211"/>
      <c r="M108" s="20"/>
      <c r="N108" s="20"/>
      <c r="O108" s="20"/>
      <c r="P108" s="20"/>
      <c r="Q108" s="20"/>
    </row>
    <row r="109" spans="2:17" x14ac:dyDescent="0.25">
      <c r="B109" s="214"/>
      <c r="C109" s="214"/>
      <c r="D109" s="214"/>
      <c r="E109" s="214"/>
      <c r="F109" s="214"/>
      <c r="G109" s="213"/>
      <c r="H109" s="20"/>
      <c r="I109" s="20"/>
      <c r="J109" s="20"/>
      <c r="K109" s="20"/>
      <c r="L109" s="211"/>
      <c r="M109" s="20"/>
      <c r="N109" s="20"/>
      <c r="O109" s="20"/>
      <c r="P109" s="20"/>
      <c r="Q109" s="20"/>
    </row>
    <row r="110" spans="2:17" x14ac:dyDescent="0.25">
      <c r="B110" s="214"/>
      <c r="C110" s="214"/>
      <c r="D110" s="214"/>
      <c r="E110" s="214"/>
      <c r="F110" s="214"/>
      <c r="G110" s="213"/>
      <c r="H110" s="20"/>
      <c r="I110" s="20"/>
      <c r="J110" s="211"/>
      <c r="K110" s="211"/>
      <c r="L110" s="211"/>
      <c r="M110" s="20"/>
      <c r="N110" s="20"/>
      <c r="O110" s="20"/>
      <c r="P110" s="20"/>
      <c r="Q110" s="20"/>
    </row>
    <row r="111" spans="2:17" x14ac:dyDescent="0.25">
      <c r="B111" s="214"/>
      <c r="C111" s="214"/>
      <c r="D111" s="214"/>
      <c r="E111" s="214"/>
      <c r="F111" s="214"/>
      <c r="G111" s="213"/>
      <c r="H111" s="20"/>
      <c r="I111" s="20"/>
      <c r="J111" s="211"/>
      <c r="K111" s="211"/>
      <c r="L111" s="211"/>
      <c r="M111" s="20"/>
      <c r="N111" s="20"/>
      <c r="O111" s="20"/>
      <c r="P111" s="20"/>
      <c r="Q111" s="20"/>
    </row>
    <row r="112" spans="2:17" x14ac:dyDescent="0.25">
      <c r="B112" s="214"/>
      <c r="C112" s="214"/>
      <c r="D112" s="214"/>
      <c r="E112" s="214"/>
      <c r="F112" s="214"/>
      <c r="G112" s="213"/>
      <c r="H112" s="20"/>
      <c r="I112" s="20"/>
      <c r="J112" s="211"/>
      <c r="K112" s="211"/>
      <c r="L112" s="211"/>
      <c r="M112" s="20"/>
      <c r="N112" s="20"/>
      <c r="O112" s="20"/>
      <c r="P112" s="20"/>
      <c r="Q112" s="20"/>
    </row>
    <row r="113" spans="2:17" x14ac:dyDescent="0.25">
      <c r="B113" s="214"/>
      <c r="C113" s="214"/>
      <c r="D113" s="214"/>
      <c r="E113" s="214"/>
      <c r="F113" s="214"/>
      <c r="G113" s="213"/>
      <c r="H113" s="20"/>
      <c r="I113" s="20"/>
      <c r="J113" s="211"/>
      <c r="K113" s="211"/>
      <c r="L113" s="211"/>
      <c r="M113" s="20"/>
      <c r="N113" s="20"/>
      <c r="O113" s="20"/>
      <c r="P113" s="20"/>
      <c r="Q113" s="20"/>
    </row>
    <row r="114" spans="2:17" x14ac:dyDescent="0.25">
      <c r="B114" s="214"/>
      <c r="C114" s="214"/>
      <c r="D114" s="214"/>
      <c r="E114" s="214"/>
      <c r="F114" s="214"/>
      <c r="G114" s="213"/>
      <c r="H114" s="20"/>
      <c r="I114" s="20"/>
      <c r="J114" s="211"/>
      <c r="K114" s="211"/>
      <c r="L114" s="211"/>
      <c r="M114" s="20"/>
      <c r="N114" s="20"/>
      <c r="O114" s="20"/>
      <c r="P114" s="20"/>
      <c r="Q114" s="20"/>
    </row>
    <row r="115" spans="2:17" x14ac:dyDescent="0.25">
      <c r="B115" s="214"/>
      <c r="C115" s="214"/>
      <c r="D115" s="214"/>
      <c r="E115" s="214"/>
      <c r="F115" s="214"/>
      <c r="G115" s="213"/>
      <c r="H115" s="20"/>
      <c r="I115" s="20"/>
      <c r="J115" s="211"/>
      <c r="K115" s="211"/>
      <c r="L115" s="211"/>
      <c r="M115" s="20"/>
      <c r="N115" s="20"/>
      <c r="O115" s="20"/>
      <c r="P115" s="20"/>
      <c r="Q115" s="20"/>
    </row>
    <row r="116" spans="2:17" x14ac:dyDescent="0.25">
      <c r="B116" s="214"/>
      <c r="C116" s="214"/>
      <c r="D116" s="214"/>
      <c r="E116" s="214"/>
      <c r="F116" s="214"/>
      <c r="G116" s="213"/>
      <c r="H116" s="20"/>
      <c r="I116" s="20"/>
      <c r="J116" s="211"/>
      <c r="K116" s="211"/>
      <c r="L116" s="211"/>
      <c r="M116" s="20"/>
      <c r="N116" s="20"/>
      <c r="O116" s="20"/>
      <c r="P116" s="20"/>
      <c r="Q116" s="20"/>
    </row>
    <row r="117" spans="2:17" x14ac:dyDescent="0.25">
      <c r="B117" s="214"/>
      <c r="C117" s="214"/>
      <c r="D117" s="214"/>
      <c r="E117" s="214"/>
      <c r="F117" s="214"/>
      <c r="G117" s="213"/>
      <c r="H117" s="20"/>
      <c r="I117" s="20"/>
      <c r="J117" s="211"/>
      <c r="K117" s="211"/>
      <c r="L117" s="211"/>
      <c r="M117" s="20"/>
      <c r="N117" s="20"/>
      <c r="O117" s="20"/>
      <c r="P117" s="20"/>
      <c r="Q117" s="20"/>
    </row>
    <row r="118" spans="2:17" ht="14.45" customHeight="1" x14ac:dyDescent="0.25">
      <c r="B118" s="214"/>
      <c r="C118" s="214"/>
      <c r="D118" s="20"/>
      <c r="E118" s="20"/>
      <c r="F118" s="214"/>
      <c r="G118" s="187"/>
      <c r="H118" s="187"/>
      <c r="I118" s="187"/>
      <c r="J118" s="187"/>
      <c r="K118" s="20"/>
      <c r="L118" s="20"/>
      <c r="M118" s="20"/>
      <c r="N118" s="20"/>
      <c r="O118" s="20"/>
      <c r="P118" s="20"/>
      <c r="Q118" s="20"/>
    </row>
    <row r="119" spans="2:17" x14ac:dyDescent="0.25">
      <c r="B119" s="650" t="s">
        <v>284</v>
      </c>
      <c r="C119" s="650"/>
      <c r="D119" s="650"/>
      <c r="E119" s="215"/>
      <c r="F119" s="215"/>
      <c r="G119" s="187"/>
      <c r="H119" s="187"/>
      <c r="I119" s="187"/>
      <c r="J119" s="187"/>
      <c r="K119" s="20"/>
      <c r="L119" s="20"/>
      <c r="M119" s="20"/>
      <c r="N119" s="20"/>
      <c r="O119" s="20"/>
      <c r="P119" s="20"/>
      <c r="Q119" s="20"/>
    </row>
    <row r="120" spans="2:17" ht="15" customHeight="1" x14ac:dyDescent="0.25">
      <c r="B120" s="657" t="s">
        <v>285</v>
      </c>
      <c r="C120" s="658"/>
      <c r="D120" s="658"/>
      <c r="E120" s="658"/>
      <c r="F120" s="658"/>
      <c r="G120" s="658"/>
      <c r="H120" s="659"/>
      <c r="I120" s="187"/>
      <c r="J120" s="187"/>
      <c r="K120" s="20"/>
      <c r="L120" s="20"/>
      <c r="M120" s="20"/>
      <c r="N120" s="20"/>
      <c r="O120" s="20"/>
      <c r="P120" s="20"/>
      <c r="Q120" s="20"/>
    </row>
    <row r="121" spans="2:17" ht="14.45" customHeight="1" x14ac:dyDescent="0.25">
      <c r="B121" s="660"/>
      <c r="C121" s="661"/>
      <c r="D121" s="661"/>
      <c r="E121" s="661"/>
      <c r="F121" s="661"/>
      <c r="G121" s="661"/>
      <c r="H121" s="662"/>
      <c r="I121" s="187"/>
      <c r="J121" s="187"/>
      <c r="K121" s="20"/>
      <c r="L121" s="20"/>
      <c r="M121" s="20"/>
      <c r="N121" s="20"/>
      <c r="O121" s="20"/>
      <c r="P121" s="20"/>
      <c r="Q121" s="20"/>
    </row>
    <row r="122" spans="2:17" x14ac:dyDescent="0.25">
      <c r="B122" s="663"/>
      <c r="C122" s="664"/>
      <c r="D122" s="664"/>
      <c r="E122" s="664"/>
      <c r="F122" s="664"/>
      <c r="G122" s="664"/>
      <c r="H122" s="665"/>
      <c r="I122" s="20"/>
      <c r="J122" s="20"/>
      <c r="K122" s="20"/>
      <c r="L122" s="20"/>
      <c r="M122" s="20"/>
      <c r="N122" s="20"/>
      <c r="O122" s="20"/>
      <c r="P122" s="20"/>
      <c r="Q122" s="20"/>
    </row>
    <row r="123" spans="2:17" x14ac:dyDescent="0.25">
      <c r="B123" s="216"/>
      <c r="C123" s="216"/>
      <c r="D123" s="216"/>
      <c r="E123" s="216"/>
      <c r="F123" s="216"/>
      <c r="G123" s="216"/>
      <c r="H123" s="20"/>
      <c r="I123" s="20"/>
      <c r="J123" s="20"/>
      <c r="K123" s="20"/>
      <c r="L123" s="20"/>
      <c r="M123" s="20"/>
      <c r="N123" s="20"/>
      <c r="O123" s="20"/>
      <c r="P123" s="20"/>
      <c r="Q123" s="20"/>
    </row>
    <row r="124" spans="2:17" x14ac:dyDescent="0.25">
      <c r="B124" s="666">
        <v>1</v>
      </c>
      <c r="C124" s="666"/>
      <c r="D124" s="666">
        <v>2</v>
      </c>
      <c r="E124" s="666"/>
      <c r="F124" s="666">
        <v>3</v>
      </c>
      <c r="G124" s="666"/>
      <c r="H124" s="20"/>
      <c r="I124" s="20"/>
      <c r="J124" s="20"/>
      <c r="K124" s="20"/>
      <c r="L124" s="20"/>
      <c r="M124" s="20"/>
      <c r="N124" s="20"/>
      <c r="O124" s="20"/>
      <c r="P124" s="20"/>
      <c r="Q124" s="20"/>
    </row>
    <row r="125" spans="2:17" ht="14.45" customHeight="1" x14ac:dyDescent="0.25">
      <c r="B125" s="217"/>
      <c r="C125" s="217"/>
      <c r="D125" s="217"/>
      <c r="E125" s="217"/>
      <c r="F125" s="217"/>
      <c r="G125" s="217"/>
      <c r="H125" s="20"/>
      <c r="I125" s="20"/>
      <c r="J125" s="20"/>
      <c r="K125" s="20"/>
      <c r="L125" s="20"/>
      <c r="M125" s="20"/>
      <c r="N125" s="20"/>
      <c r="O125" s="20"/>
      <c r="P125" s="20"/>
      <c r="Q125" s="20"/>
    </row>
    <row r="126" spans="2:17" ht="14.45" customHeight="1" x14ac:dyDescent="0.25">
      <c r="B126" s="218"/>
      <c r="C126" s="218"/>
      <c r="D126" s="218"/>
      <c r="E126" s="20"/>
      <c r="F126" s="20"/>
      <c r="G126" s="20"/>
      <c r="H126" s="20"/>
      <c r="I126" s="20"/>
      <c r="J126" s="20"/>
      <c r="K126" s="20"/>
      <c r="L126" s="20"/>
      <c r="M126" s="20"/>
      <c r="N126" s="20"/>
      <c r="O126" s="20"/>
      <c r="P126" s="20"/>
      <c r="Q126" s="20"/>
    </row>
    <row r="127" spans="2:17" x14ac:dyDescent="0.25">
      <c r="B127" s="20"/>
      <c r="C127" s="20"/>
      <c r="D127" s="20"/>
      <c r="E127" s="20"/>
      <c r="F127" s="20"/>
      <c r="G127" s="20"/>
      <c r="H127" s="20"/>
      <c r="I127" s="20"/>
      <c r="J127" s="20"/>
      <c r="K127" s="20"/>
      <c r="L127" s="20"/>
      <c r="M127" s="20"/>
      <c r="N127" s="20"/>
      <c r="O127" s="20"/>
      <c r="P127" s="20"/>
      <c r="Q127" s="20"/>
    </row>
    <row r="128" spans="2:17" x14ac:dyDescent="0.25">
      <c r="B128" s="20"/>
      <c r="C128" s="20"/>
      <c r="D128" s="20"/>
      <c r="E128" s="20"/>
      <c r="F128" s="20"/>
      <c r="G128" s="20"/>
      <c r="H128" s="20"/>
      <c r="I128" s="20"/>
      <c r="J128" s="20"/>
      <c r="K128" s="20"/>
      <c r="L128" s="20"/>
      <c r="M128" s="20"/>
      <c r="N128" s="20"/>
      <c r="O128" s="20"/>
      <c r="P128" s="20"/>
      <c r="Q128" s="20"/>
    </row>
    <row r="129" spans="2:17" x14ac:dyDescent="0.25">
      <c r="B129" s="20"/>
      <c r="C129" s="20"/>
      <c r="D129" s="20"/>
      <c r="E129" s="20"/>
      <c r="F129" s="20"/>
      <c r="G129" s="20"/>
      <c r="H129" s="20"/>
      <c r="I129" s="20"/>
      <c r="J129" s="20"/>
      <c r="K129" s="20"/>
      <c r="L129" s="20"/>
      <c r="M129" s="20"/>
      <c r="N129" s="20"/>
      <c r="O129" s="20"/>
      <c r="P129" s="20"/>
      <c r="Q129" s="20"/>
    </row>
    <row r="130" spans="2:17" x14ac:dyDescent="0.25">
      <c r="B130" s="20"/>
      <c r="C130" s="20"/>
      <c r="D130" s="20"/>
      <c r="E130" s="20"/>
      <c r="F130" s="20"/>
      <c r="G130" s="20"/>
      <c r="H130" s="20"/>
      <c r="I130" s="20"/>
      <c r="J130" s="20"/>
      <c r="K130" s="20"/>
      <c r="L130" s="20"/>
      <c r="M130" s="20"/>
      <c r="N130" s="20"/>
      <c r="O130" s="20"/>
      <c r="P130" s="20"/>
      <c r="Q130" s="20"/>
    </row>
    <row r="131" spans="2:17" x14ac:dyDescent="0.25">
      <c r="B131" s="20"/>
      <c r="C131" s="20"/>
      <c r="D131" s="20"/>
      <c r="E131" s="20"/>
      <c r="F131" s="20"/>
      <c r="G131" s="20"/>
      <c r="H131" s="20"/>
      <c r="I131" s="20"/>
      <c r="J131" s="20"/>
      <c r="K131" s="20"/>
      <c r="L131" s="20"/>
      <c r="M131" s="20"/>
      <c r="N131" s="20"/>
      <c r="O131" s="20"/>
      <c r="P131" s="20"/>
      <c r="Q131" s="20"/>
    </row>
    <row r="132" spans="2:17" x14ac:dyDescent="0.25">
      <c r="B132" s="20"/>
      <c r="C132" s="20"/>
      <c r="D132" s="20"/>
      <c r="E132" s="20"/>
      <c r="F132" s="20"/>
      <c r="G132" s="20"/>
      <c r="H132" s="20"/>
      <c r="I132" s="20"/>
      <c r="J132" s="20"/>
      <c r="K132" s="20"/>
      <c r="L132" s="20"/>
      <c r="M132" s="20"/>
      <c r="N132" s="20"/>
      <c r="O132" s="20"/>
      <c r="P132" s="20"/>
      <c r="Q132" s="20"/>
    </row>
    <row r="133" spans="2:17" x14ac:dyDescent="0.25">
      <c r="B133" s="20"/>
      <c r="C133" s="20"/>
      <c r="D133" s="20"/>
      <c r="E133" s="20"/>
      <c r="F133" s="20"/>
      <c r="G133" s="20"/>
      <c r="H133" s="20"/>
      <c r="I133" s="20"/>
      <c r="J133" s="20"/>
      <c r="K133" s="20"/>
      <c r="L133" s="20"/>
      <c r="M133" s="20"/>
      <c r="N133" s="20"/>
      <c r="O133" s="20"/>
      <c r="P133" s="20"/>
      <c r="Q133" s="20"/>
    </row>
    <row r="134" spans="2:17" x14ac:dyDescent="0.25">
      <c r="B134" s="20"/>
      <c r="C134" s="20"/>
      <c r="D134" s="20"/>
      <c r="E134" s="20"/>
      <c r="F134" s="20"/>
      <c r="G134" s="20"/>
      <c r="H134" s="20"/>
      <c r="I134" s="20"/>
      <c r="J134" s="20"/>
      <c r="K134" s="20"/>
      <c r="L134" s="20"/>
      <c r="M134" s="20"/>
      <c r="N134" s="20"/>
      <c r="O134" s="20"/>
      <c r="P134" s="20"/>
      <c r="Q134" s="20"/>
    </row>
    <row r="135" spans="2:17" x14ac:dyDescent="0.25">
      <c r="B135" s="20"/>
      <c r="C135" s="20"/>
      <c r="D135" s="20"/>
      <c r="E135" s="20"/>
      <c r="F135" s="20"/>
      <c r="G135" s="20"/>
      <c r="H135" s="20"/>
      <c r="I135" s="20"/>
      <c r="J135" s="20"/>
      <c r="K135" s="20"/>
      <c r="L135" s="20"/>
      <c r="M135" s="20"/>
      <c r="N135" s="20"/>
      <c r="O135" s="20"/>
      <c r="P135" s="20"/>
      <c r="Q135" s="20"/>
    </row>
    <row r="136" spans="2:17" x14ac:dyDescent="0.25">
      <c r="B136" s="20"/>
      <c r="C136" s="20"/>
      <c r="D136" s="20"/>
      <c r="E136" s="20"/>
      <c r="F136" s="20"/>
      <c r="G136" s="20"/>
      <c r="H136" s="20"/>
      <c r="I136" s="20"/>
      <c r="J136" s="20"/>
      <c r="K136" s="20"/>
      <c r="L136" s="20"/>
      <c r="M136" s="20"/>
      <c r="N136" s="20"/>
      <c r="O136" s="20"/>
      <c r="P136" s="20"/>
      <c r="Q136" s="20"/>
    </row>
    <row r="137" spans="2:17" x14ac:dyDescent="0.25">
      <c r="B137" s="20"/>
      <c r="C137" s="20"/>
      <c r="D137" s="20"/>
      <c r="E137" s="20"/>
      <c r="F137" s="20"/>
      <c r="G137" s="20"/>
      <c r="H137" s="20"/>
      <c r="I137" s="20"/>
      <c r="J137" s="20"/>
      <c r="K137" s="20"/>
      <c r="L137" s="20"/>
      <c r="M137" s="20"/>
      <c r="N137" s="20"/>
      <c r="O137" s="20"/>
      <c r="P137" s="20"/>
      <c r="Q137" s="20"/>
    </row>
    <row r="138" spans="2:17" ht="15.75" thickBot="1" x14ac:dyDescent="0.3">
      <c r="B138" s="20"/>
      <c r="C138" s="20"/>
      <c r="D138" s="20"/>
      <c r="E138" s="20"/>
      <c r="F138" s="20"/>
      <c r="G138" s="20"/>
      <c r="H138" s="20"/>
      <c r="I138" s="20"/>
      <c r="J138" s="20"/>
      <c r="K138" s="20"/>
      <c r="L138" s="20"/>
      <c r="M138" s="20"/>
      <c r="N138" s="20"/>
      <c r="O138" s="20"/>
      <c r="P138" s="20"/>
      <c r="Q138" s="20"/>
    </row>
    <row r="139" spans="2:17" ht="16.5" thickTop="1" thickBot="1" x14ac:dyDescent="0.3">
      <c r="B139" s="650" t="s">
        <v>286</v>
      </c>
      <c r="C139" s="667"/>
      <c r="D139" s="668" t="s">
        <v>399</v>
      </c>
      <c r="E139" s="669"/>
      <c r="F139" s="669"/>
      <c r="G139" s="670"/>
      <c r="H139" s="20"/>
      <c r="I139" s="20"/>
      <c r="J139" s="20"/>
      <c r="K139" s="20"/>
      <c r="L139" s="20"/>
      <c r="M139" s="20"/>
      <c r="N139" s="20"/>
      <c r="O139" s="20"/>
      <c r="P139" s="20"/>
      <c r="Q139" s="20"/>
    </row>
    <row r="140" spans="2:17" ht="15.75" thickTop="1" x14ac:dyDescent="0.25">
      <c r="B140" s="20"/>
      <c r="C140" s="219"/>
      <c r="D140" s="20"/>
      <c r="E140" s="20"/>
      <c r="F140" s="20"/>
      <c r="G140" s="20"/>
      <c r="H140" s="20"/>
      <c r="I140" s="20"/>
      <c r="J140" s="20"/>
      <c r="K140" s="20"/>
      <c r="L140" s="20"/>
      <c r="M140" s="20"/>
      <c r="N140" s="20"/>
      <c r="O140" s="20"/>
      <c r="P140" s="20"/>
      <c r="Q140" s="20"/>
    </row>
    <row r="141" spans="2:17" x14ac:dyDescent="0.25">
      <c r="B141" s="208" t="s">
        <v>288</v>
      </c>
      <c r="C141" s="220"/>
      <c r="D141" s="20"/>
      <c r="E141" s="20"/>
      <c r="F141" s="20"/>
      <c r="G141" s="20"/>
      <c r="H141" s="20"/>
      <c r="I141" s="20"/>
      <c r="J141" s="20"/>
      <c r="K141" s="20"/>
      <c r="L141" s="20"/>
      <c r="M141" s="20"/>
      <c r="N141" s="20"/>
      <c r="O141" s="20"/>
      <c r="P141" s="20"/>
      <c r="Q141" s="20"/>
    </row>
    <row r="142" spans="2:17" ht="15.75" thickBot="1" x14ac:dyDescent="0.3">
      <c r="B142" s="208"/>
      <c r="C142" s="221"/>
      <c r="D142" s="20"/>
      <c r="E142" s="20"/>
      <c r="F142" s="20"/>
      <c r="G142" s="20"/>
      <c r="H142" s="20"/>
      <c r="I142" s="20"/>
      <c r="J142" s="20"/>
      <c r="K142" s="20"/>
      <c r="L142" s="20"/>
      <c r="M142" s="20"/>
      <c r="N142" s="20"/>
      <c r="O142" s="20"/>
      <c r="P142" s="20"/>
      <c r="Q142" s="20"/>
    </row>
    <row r="143" spans="2:17" ht="16.5" thickTop="1" thickBot="1" x14ac:dyDescent="0.3">
      <c r="B143" s="109" t="s">
        <v>141</v>
      </c>
      <c r="C143" s="222">
        <v>80</v>
      </c>
      <c r="D143" s="20" t="s">
        <v>39</v>
      </c>
      <c r="E143" s="181" t="s">
        <v>289</v>
      </c>
      <c r="F143" s="177">
        <f>IF('dati nascosti vento'!C144&lt;=0.75,0.5,IF('dati nascosti vento'!C144&lt;=2,0.8-0.4*'dati nascosti vento'!C144,0))</f>
        <v>0.5</v>
      </c>
      <c r="G143" s="20"/>
      <c r="H143" s="20"/>
      <c r="I143" s="20"/>
      <c r="J143" s="20"/>
      <c r="K143" s="20"/>
      <c r="L143" s="20"/>
      <c r="M143" s="20"/>
      <c r="N143" s="20"/>
      <c r="O143" s="20"/>
      <c r="P143" s="20"/>
      <c r="Q143" s="20"/>
    </row>
    <row r="144" spans="2:17" ht="16.5" thickTop="1" thickBot="1" x14ac:dyDescent="0.3">
      <c r="B144" s="109" t="s">
        <v>226</v>
      </c>
      <c r="C144" s="222">
        <v>5</v>
      </c>
      <c r="D144" s="20" t="s">
        <v>39</v>
      </c>
      <c r="E144" s="181" t="s">
        <v>290</v>
      </c>
      <c r="F144" s="177">
        <f>IF('dati nascosti vento'!D144&lt;=0.1,0,IF('dati nascosti vento'!D144&lt;=0.3,5*('dati nascosti vento'!D144-0.1),1))</f>
        <v>1</v>
      </c>
      <c r="G144" s="20"/>
      <c r="H144" s="20"/>
      <c r="I144" s="20"/>
      <c r="J144" s="20"/>
      <c r="K144" s="20"/>
      <c r="L144" s="20"/>
      <c r="M144" s="20"/>
      <c r="N144" s="20"/>
      <c r="O144" s="20"/>
      <c r="P144" s="20"/>
      <c r="Q144" s="20"/>
    </row>
    <row r="145" spans="2:17" ht="16.5" thickTop="1" thickBot="1" x14ac:dyDescent="0.3">
      <c r="B145" s="109" t="s">
        <v>6</v>
      </c>
      <c r="C145" s="222">
        <v>10</v>
      </c>
      <c r="D145" s="20" t="s">
        <v>39</v>
      </c>
      <c r="E145" s="20"/>
      <c r="F145" s="20"/>
      <c r="G145" s="20"/>
      <c r="H145" s="20"/>
      <c r="I145" s="20"/>
      <c r="J145" s="20"/>
      <c r="K145" s="20"/>
      <c r="L145" s="20"/>
      <c r="M145" s="20"/>
      <c r="N145" s="20"/>
      <c r="O145" s="20"/>
      <c r="P145" s="20"/>
      <c r="Q145" s="20"/>
    </row>
    <row r="146" spans="2:17" ht="16.5" thickTop="1" thickBot="1" x14ac:dyDescent="0.3">
      <c r="B146" s="109" t="s">
        <v>156</v>
      </c>
      <c r="C146" s="222">
        <v>0</v>
      </c>
      <c r="D146" s="20" t="s">
        <v>39</v>
      </c>
      <c r="E146" s="20"/>
      <c r="F146" s="20"/>
      <c r="G146" s="20"/>
      <c r="H146" s="20"/>
      <c r="I146" s="20"/>
      <c r="J146" s="20"/>
      <c r="K146" s="20"/>
      <c r="L146" s="20"/>
      <c r="M146" s="20"/>
      <c r="N146" s="20"/>
      <c r="O146" s="20"/>
      <c r="P146" s="20"/>
      <c r="Q146" s="20"/>
    </row>
    <row r="147" spans="2:17" ht="15.75" thickTop="1" x14ac:dyDescent="0.25">
      <c r="B147" s="20"/>
      <c r="C147" s="20"/>
      <c r="D147" s="20"/>
      <c r="E147" s="20"/>
      <c r="F147" s="20"/>
      <c r="G147" s="20"/>
      <c r="H147" s="20"/>
      <c r="I147" s="20"/>
      <c r="J147" s="20"/>
      <c r="K147" s="20"/>
      <c r="L147" s="20"/>
      <c r="M147" s="20"/>
      <c r="N147" s="20"/>
      <c r="O147" s="20"/>
      <c r="P147" s="20"/>
      <c r="Q147" s="20"/>
    </row>
    <row r="148" spans="2:17" x14ac:dyDescent="0.25">
      <c r="B148" s="671" t="s">
        <v>291</v>
      </c>
      <c r="C148" s="671"/>
      <c r="D148" s="672"/>
      <c r="E148" s="209" t="s">
        <v>292</v>
      </c>
      <c r="F148" s="223">
        <f>IF(D139='dati nascosti vento'!B139,'dati nascosti vento'!C147,IF(D139='dati nascosti vento'!B140,'dati nascosti vento'!D147,IF(D139='dati nascosti vento'!B141,'dati nascosti vento'!E147,IF(D139='dati nascosti vento'!B138,1,""))))</f>
        <v>1</v>
      </c>
      <c r="G148" s="20"/>
      <c r="H148" s="20"/>
      <c r="I148" s="20"/>
      <c r="J148" s="20"/>
      <c r="K148" s="20"/>
      <c r="L148" s="20"/>
      <c r="M148" s="20"/>
      <c r="N148" s="20"/>
      <c r="O148" s="20"/>
      <c r="P148" s="20"/>
      <c r="Q148" s="20"/>
    </row>
    <row r="149" spans="2:17" x14ac:dyDescent="0.25">
      <c r="B149" s="20"/>
      <c r="C149" s="20"/>
      <c r="D149" s="20"/>
      <c r="E149" s="20"/>
      <c r="F149" s="20"/>
      <c r="G149" s="20"/>
      <c r="H149" s="20"/>
      <c r="I149" s="20"/>
      <c r="J149" s="20"/>
      <c r="K149" s="20"/>
      <c r="L149" s="20"/>
      <c r="M149" s="20"/>
      <c r="N149" s="20"/>
      <c r="O149" s="20"/>
      <c r="P149" s="20"/>
      <c r="Q149" s="20"/>
    </row>
    <row r="150" spans="2:17" x14ac:dyDescent="0.25">
      <c r="B150" s="650" t="s">
        <v>293</v>
      </c>
      <c r="C150" s="650"/>
      <c r="D150" s="650"/>
      <c r="E150" s="20"/>
      <c r="F150" s="20"/>
      <c r="G150" s="20"/>
      <c r="H150" s="20"/>
      <c r="I150" s="20"/>
      <c r="J150" s="20"/>
      <c r="K150" s="20"/>
      <c r="L150" s="20"/>
      <c r="M150" s="20"/>
      <c r="N150" s="20"/>
      <c r="O150" s="20"/>
      <c r="P150" s="20"/>
      <c r="Q150" s="20"/>
    </row>
    <row r="151" spans="2:17" ht="14.45" customHeight="1" x14ac:dyDescent="0.25">
      <c r="B151" s="673" t="s">
        <v>294</v>
      </c>
      <c r="C151" s="673"/>
      <c r="D151" s="673"/>
      <c r="E151" s="673"/>
      <c r="F151" s="673"/>
      <c r="G151" s="673"/>
      <c r="H151" s="673"/>
      <c r="I151" s="20"/>
      <c r="J151" s="20"/>
      <c r="K151" s="20"/>
      <c r="L151" s="20"/>
      <c r="M151" s="20"/>
      <c r="N151" s="20"/>
      <c r="O151" s="20"/>
      <c r="P151" s="20"/>
      <c r="Q151" s="20"/>
    </row>
    <row r="152" spans="2:17" x14ac:dyDescent="0.25">
      <c r="B152" s="673"/>
      <c r="C152" s="673"/>
      <c r="D152" s="673"/>
      <c r="E152" s="673"/>
      <c r="F152" s="673"/>
      <c r="G152" s="673"/>
      <c r="H152" s="673"/>
      <c r="I152" s="20"/>
      <c r="J152" s="20"/>
      <c r="K152" s="20"/>
      <c r="L152" s="20"/>
      <c r="M152" s="20"/>
      <c r="N152" s="20"/>
      <c r="O152" s="20"/>
      <c r="P152" s="20"/>
      <c r="Q152" s="20"/>
    </row>
    <row r="153" spans="2:17" x14ac:dyDescent="0.25">
      <c r="B153" s="673"/>
      <c r="C153" s="673"/>
      <c r="D153" s="673"/>
      <c r="E153" s="673"/>
      <c r="F153" s="673"/>
      <c r="G153" s="673"/>
      <c r="H153" s="673"/>
      <c r="I153" s="20"/>
      <c r="J153" s="20"/>
      <c r="K153" s="20"/>
      <c r="L153" s="20"/>
      <c r="M153" s="20"/>
      <c r="N153" s="20"/>
      <c r="O153" s="20"/>
      <c r="P153" s="20"/>
      <c r="Q153" s="20"/>
    </row>
    <row r="154" spans="2:17" x14ac:dyDescent="0.25">
      <c r="B154" s="673"/>
      <c r="C154" s="673"/>
      <c r="D154" s="673"/>
      <c r="E154" s="673"/>
      <c r="F154" s="673"/>
      <c r="G154" s="673"/>
      <c r="H154" s="673"/>
      <c r="I154" s="20"/>
      <c r="J154" s="178"/>
      <c r="K154" s="178"/>
      <c r="L154" s="20"/>
      <c r="M154" s="20"/>
      <c r="N154" s="20"/>
      <c r="O154" s="20"/>
      <c r="P154" s="20"/>
      <c r="Q154" s="20"/>
    </row>
    <row r="155" spans="2:17" x14ac:dyDescent="0.25">
      <c r="B155" s="224"/>
      <c r="C155" s="224"/>
      <c r="D155" s="224"/>
      <c r="E155" s="224"/>
      <c r="F155" s="224"/>
      <c r="G155" s="224"/>
      <c r="H155" s="20"/>
      <c r="I155" s="20"/>
      <c r="J155" s="178"/>
      <c r="K155" s="178"/>
      <c r="L155" s="20"/>
      <c r="M155" s="20"/>
      <c r="N155" s="20"/>
      <c r="O155" s="20"/>
      <c r="P155" s="20"/>
      <c r="Q155" s="20"/>
    </row>
    <row r="156" spans="2:17" ht="15.75" x14ac:dyDescent="0.25">
      <c r="B156" s="653" t="s">
        <v>295</v>
      </c>
      <c r="C156" s="654"/>
      <c r="D156" s="654"/>
      <c r="E156" s="655"/>
      <c r="F156" s="224"/>
      <c r="G156" s="224"/>
      <c r="H156" s="20"/>
      <c r="I156" s="20"/>
      <c r="J156" s="178"/>
      <c r="K156" s="178"/>
      <c r="L156" s="20"/>
      <c r="M156" s="20"/>
      <c r="N156" s="20"/>
      <c r="O156" s="20"/>
      <c r="P156" s="20"/>
      <c r="Q156" s="20"/>
    </row>
    <row r="157" spans="2:17" ht="15.75" x14ac:dyDescent="0.25">
      <c r="B157" s="645" t="s">
        <v>296</v>
      </c>
      <c r="C157" s="646"/>
      <c r="D157" s="646"/>
      <c r="E157" s="647"/>
      <c r="F157" s="224"/>
      <c r="G157" s="224"/>
      <c r="H157" s="20"/>
      <c r="I157" s="20"/>
      <c r="J157" s="225"/>
      <c r="K157" s="178"/>
      <c r="L157" s="20"/>
      <c r="M157" s="20"/>
      <c r="N157" s="20"/>
      <c r="O157" s="20"/>
      <c r="P157" s="20"/>
      <c r="Q157" s="20"/>
    </row>
    <row r="158" spans="2:17" x14ac:dyDescent="0.25">
      <c r="B158" s="20"/>
      <c r="C158" s="20"/>
      <c r="D158" s="20"/>
      <c r="E158" s="20"/>
      <c r="F158" s="20"/>
      <c r="G158" s="20"/>
      <c r="H158" s="20"/>
      <c r="I158" s="20"/>
      <c r="J158" s="225"/>
      <c r="K158" s="178"/>
      <c r="L158" s="20"/>
      <c r="M158" s="20"/>
      <c r="N158" s="20"/>
      <c r="O158" s="20"/>
      <c r="P158" s="20"/>
      <c r="Q158" s="20"/>
    </row>
    <row r="159" spans="2:17" ht="15.75" x14ac:dyDescent="0.25">
      <c r="B159" s="202" t="s">
        <v>297</v>
      </c>
      <c r="C159" s="202" t="s">
        <v>298</v>
      </c>
      <c r="D159" s="202" t="s">
        <v>299</v>
      </c>
      <c r="E159" s="20"/>
      <c r="F159" s="20"/>
      <c r="G159" s="187"/>
      <c r="H159" s="187"/>
      <c r="I159" s="226"/>
      <c r="J159" s="178"/>
      <c r="K159" s="178"/>
      <c r="L159" s="20"/>
      <c r="M159" s="20"/>
      <c r="N159" s="20"/>
      <c r="O159" s="20"/>
      <c r="P159" s="20"/>
      <c r="Q159" s="20"/>
    </row>
    <row r="160" spans="2:17" x14ac:dyDescent="0.25">
      <c r="B160" s="227">
        <f>IF($F$33='dati nascosti vento'!$B$21,'dati nascosti vento'!C21,IF($F$33='dati nascosti vento'!$B$22,'dati nascosti vento'!C22,IF($F$33='dati nascosti vento'!$B$23,'dati nascosti vento'!C23,IF($F$33='dati nascosti vento'!$B$24,'dati nascosti vento'!C24,IF($F$33='dati nascosti vento'!$B$25,'dati nascosti vento'!C25,"")))))</f>
        <v>0.19</v>
      </c>
      <c r="C160" s="227">
        <f>IF($F$33='dati nascosti vento'!$B$21,'dati nascosti vento'!D21,IF($F$33='dati nascosti vento'!$B$22,'dati nascosti vento'!D22,IF($F$33='dati nascosti vento'!$B$23,'dati nascosti vento'!D23,IF($F$33='dati nascosti vento'!$B$24,'dati nascosti vento'!D24,IF($F$33='dati nascosti vento'!$B$25,'dati nascosti vento'!D25,"")))))</f>
        <v>0.05</v>
      </c>
      <c r="D160" s="227">
        <f>IF($F$33='dati nascosti vento'!$B$21,'dati nascosti vento'!E21,IF($F$33='dati nascosti vento'!$B$22,'dati nascosti vento'!E22,IF($F$33='dati nascosti vento'!$B$23,'dati nascosti vento'!E23,IF($F$33='dati nascosti vento'!$B$24,'dati nascosti vento'!E24,IF($F$33='dati nascosti vento'!$B$25,'dati nascosti vento'!E25,"")))))</f>
        <v>4</v>
      </c>
      <c r="E160" s="20"/>
      <c r="F160" s="20"/>
      <c r="G160" s="20"/>
      <c r="H160" s="20"/>
      <c r="I160" s="20"/>
      <c r="J160" s="178"/>
      <c r="K160" s="178"/>
      <c r="L160" s="20"/>
      <c r="M160" s="20"/>
      <c r="N160" s="20"/>
      <c r="O160" s="20"/>
      <c r="P160" s="20"/>
      <c r="Q160" s="20"/>
    </row>
    <row r="161" spans="2:17" x14ac:dyDescent="0.25">
      <c r="B161" s="20"/>
      <c r="C161" s="20"/>
      <c r="D161" s="20"/>
      <c r="E161" s="199"/>
      <c r="F161" s="20"/>
      <c r="G161" s="20"/>
      <c r="H161" s="20"/>
      <c r="I161" s="20"/>
      <c r="J161" s="20"/>
      <c r="K161" s="20"/>
      <c r="L161" s="20"/>
      <c r="M161" s="20"/>
      <c r="N161" s="20"/>
      <c r="O161" s="20"/>
      <c r="P161" s="20"/>
      <c r="Q161" s="20"/>
    </row>
    <row r="162" spans="2:17" ht="17.25" x14ac:dyDescent="0.25">
      <c r="B162" s="228" t="s">
        <v>300</v>
      </c>
      <c r="C162" s="228"/>
      <c r="D162" s="228"/>
      <c r="E162" s="229" t="s">
        <v>301</v>
      </c>
      <c r="F162" s="230">
        <f>B160^2*F148*LN(D160/C160)*(7+F148*LN(D160/C160))</f>
        <v>1.8005360136964756</v>
      </c>
      <c r="G162" s="231">
        <f>D160</f>
        <v>4</v>
      </c>
      <c r="I162" s="187"/>
      <c r="J162" s="187"/>
      <c r="K162" s="20"/>
      <c r="L162" s="20"/>
      <c r="M162" s="20"/>
      <c r="N162" s="20"/>
      <c r="O162" s="20"/>
      <c r="P162" s="20"/>
      <c r="Q162" s="20"/>
    </row>
    <row r="163" spans="2:17" ht="17.25" x14ac:dyDescent="0.25">
      <c r="B163" s="228" t="s">
        <v>302</v>
      </c>
      <c r="C163" s="228"/>
      <c r="D163" s="228"/>
      <c r="E163" s="229" t="s">
        <v>303</v>
      </c>
      <c r="F163" s="230">
        <f>B160^2*F148*LN(F32/C160)*(7+F148*LN(F32/C160))</f>
        <v>2.0759813840123935</v>
      </c>
      <c r="G163" s="232">
        <f>F32</f>
        <v>6.4</v>
      </c>
      <c r="H163" s="4"/>
      <c r="I163" s="199"/>
      <c r="J163" s="199"/>
      <c r="K163" s="20"/>
      <c r="L163" s="20"/>
      <c r="M163" s="20"/>
      <c r="N163" s="20"/>
      <c r="O163" s="20"/>
      <c r="P163" s="20"/>
      <c r="Q163" s="20"/>
    </row>
    <row r="164" spans="2:17" x14ac:dyDescent="0.25">
      <c r="B164" s="178"/>
      <c r="C164" s="178"/>
      <c r="D164" s="228"/>
      <c r="E164" s="178"/>
      <c r="F164" s="178"/>
      <c r="G164" s="178"/>
      <c r="H164" s="178"/>
      <c r="I164" s="199"/>
      <c r="J164" s="199"/>
      <c r="K164" s="20"/>
      <c r="L164" s="20"/>
      <c r="M164" s="20"/>
      <c r="N164" s="20"/>
      <c r="O164" s="20"/>
      <c r="P164" s="20"/>
      <c r="Q164" s="20"/>
    </row>
    <row r="165" spans="2:17" x14ac:dyDescent="0.25">
      <c r="B165" s="229"/>
      <c r="C165" s="230"/>
      <c r="D165" s="233"/>
      <c r="E165" s="233"/>
      <c r="F165" s="233"/>
      <c r="G165" s="233"/>
      <c r="H165" s="233"/>
      <c r="I165" s="199"/>
      <c r="J165" s="199"/>
      <c r="K165" s="20"/>
      <c r="L165" s="20"/>
      <c r="M165" s="20"/>
      <c r="N165" s="20"/>
      <c r="O165" s="20"/>
      <c r="P165" s="20"/>
      <c r="Q165" s="20"/>
    </row>
    <row r="166" spans="2:17" x14ac:dyDescent="0.25">
      <c r="B166" s="229"/>
      <c r="C166" s="230"/>
      <c r="D166" s="233"/>
      <c r="E166" s="233"/>
      <c r="F166" s="233"/>
      <c r="G166" s="233"/>
      <c r="H166" s="233"/>
      <c r="I166" s="199"/>
      <c r="J166" s="199"/>
      <c r="K166" s="20"/>
      <c r="L166" s="20"/>
      <c r="M166" s="20"/>
      <c r="N166" s="20"/>
      <c r="O166" s="20"/>
      <c r="P166" s="20"/>
      <c r="Q166" s="20"/>
    </row>
    <row r="167" spans="2:17" x14ac:dyDescent="0.25">
      <c r="B167" s="229"/>
      <c r="C167" s="230"/>
      <c r="D167" s="234"/>
      <c r="E167" s="234"/>
      <c r="F167" s="234"/>
      <c r="G167" s="234"/>
      <c r="H167" s="234"/>
      <c r="I167" s="187"/>
      <c r="J167" s="187"/>
      <c r="K167" s="20"/>
      <c r="L167" s="20"/>
      <c r="M167" s="20"/>
      <c r="N167" s="20"/>
      <c r="O167" s="20"/>
      <c r="P167" s="20"/>
      <c r="Q167" s="20"/>
    </row>
    <row r="168" spans="2:17" x14ac:dyDescent="0.25">
      <c r="B168" s="229"/>
      <c r="C168" s="230"/>
      <c r="D168" s="234"/>
      <c r="E168" s="234"/>
      <c r="F168" s="234"/>
      <c r="G168" s="234"/>
      <c r="H168" s="234"/>
      <c r="I168" s="187"/>
      <c r="J168" s="187"/>
      <c r="K168" s="20"/>
      <c r="L168" s="20"/>
      <c r="M168" s="20"/>
      <c r="N168" s="20"/>
      <c r="O168" s="20"/>
      <c r="P168" s="20"/>
      <c r="Q168" s="20"/>
    </row>
    <row r="169" spans="2:17" x14ac:dyDescent="0.25">
      <c r="B169" s="229"/>
      <c r="C169" s="230"/>
      <c r="D169" s="234"/>
      <c r="E169" s="234"/>
      <c r="F169" s="234"/>
      <c r="G169" s="234"/>
      <c r="H169" s="234"/>
      <c r="I169" s="187"/>
      <c r="J169" s="187"/>
      <c r="K169" s="20"/>
      <c r="L169" s="20"/>
      <c r="M169" s="20"/>
      <c r="N169" s="20"/>
      <c r="O169" s="20"/>
      <c r="P169" s="20"/>
      <c r="Q169" s="20"/>
    </row>
    <row r="170" spans="2:17" x14ac:dyDescent="0.25">
      <c r="B170" s="229"/>
      <c r="C170" s="230"/>
      <c r="D170" s="234"/>
      <c r="E170" s="234"/>
      <c r="F170" s="234"/>
      <c r="G170" s="234"/>
      <c r="H170" s="234"/>
      <c r="I170" s="187"/>
      <c r="J170" s="187"/>
      <c r="K170" s="20"/>
      <c r="L170" s="20"/>
      <c r="M170" s="20"/>
      <c r="N170" s="20"/>
      <c r="O170" s="20"/>
      <c r="P170" s="20"/>
      <c r="Q170" s="20"/>
    </row>
    <row r="171" spans="2:17" x14ac:dyDescent="0.25">
      <c r="B171" s="229"/>
      <c r="C171" s="230"/>
      <c r="D171" s="234"/>
      <c r="E171" s="234"/>
      <c r="F171" s="234"/>
      <c r="G171" s="234"/>
      <c r="H171" s="234"/>
      <c r="I171" s="187"/>
      <c r="J171" s="187"/>
      <c r="K171" s="20"/>
      <c r="L171" s="20"/>
      <c r="M171" s="20"/>
      <c r="N171" s="20"/>
      <c r="O171" s="20"/>
      <c r="P171" s="20"/>
      <c r="Q171" s="20"/>
    </row>
    <row r="172" spans="2:17" x14ac:dyDescent="0.25">
      <c r="B172" s="229"/>
      <c r="C172" s="230"/>
      <c r="D172" s="234"/>
      <c r="E172" s="234"/>
      <c r="F172" s="234"/>
      <c r="G172" s="234"/>
      <c r="H172" s="234"/>
      <c r="I172" s="187"/>
      <c r="J172" s="187"/>
      <c r="K172" s="20"/>
      <c r="L172" s="20"/>
      <c r="M172" s="20"/>
      <c r="N172" s="20"/>
      <c r="O172" s="20"/>
      <c r="P172" s="20"/>
      <c r="Q172" s="20"/>
    </row>
    <row r="173" spans="2:17" x14ac:dyDescent="0.25">
      <c r="B173" s="229"/>
      <c r="C173" s="230"/>
      <c r="D173" s="234"/>
      <c r="E173" s="234"/>
      <c r="F173" s="234"/>
      <c r="G173" s="234"/>
      <c r="H173" s="234"/>
      <c r="I173" s="187"/>
      <c r="J173" s="187"/>
      <c r="K173" s="20"/>
      <c r="L173" s="20"/>
      <c r="M173" s="20"/>
      <c r="N173" s="20"/>
      <c r="O173" s="20"/>
      <c r="P173" s="20"/>
      <c r="Q173" s="20"/>
    </row>
    <row r="174" spans="2:17" x14ac:dyDescent="0.25">
      <c r="B174" s="229"/>
      <c r="C174" s="230"/>
      <c r="D174" s="234"/>
      <c r="E174" s="234"/>
      <c r="F174" s="234"/>
      <c r="G174" s="234"/>
      <c r="H174" s="234"/>
      <c r="I174" s="187"/>
      <c r="J174" s="187"/>
      <c r="K174" s="20"/>
      <c r="L174" s="20"/>
      <c r="M174" s="20"/>
      <c r="N174" s="20"/>
      <c r="O174" s="20"/>
      <c r="P174" s="20"/>
      <c r="Q174" s="20"/>
    </row>
    <row r="175" spans="2:17" x14ac:dyDescent="0.25">
      <c r="B175" s="229"/>
      <c r="C175" s="230"/>
      <c r="D175" s="234"/>
      <c r="E175" s="234"/>
      <c r="F175" s="234"/>
      <c r="G175" s="234"/>
      <c r="H175" s="234"/>
      <c r="I175" s="187"/>
      <c r="J175" s="187"/>
      <c r="K175" s="20"/>
      <c r="L175" s="20"/>
      <c r="M175" s="20"/>
      <c r="N175" s="20"/>
      <c r="O175" s="20"/>
      <c r="P175" s="20"/>
      <c r="Q175" s="20"/>
    </row>
    <row r="176" spans="2:17" x14ac:dyDescent="0.25">
      <c r="B176" s="20"/>
      <c r="C176" s="20"/>
      <c r="D176" s="20"/>
      <c r="E176" s="20"/>
      <c r="F176" s="20"/>
      <c r="G176" s="20"/>
      <c r="H176" s="20"/>
      <c r="I176" s="187"/>
      <c r="J176" s="187"/>
      <c r="K176" s="20"/>
      <c r="L176" s="20"/>
      <c r="M176" s="20"/>
      <c r="N176" s="20"/>
      <c r="O176" s="20"/>
      <c r="P176" s="20"/>
      <c r="Q176" s="20"/>
    </row>
    <row r="177" spans="2:17" x14ac:dyDescent="0.25">
      <c r="B177" s="20"/>
      <c r="C177" s="20"/>
      <c r="D177" s="20"/>
      <c r="E177" s="20"/>
      <c r="F177" s="20"/>
      <c r="G177" s="20"/>
      <c r="H177" s="20"/>
      <c r="I177" s="187"/>
      <c r="J177" s="187"/>
      <c r="K177" s="20"/>
      <c r="L177" s="20"/>
      <c r="M177" s="20"/>
      <c r="N177" s="20"/>
      <c r="O177" s="20"/>
      <c r="P177" s="20"/>
      <c r="Q177" s="20"/>
    </row>
    <row r="178" spans="2:17" x14ac:dyDescent="0.25">
      <c r="B178" s="20"/>
      <c r="C178" s="20"/>
      <c r="D178" s="20"/>
      <c r="E178" s="20"/>
      <c r="F178" s="20"/>
      <c r="G178" s="20"/>
      <c r="H178" s="20"/>
      <c r="I178" s="187"/>
      <c r="J178" s="187"/>
      <c r="K178" s="20"/>
      <c r="L178" s="20"/>
      <c r="M178" s="20"/>
      <c r="N178" s="20"/>
      <c r="O178" s="20"/>
      <c r="P178" s="20"/>
      <c r="Q178" s="20"/>
    </row>
    <row r="179" spans="2:17" x14ac:dyDescent="0.25">
      <c r="B179" s="20"/>
      <c r="C179" s="20"/>
      <c r="D179" s="20"/>
      <c r="E179" s="20"/>
      <c r="F179" s="20"/>
      <c r="G179" s="20"/>
      <c r="H179" s="20"/>
      <c r="I179" s="187"/>
      <c r="J179" s="187"/>
      <c r="K179" s="20"/>
      <c r="L179" s="20"/>
      <c r="M179" s="20"/>
      <c r="N179" s="20"/>
      <c r="O179" s="20"/>
      <c r="P179" s="20"/>
      <c r="Q179" s="20"/>
    </row>
    <row r="180" spans="2:17" ht="14.45" customHeight="1" x14ac:dyDescent="0.25">
      <c r="B180" s="208" t="s">
        <v>304</v>
      </c>
      <c r="C180" s="230"/>
      <c r="D180" s="229"/>
      <c r="E180" s="234"/>
      <c r="F180" s="234"/>
      <c r="G180" s="234"/>
      <c r="H180" s="234"/>
      <c r="I180" s="20"/>
      <c r="J180" s="20"/>
      <c r="K180" s="20"/>
      <c r="L180" s="20"/>
      <c r="M180" s="20"/>
      <c r="N180" s="20"/>
      <c r="O180" s="20"/>
      <c r="P180" s="20"/>
      <c r="Q180" s="20"/>
    </row>
    <row r="181" spans="2:17" ht="14.45" customHeight="1" x14ac:dyDescent="0.25">
      <c r="B181" s="648" t="s">
        <v>305</v>
      </c>
      <c r="C181" s="648"/>
      <c r="D181" s="648"/>
      <c r="E181" s="648"/>
      <c r="F181" s="648"/>
      <c r="G181" s="648"/>
      <c r="H181" s="234"/>
      <c r="I181" s="20"/>
      <c r="J181" s="20"/>
      <c r="K181" s="20"/>
      <c r="L181" s="20"/>
      <c r="M181" s="20"/>
      <c r="N181" s="20"/>
      <c r="O181" s="20"/>
      <c r="P181" s="20"/>
      <c r="Q181" s="20"/>
    </row>
    <row r="182" spans="2:17" ht="14.45" customHeight="1" x14ac:dyDescent="0.25">
      <c r="B182" s="649" t="s">
        <v>306</v>
      </c>
      <c r="C182" s="649"/>
      <c r="D182" s="649"/>
      <c r="E182" s="649"/>
      <c r="F182" s="649"/>
      <c r="G182" s="649"/>
      <c r="H182" s="649"/>
      <c r="I182" s="20"/>
      <c r="J182" s="20"/>
      <c r="K182" s="20"/>
      <c r="L182" s="20"/>
      <c r="M182" s="20"/>
      <c r="N182" s="20"/>
      <c r="O182" s="20"/>
      <c r="P182" s="20"/>
      <c r="Q182" s="20"/>
    </row>
    <row r="183" spans="2:17" ht="14.45" customHeight="1" x14ac:dyDescent="0.25">
      <c r="B183" s="649"/>
      <c r="C183" s="649"/>
      <c r="D183" s="649"/>
      <c r="E183" s="649"/>
      <c r="F183" s="649"/>
      <c r="G183" s="649"/>
      <c r="H183" s="649"/>
      <c r="I183" s="20"/>
      <c r="J183" s="20"/>
      <c r="K183" s="20"/>
      <c r="L183" s="20"/>
      <c r="M183" s="20"/>
      <c r="N183" s="20"/>
      <c r="O183" s="20"/>
      <c r="P183" s="20"/>
      <c r="Q183" s="20"/>
    </row>
    <row r="184" spans="2:17" ht="14.45" customHeight="1" x14ac:dyDescent="0.25">
      <c r="B184" s="649"/>
      <c r="C184" s="649"/>
      <c r="D184" s="649"/>
      <c r="E184" s="649"/>
      <c r="F184" s="649"/>
      <c r="G184" s="649"/>
      <c r="H184" s="649"/>
      <c r="I184" s="20"/>
      <c r="J184" s="20"/>
      <c r="K184" s="20"/>
      <c r="L184" s="20"/>
      <c r="M184" s="20"/>
      <c r="N184" s="20"/>
      <c r="O184" s="20"/>
      <c r="P184" s="20"/>
      <c r="Q184" s="20"/>
    </row>
    <row r="185" spans="2:17" ht="14.45" customHeight="1" x14ac:dyDescent="0.25">
      <c r="B185" s="649"/>
      <c r="C185" s="649"/>
      <c r="D185" s="649"/>
      <c r="E185" s="649"/>
      <c r="F185" s="649"/>
      <c r="G185" s="649"/>
      <c r="H185" s="649"/>
      <c r="I185" s="20"/>
      <c r="J185" s="20"/>
      <c r="K185" s="20"/>
      <c r="L185" s="20"/>
      <c r="M185" s="20"/>
      <c r="N185" s="20"/>
      <c r="O185" s="20"/>
      <c r="P185" s="20"/>
      <c r="Q185" s="20"/>
    </row>
    <row r="186" spans="2:17" ht="14.45" customHeight="1" x14ac:dyDescent="0.25">
      <c r="B186" s="649"/>
      <c r="C186" s="649"/>
      <c r="D186" s="649"/>
      <c r="E186" s="649"/>
      <c r="F186" s="649"/>
      <c r="G186" s="649"/>
      <c r="H186" s="649"/>
      <c r="I186" s="20"/>
      <c r="J186" s="20"/>
      <c r="K186" s="20"/>
      <c r="L186" s="20"/>
      <c r="M186" s="20"/>
      <c r="N186" s="20"/>
      <c r="O186" s="20"/>
      <c r="P186" s="20"/>
      <c r="Q186" s="20"/>
    </row>
    <row r="187" spans="2:17" ht="14.45" customHeight="1" x14ac:dyDescent="0.25">
      <c r="B187" s="235"/>
      <c r="C187" s="235"/>
      <c r="D187" s="235"/>
      <c r="E187" s="235"/>
      <c r="F187" s="235"/>
      <c r="G187" s="235"/>
      <c r="H187" s="234"/>
      <c r="I187" s="20"/>
      <c r="J187" s="20"/>
      <c r="K187" s="20"/>
      <c r="L187" s="20"/>
      <c r="M187" s="20"/>
      <c r="N187" s="20"/>
      <c r="O187" s="20"/>
      <c r="P187" s="20"/>
      <c r="Q187" s="20"/>
    </row>
    <row r="188" spans="2:17" ht="14.45" customHeight="1" x14ac:dyDescent="0.25">
      <c r="B188" s="235"/>
      <c r="C188" s="235"/>
      <c r="D188" s="235"/>
      <c r="E188" s="235"/>
      <c r="F188" s="235"/>
      <c r="G188" s="235"/>
      <c r="H188" s="234"/>
      <c r="I188" s="20"/>
      <c r="J188" s="20"/>
      <c r="K188" s="20"/>
      <c r="L188" s="20"/>
      <c r="M188" s="20"/>
      <c r="N188" s="20"/>
      <c r="O188" s="20"/>
      <c r="P188" s="20"/>
      <c r="Q188" s="20"/>
    </row>
    <row r="189" spans="2:17" ht="14.45" customHeight="1" x14ac:dyDescent="0.25">
      <c r="B189" s="235"/>
      <c r="C189" s="235"/>
      <c r="D189" s="235"/>
      <c r="E189" s="235"/>
      <c r="F189" s="235"/>
      <c r="G189" s="235"/>
      <c r="H189" s="234"/>
      <c r="I189" s="20"/>
      <c r="J189" s="20"/>
      <c r="K189" s="20"/>
      <c r="L189" s="20"/>
      <c r="M189" s="20"/>
      <c r="N189" s="20"/>
      <c r="O189" s="20"/>
      <c r="P189" s="20"/>
      <c r="Q189" s="20"/>
    </row>
    <row r="190" spans="2:17" ht="14.45" customHeight="1" x14ac:dyDescent="0.25">
      <c r="B190" s="235"/>
      <c r="C190" s="235"/>
      <c r="D190" s="235"/>
      <c r="E190" s="235"/>
      <c r="F190" s="235"/>
      <c r="G190" s="235"/>
      <c r="H190" s="234"/>
      <c r="I190" s="20"/>
      <c r="J190" s="20"/>
      <c r="K190" s="20"/>
      <c r="L190" s="20"/>
      <c r="M190" s="20"/>
      <c r="N190" s="20"/>
      <c r="O190" s="20"/>
      <c r="P190" s="20"/>
      <c r="Q190" s="20"/>
    </row>
    <row r="191" spans="2:17" ht="14.45" customHeight="1" x14ac:dyDescent="0.25">
      <c r="B191" s="235"/>
      <c r="C191" s="235"/>
      <c r="D191" s="235"/>
      <c r="E191" s="235"/>
      <c r="F191" s="235"/>
      <c r="G191" s="235"/>
      <c r="H191" s="234"/>
      <c r="I191" s="20"/>
      <c r="J191" s="20"/>
      <c r="K191" s="20"/>
      <c r="L191" s="20"/>
      <c r="M191" s="20"/>
      <c r="N191" s="20"/>
      <c r="O191" s="20"/>
      <c r="P191" s="20"/>
      <c r="Q191" s="20"/>
    </row>
    <row r="192" spans="2:17" ht="14.45" customHeight="1" x14ac:dyDescent="0.25">
      <c r="B192" s="235"/>
      <c r="C192" s="235"/>
      <c r="D192" s="235"/>
      <c r="E192" s="235"/>
      <c r="F192" s="235"/>
      <c r="G192" s="235"/>
      <c r="H192" s="234"/>
      <c r="I192" s="20"/>
      <c r="J192" s="20"/>
      <c r="K192" s="20"/>
      <c r="L192" s="20"/>
      <c r="M192" s="20"/>
      <c r="N192" s="20"/>
      <c r="O192" s="20"/>
      <c r="P192" s="20"/>
      <c r="Q192" s="20"/>
    </row>
    <row r="193" spans="2:17" ht="14.45" customHeight="1" x14ac:dyDescent="0.25">
      <c r="B193" s="235"/>
      <c r="C193" s="235"/>
      <c r="D193" s="235"/>
      <c r="E193" s="235"/>
      <c r="F193" s="235"/>
      <c r="G193" s="235"/>
      <c r="H193" s="234"/>
      <c r="I193" s="20"/>
      <c r="J193" s="20"/>
      <c r="K193" s="20"/>
      <c r="L193" s="20"/>
      <c r="M193" s="20"/>
      <c r="N193" s="20"/>
      <c r="O193" s="20"/>
      <c r="P193" s="20"/>
      <c r="Q193" s="20"/>
    </row>
    <row r="194" spans="2:17" ht="14.45" customHeight="1" x14ac:dyDescent="0.25">
      <c r="B194" s="235"/>
      <c r="C194" s="235"/>
      <c r="D194" s="235"/>
      <c r="E194" s="235"/>
      <c r="F194" s="235"/>
      <c r="G194" s="235"/>
      <c r="H194" s="234"/>
      <c r="I194" s="20"/>
      <c r="J194" s="20"/>
      <c r="K194" s="20"/>
      <c r="L194" s="20"/>
      <c r="M194" s="20"/>
      <c r="N194" s="20"/>
      <c r="O194" s="20"/>
      <c r="P194" s="20"/>
      <c r="Q194" s="20"/>
    </row>
    <row r="195" spans="2:17" ht="14.45" customHeight="1" x14ac:dyDescent="0.25">
      <c r="B195" s="235"/>
      <c r="C195" s="235"/>
      <c r="D195" s="235"/>
      <c r="E195" s="235"/>
      <c r="F195" s="235"/>
      <c r="G195" s="235"/>
      <c r="H195" s="234"/>
      <c r="I195" s="20"/>
      <c r="J195" s="20"/>
      <c r="K195" s="20"/>
      <c r="L195" s="20"/>
      <c r="M195" s="20"/>
      <c r="N195" s="20"/>
      <c r="O195" s="20"/>
      <c r="P195" s="20"/>
      <c r="Q195" s="20"/>
    </row>
    <row r="196" spans="2:17" ht="14.45" customHeight="1" x14ac:dyDescent="0.25">
      <c r="B196" s="235"/>
      <c r="C196" s="235"/>
      <c r="D196" s="235"/>
      <c r="E196" s="235"/>
      <c r="F196" s="235"/>
      <c r="G196" s="235"/>
      <c r="H196" s="234"/>
      <c r="I196" s="20"/>
      <c r="J196" s="20"/>
      <c r="K196" s="20"/>
      <c r="L196" s="20"/>
      <c r="M196" s="20"/>
      <c r="N196" s="20"/>
      <c r="O196" s="20"/>
      <c r="P196" s="20"/>
      <c r="Q196" s="20"/>
    </row>
    <row r="197" spans="2:17" ht="14.45" customHeight="1" x14ac:dyDescent="0.25">
      <c r="B197" s="235"/>
      <c r="C197" s="235"/>
      <c r="D197" s="235"/>
      <c r="E197" s="235"/>
      <c r="F197" s="235"/>
      <c r="G197" s="235"/>
      <c r="H197" s="234"/>
      <c r="I197" s="20"/>
      <c r="J197" s="20"/>
      <c r="K197" s="20"/>
      <c r="L197" s="20"/>
      <c r="M197" s="20"/>
      <c r="N197" s="20"/>
      <c r="O197" s="20"/>
      <c r="P197" s="20"/>
      <c r="Q197" s="20"/>
    </row>
    <row r="198" spans="2:17" ht="14.45" customHeight="1" x14ac:dyDescent="0.25">
      <c r="B198" s="235"/>
      <c r="C198" s="235"/>
      <c r="D198" s="235"/>
      <c r="E198" s="235"/>
      <c r="F198" s="235"/>
      <c r="G198" s="235"/>
      <c r="H198" s="234"/>
      <c r="I198" s="20"/>
      <c r="J198" s="20"/>
      <c r="K198" s="20"/>
      <c r="L198" s="20"/>
      <c r="M198" s="20"/>
      <c r="N198" s="20"/>
      <c r="O198" s="20"/>
      <c r="P198" s="20"/>
      <c r="Q198" s="20"/>
    </row>
    <row r="199" spans="2:17" ht="14.45" customHeight="1" x14ac:dyDescent="0.25">
      <c r="B199" s="235"/>
      <c r="C199" s="235"/>
      <c r="D199" s="235"/>
      <c r="E199" s="235"/>
      <c r="F199" s="235"/>
      <c r="G199" s="235"/>
      <c r="H199" s="234"/>
      <c r="I199" s="20"/>
      <c r="J199" s="20"/>
      <c r="K199" s="20"/>
      <c r="L199" s="20"/>
      <c r="M199" s="20"/>
      <c r="N199" s="20"/>
      <c r="O199" s="20"/>
      <c r="P199" s="20"/>
      <c r="Q199" s="20"/>
    </row>
    <row r="200" spans="2:17" ht="14.45" customHeight="1" x14ac:dyDescent="0.25">
      <c r="B200" s="235"/>
      <c r="C200" s="235"/>
      <c r="D200" s="235"/>
      <c r="E200" s="235"/>
      <c r="F200" s="235"/>
      <c r="G200" s="235"/>
      <c r="H200" s="234"/>
      <c r="I200" s="20"/>
      <c r="J200" s="20"/>
      <c r="K200" s="20"/>
      <c r="L200" s="20"/>
      <c r="M200" s="20"/>
      <c r="N200" s="20"/>
      <c r="O200" s="20"/>
      <c r="P200" s="20"/>
      <c r="Q200" s="20"/>
    </row>
    <row r="201" spans="2:17" ht="14.45" customHeight="1" x14ac:dyDescent="0.25">
      <c r="B201" s="235"/>
      <c r="C201" s="235"/>
      <c r="D201" s="235"/>
      <c r="E201" s="235"/>
      <c r="F201" s="235"/>
      <c r="G201" s="235"/>
      <c r="H201" s="234"/>
      <c r="I201" s="20"/>
      <c r="J201" s="20"/>
      <c r="K201" s="20"/>
      <c r="L201" s="20"/>
      <c r="M201" s="20"/>
      <c r="N201" s="20"/>
      <c r="O201" s="20"/>
      <c r="P201" s="20"/>
      <c r="Q201" s="20"/>
    </row>
    <row r="202" spans="2:17" ht="14.45" customHeight="1" x14ac:dyDescent="0.25">
      <c r="B202" s="235"/>
      <c r="C202" s="235"/>
      <c r="D202" s="235"/>
      <c r="E202" s="235"/>
      <c r="F202" s="235"/>
      <c r="G202" s="235"/>
      <c r="H202" s="234"/>
      <c r="I202" s="20"/>
      <c r="J202" s="20"/>
      <c r="K202" s="20"/>
      <c r="L202" s="20"/>
      <c r="M202" s="20"/>
      <c r="N202" s="20"/>
      <c r="O202" s="20"/>
      <c r="P202" s="20"/>
      <c r="Q202" s="20"/>
    </row>
    <row r="203" spans="2:17" ht="14.45" customHeight="1" x14ac:dyDescent="0.25">
      <c r="B203" s="235"/>
      <c r="C203" s="235"/>
      <c r="D203" s="235"/>
      <c r="E203" s="235"/>
      <c r="F203" s="235"/>
      <c r="G203" s="235"/>
      <c r="H203" s="234"/>
      <c r="I203" s="20"/>
      <c r="J203" s="20"/>
      <c r="K203" s="20"/>
      <c r="L203" s="20"/>
      <c r="M203" s="20"/>
      <c r="N203" s="20"/>
      <c r="O203" s="20"/>
      <c r="P203" s="20"/>
      <c r="Q203" s="20"/>
    </row>
    <row r="204" spans="2:17" ht="14.45" customHeight="1" x14ac:dyDescent="0.25">
      <c r="B204" s="235"/>
      <c r="C204" s="235"/>
      <c r="D204" s="235"/>
      <c r="E204" s="235"/>
      <c r="F204" s="235"/>
      <c r="G204" s="235"/>
      <c r="H204" s="234"/>
      <c r="I204" s="20"/>
      <c r="J204" s="20"/>
      <c r="K204" s="20"/>
      <c r="L204" s="20"/>
      <c r="M204" s="20"/>
      <c r="N204" s="20"/>
      <c r="O204" s="20"/>
      <c r="P204" s="20"/>
      <c r="Q204" s="20"/>
    </row>
    <row r="205" spans="2:17" ht="14.45" customHeight="1" x14ac:dyDescent="0.25">
      <c r="B205" s="235"/>
      <c r="C205" s="235"/>
      <c r="D205" s="235"/>
      <c r="E205" s="235"/>
      <c r="F205" s="235"/>
      <c r="G205" s="235"/>
      <c r="H205" s="234"/>
      <c r="I205" s="20"/>
      <c r="J205" s="20"/>
      <c r="K205" s="20"/>
      <c r="L205" s="20"/>
      <c r="M205" s="20"/>
      <c r="N205" s="20"/>
      <c r="O205" s="20"/>
      <c r="P205" s="20"/>
      <c r="Q205" s="20"/>
    </row>
    <row r="206" spans="2:17" ht="14.45" customHeight="1" x14ac:dyDescent="0.25">
      <c r="B206" s="235"/>
      <c r="C206" s="235"/>
      <c r="D206" s="235"/>
      <c r="E206" s="235"/>
      <c r="F206" s="235"/>
      <c r="G206" s="235"/>
      <c r="H206" s="234"/>
      <c r="I206" s="20"/>
      <c r="J206" s="20"/>
      <c r="K206" s="20"/>
      <c r="L206" s="20"/>
      <c r="M206" s="20"/>
      <c r="N206" s="20"/>
      <c r="O206" s="20"/>
      <c r="P206" s="20"/>
      <c r="Q206" s="20"/>
    </row>
    <row r="207" spans="2:17" ht="14.45" customHeight="1" x14ac:dyDescent="0.25">
      <c r="B207" s="235"/>
      <c r="C207" s="235"/>
      <c r="D207" s="235"/>
      <c r="E207" s="235"/>
      <c r="F207" s="235"/>
      <c r="G207" s="235"/>
      <c r="H207" s="234"/>
      <c r="I207" s="20"/>
      <c r="J207" s="20"/>
      <c r="K207" s="20"/>
      <c r="L207" s="20"/>
      <c r="M207" s="20"/>
      <c r="N207" s="20"/>
      <c r="O207" s="20"/>
      <c r="P207" s="20"/>
      <c r="Q207" s="20"/>
    </row>
    <row r="208" spans="2:17" ht="14.45" customHeight="1" x14ac:dyDescent="0.25">
      <c r="B208" s="235"/>
      <c r="C208" s="235"/>
      <c r="D208" s="235"/>
      <c r="E208" s="235"/>
      <c r="F208" s="235"/>
      <c r="G208" s="235"/>
      <c r="H208" s="234"/>
      <c r="I208" s="20"/>
      <c r="J208" s="20"/>
      <c r="K208" s="20"/>
      <c r="L208" s="20"/>
      <c r="M208" s="20"/>
      <c r="N208" s="20"/>
      <c r="O208" s="20"/>
      <c r="P208" s="20"/>
      <c r="Q208" s="20"/>
    </row>
    <row r="209" spans="2:17" ht="14.45" customHeight="1" x14ac:dyDescent="0.25">
      <c r="B209" s="235"/>
      <c r="C209" s="235"/>
      <c r="D209" s="235"/>
      <c r="E209" s="235"/>
      <c r="F209" s="235"/>
      <c r="G209" s="235"/>
      <c r="H209" s="234"/>
      <c r="I209" s="20"/>
      <c r="J209" s="20"/>
      <c r="K209" s="20"/>
      <c r="L209" s="20"/>
      <c r="M209" s="20"/>
      <c r="N209" s="20"/>
      <c r="O209" s="20"/>
      <c r="P209" s="20"/>
      <c r="Q209" s="20"/>
    </row>
    <row r="210" spans="2:17" ht="14.45" customHeight="1" x14ac:dyDescent="0.25">
      <c r="B210" s="235"/>
      <c r="C210" s="235"/>
      <c r="D210" s="235"/>
      <c r="E210" s="235"/>
      <c r="F210" s="235"/>
      <c r="G210" s="235"/>
      <c r="H210" s="234"/>
      <c r="I210" s="20"/>
      <c r="J210" s="20"/>
      <c r="K210" s="20"/>
      <c r="L210" s="20"/>
      <c r="M210" s="20"/>
      <c r="N210" s="20"/>
      <c r="O210" s="20"/>
      <c r="P210" s="20"/>
      <c r="Q210" s="20"/>
    </row>
    <row r="211" spans="2:17" ht="14.45" customHeight="1" x14ac:dyDescent="0.25">
      <c r="B211" s="235"/>
      <c r="C211" s="235"/>
      <c r="D211" s="235"/>
      <c r="E211" s="235"/>
      <c r="F211" s="235"/>
      <c r="G211" s="235"/>
      <c r="H211" s="234"/>
      <c r="I211" s="20"/>
      <c r="J211" s="20"/>
      <c r="K211" s="20"/>
      <c r="L211" s="20"/>
      <c r="M211" s="20"/>
      <c r="N211" s="20"/>
      <c r="O211" s="20"/>
      <c r="P211" s="20"/>
      <c r="Q211" s="20"/>
    </row>
    <row r="212" spans="2:17" ht="14.45" customHeight="1" x14ac:dyDescent="0.25">
      <c r="B212" s="235"/>
      <c r="C212" s="235"/>
      <c r="D212" s="235"/>
      <c r="E212" s="235"/>
      <c r="F212" s="235"/>
      <c r="G212" s="235"/>
      <c r="H212" s="234"/>
      <c r="I212" s="20"/>
      <c r="J212" s="20"/>
      <c r="K212" s="20"/>
      <c r="L212" s="20"/>
      <c r="M212" s="20"/>
      <c r="N212" s="20"/>
      <c r="O212" s="20"/>
      <c r="P212" s="20"/>
      <c r="Q212" s="20"/>
    </row>
    <row r="213" spans="2:17" ht="14.45" customHeight="1" x14ac:dyDescent="0.25">
      <c r="B213" s="235"/>
      <c r="C213" s="235"/>
      <c r="D213" s="235"/>
      <c r="E213" s="235"/>
      <c r="F213" s="235"/>
      <c r="G213" s="235"/>
      <c r="H213" s="234"/>
      <c r="I213" s="20"/>
      <c r="J213" s="20"/>
      <c r="K213" s="20"/>
      <c r="L213" s="20"/>
      <c r="M213" s="20"/>
      <c r="N213" s="20"/>
      <c r="O213" s="20"/>
      <c r="P213" s="20"/>
      <c r="Q213" s="20"/>
    </row>
    <row r="214" spans="2:17" ht="14.45" customHeight="1" x14ac:dyDescent="0.25">
      <c r="B214" s="236"/>
      <c r="C214" s="236"/>
      <c r="D214" s="236"/>
      <c r="E214" s="234"/>
      <c r="F214" s="234"/>
      <c r="G214" s="234"/>
      <c r="H214" s="234"/>
      <c r="I214" s="20"/>
      <c r="J214" s="20"/>
      <c r="K214" s="20"/>
      <c r="L214" s="20"/>
      <c r="M214" s="20"/>
      <c r="N214" s="20"/>
      <c r="O214" s="20"/>
      <c r="P214" s="20"/>
      <c r="Q214" s="20"/>
    </row>
    <row r="215" spans="2:17" ht="14.45" customHeight="1" x14ac:dyDescent="0.25">
      <c r="B215" s="650" t="s">
        <v>307</v>
      </c>
      <c r="C215" s="650"/>
      <c r="D215" s="650"/>
      <c r="E215" s="650"/>
      <c r="F215" s="650"/>
      <c r="G215" s="650"/>
      <c r="H215" s="650"/>
      <c r="I215" s="20"/>
      <c r="J215" s="20"/>
      <c r="K215" s="20"/>
      <c r="L215" s="20"/>
      <c r="M215" s="20"/>
      <c r="N215" s="20"/>
      <c r="O215" s="20"/>
      <c r="P215" s="20"/>
      <c r="Q215" s="20"/>
    </row>
    <row r="216" spans="2:17" ht="14.45" customHeight="1" x14ac:dyDescent="0.25">
      <c r="B216" s="20"/>
      <c r="C216" s="20"/>
      <c r="D216" s="20"/>
      <c r="E216" s="20"/>
      <c r="F216" s="20"/>
      <c r="G216" s="20"/>
      <c r="H216" s="20"/>
      <c r="I216" s="20"/>
      <c r="J216" s="20"/>
      <c r="K216" s="20"/>
      <c r="L216" s="20"/>
      <c r="M216" s="20"/>
      <c r="N216" s="20"/>
      <c r="O216" s="20"/>
      <c r="P216" s="20"/>
      <c r="Q216" s="20"/>
    </row>
    <row r="217" spans="2:17" ht="14.45" customHeight="1" thickBot="1" x14ac:dyDescent="0.3">
      <c r="B217" s="237"/>
      <c r="C217" s="237"/>
      <c r="D217" s="20"/>
      <c r="E217" s="20"/>
      <c r="F217" s="20"/>
      <c r="G217" s="20"/>
      <c r="H217" s="20"/>
      <c r="I217" s="20"/>
      <c r="J217" s="20"/>
      <c r="K217" s="20"/>
      <c r="L217" s="20"/>
      <c r="M217" s="20"/>
      <c r="N217" s="20"/>
      <c r="O217" s="20"/>
      <c r="P217" s="20"/>
      <c r="Q217" s="20"/>
    </row>
    <row r="218" spans="2:17" ht="14.45" customHeight="1" thickTop="1" thickBot="1" x14ac:dyDescent="0.3">
      <c r="B218" s="237"/>
      <c r="C218" s="238">
        <v>12.5</v>
      </c>
      <c r="D218" s="239" t="str">
        <f>IF(C218&lt;F32,"ERROR (&lt; z)!","")</f>
        <v/>
      </c>
      <c r="E218" s="237"/>
      <c r="F218" s="237"/>
      <c r="G218" s="20"/>
      <c r="H218" s="20"/>
      <c r="I218" s="20"/>
      <c r="J218" s="20"/>
      <c r="K218" s="20"/>
      <c r="L218" s="20"/>
      <c r="M218" s="20"/>
      <c r="N218" s="20"/>
      <c r="O218" s="20"/>
      <c r="P218" s="20"/>
      <c r="Q218" s="20"/>
    </row>
    <row r="219" spans="2:17" ht="14.45" customHeight="1" thickTop="1" x14ac:dyDescent="0.25">
      <c r="B219" s="240"/>
      <c r="C219" s="241"/>
      <c r="D219" s="242"/>
      <c r="E219" s="243"/>
      <c r="F219" s="237"/>
      <c r="G219" s="20"/>
      <c r="H219" s="20"/>
      <c r="I219" s="20"/>
      <c r="J219" s="20"/>
      <c r="K219" s="20"/>
      <c r="L219" s="20"/>
      <c r="M219" s="20"/>
      <c r="N219" s="20"/>
      <c r="O219" s="20"/>
      <c r="P219" s="20"/>
      <c r="Q219" s="20"/>
    </row>
    <row r="220" spans="2:17" ht="14.45" customHeight="1" thickBot="1" x14ac:dyDescent="0.3">
      <c r="B220" s="244">
        <f>F32</f>
        <v>6.4</v>
      </c>
      <c r="C220" s="245"/>
      <c r="D220" s="237"/>
      <c r="E220" s="237"/>
      <c r="F220" s="243"/>
      <c r="G220" s="20"/>
      <c r="H220" s="20"/>
      <c r="I220" s="20"/>
      <c r="J220" s="20"/>
      <c r="K220" s="20"/>
      <c r="L220" s="20"/>
      <c r="M220" s="20"/>
      <c r="N220" s="20"/>
      <c r="O220" s="20"/>
      <c r="P220" s="20"/>
      <c r="Q220" s="20"/>
    </row>
    <row r="221" spans="2:17" ht="14.45" customHeight="1" thickTop="1" thickBot="1" x14ac:dyDescent="0.3">
      <c r="B221" s="20"/>
      <c r="C221" s="246"/>
      <c r="D221" s="247">
        <v>18</v>
      </c>
      <c r="E221" s="237"/>
      <c r="F221" s="248"/>
      <c r="G221" s="20"/>
      <c r="H221" s="20"/>
      <c r="I221" s="20"/>
      <c r="J221" s="20"/>
      <c r="K221" s="20"/>
      <c r="L221" s="20"/>
      <c r="M221" s="20"/>
      <c r="N221" s="20"/>
      <c r="O221" s="20"/>
      <c r="P221" s="20"/>
      <c r="Q221" s="20"/>
    </row>
    <row r="222" spans="2:17" ht="14.45" customHeight="1" thickTop="1" x14ac:dyDescent="0.25">
      <c r="B222" s="20"/>
      <c r="C222" s="20"/>
      <c r="D222" s="249"/>
      <c r="E222" s="20"/>
      <c r="F222" s="20"/>
      <c r="G222" s="20"/>
      <c r="H222" s="20"/>
      <c r="I222" s="20"/>
      <c r="J222" s="20"/>
      <c r="K222" s="20"/>
      <c r="L222" s="20"/>
      <c r="M222" s="20"/>
      <c r="N222" s="20"/>
      <c r="O222" s="20"/>
      <c r="P222" s="20"/>
      <c r="Q222" s="20"/>
    </row>
    <row r="223" spans="2:17" ht="14.45" customHeight="1" thickBot="1" x14ac:dyDescent="0.3">
      <c r="B223" s="20"/>
      <c r="C223" s="250"/>
      <c r="D223" s="249"/>
      <c r="E223" s="20"/>
      <c r="F223" s="20"/>
      <c r="G223" s="20"/>
      <c r="H223" s="20"/>
      <c r="I223" s="20"/>
      <c r="J223" s="20"/>
      <c r="K223" s="20"/>
      <c r="L223" s="20"/>
      <c r="M223" s="20"/>
      <c r="N223" s="20"/>
      <c r="O223" s="20"/>
      <c r="P223" s="20"/>
      <c r="Q223" s="20"/>
    </row>
    <row r="224" spans="2:17" ht="14.45" customHeight="1" thickTop="1" thickBot="1" x14ac:dyDescent="0.3">
      <c r="B224" s="208" t="s">
        <v>308</v>
      </c>
      <c r="C224" s="208"/>
      <c r="D224" s="208"/>
      <c r="E224" s="208"/>
      <c r="F224" s="651" t="s">
        <v>309</v>
      </c>
      <c r="G224" s="652"/>
      <c r="H224" s="237"/>
      <c r="I224" s="251"/>
      <c r="J224" s="252"/>
      <c r="K224" s="252"/>
      <c r="L224" s="252"/>
      <c r="M224" s="252"/>
      <c r="N224" s="252"/>
      <c r="O224" s="20"/>
      <c r="P224" s="20"/>
      <c r="Q224" s="20"/>
    </row>
    <row r="225" spans="2:17" ht="14.45" customHeight="1" thickTop="1" x14ac:dyDescent="0.25">
      <c r="B225" s="20"/>
      <c r="C225" s="252"/>
      <c r="D225" s="252"/>
      <c r="E225" s="252"/>
      <c r="F225" s="253" t="s">
        <v>310</v>
      </c>
      <c r="G225" s="254">
        <f>IF(F224="stagne",0,0.2)</f>
        <v>0.2</v>
      </c>
      <c r="H225" s="237"/>
      <c r="I225" s="251"/>
      <c r="J225" s="252"/>
      <c r="K225" s="252"/>
      <c r="L225" s="252"/>
      <c r="M225" s="252"/>
      <c r="N225" s="252"/>
      <c r="O225" s="20"/>
      <c r="P225" s="20"/>
      <c r="Q225" s="20"/>
    </row>
    <row r="226" spans="2:17" ht="14.45" customHeight="1" x14ac:dyDescent="0.25">
      <c r="B226" s="251"/>
      <c r="C226" s="20"/>
      <c r="D226" s="20"/>
      <c r="E226" s="252"/>
      <c r="F226" s="252"/>
      <c r="G226" s="252"/>
      <c r="H226" s="237"/>
      <c r="I226" s="251"/>
      <c r="J226" s="252"/>
      <c r="K226" s="252"/>
      <c r="L226" s="252"/>
      <c r="M226" s="252"/>
      <c r="N226" s="252"/>
      <c r="O226" s="20"/>
      <c r="P226" s="20"/>
      <c r="Q226" s="20"/>
    </row>
    <row r="227" spans="2:17" ht="14.45" customHeight="1" x14ac:dyDescent="0.25">
      <c r="B227" s="255" t="s">
        <v>311</v>
      </c>
      <c r="C227" s="256"/>
      <c r="D227" s="256"/>
      <c r="E227" s="256"/>
      <c r="F227" s="256"/>
      <c r="G227" s="256"/>
      <c r="H227" s="256"/>
      <c r="I227" s="20"/>
      <c r="J227" s="20"/>
      <c r="K227" s="20"/>
      <c r="L227" s="20"/>
      <c r="M227" s="20"/>
      <c r="N227" s="20"/>
      <c r="O227" s="20"/>
      <c r="P227" s="20"/>
      <c r="Q227" s="20"/>
    </row>
    <row r="228" spans="2:17" ht="14.45" customHeight="1" x14ac:dyDescent="0.25">
      <c r="B228" s="255" t="s">
        <v>312</v>
      </c>
      <c r="C228" s="256"/>
      <c r="D228" s="256"/>
      <c r="E228" s="256"/>
      <c r="F228" s="256"/>
      <c r="G228" s="256"/>
      <c r="H228" s="256"/>
      <c r="I228" s="20"/>
      <c r="J228" s="20"/>
      <c r="K228" s="20"/>
      <c r="L228" s="20"/>
      <c r="M228" s="20"/>
      <c r="N228" s="20"/>
      <c r="O228" s="20"/>
      <c r="P228" s="20"/>
      <c r="Q228" s="20"/>
    </row>
    <row r="229" spans="2:17" ht="14.45" customHeight="1" x14ac:dyDescent="0.25">
      <c r="B229" s="237"/>
      <c r="C229" s="237"/>
      <c r="D229" s="237"/>
      <c r="E229" s="237"/>
      <c r="F229" s="237"/>
      <c r="G229" s="237"/>
      <c r="H229" s="237"/>
      <c r="I229" s="237"/>
      <c r="J229" s="237"/>
      <c r="K229" s="20"/>
      <c r="L229" s="20"/>
      <c r="M229" s="20"/>
      <c r="N229" s="20"/>
      <c r="O229" s="20"/>
      <c r="P229" s="20"/>
      <c r="Q229" s="20"/>
    </row>
    <row r="230" spans="2:17" ht="14.45" customHeight="1" x14ac:dyDescent="0.25">
      <c r="B230" s="641" t="s">
        <v>313</v>
      </c>
      <c r="C230" s="257" t="s">
        <v>314</v>
      </c>
      <c r="D230" s="250"/>
      <c r="E230" s="258" t="s">
        <v>315</v>
      </c>
      <c r="F230" s="259">
        <f>0.03*D221-1</f>
        <v>-0.45999999999999996</v>
      </c>
      <c r="G230" s="258" t="s">
        <v>316</v>
      </c>
      <c r="H230" s="237"/>
      <c r="J230" s="20"/>
      <c r="K230" s="20"/>
      <c r="L230" s="20"/>
      <c r="M230" s="20"/>
      <c r="N230" s="20"/>
      <c r="O230" s="20"/>
      <c r="P230" s="20"/>
      <c r="Q230" s="20"/>
    </row>
    <row r="231" spans="2:17" ht="14.45" customHeight="1" x14ac:dyDescent="0.25">
      <c r="B231" s="642"/>
      <c r="C231" s="260">
        <f>0.8-G225</f>
        <v>0.60000000000000009</v>
      </c>
      <c r="D231" s="261" t="s">
        <v>317</v>
      </c>
      <c r="E231" s="20"/>
      <c r="F231" s="237"/>
      <c r="G231" s="237"/>
      <c r="H231" s="237"/>
      <c r="J231" s="20"/>
      <c r="K231" s="20"/>
      <c r="L231" s="20"/>
      <c r="M231" s="20"/>
      <c r="N231" s="20"/>
      <c r="O231" s="20"/>
      <c r="P231" s="20"/>
      <c r="Q231" s="187"/>
    </row>
    <row r="232" spans="2:17" ht="14.45" customHeight="1" x14ac:dyDescent="0.25">
      <c r="B232" s="641" t="s">
        <v>318</v>
      </c>
      <c r="C232" s="257" t="s">
        <v>314</v>
      </c>
      <c r="D232" s="262" t="s">
        <v>319</v>
      </c>
      <c r="E232" s="263"/>
      <c r="F232" s="237"/>
      <c r="G232" s="237"/>
      <c r="H232" s="237"/>
      <c r="J232" s="20"/>
      <c r="K232" s="20"/>
      <c r="L232" s="20"/>
      <c r="M232" s="20"/>
      <c r="N232" s="20"/>
      <c r="O232" s="20"/>
      <c r="P232" s="20"/>
      <c r="Q232" s="20"/>
    </row>
    <row r="233" spans="2:17" ht="14.45" customHeight="1" x14ac:dyDescent="0.25">
      <c r="B233" s="642"/>
      <c r="C233" s="260">
        <f>F230-G225</f>
        <v>-0.65999999999999992</v>
      </c>
      <c r="D233" s="261" t="s">
        <v>317</v>
      </c>
      <c r="E233" s="241"/>
      <c r="F233" s="237"/>
      <c r="G233" s="237"/>
      <c r="H233" s="237"/>
      <c r="J233" s="20"/>
      <c r="K233" s="20"/>
      <c r="L233" s="20"/>
      <c r="M233" s="20"/>
      <c r="N233" s="20"/>
      <c r="O233" s="20"/>
      <c r="P233" s="20"/>
      <c r="Q233" s="20"/>
    </row>
    <row r="234" spans="2:17" ht="14.45" customHeight="1" x14ac:dyDescent="0.25">
      <c r="B234" s="641" t="s">
        <v>320</v>
      </c>
      <c r="C234" s="257" t="s">
        <v>314</v>
      </c>
      <c r="D234" s="20"/>
      <c r="E234" s="20"/>
      <c r="F234" s="237"/>
      <c r="G234" s="237"/>
      <c r="H234" s="237"/>
      <c r="J234" s="20"/>
      <c r="K234" s="20"/>
      <c r="L234" s="20"/>
      <c r="M234" s="20"/>
      <c r="N234" s="20"/>
      <c r="O234" s="20"/>
      <c r="P234" s="20"/>
      <c r="Q234" s="20"/>
    </row>
    <row r="235" spans="2:17" ht="14.45" customHeight="1" x14ac:dyDescent="0.25">
      <c r="B235" s="642"/>
      <c r="C235" s="260">
        <f>0.4+G225</f>
        <v>0.60000000000000009</v>
      </c>
      <c r="D235" s="258" t="s">
        <v>321</v>
      </c>
      <c r="E235" s="264"/>
      <c r="F235" s="237"/>
      <c r="G235" s="237"/>
      <c r="H235" s="258" t="s">
        <v>322</v>
      </c>
      <c r="J235" s="20"/>
      <c r="K235" s="20"/>
      <c r="L235" s="20"/>
      <c r="M235" s="20"/>
      <c r="N235" s="20"/>
      <c r="O235" s="20"/>
      <c r="P235" s="20"/>
      <c r="Q235" s="20"/>
    </row>
    <row r="236" spans="2:17" ht="14.45" customHeight="1" x14ac:dyDescent="0.25">
      <c r="B236" s="641" t="s">
        <v>323</v>
      </c>
      <c r="C236" s="257" t="s">
        <v>314</v>
      </c>
      <c r="D236" s="237"/>
      <c r="E236" s="237"/>
      <c r="F236" s="237"/>
      <c r="G236" s="237"/>
      <c r="H236" s="237"/>
      <c r="J236" s="20"/>
      <c r="K236" s="20"/>
      <c r="L236" s="20"/>
      <c r="M236" s="20"/>
      <c r="N236" s="20"/>
      <c r="O236" s="20"/>
      <c r="P236" s="20"/>
      <c r="Q236" s="20"/>
    </row>
    <row r="237" spans="2:17" ht="14.45" customHeight="1" x14ac:dyDescent="0.25">
      <c r="B237" s="642"/>
      <c r="C237" s="260">
        <f>0.4+G225</f>
        <v>0.60000000000000009</v>
      </c>
      <c r="D237" s="237"/>
      <c r="E237" s="237"/>
      <c r="F237" s="237"/>
      <c r="G237" s="237"/>
      <c r="H237" s="237"/>
      <c r="J237" s="20"/>
      <c r="K237" s="20"/>
      <c r="L237" s="20"/>
      <c r="M237" s="20"/>
      <c r="N237" s="20"/>
      <c r="O237" s="20"/>
      <c r="P237" s="20"/>
      <c r="Q237" s="20"/>
    </row>
    <row r="238" spans="2:17" ht="14.45" customHeight="1" x14ac:dyDescent="0.25">
      <c r="B238" s="265"/>
      <c r="C238" s="20"/>
      <c r="D238" s="237"/>
      <c r="E238" s="237"/>
      <c r="F238" s="237"/>
      <c r="G238" s="237"/>
      <c r="H238" s="237"/>
      <c r="J238" s="20"/>
      <c r="K238" s="20"/>
      <c r="L238" s="20"/>
      <c r="M238" s="20"/>
      <c r="N238" s="20"/>
      <c r="O238" s="20"/>
      <c r="P238" s="20"/>
      <c r="Q238" s="20"/>
    </row>
    <row r="239" spans="2:17" ht="14.45" customHeight="1" x14ac:dyDescent="0.25">
      <c r="B239" s="265"/>
      <c r="C239" s="20"/>
      <c r="D239" s="237"/>
      <c r="E239" s="237"/>
      <c r="F239" s="237"/>
      <c r="G239" s="237"/>
      <c r="H239" s="237"/>
      <c r="J239" s="20"/>
      <c r="K239" s="266"/>
      <c r="L239" s="20"/>
      <c r="M239" s="20"/>
      <c r="N239" s="20"/>
      <c r="O239" s="20"/>
      <c r="P239" s="20"/>
      <c r="Q239" s="20"/>
    </row>
    <row r="240" spans="2:17" ht="14.45" customHeight="1" x14ac:dyDescent="0.25">
      <c r="B240" s="641" t="s">
        <v>313</v>
      </c>
      <c r="C240" s="257" t="s">
        <v>314</v>
      </c>
      <c r="D240" s="237"/>
      <c r="E240" s="258" t="s">
        <v>315</v>
      </c>
      <c r="F240" s="264">
        <f>0.03*D221-1</f>
        <v>-0.45999999999999996</v>
      </c>
      <c r="G240" s="258" t="s">
        <v>316</v>
      </c>
      <c r="H240" s="237"/>
      <c r="J240" s="20"/>
      <c r="K240" s="20"/>
      <c r="L240" s="20"/>
      <c r="M240" s="20"/>
      <c r="N240" s="20"/>
      <c r="O240" s="20"/>
      <c r="P240" s="20"/>
      <c r="Q240" s="20"/>
    </row>
    <row r="241" spans="2:17" ht="14.45" customHeight="1" x14ac:dyDescent="0.25">
      <c r="B241" s="642"/>
      <c r="C241" s="260">
        <f>0.8+G225</f>
        <v>1</v>
      </c>
      <c r="D241" s="261" t="s">
        <v>317</v>
      </c>
      <c r="E241" s="20"/>
      <c r="F241" s="237"/>
      <c r="G241" s="237"/>
      <c r="H241" s="237"/>
      <c r="J241" s="20"/>
      <c r="K241" s="20"/>
      <c r="L241" s="20"/>
      <c r="M241" s="20"/>
      <c r="N241" s="20"/>
      <c r="O241" s="20"/>
      <c r="P241" s="20"/>
      <c r="Q241" s="20"/>
    </row>
    <row r="242" spans="2:17" ht="14.45" customHeight="1" x14ac:dyDescent="0.25">
      <c r="B242" s="641" t="s">
        <v>318</v>
      </c>
      <c r="C242" s="257" t="s">
        <v>314</v>
      </c>
      <c r="D242" s="262" t="s">
        <v>319</v>
      </c>
      <c r="E242" s="263"/>
      <c r="F242" s="237"/>
      <c r="G242" s="237"/>
      <c r="H242" s="237"/>
      <c r="J242" s="20"/>
      <c r="K242" s="20"/>
      <c r="L242" s="20"/>
      <c r="M242" s="20"/>
      <c r="N242" s="20"/>
      <c r="O242" s="20"/>
      <c r="P242" s="20"/>
      <c r="Q242" s="20"/>
    </row>
    <row r="243" spans="2:17" ht="14.45" customHeight="1" x14ac:dyDescent="0.25">
      <c r="B243" s="642"/>
      <c r="C243" s="260">
        <f>F240+G225</f>
        <v>-0.25999999999999995</v>
      </c>
      <c r="D243" s="261" t="s">
        <v>317</v>
      </c>
      <c r="E243" s="241"/>
      <c r="F243" s="237"/>
      <c r="G243" s="237"/>
      <c r="H243" s="237"/>
      <c r="J243" s="20"/>
      <c r="K243" s="20"/>
      <c r="L243" s="20"/>
      <c r="M243" s="20"/>
      <c r="N243" s="20"/>
      <c r="O243" s="20"/>
      <c r="P243" s="20"/>
      <c r="Q243" s="20"/>
    </row>
    <row r="244" spans="2:17" ht="14.45" customHeight="1" x14ac:dyDescent="0.25">
      <c r="B244" s="641" t="s">
        <v>320</v>
      </c>
      <c r="C244" s="257" t="s">
        <v>314</v>
      </c>
      <c r="D244" s="20"/>
      <c r="E244" s="20"/>
      <c r="F244" s="237"/>
      <c r="G244" s="237"/>
      <c r="H244" s="237"/>
      <c r="J244" s="20"/>
      <c r="K244" s="20"/>
      <c r="L244" s="20"/>
      <c r="M244" s="20"/>
      <c r="N244" s="20"/>
      <c r="O244" s="20"/>
      <c r="P244" s="20"/>
      <c r="Q244" s="20"/>
    </row>
    <row r="245" spans="2:17" ht="14.45" customHeight="1" x14ac:dyDescent="0.25">
      <c r="B245" s="642"/>
      <c r="C245" s="260">
        <f>0.4-G225</f>
        <v>0.2</v>
      </c>
      <c r="D245" s="258" t="s">
        <v>321</v>
      </c>
      <c r="E245" s="264"/>
      <c r="F245" s="237"/>
      <c r="G245" s="237"/>
      <c r="H245" s="258" t="s">
        <v>322</v>
      </c>
      <c r="J245" s="20"/>
      <c r="K245" s="20"/>
      <c r="L245" s="20"/>
      <c r="M245" s="20"/>
      <c r="N245" s="20"/>
      <c r="O245" s="20"/>
      <c r="P245" s="20"/>
      <c r="Q245" s="20"/>
    </row>
    <row r="246" spans="2:17" ht="14.45" customHeight="1" x14ac:dyDescent="0.25">
      <c r="B246" s="641" t="s">
        <v>323</v>
      </c>
      <c r="C246" s="257" t="s">
        <v>314</v>
      </c>
      <c r="D246" s="237"/>
      <c r="E246" s="237"/>
      <c r="F246" s="237"/>
      <c r="G246" s="237"/>
      <c r="H246" s="237"/>
      <c r="J246" s="20"/>
      <c r="K246" s="20"/>
      <c r="L246" s="20"/>
      <c r="M246" s="20"/>
      <c r="N246" s="20"/>
      <c r="O246" s="20"/>
      <c r="P246" s="20"/>
      <c r="Q246" s="20"/>
    </row>
    <row r="247" spans="2:17" ht="14.45" customHeight="1" x14ac:dyDescent="0.25">
      <c r="B247" s="642"/>
      <c r="C247" s="260">
        <f>0.4-G225</f>
        <v>0.2</v>
      </c>
      <c r="D247" s="237"/>
      <c r="E247" s="237"/>
      <c r="F247" s="237"/>
      <c r="G247" s="237"/>
      <c r="H247" s="237"/>
      <c r="J247" s="20"/>
      <c r="K247" s="20"/>
      <c r="L247" s="20"/>
      <c r="M247" s="20"/>
      <c r="N247" s="20"/>
      <c r="O247" s="20"/>
      <c r="P247" s="20"/>
      <c r="Q247" s="20"/>
    </row>
    <row r="248" spans="2:17" ht="14.45" customHeight="1" x14ac:dyDescent="0.25">
      <c r="B248" s="267"/>
      <c r="C248" s="268"/>
      <c r="D248" s="237"/>
      <c r="E248" s="237"/>
      <c r="F248" s="237"/>
      <c r="G248" s="237"/>
      <c r="H248" s="237"/>
      <c r="J248" s="20"/>
      <c r="K248" s="20"/>
      <c r="L248" s="20"/>
      <c r="M248" s="20"/>
      <c r="N248" s="20"/>
      <c r="O248" s="20"/>
      <c r="P248" s="20"/>
      <c r="Q248" s="20"/>
    </row>
    <row r="249" spans="2:17" ht="14.45" customHeight="1" x14ac:dyDescent="0.25">
      <c r="B249" s="269" t="s">
        <v>324</v>
      </c>
      <c r="C249" s="237"/>
      <c r="D249" s="237"/>
      <c r="E249" s="237"/>
      <c r="F249" s="237"/>
      <c r="G249" s="237"/>
      <c r="H249" s="237"/>
      <c r="I249" s="237"/>
      <c r="J249" s="237"/>
      <c r="K249" s="20"/>
      <c r="L249" s="20"/>
      <c r="M249" s="20"/>
      <c r="N249" s="20"/>
      <c r="O249" s="178"/>
      <c r="P249" s="20"/>
      <c r="Q249" s="20"/>
    </row>
    <row r="250" spans="2:17" ht="14.45" customHeight="1" x14ac:dyDescent="0.25">
      <c r="B250" s="269" t="s">
        <v>325</v>
      </c>
      <c r="C250" s="237"/>
      <c r="D250" s="237"/>
      <c r="E250" s="237"/>
      <c r="F250" s="237"/>
      <c r="G250" s="237"/>
      <c r="H250" s="237"/>
      <c r="I250" s="237"/>
      <c r="J250" s="237"/>
      <c r="K250" s="20"/>
      <c r="L250" s="20"/>
      <c r="M250" s="249"/>
      <c r="N250" s="20"/>
      <c r="O250" s="178"/>
      <c r="P250" s="20"/>
      <c r="Q250" s="20"/>
    </row>
    <row r="251" spans="2:17" ht="14.45" customHeight="1" x14ac:dyDescent="0.25">
      <c r="B251" s="20"/>
      <c r="C251" s="20"/>
      <c r="D251" s="20"/>
      <c r="E251" s="20"/>
      <c r="F251" s="20"/>
      <c r="G251" s="20"/>
      <c r="H251" s="20"/>
      <c r="I251" s="20"/>
      <c r="J251" s="20"/>
      <c r="K251" s="20"/>
      <c r="L251" s="20"/>
      <c r="M251" s="20"/>
      <c r="N251" s="250"/>
      <c r="O251" s="178"/>
      <c r="P251" s="20"/>
      <c r="Q251" s="20"/>
    </row>
    <row r="252" spans="2:17" ht="14.45" customHeight="1" x14ac:dyDescent="0.25">
      <c r="B252" s="200" t="s">
        <v>326</v>
      </c>
      <c r="C252" s="184"/>
      <c r="D252" s="184"/>
      <c r="E252" s="184"/>
      <c r="F252" s="184"/>
      <c r="G252" s="184"/>
      <c r="H252" s="184"/>
      <c r="I252" s="20"/>
      <c r="J252" s="20"/>
      <c r="K252" s="20"/>
      <c r="L252" s="20"/>
      <c r="M252" s="20"/>
      <c r="N252" s="249"/>
      <c r="O252" s="178"/>
      <c r="P252" s="20"/>
      <c r="Q252" s="20"/>
    </row>
    <row r="253" spans="2:17" ht="14.45" customHeight="1" x14ac:dyDescent="0.25">
      <c r="B253" s="20"/>
      <c r="C253" s="20"/>
      <c r="D253" s="20"/>
      <c r="E253" s="20"/>
      <c r="F253" s="20"/>
      <c r="G253" s="20"/>
      <c r="H253" s="20"/>
      <c r="I253" s="20"/>
      <c r="J253" s="20"/>
      <c r="K253" s="20"/>
      <c r="L253" s="20"/>
      <c r="M253" s="178"/>
      <c r="N253" s="249"/>
      <c r="O253" s="178"/>
      <c r="P253" s="20"/>
      <c r="Q253" s="20"/>
    </row>
    <row r="254" spans="2:17" ht="14.45" customHeight="1" x14ac:dyDescent="0.25">
      <c r="B254" s="270" t="s">
        <v>327</v>
      </c>
      <c r="C254" s="241"/>
      <c r="D254" s="20"/>
      <c r="E254" s="20"/>
      <c r="F254" s="20"/>
      <c r="G254" s="20"/>
      <c r="H254" s="20"/>
      <c r="I254" s="20"/>
      <c r="J254" s="20"/>
      <c r="K254" s="20"/>
      <c r="L254" s="20"/>
      <c r="M254" s="178"/>
      <c r="N254" s="241"/>
      <c r="O254" s="178"/>
      <c r="P254" s="20"/>
      <c r="Q254" s="20"/>
    </row>
    <row r="255" spans="2:17" ht="14.45" customHeight="1" x14ac:dyDescent="0.25">
      <c r="B255" s="241"/>
      <c r="C255" s="250"/>
      <c r="D255" s="20"/>
      <c r="E255" s="20"/>
      <c r="F255" s="20"/>
      <c r="G255" s="20"/>
      <c r="H255" s="20"/>
      <c r="I255" s="20"/>
      <c r="J255" s="20"/>
      <c r="K255" s="20"/>
      <c r="L255" s="20"/>
      <c r="M255" s="178"/>
      <c r="N255" s="241"/>
      <c r="O255" s="178"/>
      <c r="P255" s="20"/>
      <c r="Q255" s="20"/>
    </row>
    <row r="256" spans="2:17" ht="14.45" customHeight="1" x14ac:dyDescent="0.25">
      <c r="B256" s="237"/>
      <c r="C256" s="257" t="s">
        <v>328</v>
      </c>
      <c r="D256" s="271" t="s">
        <v>282</v>
      </c>
      <c r="E256" s="271" t="s">
        <v>292</v>
      </c>
      <c r="F256" s="253" t="s">
        <v>329</v>
      </c>
      <c r="G256" s="253" t="s">
        <v>330</v>
      </c>
      <c r="H256" s="272" t="s">
        <v>331</v>
      </c>
      <c r="K256" s="20"/>
      <c r="N256" s="250"/>
      <c r="O256" s="178"/>
      <c r="P256" s="20"/>
      <c r="Q256" s="20"/>
    </row>
    <row r="257" spans="2:17" ht="14.45" customHeight="1" x14ac:dyDescent="0.25">
      <c r="B257" s="273" t="s">
        <v>332</v>
      </c>
      <c r="C257" s="171">
        <f>E78/1000</f>
        <v>0.46444184706858521</v>
      </c>
      <c r="D257" s="177">
        <f>H82</f>
        <v>1</v>
      </c>
      <c r="E257" s="177">
        <f>F148</f>
        <v>1</v>
      </c>
      <c r="F257" s="274">
        <f>F163</f>
        <v>2.0759813840123935</v>
      </c>
      <c r="G257" s="260">
        <f>MAXA(ABS(C231),ABS(C241))</f>
        <v>1</v>
      </c>
      <c r="H257" s="275">
        <f>$C$257*$D$257*$E$257*G257*F257</f>
        <v>0.96417262847071394</v>
      </c>
      <c r="K257" s="20"/>
      <c r="N257" s="249"/>
      <c r="O257" s="178"/>
      <c r="P257" s="20"/>
      <c r="Q257" s="20"/>
    </row>
    <row r="258" spans="2:17" ht="14.45" customHeight="1" x14ac:dyDescent="0.25">
      <c r="B258" s="273" t="s">
        <v>333</v>
      </c>
      <c r="C258" s="171">
        <f>$C$257</f>
        <v>0.46444184706858521</v>
      </c>
      <c r="D258" s="177">
        <f>$D$257</f>
        <v>1</v>
      </c>
      <c r="E258" s="276">
        <f>$E$257</f>
        <v>1</v>
      </c>
      <c r="F258" s="274">
        <f>'dati nascosti vento'!Q208</f>
        <v>2.495836931039825</v>
      </c>
      <c r="G258" s="172">
        <f>MAXA(ABS(C233),ABS(C243))*IF(C233&lt;0,IF(C243&lt;0,SIGN(C233*C243),-1),IF(C243&gt;0,1,SIGN(C233*C243)))</f>
        <v>0.65999999999999992</v>
      </c>
      <c r="H258" s="275">
        <f>$C$257*$D$257*$E$257*G258*F258</f>
        <v>0.76505293539452268</v>
      </c>
      <c r="K258" s="20"/>
      <c r="N258" s="250"/>
      <c r="O258" s="20"/>
      <c r="P258" s="20"/>
      <c r="Q258" s="20"/>
    </row>
    <row r="259" spans="2:17" ht="14.45" customHeight="1" x14ac:dyDescent="0.25">
      <c r="B259" s="273" t="s">
        <v>334</v>
      </c>
      <c r="C259" s="171">
        <f>$C$257</f>
        <v>0.46444184706858521</v>
      </c>
      <c r="D259" s="177">
        <f>$D$257</f>
        <v>1</v>
      </c>
      <c r="E259" s="276">
        <f>$E$257</f>
        <v>1</v>
      </c>
      <c r="F259" s="277">
        <f>F258</f>
        <v>2.495836931039825</v>
      </c>
      <c r="G259" s="172">
        <f>MAXA(ABS(C235),ABS(C245))</f>
        <v>0.60000000000000009</v>
      </c>
      <c r="H259" s="275">
        <f>$C$257*$D$257*$E$257*G259*F258</f>
        <v>0.69550266854047527</v>
      </c>
      <c r="K259" s="20"/>
      <c r="N259" s="249"/>
      <c r="O259" s="20"/>
      <c r="P259" s="20"/>
      <c r="Q259" s="20"/>
    </row>
    <row r="260" spans="2:17" ht="14.45" customHeight="1" x14ac:dyDescent="0.25">
      <c r="B260" s="273" t="s">
        <v>335</v>
      </c>
      <c r="C260" s="171">
        <f>$C$257</f>
        <v>0.46444184706858521</v>
      </c>
      <c r="D260" s="177">
        <f>$D$257</f>
        <v>1</v>
      </c>
      <c r="E260" s="276">
        <f>$E$257</f>
        <v>1</v>
      </c>
      <c r="F260" s="277">
        <f>F257</f>
        <v>2.0759813840123935</v>
      </c>
      <c r="G260" s="172">
        <f>MAXA(ABS(C237),ABS(C247))</f>
        <v>0.60000000000000009</v>
      </c>
      <c r="H260" s="275">
        <f>$C$257*$D$257*$E$257*G260*F257</f>
        <v>0.57850357708242839</v>
      </c>
      <c r="K260" s="20"/>
      <c r="L260" s="20"/>
      <c r="M260" s="178"/>
      <c r="N260" s="250"/>
      <c r="O260" s="20"/>
      <c r="P260" s="20"/>
      <c r="Q260" s="20"/>
    </row>
    <row r="261" spans="2:17" ht="14.45" customHeight="1" x14ac:dyDescent="0.25">
      <c r="B261" s="269" t="s">
        <v>336</v>
      </c>
      <c r="C261" s="20"/>
      <c r="D261" s="20"/>
      <c r="E261" s="20"/>
      <c r="F261" s="20"/>
      <c r="G261" s="20"/>
      <c r="H261" s="20"/>
      <c r="I261" s="20"/>
      <c r="J261" s="20"/>
      <c r="K261" s="20"/>
      <c r="L261" s="20"/>
      <c r="M261" s="178"/>
      <c r="N261" s="249"/>
      <c r="O261" s="20"/>
      <c r="P261" s="20"/>
      <c r="Q261" s="20"/>
    </row>
    <row r="262" spans="2:17" ht="14.45" customHeight="1" x14ac:dyDescent="0.25">
      <c r="B262" s="20"/>
      <c r="C262" s="20"/>
      <c r="D262" s="20"/>
      <c r="E262" s="237"/>
      <c r="F262" s="241"/>
      <c r="G262" s="20"/>
      <c r="H262" s="20"/>
      <c r="I262" s="20"/>
      <c r="J262" s="20"/>
      <c r="K262" s="20"/>
      <c r="L262" s="20"/>
      <c r="M262" s="178"/>
      <c r="N262" s="250"/>
      <c r="O262" s="178"/>
      <c r="P262" s="20"/>
      <c r="Q262" s="20"/>
    </row>
    <row r="263" spans="2:17" ht="14.45" customHeight="1" x14ac:dyDescent="0.25">
      <c r="B263" s="20"/>
      <c r="C263" s="643" t="s">
        <v>318</v>
      </c>
      <c r="D263" s="644"/>
      <c r="E263" s="20"/>
      <c r="F263" s="643" t="s">
        <v>320</v>
      </c>
      <c r="G263" s="644"/>
      <c r="H263" s="20"/>
      <c r="I263" s="20"/>
      <c r="J263" s="267"/>
      <c r="K263" s="178"/>
      <c r="L263" s="20"/>
      <c r="M263" s="178"/>
      <c r="N263" s="178"/>
      <c r="O263" s="178"/>
      <c r="P263" s="20"/>
      <c r="Q263" s="20"/>
    </row>
    <row r="264" spans="2:17" ht="14.45" customHeight="1" x14ac:dyDescent="0.25">
      <c r="B264" s="20"/>
      <c r="C264" s="237"/>
      <c r="D264" s="278">
        <f>H258</f>
        <v>0.76505293539452268</v>
      </c>
      <c r="E264" s="237"/>
      <c r="F264" s="278">
        <f>H259</f>
        <v>0.69550266854047527</v>
      </c>
      <c r="G264" s="237"/>
      <c r="H264" s="20"/>
      <c r="I264" s="20"/>
      <c r="J264" s="267"/>
      <c r="K264" s="178"/>
      <c r="L264" s="20"/>
      <c r="M264" s="178"/>
      <c r="N264" s="178"/>
      <c r="O264" s="178"/>
      <c r="P264" s="20"/>
      <c r="Q264" s="20"/>
    </row>
    <row r="265" spans="2:17" ht="14.45" customHeight="1" x14ac:dyDescent="0.25">
      <c r="B265" s="261" t="s">
        <v>317</v>
      </c>
      <c r="C265" s="20"/>
      <c r="D265" s="20"/>
      <c r="E265" s="237"/>
      <c r="F265" s="237"/>
      <c r="G265" s="237"/>
      <c r="H265" s="20"/>
      <c r="I265" s="20"/>
      <c r="J265" s="267"/>
      <c r="K265" s="178"/>
      <c r="L265" s="20"/>
      <c r="M265" s="178"/>
      <c r="N265" s="178"/>
      <c r="O265" s="178"/>
      <c r="P265" s="20"/>
      <c r="Q265" s="20"/>
    </row>
    <row r="266" spans="2:17" ht="14.45" customHeight="1" x14ac:dyDescent="0.25">
      <c r="B266" s="262" t="s">
        <v>319</v>
      </c>
      <c r="C266" s="263"/>
      <c r="D266" s="237"/>
      <c r="E266" s="237"/>
      <c r="F266" s="237"/>
      <c r="G266" s="237"/>
      <c r="H266" s="20"/>
      <c r="I266" s="20"/>
      <c r="J266" s="178"/>
      <c r="K266" s="178"/>
      <c r="L266" s="20"/>
      <c r="M266" s="20"/>
      <c r="N266" s="20"/>
      <c r="O266" s="20"/>
      <c r="P266" s="20"/>
      <c r="Q266" s="20"/>
    </row>
    <row r="267" spans="2:17" ht="14.45" customHeight="1" x14ac:dyDescent="0.25">
      <c r="B267" s="261" t="s">
        <v>317</v>
      </c>
      <c r="C267" s="241"/>
      <c r="D267" s="237"/>
      <c r="E267" s="237"/>
      <c r="F267" s="237"/>
      <c r="G267" s="237"/>
      <c r="H267" s="20"/>
      <c r="I267" s="20"/>
      <c r="J267" s="20"/>
      <c r="K267" s="20"/>
      <c r="L267" s="20"/>
      <c r="M267" s="20"/>
      <c r="N267" s="20"/>
      <c r="O267" s="20"/>
      <c r="P267" s="20"/>
      <c r="Q267" s="20"/>
    </row>
    <row r="268" spans="2:17" ht="14.45" customHeight="1" x14ac:dyDescent="0.25">
      <c r="B268" s="20"/>
      <c r="C268" s="241"/>
      <c r="D268" s="237"/>
      <c r="E268" s="237"/>
      <c r="F268" s="237"/>
      <c r="G268" s="237"/>
      <c r="H268" s="20"/>
      <c r="I268" s="20"/>
      <c r="J268" s="20"/>
      <c r="K268" s="20"/>
      <c r="L268" s="20"/>
      <c r="M268" s="20"/>
      <c r="N268" s="20"/>
      <c r="O268" s="20"/>
      <c r="P268" s="20"/>
      <c r="Q268" s="20"/>
    </row>
    <row r="269" spans="2:17" ht="14.45" customHeight="1" x14ac:dyDescent="0.25">
      <c r="B269" s="20"/>
      <c r="C269" s="278">
        <f>H257</f>
        <v>0.96417262847071394</v>
      </c>
      <c r="D269" s="237"/>
      <c r="E269" s="237"/>
      <c r="F269" s="237"/>
      <c r="G269" s="278">
        <f>H260</f>
        <v>0.57850357708242839</v>
      </c>
      <c r="H269" s="20"/>
      <c r="I269" s="20"/>
      <c r="J269" s="20"/>
      <c r="K269" s="20"/>
      <c r="L269" s="20"/>
      <c r="M269" s="20"/>
      <c r="N269" s="20"/>
      <c r="O269" s="20"/>
      <c r="P269" s="20"/>
      <c r="Q269" s="20"/>
    </row>
    <row r="270" spans="2:17" ht="14.45" customHeight="1" x14ac:dyDescent="0.25">
      <c r="B270" s="643" t="s">
        <v>313</v>
      </c>
      <c r="C270" s="644"/>
      <c r="D270" s="20"/>
      <c r="E270" s="237"/>
      <c r="F270" s="237"/>
      <c r="G270" s="643" t="s">
        <v>323</v>
      </c>
      <c r="H270" s="644"/>
      <c r="I270" s="20"/>
      <c r="J270" s="20"/>
      <c r="K270" s="20"/>
      <c r="L270" s="20"/>
      <c r="M270" s="20"/>
      <c r="N270" s="20"/>
      <c r="O270" s="20"/>
      <c r="P270" s="20"/>
      <c r="Q270" s="20"/>
    </row>
    <row r="271" spans="2:17" ht="14.45" customHeight="1" x14ac:dyDescent="0.25">
      <c r="B271" s="20"/>
      <c r="C271" s="241"/>
      <c r="D271" s="237"/>
      <c r="E271" s="237"/>
      <c r="F271" s="237"/>
      <c r="G271" s="237"/>
      <c r="H271" s="20"/>
      <c r="I271" s="20"/>
      <c r="J271" s="20"/>
      <c r="K271" s="20"/>
      <c r="L271" s="20"/>
      <c r="M271" s="20"/>
      <c r="N271" s="20"/>
      <c r="O271" s="20"/>
      <c r="P271" s="20"/>
      <c r="Q271" s="20"/>
    </row>
    <row r="272" spans="2:17" ht="14.45" customHeight="1" x14ac:dyDescent="0.25">
      <c r="B272" s="20"/>
      <c r="C272" s="20"/>
      <c r="D272" s="20"/>
      <c r="E272" s="20"/>
      <c r="F272" s="20"/>
      <c r="G272" s="20"/>
      <c r="H272" s="20"/>
      <c r="I272" s="20"/>
      <c r="J272" s="20"/>
      <c r="K272" s="20"/>
      <c r="L272" s="20"/>
      <c r="M272" s="20"/>
      <c r="N272" s="20"/>
      <c r="O272" s="20"/>
      <c r="P272" s="20"/>
      <c r="Q272" s="20"/>
    </row>
    <row r="273" spans="2:17" ht="14.45" customHeight="1" x14ac:dyDescent="0.25">
      <c r="B273" s="20"/>
      <c r="C273" s="20"/>
      <c r="D273" s="20"/>
      <c r="E273" s="20"/>
      <c r="F273" s="20"/>
      <c r="G273" s="20"/>
      <c r="H273" s="20"/>
      <c r="I273" s="20"/>
      <c r="J273" s="20"/>
      <c r="K273" s="20"/>
      <c r="L273" s="20"/>
      <c r="M273" s="20"/>
      <c r="N273" s="20"/>
      <c r="O273" s="20"/>
      <c r="P273" s="20"/>
      <c r="Q273" s="20"/>
    </row>
    <row r="274" spans="2:17" ht="14.45" customHeight="1" x14ac:dyDescent="0.25">
      <c r="B274" s="20"/>
      <c r="C274" s="20"/>
      <c r="D274" s="20"/>
      <c r="E274" s="20"/>
      <c r="F274" s="20"/>
      <c r="G274" s="20"/>
      <c r="H274" s="20"/>
      <c r="I274" s="20"/>
      <c r="J274" s="20"/>
      <c r="K274" s="20"/>
      <c r="L274" s="20"/>
      <c r="M274" s="20"/>
      <c r="N274" s="20"/>
      <c r="O274" s="20"/>
      <c r="P274" s="20"/>
      <c r="Q274" s="20"/>
    </row>
    <row r="275" spans="2:17" ht="14.45" customHeight="1" x14ac:dyDescent="0.25">
      <c r="B275" s="20"/>
      <c r="C275" s="20"/>
      <c r="D275" s="20"/>
      <c r="E275" s="20"/>
      <c r="F275" s="20"/>
      <c r="G275" s="20"/>
      <c r="H275" s="20"/>
      <c r="I275" s="20"/>
      <c r="J275" s="20"/>
      <c r="K275" s="20"/>
      <c r="L275" s="20"/>
      <c r="M275" s="20"/>
      <c r="N275" s="20"/>
      <c r="O275" s="20"/>
      <c r="P275" s="20"/>
      <c r="Q275" s="20"/>
    </row>
    <row r="276" spans="2:17" ht="14.45" customHeight="1" x14ac:dyDescent="0.25">
      <c r="B276" s="20"/>
      <c r="C276" s="20"/>
      <c r="D276" s="20"/>
      <c r="E276" s="20"/>
      <c r="F276" s="20"/>
      <c r="G276" s="20"/>
      <c r="H276" s="20"/>
      <c r="I276" s="20"/>
      <c r="J276" s="20"/>
      <c r="K276" s="20"/>
      <c r="L276" s="20"/>
      <c r="M276" s="20"/>
      <c r="N276" s="20"/>
      <c r="O276" s="20"/>
      <c r="P276" s="20"/>
      <c r="Q276" s="20"/>
    </row>
    <row r="277" spans="2:17" ht="14.45" customHeight="1" x14ac:dyDescent="0.25">
      <c r="B277" s="20"/>
      <c r="C277" s="20"/>
      <c r="D277" s="20"/>
      <c r="E277" s="20"/>
      <c r="F277" s="20"/>
      <c r="G277" s="20"/>
      <c r="H277" s="20"/>
      <c r="I277" s="20"/>
      <c r="J277" s="20"/>
      <c r="K277" s="20"/>
      <c r="L277" s="20"/>
      <c r="M277" s="20"/>
      <c r="N277" s="20"/>
      <c r="O277" s="20"/>
      <c r="P277" s="20"/>
      <c r="Q277" s="20"/>
    </row>
    <row r="278" spans="2:17" ht="14.45" customHeight="1" x14ac:dyDescent="0.25">
      <c r="B278" s="20"/>
      <c r="C278" s="20"/>
      <c r="D278" s="20"/>
      <c r="E278" s="20"/>
      <c r="F278" s="20"/>
      <c r="G278" s="20"/>
      <c r="H278" s="20"/>
      <c r="I278" s="20"/>
      <c r="J278" s="20"/>
      <c r="K278" s="20"/>
      <c r="L278" s="20"/>
      <c r="M278" s="20"/>
      <c r="N278" s="20"/>
      <c r="O278" s="20"/>
      <c r="P278" s="20"/>
      <c r="Q278" s="20"/>
    </row>
    <row r="279" spans="2:17" ht="14.45" customHeight="1" x14ac:dyDescent="0.25">
      <c r="B279" s="20"/>
      <c r="C279" s="20"/>
      <c r="D279" s="20"/>
      <c r="E279" s="20"/>
      <c r="F279" s="20"/>
      <c r="G279" s="20"/>
      <c r="H279" s="20"/>
      <c r="I279" s="20"/>
      <c r="J279" s="20"/>
      <c r="K279" s="20"/>
      <c r="L279" s="20"/>
      <c r="M279" s="20"/>
      <c r="N279" s="20"/>
      <c r="O279" s="20"/>
      <c r="P279" s="20"/>
      <c r="Q279" s="20"/>
    </row>
    <row r="280" spans="2:17" ht="14.45" customHeight="1" x14ac:dyDescent="0.25">
      <c r="B280" s="20"/>
      <c r="C280" s="20"/>
      <c r="D280" s="20"/>
      <c r="E280" s="20"/>
      <c r="F280" s="20"/>
      <c r="G280" s="20"/>
      <c r="H280" s="20"/>
      <c r="I280" s="20"/>
      <c r="J280" s="20"/>
      <c r="K280" s="20"/>
      <c r="L280" s="20"/>
      <c r="M280" s="20"/>
      <c r="N280" s="20"/>
      <c r="O280" s="20"/>
      <c r="P280" s="20"/>
      <c r="Q280" s="20"/>
    </row>
    <row r="281" spans="2:17" ht="14.45" customHeight="1" x14ac:dyDescent="0.25">
      <c r="B281" s="20"/>
      <c r="C281" s="20"/>
      <c r="D281" s="20"/>
      <c r="E281" s="20"/>
      <c r="F281" s="20"/>
      <c r="G281" s="20"/>
      <c r="H281" s="20"/>
      <c r="I281" s="20"/>
      <c r="J281" s="20"/>
      <c r="K281" s="20"/>
      <c r="L281" s="20"/>
      <c r="M281" s="20"/>
      <c r="N281" s="20"/>
      <c r="O281" s="20"/>
      <c r="P281" s="20"/>
      <c r="Q281" s="20"/>
    </row>
    <row r="282" spans="2:17" ht="14.45" customHeight="1" x14ac:dyDescent="0.25">
      <c r="B282" s="20"/>
      <c r="C282" s="20"/>
      <c r="D282" s="20"/>
      <c r="E282" s="20"/>
      <c r="F282" s="20"/>
      <c r="G282" s="20"/>
      <c r="H282" s="20"/>
      <c r="I282" s="20"/>
      <c r="J282" s="20"/>
      <c r="K282" s="20"/>
      <c r="L282" s="20"/>
      <c r="M282" s="20"/>
      <c r="N282" s="20"/>
      <c r="O282" s="20"/>
      <c r="P282" s="20"/>
      <c r="Q282" s="20"/>
    </row>
    <row r="283" spans="2:17" ht="14.45" customHeight="1" x14ac:dyDescent="0.25">
      <c r="B283" s="20"/>
      <c r="C283" s="20"/>
      <c r="D283" s="20"/>
      <c r="E283" s="20"/>
      <c r="F283" s="20"/>
      <c r="G283" s="20"/>
      <c r="H283" s="20"/>
      <c r="I283" s="20"/>
      <c r="J283" s="20"/>
      <c r="K283" s="20"/>
      <c r="L283" s="20"/>
      <c r="M283" s="20"/>
      <c r="N283" s="20"/>
      <c r="O283" s="20"/>
      <c r="P283" s="20"/>
      <c r="Q283" s="20"/>
    </row>
    <row r="284" spans="2:17" ht="14.45" customHeight="1" x14ac:dyDescent="0.25">
      <c r="B284" s="20"/>
      <c r="C284" s="20"/>
      <c r="D284" s="20"/>
      <c r="E284" s="20"/>
      <c r="F284" s="20"/>
      <c r="G284" s="20"/>
      <c r="H284" s="20"/>
      <c r="I284" s="20"/>
      <c r="J284" s="20"/>
      <c r="K284" s="20"/>
      <c r="L284" s="20"/>
      <c r="M284" s="20"/>
      <c r="N284" s="20"/>
      <c r="O284" s="20"/>
      <c r="P284" s="20"/>
      <c r="Q284" s="20"/>
    </row>
    <row r="285" spans="2:17" ht="14.45" customHeight="1" x14ac:dyDescent="0.25">
      <c r="B285" s="20"/>
      <c r="C285" s="20"/>
      <c r="D285" s="20"/>
      <c r="E285" s="20"/>
      <c r="F285" s="20"/>
      <c r="G285" s="20"/>
      <c r="H285" s="20"/>
      <c r="I285" s="20"/>
      <c r="J285" s="20"/>
      <c r="K285" s="20"/>
      <c r="L285" s="20"/>
      <c r="M285" s="20"/>
      <c r="N285" s="20"/>
      <c r="O285" s="20"/>
      <c r="P285" s="20"/>
      <c r="Q285" s="20"/>
    </row>
    <row r="286" spans="2:17" ht="14.45" customHeight="1" x14ac:dyDescent="0.25">
      <c r="B286" s="20"/>
      <c r="C286" s="20"/>
      <c r="D286" s="20"/>
      <c r="E286" s="20"/>
      <c r="F286" s="20"/>
      <c r="G286" s="20"/>
      <c r="H286" s="20"/>
      <c r="I286" s="20"/>
      <c r="J286" s="20"/>
      <c r="K286" s="20"/>
      <c r="L286" s="20"/>
      <c r="M286" s="20"/>
      <c r="N286" s="20"/>
      <c r="O286" s="20"/>
      <c r="P286" s="20"/>
      <c r="Q286" s="20"/>
    </row>
    <row r="287" spans="2:17" ht="14.45" customHeight="1" x14ac:dyDescent="0.25">
      <c r="B287" s="20"/>
      <c r="C287" s="20"/>
      <c r="D287" s="20"/>
      <c r="E287" s="20"/>
      <c r="F287" s="20"/>
      <c r="G287" s="20"/>
      <c r="H287" s="20"/>
      <c r="I287" s="20"/>
      <c r="J287" s="20"/>
      <c r="K287" s="20"/>
      <c r="L287" s="20"/>
      <c r="M287" s="20"/>
      <c r="N287" s="20"/>
      <c r="O287" s="20"/>
      <c r="P287" s="20"/>
      <c r="Q287" s="20"/>
    </row>
    <row r="288" spans="2:17" ht="14.45" customHeight="1" x14ac:dyDescent="0.25">
      <c r="B288" s="20"/>
      <c r="C288" s="20"/>
      <c r="D288" s="20"/>
      <c r="E288" s="20"/>
      <c r="F288" s="20"/>
      <c r="G288" s="20"/>
      <c r="H288" s="20"/>
      <c r="I288" s="20"/>
      <c r="J288" s="20"/>
      <c r="K288" s="20"/>
      <c r="L288" s="20"/>
      <c r="M288" s="20"/>
      <c r="N288" s="20"/>
      <c r="O288" s="20"/>
      <c r="P288" s="20"/>
      <c r="Q288" s="20"/>
    </row>
    <row r="289" spans="2:17" ht="14.45" customHeight="1" x14ac:dyDescent="0.25">
      <c r="B289" s="20"/>
      <c r="C289" s="20"/>
      <c r="D289" s="20"/>
      <c r="E289" s="20"/>
      <c r="F289" s="20"/>
      <c r="G289" s="20"/>
      <c r="H289" s="20"/>
      <c r="I289" s="20"/>
      <c r="J289" s="20"/>
      <c r="K289" s="20"/>
      <c r="L289" s="20"/>
      <c r="M289" s="20"/>
      <c r="N289" s="20"/>
      <c r="O289" s="20"/>
      <c r="P289" s="20"/>
      <c r="Q289" s="20"/>
    </row>
    <row r="290" spans="2:17" ht="14.45" customHeight="1" x14ac:dyDescent="0.25">
      <c r="B290" s="20"/>
      <c r="C290" s="20"/>
      <c r="D290" s="20"/>
      <c r="E290" s="20"/>
      <c r="F290" s="20"/>
      <c r="G290" s="20"/>
      <c r="H290" s="20"/>
      <c r="I290" s="20"/>
      <c r="J290" s="20"/>
      <c r="K290" s="20"/>
      <c r="L290" s="20"/>
      <c r="M290" s="20"/>
      <c r="N290" s="20"/>
      <c r="O290" s="20"/>
      <c r="P290" s="20"/>
      <c r="Q290" s="20"/>
    </row>
    <row r="291" spans="2:17" ht="14.45" customHeight="1" x14ac:dyDescent="0.25">
      <c r="B291" s="20"/>
      <c r="C291" s="20"/>
      <c r="D291" s="20"/>
      <c r="E291" s="20"/>
      <c r="F291" s="20"/>
      <c r="G291" s="20"/>
      <c r="H291" s="20"/>
      <c r="I291" s="20"/>
      <c r="J291" s="20"/>
      <c r="K291" s="20"/>
      <c r="L291" s="20"/>
      <c r="M291" s="20"/>
      <c r="N291" s="20"/>
      <c r="O291" s="20"/>
      <c r="P291" s="20"/>
      <c r="Q291" s="20"/>
    </row>
    <row r="292" spans="2:17" ht="14.45" customHeight="1" x14ac:dyDescent="0.25">
      <c r="B292" s="20"/>
      <c r="C292" s="20"/>
      <c r="D292" s="20"/>
      <c r="E292" s="20"/>
      <c r="F292" s="20"/>
      <c r="G292" s="20"/>
      <c r="H292" s="20"/>
      <c r="I292" s="20"/>
      <c r="J292" s="20"/>
      <c r="K292" s="20"/>
      <c r="L292" s="20"/>
      <c r="M292" s="20"/>
      <c r="N292" s="20"/>
      <c r="O292" s="20"/>
      <c r="P292" s="20"/>
      <c r="Q292" s="20"/>
    </row>
    <row r="293" spans="2:17" ht="14.45" customHeight="1" x14ac:dyDescent="0.25">
      <c r="B293" s="20"/>
      <c r="C293" s="20"/>
      <c r="D293" s="20"/>
      <c r="E293" s="20"/>
      <c r="F293" s="20"/>
      <c r="G293" s="20"/>
      <c r="H293" s="20"/>
      <c r="I293" s="20"/>
      <c r="J293" s="20"/>
      <c r="K293" s="20"/>
      <c r="L293" s="20"/>
      <c r="M293" s="20"/>
      <c r="N293" s="20"/>
      <c r="O293" s="20"/>
      <c r="P293" s="20"/>
      <c r="Q293" s="20"/>
    </row>
    <row r="294" spans="2:17" ht="14.45" customHeight="1" x14ac:dyDescent="0.25">
      <c r="B294" s="20"/>
      <c r="C294" s="20"/>
      <c r="D294" s="20"/>
      <c r="E294" s="20"/>
      <c r="F294" s="20"/>
      <c r="G294" s="20"/>
      <c r="H294" s="20"/>
      <c r="I294" s="20"/>
      <c r="J294" s="20"/>
      <c r="K294" s="20"/>
      <c r="L294" s="20"/>
      <c r="M294" s="20"/>
      <c r="N294" s="20"/>
      <c r="O294" s="20"/>
      <c r="P294" s="20"/>
      <c r="Q294" s="20"/>
    </row>
    <row r="295" spans="2:17" ht="14.45" customHeight="1" x14ac:dyDescent="0.25">
      <c r="B295" s="20"/>
      <c r="C295" s="20"/>
      <c r="D295" s="20"/>
      <c r="E295" s="20"/>
      <c r="F295" s="20"/>
      <c r="G295" s="20"/>
      <c r="H295" s="20"/>
      <c r="I295" s="20"/>
      <c r="J295" s="20"/>
      <c r="K295" s="20"/>
      <c r="L295" s="20"/>
      <c r="M295" s="20"/>
      <c r="N295" s="20"/>
      <c r="O295" s="20"/>
      <c r="P295" s="20"/>
      <c r="Q295" s="20"/>
    </row>
    <row r="296" spans="2:17" ht="14.45" customHeight="1" x14ac:dyDescent="0.25">
      <c r="B296" s="20"/>
      <c r="C296" s="20"/>
      <c r="D296" s="20"/>
      <c r="E296" s="20"/>
      <c r="F296" s="20"/>
      <c r="G296" s="20"/>
      <c r="H296" s="20"/>
      <c r="I296" s="20"/>
      <c r="J296" s="20"/>
      <c r="K296" s="20"/>
      <c r="L296" s="20"/>
      <c r="M296" s="20"/>
      <c r="N296" s="20"/>
      <c r="O296" s="20"/>
      <c r="P296" s="20"/>
      <c r="Q296" s="20"/>
    </row>
    <row r="297" spans="2:17" ht="14.45" customHeight="1" x14ac:dyDescent="0.25">
      <c r="B297" s="20"/>
      <c r="C297" s="20"/>
      <c r="D297" s="20"/>
      <c r="E297" s="20"/>
      <c r="F297" s="20"/>
      <c r="G297" s="20"/>
      <c r="H297" s="20"/>
      <c r="I297" s="20"/>
      <c r="J297" s="20"/>
      <c r="K297" s="20"/>
      <c r="L297" s="20"/>
      <c r="M297" s="20"/>
      <c r="N297" s="20"/>
      <c r="O297" s="20"/>
      <c r="P297" s="20"/>
      <c r="Q297" s="20"/>
    </row>
    <row r="298" spans="2:17" ht="14.45" customHeight="1" x14ac:dyDescent="0.25">
      <c r="B298" s="20"/>
      <c r="C298" s="20"/>
      <c r="D298" s="20"/>
      <c r="E298" s="20"/>
      <c r="F298" s="20"/>
      <c r="G298" s="20"/>
      <c r="H298" s="20"/>
      <c r="I298" s="20"/>
      <c r="J298" s="20"/>
      <c r="K298" s="20"/>
      <c r="L298" s="20"/>
      <c r="M298" s="20"/>
      <c r="N298" s="20"/>
      <c r="O298" s="20"/>
      <c r="P298" s="20"/>
      <c r="Q298" s="20"/>
    </row>
    <row r="299" spans="2:17" ht="14.45" customHeight="1" x14ac:dyDescent="0.25">
      <c r="B299" s="20"/>
      <c r="C299" s="20"/>
      <c r="D299" s="20"/>
      <c r="E299" s="20"/>
      <c r="F299" s="20"/>
      <c r="G299" s="20"/>
      <c r="H299" s="20"/>
      <c r="I299" s="20"/>
      <c r="J299" s="20"/>
      <c r="K299" s="20"/>
      <c r="L299" s="20"/>
      <c r="M299" s="20"/>
      <c r="N299" s="20"/>
      <c r="O299" s="20"/>
      <c r="P299" s="20"/>
      <c r="Q299" s="20"/>
    </row>
    <row r="300" spans="2:17" ht="14.45" customHeight="1" x14ac:dyDescent="0.25">
      <c r="B300" s="20"/>
      <c r="C300" s="20"/>
      <c r="D300" s="20"/>
      <c r="E300" s="20"/>
      <c r="F300" s="20"/>
      <c r="G300" s="20"/>
      <c r="H300" s="20"/>
      <c r="I300" s="20"/>
      <c r="J300" s="20"/>
      <c r="K300" s="20"/>
      <c r="L300" s="20"/>
      <c r="M300" s="20"/>
      <c r="N300" s="20"/>
      <c r="O300" s="20"/>
      <c r="P300" s="20"/>
      <c r="Q300" s="20"/>
    </row>
    <row r="301" spans="2:17" ht="14.45" customHeight="1" x14ac:dyDescent="0.25">
      <c r="B301" s="20"/>
      <c r="C301" s="20"/>
      <c r="D301" s="20"/>
      <c r="E301" s="20"/>
      <c r="F301" s="20"/>
      <c r="G301" s="20"/>
      <c r="H301" s="20"/>
      <c r="I301" s="20"/>
      <c r="J301" s="20"/>
      <c r="K301" s="20"/>
      <c r="L301" s="20"/>
      <c r="M301" s="20"/>
      <c r="N301" s="20"/>
      <c r="O301" s="20"/>
      <c r="P301" s="20"/>
      <c r="Q301" s="20"/>
    </row>
    <row r="302" spans="2:17" ht="14.45" customHeight="1" x14ac:dyDescent="0.25">
      <c r="B302" s="20"/>
      <c r="C302" s="20"/>
      <c r="D302" s="20"/>
      <c r="E302" s="20"/>
      <c r="F302" s="20"/>
      <c r="G302" s="20"/>
      <c r="H302" s="20"/>
      <c r="I302" s="20"/>
      <c r="J302" s="20"/>
      <c r="K302" s="20"/>
      <c r="L302" s="20"/>
      <c r="M302" s="20"/>
      <c r="N302" s="20"/>
      <c r="O302" s="20"/>
      <c r="P302" s="20"/>
      <c r="Q302" s="20"/>
    </row>
    <row r="303" spans="2:17" ht="14.45" customHeight="1" x14ac:dyDescent="0.25">
      <c r="B303" s="20"/>
      <c r="C303" s="20"/>
      <c r="D303" s="20"/>
      <c r="E303" s="20"/>
      <c r="F303" s="20"/>
      <c r="G303" s="20"/>
      <c r="H303" s="20"/>
      <c r="I303" s="20"/>
      <c r="J303" s="20"/>
      <c r="K303" s="20"/>
      <c r="L303" s="20"/>
      <c r="M303" s="20"/>
      <c r="N303" s="20"/>
      <c r="O303" s="20"/>
      <c r="P303" s="20"/>
      <c r="Q303" s="20"/>
    </row>
    <row r="304" spans="2:17" ht="14.45" customHeight="1" x14ac:dyDescent="0.25">
      <c r="B304" s="20"/>
      <c r="C304" s="20"/>
      <c r="D304" s="20"/>
      <c r="E304" s="20"/>
      <c r="F304" s="20"/>
      <c r="G304" s="20"/>
      <c r="H304" s="20"/>
      <c r="I304" s="20"/>
      <c r="J304" s="20"/>
      <c r="K304" s="20"/>
      <c r="L304" s="20"/>
      <c r="M304" s="20"/>
      <c r="N304" s="20"/>
      <c r="O304" s="20"/>
      <c r="P304" s="20"/>
      <c r="Q304" s="20"/>
    </row>
    <row r="305" spans="2:17" ht="14.45" customHeight="1" x14ac:dyDescent="0.25">
      <c r="B305" s="20"/>
      <c r="C305" s="20"/>
      <c r="D305" s="20"/>
      <c r="E305" s="20"/>
      <c r="F305" s="20"/>
      <c r="G305" s="20"/>
      <c r="H305" s="20"/>
      <c r="I305" s="20"/>
      <c r="J305" s="20"/>
      <c r="K305" s="20"/>
      <c r="L305" s="20"/>
      <c r="M305" s="20"/>
      <c r="N305" s="20"/>
      <c r="O305" s="20"/>
      <c r="P305" s="20"/>
      <c r="Q305" s="20"/>
    </row>
    <row r="306" spans="2:17" ht="14.45" customHeight="1" x14ac:dyDescent="0.25">
      <c r="B306" s="20"/>
      <c r="C306" s="20"/>
      <c r="D306" s="20"/>
      <c r="E306" s="20"/>
      <c r="F306" s="20"/>
      <c r="G306" s="20"/>
      <c r="H306" s="20"/>
      <c r="I306" s="20"/>
      <c r="J306" s="20"/>
      <c r="K306" s="20"/>
      <c r="L306" s="20"/>
      <c r="M306" s="20"/>
      <c r="N306" s="20"/>
      <c r="O306" s="20"/>
      <c r="P306" s="20"/>
      <c r="Q306" s="20"/>
    </row>
    <row r="307" spans="2:17" ht="14.45" customHeight="1" x14ac:dyDescent="0.25">
      <c r="B307" s="20"/>
      <c r="C307" s="20"/>
      <c r="D307" s="20"/>
      <c r="E307" s="20"/>
      <c r="F307" s="20"/>
      <c r="G307" s="20"/>
      <c r="H307" s="20"/>
      <c r="I307" s="20"/>
      <c r="J307" s="20"/>
      <c r="K307" s="20"/>
      <c r="L307" s="20"/>
      <c r="M307" s="20"/>
      <c r="N307" s="20"/>
      <c r="O307" s="20"/>
      <c r="P307" s="20"/>
      <c r="Q307" s="20"/>
    </row>
    <row r="308" spans="2:17" ht="14.45" customHeight="1" x14ac:dyDescent="0.25">
      <c r="B308" s="20"/>
      <c r="C308" s="20"/>
      <c r="D308" s="20"/>
      <c r="E308" s="20"/>
      <c r="F308" s="20"/>
      <c r="G308" s="20"/>
      <c r="H308" s="20"/>
      <c r="I308" s="20"/>
      <c r="J308" s="20"/>
      <c r="K308" s="20"/>
      <c r="L308" s="20"/>
      <c r="M308" s="20"/>
      <c r="N308" s="20"/>
      <c r="O308" s="20"/>
      <c r="P308" s="20"/>
      <c r="Q308" s="20"/>
    </row>
    <row r="309" spans="2:17" ht="14.45" customHeight="1" x14ac:dyDescent="0.25">
      <c r="B309" s="20"/>
      <c r="C309" s="20"/>
      <c r="D309" s="20"/>
      <c r="E309" s="20"/>
      <c r="F309" s="20"/>
      <c r="G309" s="20"/>
      <c r="H309" s="20"/>
      <c r="I309" s="20"/>
      <c r="J309" s="20"/>
      <c r="K309" s="20"/>
      <c r="L309" s="20"/>
      <c r="M309" s="20"/>
      <c r="N309" s="20"/>
      <c r="O309" s="20"/>
      <c r="P309" s="20"/>
      <c r="Q309" s="20"/>
    </row>
    <row r="310" spans="2:17" ht="14.45" customHeight="1" x14ac:dyDescent="0.25">
      <c r="B310" s="20"/>
      <c r="C310" s="20"/>
      <c r="D310" s="20"/>
      <c r="E310" s="20"/>
      <c r="F310" s="20"/>
      <c r="G310" s="20"/>
      <c r="H310" s="20"/>
      <c r="I310" s="20"/>
      <c r="J310" s="20"/>
      <c r="K310" s="20"/>
      <c r="L310" s="20"/>
      <c r="M310" s="20"/>
      <c r="N310" s="20"/>
      <c r="O310" s="20"/>
      <c r="P310" s="20"/>
      <c r="Q310" s="20"/>
    </row>
    <row r="311" spans="2:17" ht="14.45" customHeight="1" x14ac:dyDescent="0.25">
      <c r="B311" s="20"/>
      <c r="C311" s="20"/>
      <c r="D311" s="20"/>
      <c r="E311" s="20"/>
      <c r="F311" s="20"/>
      <c r="G311" s="20"/>
      <c r="H311" s="20"/>
      <c r="I311" s="20"/>
      <c r="J311" s="20"/>
      <c r="K311" s="20"/>
      <c r="L311" s="20"/>
      <c r="M311" s="20"/>
      <c r="N311" s="20"/>
      <c r="O311" s="20"/>
      <c r="P311" s="20"/>
      <c r="Q311" s="20"/>
    </row>
    <row r="312" spans="2:17" ht="14.45" customHeight="1" x14ac:dyDescent="0.25">
      <c r="B312" s="20"/>
      <c r="C312" s="20"/>
      <c r="D312" s="20"/>
      <c r="E312" s="20"/>
      <c r="F312" s="20"/>
      <c r="G312" s="20"/>
      <c r="H312" s="20"/>
      <c r="I312" s="20"/>
      <c r="J312" s="20"/>
      <c r="K312" s="20"/>
      <c r="L312" s="20"/>
      <c r="M312" s="20"/>
      <c r="N312" s="20"/>
      <c r="O312" s="20"/>
      <c r="P312" s="20"/>
      <c r="Q312" s="20"/>
    </row>
    <row r="313" spans="2:17" ht="14.45" customHeight="1" x14ac:dyDescent="0.25">
      <c r="B313" s="20"/>
      <c r="C313" s="20"/>
      <c r="D313" s="20"/>
      <c r="E313" s="20"/>
      <c r="F313" s="20"/>
      <c r="G313" s="20"/>
      <c r="H313" s="20"/>
      <c r="I313" s="20"/>
      <c r="J313" s="20"/>
      <c r="K313" s="20"/>
      <c r="L313" s="20"/>
      <c r="M313" s="20"/>
      <c r="N313" s="20"/>
      <c r="O313" s="20"/>
      <c r="P313" s="20"/>
      <c r="Q313" s="20"/>
    </row>
    <row r="314" spans="2:17" ht="14.45" customHeight="1" x14ac:dyDescent="0.25">
      <c r="B314" s="20"/>
      <c r="C314" s="20"/>
      <c r="D314" s="20"/>
      <c r="E314" s="20"/>
      <c r="F314" s="20"/>
      <c r="G314" s="20"/>
      <c r="H314" s="20"/>
      <c r="I314" s="20"/>
      <c r="J314" s="20"/>
      <c r="K314" s="20"/>
      <c r="L314" s="20"/>
      <c r="M314" s="20"/>
      <c r="N314" s="20"/>
      <c r="O314" s="20"/>
      <c r="P314" s="20"/>
      <c r="Q314" s="20"/>
    </row>
    <row r="315" spans="2:17" ht="14.45" customHeight="1" x14ac:dyDescent="0.25">
      <c r="B315" s="20"/>
      <c r="C315" s="20"/>
      <c r="D315" s="20"/>
      <c r="E315" s="20"/>
      <c r="F315" s="20"/>
      <c r="G315" s="20"/>
      <c r="H315" s="20"/>
      <c r="I315" s="20"/>
      <c r="J315" s="20"/>
      <c r="K315" s="20"/>
      <c r="L315" s="20"/>
      <c r="M315" s="20"/>
      <c r="N315" s="20"/>
      <c r="O315" s="20"/>
      <c r="P315" s="20"/>
      <c r="Q315" s="20"/>
    </row>
    <row r="316" spans="2:17" ht="14.45" customHeight="1" x14ac:dyDescent="0.25">
      <c r="B316" s="20"/>
      <c r="C316" s="20"/>
      <c r="D316" s="20"/>
      <c r="E316" s="20"/>
      <c r="F316" s="20"/>
      <c r="G316" s="20"/>
      <c r="H316" s="20"/>
      <c r="I316" s="20"/>
      <c r="J316" s="20"/>
      <c r="K316" s="20"/>
      <c r="L316" s="20"/>
      <c r="M316" s="20"/>
      <c r="N316" s="20"/>
      <c r="O316" s="20"/>
      <c r="P316" s="20"/>
      <c r="Q316" s="20"/>
    </row>
    <row r="317" spans="2:17" ht="14.45" customHeight="1" x14ac:dyDescent="0.25">
      <c r="B317" s="20"/>
      <c r="C317" s="20"/>
      <c r="D317" s="20"/>
      <c r="E317" s="20"/>
      <c r="F317" s="20"/>
      <c r="G317" s="20"/>
      <c r="H317" s="20"/>
      <c r="I317" s="20"/>
      <c r="J317" s="20"/>
      <c r="K317" s="20"/>
      <c r="L317" s="20"/>
      <c r="M317" s="20"/>
      <c r="N317" s="20"/>
      <c r="O317" s="20"/>
      <c r="P317" s="20"/>
      <c r="Q317" s="20"/>
    </row>
    <row r="318" spans="2:17" ht="14.45" customHeight="1" x14ac:dyDescent="0.25">
      <c r="B318" s="20"/>
      <c r="C318" s="20"/>
      <c r="D318" s="20"/>
      <c r="E318" s="20"/>
      <c r="F318" s="20"/>
      <c r="G318" s="20"/>
      <c r="H318" s="20"/>
      <c r="I318" s="20"/>
      <c r="J318" s="20"/>
      <c r="K318" s="20"/>
      <c r="L318" s="20"/>
      <c r="M318" s="20"/>
      <c r="N318" s="20"/>
      <c r="O318" s="20"/>
      <c r="P318" s="20"/>
      <c r="Q318" s="20"/>
    </row>
    <row r="319" spans="2:17" ht="14.45" customHeight="1" x14ac:dyDescent="0.25">
      <c r="B319" s="20"/>
      <c r="C319" s="20"/>
      <c r="D319" s="20"/>
      <c r="E319" s="20"/>
      <c r="F319" s="20"/>
      <c r="G319" s="20"/>
      <c r="H319" s="20"/>
      <c r="I319" s="20"/>
      <c r="J319" s="20"/>
      <c r="K319" s="20"/>
      <c r="L319" s="20"/>
      <c r="M319" s="20"/>
      <c r="N319" s="20"/>
      <c r="O319" s="20"/>
      <c r="P319" s="20"/>
      <c r="Q319" s="20"/>
    </row>
    <row r="320" spans="2:17" ht="14.45" customHeight="1" x14ac:dyDescent="0.25">
      <c r="B320" s="20"/>
      <c r="C320" s="20"/>
      <c r="D320" s="20"/>
      <c r="E320" s="20"/>
      <c r="F320" s="20"/>
      <c r="G320" s="20"/>
      <c r="H320" s="20"/>
      <c r="I320" s="20"/>
      <c r="J320" s="20"/>
      <c r="K320" s="20"/>
      <c r="L320" s="20"/>
      <c r="M320" s="20"/>
      <c r="N320" s="20"/>
      <c r="O320" s="20"/>
      <c r="P320" s="20"/>
      <c r="Q320" s="20"/>
    </row>
    <row r="321" spans="2:17" ht="14.45" customHeight="1" x14ac:dyDescent="0.25">
      <c r="B321" s="20"/>
      <c r="C321" s="20"/>
      <c r="D321" s="20"/>
      <c r="E321" s="20"/>
      <c r="F321" s="20"/>
      <c r="G321" s="20"/>
      <c r="H321" s="20"/>
      <c r="I321" s="20"/>
      <c r="J321" s="20"/>
      <c r="K321" s="20"/>
      <c r="L321" s="20"/>
      <c r="M321" s="20"/>
      <c r="N321" s="20"/>
      <c r="O321" s="20"/>
      <c r="P321" s="20"/>
      <c r="Q321" s="20"/>
    </row>
    <row r="322" spans="2:17" ht="14.45" customHeight="1" x14ac:dyDescent="0.25">
      <c r="B322" s="20"/>
      <c r="C322" s="20"/>
      <c r="D322" s="20"/>
      <c r="E322" s="20"/>
      <c r="F322" s="20"/>
      <c r="G322" s="20"/>
      <c r="H322" s="20"/>
      <c r="I322" s="20"/>
      <c r="J322" s="20"/>
      <c r="K322" s="20"/>
      <c r="L322" s="20"/>
      <c r="M322" s="20"/>
      <c r="N322" s="20"/>
      <c r="O322" s="20"/>
      <c r="P322" s="20"/>
      <c r="Q322" s="20"/>
    </row>
    <row r="323" spans="2:17" ht="14.45" customHeight="1" x14ac:dyDescent="0.25">
      <c r="B323" s="20"/>
      <c r="C323" s="20"/>
      <c r="D323" s="20"/>
      <c r="E323" s="20"/>
      <c r="F323" s="20"/>
      <c r="G323" s="20"/>
      <c r="H323" s="20"/>
      <c r="I323" s="20"/>
      <c r="J323" s="20"/>
      <c r="K323" s="20"/>
      <c r="L323" s="20"/>
      <c r="M323" s="20"/>
      <c r="N323" s="20"/>
      <c r="O323" s="20"/>
      <c r="P323" s="20"/>
      <c r="Q323" s="20"/>
    </row>
    <row r="324" spans="2:17" ht="14.45" customHeight="1" x14ac:dyDescent="0.25">
      <c r="B324" s="20"/>
      <c r="C324" s="20"/>
      <c r="D324" s="20"/>
      <c r="E324" s="20"/>
      <c r="F324" s="20"/>
      <c r="G324" s="20"/>
      <c r="H324" s="20"/>
      <c r="I324" s="20"/>
      <c r="J324" s="20"/>
      <c r="K324" s="20"/>
      <c r="L324" s="20"/>
      <c r="M324" s="20"/>
      <c r="N324" s="20"/>
      <c r="O324" s="20"/>
      <c r="P324" s="20"/>
      <c r="Q324" s="20"/>
    </row>
    <row r="325" spans="2:17" ht="14.45" customHeight="1" x14ac:dyDescent="0.25">
      <c r="B325" s="20"/>
      <c r="C325" s="20"/>
      <c r="D325" s="20"/>
      <c r="E325" s="20"/>
      <c r="F325" s="20"/>
      <c r="G325" s="20"/>
      <c r="H325" s="20"/>
      <c r="I325" s="20"/>
      <c r="J325" s="20"/>
      <c r="K325" s="20"/>
      <c r="L325" s="20"/>
      <c r="M325" s="20"/>
      <c r="N325" s="20"/>
      <c r="O325" s="20"/>
      <c r="P325" s="20"/>
      <c r="Q325" s="20"/>
    </row>
    <row r="326" spans="2:17" ht="14.45" customHeight="1" x14ac:dyDescent="0.25">
      <c r="B326" s="20"/>
      <c r="C326" s="20"/>
      <c r="D326" s="20"/>
      <c r="E326" s="20"/>
      <c r="F326" s="20"/>
      <c r="G326" s="20"/>
      <c r="H326" s="20"/>
      <c r="I326" s="20"/>
      <c r="J326" s="20"/>
      <c r="K326" s="20"/>
      <c r="L326" s="20"/>
      <c r="M326" s="20"/>
      <c r="N326" s="20"/>
      <c r="O326" s="20"/>
      <c r="P326" s="20"/>
      <c r="Q326" s="20"/>
    </row>
    <row r="327" spans="2:17" ht="14.45" customHeight="1" x14ac:dyDescent="0.25">
      <c r="B327" s="20"/>
      <c r="C327" s="20"/>
      <c r="D327" s="20"/>
      <c r="E327" s="20"/>
      <c r="F327" s="20"/>
      <c r="G327" s="20"/>
      <c r="H327" s="20"/>
      <c r="I327" s="20"/>
      <c r="J327" s="20"/>
      <c r="K327" s="20"/>
      <c r="L327" s="20"/>
      <c r="M327" s="20"/>
      <c r="N327" s="20"/>
      <c r="O327" s="20"/>
      <c r="P327" s="20"/>
      <c r="Q327" s="20"/>
    </row>
    <row r="328" spans="2:17" ht="14.45" customHeight="1" x14ac:dyDescent="0.25">
      <c r="B328" s="20"/>
      <c r="C328" s="20"/>
      <c r="D328" s="20"/>
      <c r="E328" s="20"/>
      <c r="F328" s="20"/>
      <c r="G328" s="20"/>
      <c r="H328" s="20"/>
      <c r="I328" s="20"/>
      <c r="J328" s="20"/>
      <c r="K328" s="20"/>
      <c r="L328" s="20"/>
      <c r="M328" s="20"/>
      <c r="N328" s="20"/>
      <c r="O328" s="20"/>
      <c r="P328" s="20"/>
      <c r="Q328" s="20"/>
    </row>
    <row r="329" spans="2:17" ht="14.45" customHeight="1" x14ac:dyDescent="0.25">
      <c r="B329" s="20"/>
      <c r="C329" s="20"/>
      <c r="D329" s="20"/>
      <c r="E329" s="20"/>
      <c r="F329" s="20"/>
      <c r="G329" s="20"/>
      <c r="H329" s="20"/>
      <c r="I329" s="20"/>
      <c r="J329" s="20"/>
      <c r="K329" s="20"/>
      <c r="L329" s="20"/>
      <c r="M329" s="20"/>
      <c r="N329" s="20"/>
      <c r="O329" s="20"/>
      <c r="P329" s="20"/>
      <c r="Q329" s="20"/>
    </row>
    <row r="330" spans="2:17" ht="14.45" customHeight="1" x14ac:dyDescent="0.25">
      <c r="B330" s="20"/>
      <c r="C330" s="20"/>
      <c r="D330" s="20"/>
      <c r="E330" s="20"/>
      <c r="F330" s="20"/>
      <c r="G330" s="20"/>
      <c r="H330" s="20"/>
      <c r="I330" s="20"/>
      <c r="J330" s="20"/>
      <c r="K330" s="20"/>
      <c r="L330" s="20"/>
      <c r="M330" s="20"/>
      <c r="N330" s="20"/>
      <c r="O330" s="20"/>
      <c r="P330" s="20"/>
      <c r="Q330" s="20"/>
    </row>
    <row r="331" spans="2:17" ht="14.45" customHeight="1" x14ac:dyDescent="0.25">
      <c r="B331" s="20"/>
      <c r="C331" s="20"/>
      <c r="D331" s="20"/>
      <c r="E331" s="20"/>
      <c r="F331" s="20"/>
      <c r="G331" s="20"/>
      <c r="H331" s="20"/>
      <c r="I331" s="20"/>
      <c r="J331" s="20"/>
      <c r="K331" s="20"/>
      <c r="L331" s="20"/>
      <c r="M331" s="20"/>
      <c r="N331" s="20"/>
      <c r="O331" s="20"/>
      <c r="P331" s="20"/>
      <c r="Q331" s="20"/>
    </row>
    <row r="332" spans="2:17" ht="14.45" customHeight="1" x14ac:dyDescent="0.25">
      <c r="B332" s="20"/>
      <c r="C332" s="20"/>
      <c r="D332" s="20"/>
      <c r="E332" s="20"/>
      <c r="F332" s="20"/>
      <c r="G332" s="20"/>
      <c r="H332" s="20"/>
      <c r="I332" s="20"/>
      <c r="J332" s="20"/>
      <c r="K332" s="20"/>
      <c r="L332" s="20"/>
      <c r="M332" s="20"/>
      <c r="N332" s="20"/>
      <c r="O332" s="20"/>
      <c r="P332" s="20"/>
      <c r="Q332" s="20"/>
    </row>
    <row r="333" spans="2:17" ht="14.45" customHeight="1" x14ac:dyDescent="0.25">
      <c r="B333" s="20"/>
      <c r="C333" s="20"/>
      <c r="D333" s="20"/>
      <c r="E333" s="20"/>
      <c r="F333" s="20"/>
      <c r="G333" s="20"/>
      <c r="H333" s="20"/>
      <c r="I333" s="20"/>
      <c r="J333" s="20"/>
      <c r="K333" s="20"/>
      <c r="L333" s="20"/>
      <c r="M333" s="20"/>
      <c r="N333" s="20"/>
      <c r="O333" s="20"/>
      <c r="P333" s="20"/>
      <c r="Q333" s="20"/>
    </row>
    <row r="334" spans="2:17" ht="14.45" customHeight="1" x14ac:dyDescent="0.25">
      <c r="B334" s="20"/>
      <c r="C334" s="20"/>
      <c r="D334" s="20"/>
      <c r="E334" s="20"/>
      <c r="F334" s="20"/>
      <c r="G334" s="20"/>
      <c r="H334" s="20"/>
      <c r="I334" s="20"/>
      <c r="J334" s="20"/>
      <c r="K334" s="20"/>
      <c r="L334" s="20"/>
      <c r="M334" s="20"/>
      <c r="N334" s="20"/>
      <c r="O334" s="20"/>
      <c r="P334" s="20"/>
      <c r="Q334" s="20"/>
    </row>
    <row r="335" spans="2:17" ht="14.45" customHeight="1" x14ac:dyDescent="0.25">
      <c r="B335" s="20"/>
      <c r="C335" s="20"/>
      <c r="D335" s="20"/>
      <c r="E335" s="20"/>
      <c r="F335" s="20"/>
      <c r="G335" s="20"/>
      <c r="H335" s="20"/>
      <c r="I335" s="20"/>
      <c r="J335" s="20"/>
      <c r="K335" s="20"/>
      <c r="L335" s="20"/>
      <c r="M335" s="20"/>
      <c r="N335" s="20"/>
      <c r="O335" s="20"/>
      <c r="P335" s="20"/>
      <c r="Q335" s="20"/>
    </row>
    <row r="336" spans="2:17" ht="14.45" customHeight="1" x14ac:dyDescent="0.25">
      <c r="B336" s="20"/>
      <c r="C336" s="20"/>
      <c r="D336" s="20"/>
      <c r="E336" s="20"/>
      <c r="F336" s="20"/>
      <c r="G336" s="20"/>
      <c r="H336" s="20"/>
      <c r="I336" s="20"/>
      <c r="J336" s="20"/>
      <c r="K336" s="20"/>
      <c r="L336" s="20"/>
      <c r="M336" s="20"/>
      <c r="N336" s="20"/>
      <c r="O336" s="20"/>
      <c r="P336" s="20"/>
      <c r="Q336" s="20"/>
    </row>
    <row r="337" spans="2:17" ht="14.45" customHeight="1" x14ac:dyDescent="0.25">
      <c r="B337" s="20"/>
      <c r="C337" s="20"/>
      <c r="D337" s="20"/>
      <c r="E337" s="20"/>
      <c r="F337" s="20"/>
      <c r="G337" s="20"/>
      <c r="H337" s="20"/>
      <c r="I337" s="20"/>
      <c r="J337" s="20"/>
      <c r="K337" s="20"/>
      <c r="L337" s="20"/>
      <c r="M337" s="20"/>
      <c r="N337" s="20"/>
      <c r="O337" s="20"/>
      <c r="P337" s="20"/>
      <c r="Q337" s="20"/>
    </row>
    <row r="338" spans="2:17" ht="14.45" customHeight="1" x14ac:dyDescent="0.25">
      <c r="B338" s="20"/>
      <c r="C338" s="20"/>
      <c r="D338" s="20"/>
      <c r="E338" s="20"/>
      <c r="F338" s="20"/>
      <c r="G338" s="20"/>
      <c r="H338" s="20"/>
      <c r="I338" s="20"/>
      <c r="J338" s="20"/>
      <c r="K338" s="20"/>
      <c r="L338" s="20"/>
      <c r="M338" s="20"/>
      <c r="N338" s="20"/>
      <c r="O338" s="20"/>
      <c r="P338" s="20"/>
      <c r="Q338" s="20"/>
    </row>
    <row r="339" spans="2:17" ht="14.45" customHeight="1" x14ac:dyDescent="0.25">
      <c r="B339" s="20"/>
      <c r="C339" s="20"/>
      <c r="D339" s="20"/>
      <c r="E339" s="20"/>
      <c r="F339" s="20"/>
      <c r="G339" s="20"/>
      <c r="H339" s="20"/>
      <c r="I339" s="20"/>
      <c r="J339" s="20"/>
      <c r="K339" s="20"/>
      <c r="L339" s="20"/>
      <c r="M339" s="20"/>
      <c r="N339" s="20"/>
      <c r="O339" s="20"/>
      <c r="P339" s="20"/>
      <c r="Q339" s="20"/>
    </row>
    <row r="340" spans="2:17" ht="14.45" customHeight="1" x14ac:dyDescent="0.25">
      <c r="B340" s="20"/>
      <c r="C340" s="20"/>
      <c r="D340" s="20"/>
      <c r="E340" s="20"/>
      <c r="F340" s="20"/>
      <c r="G340" s="20"/>
      <c r="H340" s="20"/>
      <c r="I340" s="20"/>
      <c r="J340" s="20"/>
      <c r="K340" s="20"/>
      <c r="L340" s="20"/>
      <c r="M340" s="20"/>
      <c r="N340" s="20"/>
      <c r="O340" s="20"/>
      <c r="P340" s="20"/>
      <c r="Q340" s="20"/>
    </row>
    <row r="341" spans="2:17" ht="14.45" customHeight="1" x14ac:dyDescent="0.25">
      <c r="B341" s="20"/>
      <c r="C341" s="20"/>
      <c r="D341" s="20"/>
      <c r="E341" s="20"/>
      <c r="F341" s="20"/>
      <c r="G341" s="20"/>
      <c r="H341" s="20"/>
      <c r="I341" s="20"/>
      <c r="J341" s="20"/>
      <c r="K341" s="20"/>
      <c r="L341" s="20"/>
      <c r="M341" s="20"/>
      <c r="N341" s="20"/>
      <c r="O341" s="20"/>
      <c r="P341" s="20"/>
      <c r="Q341" s="20"/>
    </row>
    <row r="342" spans="2:17" ht="14.45" customHeight="1" x14ac:dyDescent="0.25">
      <c r="B342" s="20"/>
      <c r="C342" s="20"/>
      <c r="D342" s="20"/>
      <c r="E342" s="20"/>
      <c r="F342" s="20"/>
      <c r="G342" s="20"/>
      <c r="H342" s="20"/>
      <c r="I342" s="20"/>
      <c r="J342" s="20"/>
      <c r="K342" s="20"/>
      <c r="L342" s="20"/>
      <c r="M342" s="20"/>
      <c r="N342" s="20"/>
      <c r="O342" s="20"/>
      <c r="P342" s="20"/>
      <c r="Q342" s="20"/>
    </row>
    <row r="343" spans="2:17" ht="14.45" customHeight="1" x14ac:dyDescent="0.25">
      <c r="B343" s="20"/>
      <c r="C343" s="20"/>
      <c r="D343" s="20"/>
      <c r="E343" s="20"/>
      <c r="F343" s="20"/>
      <c r="G343" s="20"/>
      <c r="H343" s="20"/>
      <c r="I343" s="20"/>
      <c r="J343" s="20"/>
      <c r="K343" s="20"/>
      <c r="L343" s="20"/>
      <c r="M343" s="20"/>
      <c r="N343" s="20"/>
      <c r="O343" s="20"/>
      <c r="P343" s="20"/>
      <c r="Q343" s="20"/>
    </row>
    <row r="344" spans="2:17" ht="14.45" customHeight="1" x14ac:dyDescent="0.25">
      <c r="B344" s="20"/>
      <c r="C344" s="20"/>
      <c r="D344" s="20"/>
      <c r="E344" s="20"/>
      <c r="F344" s="20"/>
      <c r="G344" s="20"/>
      <c r="H344" s="20"/>
      <c r="I344" s="20"/>
      <c r="J344" s="20"/>
      <c r="K344" s="20"/>
      <c r="L344" s="20"/>
      <c r="M344" s="20"/>
      <c r="N344" s="20"/>
      <c r="O344" s="20"/>
      <c r="P344" s="20"/>
      <c r="Q344" s="20"/>
    </row>
    <row r="345" spans="2:17" ht="14.45" customHeight="1" x14ac:dyDescent="0.25">
      <c r="B345" s="20"/>
      <c r="C345" s="20"/>
      <c r="D345" s="20"/>
      <c r="E345" s="20"/>
      <c r="F345" s="20"/>
      <c r="G345" s="20"/>
      <c r="H345" s="20"/>
      <c r="I345" s="20"/>
      <c r="J345" s="20"/>
      <c r="K345" s="20"/>
      <c r="L345" s="20"/>
      <c r="M345" s="20"/>
      <c r="N345" s="20"/>
      <c r="O345" s="20"/>
      <c r="P345" s="20"/>
      <c r="Q345" s="20"/>
    </row>
    <row r="346" spans="2:17" ht="14.45" customHeight="1" x14ac:dyDescent="0.25">
      <c r="B346" s="20"/>
      <c r="C346" s="20"/>
      <c r="D346" s="20"/>
      <c r="E346" s="20"/>
      <c r="F346" s="20"/>
      <c r="G346" s="20"/>
      <c r="H346" s="20"/>
      <c r="I346" s="20"/>
      <c r="J346" s="20"/>
      <c r="K346" s="20"/>
      <c r="L346" s="20"/>
      <c r="M346" s="20"/>
      <c r="N346" s="20"/>
      <c r="O346" s="20"/>
      <c r="P346" s="20"/>
      <c r="Q346" s="20"/>
    </row>
    <row r="347" spans="2:17" ht="14.45" customHeight="1" x14ac:dyDescent="0.25">
      <c r="B347" s="20"/>
      <c r="C347" s="20"/>
      <c r="D347" s="20"/>
      <c r="E347" s="20"/>
      <c r="F347" s="20"/>
      <c r="G347" s="20"/>
      <c r="H347" s="20"/>
      <c r="I347" s="20"/>
      <c r="J347" s="20"/>
      <c r="K347" s="20"/>
      <c r="L347" s="20"/>
      <c r="M347" s="20"/>
      <c r="N347" s="20"/>
      <c r="O347" s="20"/>
      <c r="P347" s="20"/>
      <c r="Q347" s="20"/>
    </row>
    <row r="348" spans="2:17" ht="14.45" customHeight="1" x14ac:dyDescent="0.25">
      <c r="B348" s="20"/>
      <c r="C348" s="20"/>
      <c r="D348" s="20"/>
      <c r="E348" s="20"/>
      <c r="F348" s="20"/>
      <c r="G348" s="20"/>
      <c r="H348" s="20"/>
      <c r="I348" s="20"/>
      <c r="J348" s="20"/>
      <c r="K348" s="20"/>
      <c r="L348" s="20"/>
      <c r="M348" s="20"/>
      <c r="N348" s="20"/>
      <c r="O348" s="20"/>
      <c r="P348" s="20"/>
      <c r="Q348" s="20"/>
    </row>
    <row r="349" spans="2:17" ht="14.45" customHeight="1" x14ac:dyDescent="0.25">
      <c r="B349" s="20"/>
      <c r="C349" s="20"/>
      <c r="D349" s="20"/>
      <c r="E349" s="20"/>
      <c r="F349" s="20"/>
      <c r="G349" s="20"/>
      <c r="H349" s="20"/>
      <c r="I349" s="20"/>
      <c r="J349" s="20"/>
      <c r="K349" s="20"/>
      <c r="L349" s="20"/>
      <c r="M349" s="20"/>
      <c r="N349" s="20"/>
      <c r="O349" s="20"/>
      <c r="P349" s="20"/>
      <c r="Q349" s="20"/>
    </row>
    <row r="350" spans="2:17" ht="14.45" customHeight="1" x14ac:dyDescent="0.25">
      <c r="B350" s="20"/>
      <c r="C350" s="20"/>
      <c r="D350" s="20"/>
      <c r="E350" s="20"/>
      <c r="F350" s="20"/>
      <c r="G350" s="20"/>
      <c r="H350" s="20"/>
      <c r="I350" s="20"/>
      <c r="J350" s="20"/>
      <c r="K350" s="20"/>
      <c r="L350" s="20"/>
      <c r="M350" s="20"/>
      <c r="N350" s="20"/>
      <c r="O350" s="20"/>
      <c r="P350" s="20"/>
      <c r="Q350" s="20"/>
    </row>
    <row r="351" spans="2:17" ht="14.45" customHeight="1" x14ac:dyDescent="0.25">
      <c r="B351" s="20"/>
      <c r="C351" s="20"/>
      <c r="D351" s="20"/>
      <c r="E351" s="20"/>
      <c r="F351" s="20"/>
      <c r="G351" s="20"/>
      <c r="H351" s="20"/>
      <c r="I351" s="20"/>
      <c r="J351" s="20"/>
      <c r="K351" s="20"/>
      <c r="L351" s="20"/>
      <c r="M351" s="20"/>
      <c r="N351" s="20"/>
      <c r="O351" s="20"/>
      <c r="P351" s="20"/>
      <c r="Q351" s="20"/>
    </row>
    <row r="352" spans="2:17" ht="14.45" customHeight="1" x14ac:dyDescent="0.25">
      <c r="B352" s="20"/>
      <c r="C352" s="20"/>
      <c r="D352" s="20"/>
      <c r="E352" s="20"/>
      <c r="F352" s="20"/>
      <c r="G352" s="20"/>
      <c r="H352" s="20"/>
      <c r="I352" s="20"/>
      <c r="J352" s="20"/>
      <c r="K352" s="20"/>
      <c r="L352" s="20"/>
      <c r="M352" s="20"/>
      <c r="N352" s="20"/>
      <c r="O352" s="20"/>
      <c r="P352" s="20"/>
      <c r="Q352" s="20"/>
    </row>
    <row r="353" spans="2:17" ht="14.45" customHeight="1" x14ac:dyDescent="0.25">
      <c r="B353" s="20"/>
      <c r="C353" s="20"/>
      <c r="D353" s="20"/>
      <c r="E353" s="20"/>
      <c r="F353" s="20"/>
      <c r="G353" s="20"/>
      <c r="H353" s="20"/>
      <c r="I353" s="20"/>
      <c r="J353" s="20"/>
      <c r="K353" s="20"/>
      <c r="L353" s="20"/>
      <c r="M353" s="20"/>
      <c r="N353" s="20"/>
      <c r="O353" s="20"/>
      <c r="P353" s="20"/>
      <c r="Q353" s="20"/>
    </row>
    <row r="354" spans="2:17" ht="14.45" customHeight="1" x14ac:dyDescent="0.25">
      <c r="B354" s="20"/>
      <c r="C354" s="20"/>
      <c r="D354" s="20"/>
      <c r="E354" s="20"/>
      <c r="F354" s="20"/>
      <c r="G354" s="20"/>
      <c r="H354" s="20"/>
      <c r="I354" s="20"/>
      <c r="J354" s="20"/>
      <c r="K354" s="20"/>
      <c r="L354" s="20"/>
      <c r="M354" s="20"/>
      <c r="N354" s="20"/>
      <c r="O354" s="20"/>
      <c r="P354" s="20"/>
      <c r="Q354" s="20"/>
    </row>
    <row r="355" spans="2:17" ht="14.45" customHeight="1" x14ac:dyDescent="0.25">
      <c r="B355" s="20"/>
      <c r="C355" s="20"/>
      <c r="D355" s="20"/>
      <c r="E355" s="20"/>
      <c r="F355" s="20"/>
      <c r="G355" s="20"/>
      <c r="H355" s="20"/>
      <c r="I355" s="20"/>
      <c r="J355" s="20"/>
      <c r="K355" s="20"/>
      <c r="L355" s="20"/>
      <c r="M355" s="20"/>
      <c r="N355" s="20"/>
      <c r="O355" s="20"/>
      <c r="P355" s="20"/>
      <c r="Q355" s="20"/>
    </row>
    <row r="356" spans="2:17" ht="14.45" customHeight="1" x14ac:dyDescent="0.25">
      <c r="B356" s="20"/>
      <c r="C356" s="20"/>
      <c r="D356" s="20"/>
      <c r="E356" s="20"/>
      <c r="F356" s="20"/>
      <c r="G356" s="20"/>
      <c r="H356" s="20"/>
      <c r="I356" s="20"/>
      <c r="J356" s="20"/>
      <c r="K356" s="20"/>
      <c r="L356" s="20"/>
      <c r="M356" s="20"/>
      <c r="N356" s="20"/>
      <c r="O356" s="20"/>
      <c r="P356" s="20"/>
      <c r="Q356" s="20"/>
    </row>
    <row r="357" spans="2:17" ht="14.45" customHeight="1" x14ac:dyDescent="0.25">
      <c r="B357" s="20"/>
      <c r="C357" s="20"/>
      <c r="D357" s="20"/>
      <c r="E357" s="20"/>
      <c r="F357" s="20"/>
      <c r="G357" s="20"/>
      <c r="H357" s="20"/>
      <c r="I357" s="20"/>
      <c r="J357" s="20"/>
      <c r="K357" s="20"/>
      <c r="L357" s="20"/>
      <c r="M357" s="20"/>
      <c r="N357" s="20"/>
      <c r="O357" s="20"/>
      <c r="P357" s="20"/>
      <c r="Q357" s="20"/>
    </row>
    <row r="358" spans="2:17" ht="14.45" customHeight="1" x14ac:dyDescent="0.25">
      <c r="B358" s="20"/>
      <c r="C358" s="20"/>
      <c r="D358" s="20"/>
      <c r="E358" s="20"/>
      <c r="F358" s="20"/>
      <c r="G358" s="20"/>
      <c r="H358" s="20"/>
      <c r="I358" s="20"/>
      <c r="J358" s="20"/>
      <c r="K358" s="20"/>
      <c r="L358" s="20"/>
      <c r="M358" s="20"/>
      <c r="N358" s="20"/>
      <c r="O358" s="20"/>
      <c r="P358" s="20"/>
      <c r="Q358" s="20"/>
    </row>
    <row r="359" spans="2:17" ht="14.45" customHeight="1" x14ac:dyDescent="0.25">
      <c r="B359" s="20"/>
      <c r="C359" s="20"/>
      <c r="D359" s="20"/>
      <c r="E359" s="20"/>
      <c r="F359" s="20"/>
      <c r="G359" s="20"/>
      <c r="H359" s="20"/>
      <c r="I359" s="20"/>
      <c r="J359" s="20"/>
      <c r="K359" s="20"/>
      <c r="L359" s="20"/>
      <c r="M359" s="20"/>
      <c r="N359" s="20"/>
      <c r="O359" s="20"/>
      <c r="P359" s="20"/>
      <c r="Q359" s="20"/>
    </row>
    <row r="360" spans="2:17" ht="14.45" customHeight="1" x14ac:dyDescent="0.25">
      <c r="B360" s="20"/>
      <c r="C360" s="20"/>
      <c r="D360" s="20"/>
      <c r="E360" s="20"/>
      <c r="F360" s="20"/>
      <c r="G360" s="20"/>
      <c r="H360" s="20"/>
      <c r="I360" s="20"/>
      <c r="J360" s="20"/>
      <c r="K360" s="20"/>
      <c r="L360" s="20"/>
      <c r="M360" s="20"/>
      <c r="N360" s="20"/>
      <c r="O360" s="20"/>
      <c r="P360" s="20"/>
      <c r="Q360" s="20"/>
    </row>
    <row r="361" spans="2:17" ht="14.45" customHeight="1" x14ac:dyDescent="0.25">
      <c r="B361" s="20"/>
      <c r="C361" s="20"/>
      <c r="D361" s="20"/>
      <c r="E361" s="20"/>
      <c r="F361" s="20"/>
      <c r="G361" s="20"/>
      <c r="H361" s="20"/>
      <c r="I361" s="20"/>
      <c r="J361" s="20"/>
      <c r="K361" s="20"/>
      <c r="L361" s="20"/>
      <c r="M361" s="20"/>
      <c r="N361" s="20"/>
      <c r="O361" s="20"/>
      <c r="P361" s="20"/>
      <c r="Q361" s="20"/>
    </row>
    <row r="362" spans="2:17" ht="14.45" customHeight="1" x14ac:dyDescent="0.25">
      <c r="B362" s="20"/>
      <c r="C362" s="20"/>
      <c r="D362" s="20"/>
      <c r="E362" s="20"/>
      <c r="F362" s="20"/>
      <c r="G362" s="20"/>
      <c r="H362" s="20"/>
      <c r="I362" s="20"/>
      <c r="J362" s="20"/>
      <c r="K362" s="20"/>
      <c r="L362" s="20"/>
      <c r="M362" s="20"/>
      <c r="N362" s="20"/>
      <c r="O362" s="20"/>
      <c r="P362" s="20"/>
      <c r="Q362" s="20"/>
    </row>
    <row r="363" spans="2:17" ht="14.45" customHeight="1" x14ac:dyDescent="0.25">
      <c r="B363" s="20"/>
      <c r="C363" s="20"/>
      <c r="D363" s="20"/>
      <c r="E363" s="20"/>
      <c r="F363" s="20"/>
      <c r="G363" s="20"/>
      <c r="H363" s="20"/>
      <c r="I363" s="20"/>
      <c r="J363" s="20"/>
      <c r="K363" s="20"/>
      <c r="L363" s="20"/>
      <c r="M363" s="20"/>
      <c r="N363" s="20"/>
      <c r="O363" s="20"/>
      <c r="P363" s="20"/>
      <c r="Q363" s="20"/>
    </row>
    <row r="364" spans="2:17" ht="14.45" customHeight="1" x14ac:dyDescent="0.25">
      <c r="B364" s="20"/>
      <c r="C364" s="20"/>
      <c r="D364" s="20"/>
      <c r="E364" s="20"/>
      <c r="F364" s="20"/>
      <c r="G364" s="20"/>
      <c r="H364" s="20"/>
      <c r="I364" s="20"/>
      <c r="J364" s="20"/>
      <c r="K364" s="20"/>
      <c r="L364" s="20"/>
      <c r="M364" s="20"/>
      <c r="N364" s="20"/>
      <c r="O364" s="20"/>
      <c r="P364" s="20"/>
      <c r="Q364" s="20"/>
    </row>
    <row r="365" spans="2:17" ht="14.45" customHeight="1" x14ac:dyDescent="0.25">
      <c r="B365" s="20"/>
      <c r="C365" s="20"/>
      <c r="D365" s="20"/>
      <c r="E365" s="20"/>
      <c r="F365" s="20"/>
      <c r="G365" s="20"/>
      <c r="H365" s="20"/>
      <c r="I365" s="20"/>
      <c r="J365" s="20"/>
      <c r="K365" s="20"/>
      <c r="L365" s="20"/>
      <c r="M365" s="20"/>
      <c r="N365" s="20"/>
      <c r="O365" s="20"/>
      <c r="P365" s="20"/>
      <c r="Q365" s="20"/>
    </row>
    <row r="366" spans="2:17" ht="14.45" customHeight="1" x14ac:dyDescent="0.25">
      <c r="B366" s="20"/>
      <c r="C366" s="20"/>
      <c r="D366" s="20"/>
      <c r="E366" s="20"/>
      <c r="F366" s="20"/>
      <c r="G366" s="20"/>
      <c r="H366" s="20"/>
      <c r="I366" s="20"/>
      <c r="J366" s="20"/>
      <c r="K366" s="20"/>
      <c r="L366" s="20"/>
      <c r="M366" s="20"/>
      <c r="N366" s="20"/>
      <c r="O366" s="20"/>
      <c r="P366" s="20"/>
      <c r="Q366" s="20"/>
    </row>
    <row r="367" spans="2:17" ht="14.45" customHeight="1" x14ac:dyDescent="0.25">
      <c r="B367" s="20"/>
      <c r="C367" s="20"/>
      <c r="D367" s="20"/>
      <c r="E367" s="20"/>
      <c r="F367" s="20"/>
      <c r="G367" s="20"/>
      <c r="H367" s="20"/>
      <c r="I367" s="20"/>
      <c r="J367" s="20"/>
      <c r="K367" s="20"/>
      <c r="L367" s="20"/>
      <c r="M367" s="20"/>
      <c r="N367" s="20"/>
      <c r="O367" s="20"/>
      <c r="P367" s="20"/>
      <c r="Q367" s="20"/>
    </row>
    <row r="368" spans="2:17" ht="14.45" customHeight="1" x14ac:dyDescent="0.25">
      <c r="B368" s="20"/>
      <c r="C368" s="20"/>
      <c r="D368" s="20"/>
      <c r="E368" s="20"/>
      <c r="F368" s="20"/>
      <c r="G368" s="20"/>
      <c r="H368" s="20"/>
      <c r="I368" s="20"/>
      <c r="J368" s="20"/>
      <c r="K368" s="20"/>
      <c r="L368" s="20"/>
      <c r="M368" s="20"/>
      <c r="N368" s="20"/>
      <c r="O368" s="20"/>
      <c r="P368" s="20"/>
      <c r="Q368" s="20"/>
    </row>
    <row r="369" spans="2:17" ht="14.45" customHeight="1" x14ac:dyDescent="0.25">
      <c r="B369" s="20"/>
      <c r="C369" s="20"/>
      <c r="D369" s="20"/>
      <c r="E369" s="20"/>
      <c r="F369" s="20"/>
      <c r="G369" s="20"/>
      <c r="H369" s="20"/>
      <c r="I369" s="20"/>
      <c r="J369" s="20"/>
      <c r="K369" s="20"/>
      <c r="L369" s="20"/>
      <c r="M369" s="20"/>
      <c r="N369" s="20"/>
      <c r="O369" s="20"/>
      <c r="P369" s="20"/>
      <c r="Q369" s="20"/>
    </row>
    <row r="370" spans="2:17" ht="14.45" customHeight="1" x14ac:dyDescent="0.25">
      <c r="B370" s="20"/>
      <c r="C370" s="20"/>
      <c r="D370" s="20"/>
      <c r="E370" s="20"/>
      <c r="F370" s="20"/>
      <c r="G370" s="20"/>
      <c r="H370" s="20"/>
      <c r="I370" s="20"/>
      <c r="J370" s="20"/>
      <c r="K370" s="20"/>
      <c r="L370" s="20"/>
      <c r="M370" s="20"/>
      <c r="N370" s="20"/>
      <c r="O370" s="20"/>
      <c r="P370" s="20"/>
      <c r="Q370" s="20"/>
    </row>
    <row r="371" spans="2:17" ht="14.45" customHeight="1" x14ac:dyDescent="0.25">
      <c r="B371" s="20"/>
      <c r="C371" s="20"/>
      <c r="D371" s="20"/>
      <c r="E371" s="20"/>
      <c r="F371" s="20"/>
      <c r="G371" s="20"/>
      <c r="H371" s="20"/>
      <c r="I371" s="20"/>
      <c r="J371" s="20"/>
      <c r="K371" s="20"/>
      <c r="L371" s="20"/>
      <c r="M371" s="20"/>
      <c r="N371" s="20"/>
      <c r="O371" s="20"/>
      <c r="P371" s="20"/>
      <c r="Q371" s="20"/>
    </row>
    <row r="372" spans="2:17" ht="14.45" customHeight="1" x14ac:dyDescent="0.25">
      <c r="B372" s="20"/>
      <c r="C372" s="20"/>
      <c r="D372" s="20"/>
      <c r="E372" s="20"/>
      <c r="F372" s="20"/>
      <c r="G372" s="20"/>
      <c r="H372" s="20"/>
      <c r="I372" s="20"/>
      <c r="J372" s="20"/>
      <c r="K372" s="20"/>
      <c r="L372" s="20"/>
      <c r="M372" s="20"/>
      <c r="N372" s="20"/>
      <c r="O372" s="20"/>
      <c r="P372" s="20"/>
      <c r="Q372" s="20"/>
    </row>
    <row r="373" spans="2:17" ht="14.45" customHeight="1" x14ac:dyDescent="0.25">
      <c r="B373" s="20"/>
      <c r="C373" s="20"/>
      <c r="D373" s="20"/>
      <c r="E373" s="20"/>
      <c r="F373" s="20"/>
      <c r="G373" s="20"/>
      <c r="H373" s="20"/>
      <c r="I373" s="20"/>
      <c r="J373" s="20"/>
      <c r="K373" s="20"/>
      <c r="L373" s="20"/>
      <c r="M373" s="20"/>
      <c r="N373" s="20"/>
      <c r="O373" s="20"/>
      <c r="P373" s="20"/>
      <c r="Q373" s="20"/>
    </row>
    <row r="374" spans="2:17" ht="14.45" customHeight="1" x14ac:dyDescent="0.25">
      <c r="B374" s="20"/>
      <c r="C374" s="20"/>
      <c r="D374" s="20"/>
      <c r="E374" s="20"/>
      <c r="F374" s="20"/>
      <c r="G374" s="20"/>
      <c r="H374" s="20"/>
      <c r="I374" s="20"/>
      <c r="J374" s="20"/>
      <c r="K374" s="20"/>
      <c r="L374" s="20"/>
      <c r="M374" s="20"/>
      <c r="N374" s="20"/>
      <c r="O374" s="20"/>
      <c r="P374" s="20"/>
      <c r="Q374" s="20"/>
    </row>
    <row r="375" spans="2:17" ht="14.45" customHeight="1" x14ac:dyDescent="0.25">
      <c r="B375" s="20"/>
      <c r="C375" s="20"/>
      <c r="D375" s="20"/>
      <c r="E375" s="20"/>
      <c r="F375" s="20"/>
      <c r="G375" s="20"/>
      <c r="H375" s="20"/>
      <c r="I375" s="20"/>
      <c r="J375" s="20"/>
      <c r="K375" s="20"/>
      <c r="L375" s="20"/>
      <c r="M375" s="20"/>
      <c r="N375" s="20"/>
      <c r="O375" s="20"/>
      <c r="P375" s="20"/>
      <c r="Q375" s="20"/>
    </row>
    <row r="376" spans="2:17" ht="14.45" customHeight="1" x14ac:dyDescent="0.25">
      <c r="B376" s="20"/>
      <c r="C376" s="20"/>
      <c r="D376" s="20"/>
      <c r="E376" s="20"/>
      <c r="F376" s="20"/>
      <c r="G376" s="20"/>
      <c r="H376" s="20"/>
      <c r="I376" s="20"/>
      <c r="J376" s="20"/>
      <c r="K376" s="20"/>
      <c r="L376" s="20"/>
      <c r="M376" s="20"/>
      <c r="N376" s="20"/>
      <c r="O376" s="20"/>
      <c r="P376" s="20"/>
      <c r="Q376" s="20"/>
    </row>
    <row r="377" spans="2:17" ht="14.45" customHeight="1" x14ac:dyDescent="0.25">
      <c r="B377" s="20"/>
      <c r="C377" s="20"/>
      <c r="D377" s="20"/>
      <c r="E377" s="20"/>
      <c r="F377" s="20"/>
      <c r="G377" s="20"/>
      <c r="H377" s="20"/>
      <c r="I377" s="20"/>
      <c r="J377" s="20"/>
      <c r="K377" s="20"/>
      <c r="L377" s="20"/>
      <c r="M377" s="20"/>
      <c r="N377" s="20"/>
      <c r="O377" s="20"/>
      <c r="P377" s="20"/>
      <c r="Q377" s="20"/>
    </row>
    <row r="378" spans="2:17" ht="14.45" customHeight="1" x14ac:dyDescent="0.25">
      <c r="B378" s="20"/>
      <c r="C378" s="20"/>
      <c r="D378" s="20"/>
      <c r="E378" s="20"/>
      <c r="F378" s="20"/>
      <c r="G378" s="20"/>
      <c r="H378" s="20"/>
      <c r="I378" s="20"/>
      <c r="J378" s="20"/>
      <c r="K378" s="20"/>
      <c r="L378" s="20"/>
      <c r="M378" s="20"/>
      <c r="N378" s="20"/>
      <c r="O378" s="20"/>
      <c r="P378" s="20"/>
      <c r="Q378" s="20"/>
    </row>
    <row r="379" spans="2:17" ht="14.45" customHeight="1" x14ac:dyDescent="0.25">
      <c r="B379" s="20"/>
      <c r="C379" s="20"/>
      <c r="D379" s="20"/>
      <c r="E379" s="20"/>
      <c r="F379" s="20"/>
      <c r="G379" s="20"/>
      <c r="H379" s="20"/>
      <c r="I379" s="20"/>
      <c r="J379" s="20"/>
      <c r="K379" s="20"/>
      <c r="L379" s="20"/>
      <c r="M379" s="20"/>
      <c r="N379" s="20"/>
      <c r="O379" s="20"/>
      <c r="P379" s="20"/>
      <c r="Q379" s="20"/>
    </row>
    <row r="380" spans="2:17" ht="14.45" customHeight="1" x14ac:dyDescent="0.25">
      <c r="B380" s="20"/>
      <c r="C380" s="20"/>
      <c r="D380" s="20"/>
      <c r="E380" s="20"/>
      <c r="F380" s="20"/>
      <c r="G380" s="20"/>
      <c r="H380" s="20"/>
      <c r="I380" s="20"/>
      <c r="J380" s="20"/>
      <c r="K380" s="20"/>
      <c r="L380" s="20"/>
      <c r="M380" s="20"/>
      <c r="N380" s="20"/>
      <c r="O380" s="20"/>
      <c r="P380" s="20"/>
      <c r="Q380" s="20"/>
    </row>
    <row r="381" spans="2:17" ht="14.45" customHeight="1" x14ac:dyDescent="0.25">
      <c r="B381" s="20"/>
      <c r="C381" s="20"/>
      <c r="D381" s="20"/>
      <c r="E381" s="20"/>
      <c r="F381" s="20"/>
      <c r="G381" s="20"/>
      <c r="H381" s="20"/>
      <c r="I381" s="20"/>
      <c r="J381" s="20"/>
      <c r="K381" s="20"/>
      <c r="L381" s="20"/>
      <c r="M381" s="20"/>
      <c r="N381" s="20"/>
      <c r="O381" s="20"/>
      <c r="P381" s="20"/>
      <c r="Q381" s="20"/>
    </row>
    <row r="382" spans="2:17" ht="14.45" customHeight="1" x14ac:dyDescent="0.25">
      <c r="B382" s="20"/>
      <c r="C382" s="20"/>
      <c r="D382" s="20"/>
      <c r="E382" s="20"/>
      <c r="F382" s="20"/>
      <c r="G382" s="20"/>
      <c r="H382" s="20"/>
      <c r="I382" s="20"/>
      <c r="J382" s="20"/>
      <c r="K382" s="20"/>
      <c r="L382" s="20"/>
      <c r="M382" s="20"/>
      <c r="N382" s="20"/>
      <c r="O382" s="20"/>
      <c r="P382" s="20"/>
      <c r="Q382" s="20"/>
    </row>
    <row r="383" spans="2:17" ht="14.45" customHeight="1" x14ac:dyDescent="0.25">
      <c r="B383" s="20"/>
      <c r="C383" s="20"/>
      <c r="D383" s="20"/>
      <c r="E383" s="20"/>
      <c r="F383" s="20"/>
      <c r="G383" s="20"/>
      <c r="H383" s="20"/>
      <c r="I383" s="20"/>
      <c r="J383" s="20"/>
      <c r="K383" s="20"/>
      <c r="L383" s="20"/>
      <c r="M383" s="20"/>
      <c r="N383" s="20"/>
      <c r="O383" s="20"/>
      <c r="P383" s="20"/>
      <c r="Q383" s="20"/>
    </row>
    <row r="384" spans="2:17" ht="14.45" customHeight="1" x14ac:dyDescent="0.25">
      <c r="B384" s="20"/>
      <c r="C384" s="20"/>
      <c r="D384" s="20"/>
      <c r="E384" s="20"/>
      <c r="F384" s="20"/>
      <c r="G384" s="20"/>
      <c r="H384" s="20"/>
      <c r="I384" s="20"/>
      <c r="J384" s="20"/>
      <c r="K384" s="20"/>
      <c r="L384" s="20"/>
      <c r="M384" s="20"/>
      <c r="N384" s="20"/>
      <c r="O384" s="20"/>
      <c r="P384" s="20"/>
      <c r="Q384" s="20"/>
    </row>
    <row r="385" spans="2:17" ht="14.45" customHeight="1" x14ac:dyDescent="0.25">
      <c r="B385" s="20"/>
      <c r="C385" s="20"/>
      <c r="D385" s="20"/>
      <c r="E385" s="20"/>
      <c r="F385" s="20"/>
      <c r="G385" s="20"/>
      <c r="H385" s="20"/>
      <c r="I385" s="20"/>
      <c r="J385" s="20"/>
      <c r="K385" s="20"/>
      <c r="L385" s="20"/>
      <c r="M385" s="20"/>
      <c r="N385" s="20"/>
      <c r="O385" s="20"/>
      <c r="P385" s="20"/>
      <c r="Q385" s="20"/>
    </row>
    <row r="386" spans="2:17" ht="14.45" customHeight="1" x14ac:dyDescent="0.25">
      <c r="B386" s="20"/>
      <c r="C386" s="20"/>
      <c r="D386" s="20"/>
      <c r="E386" s="20"/>
      <c r="F386" s="20"/>
      <c r="G386" s="20"/>
      <c r="H386" s="20"/>
      <c r="I386" s="20"/>
      <c r="J386" s="20"/>
      <c r="K386" s="20"/>
      <c r="L386" s="20"/>
      <c r="M386" s="20"/>
      <c r="N386" s="20"/>
      <c r="O386" s="20"/>
      <c r="P386" s="20"/>
      <c r="Q386" s="20"/>
    </row>
    <row r="387" spans="2:17" ht="14.45" customHeight="1" x14ac:dyDescent="0.25">
      <c r="B387" s="20"/>
      <c r="C387" s="20"/>
      <c r="D387" s="20"/>
      <c r="E387" s="20"/>
      <c r="F387" s="20"/>
      <c r="G387" s="20"/>
      <c r="H387" s="20"/>
      <c r="I387" s="20"/>
      <c r="J387" s="20"/>
      <c r="K387" s="20"/>
      <c r="L387" s="20"/>
      <c r="M387" s="20"/>
      <c r="N387" s="20"/>
      <c r="O387" s="20"/>
      <c r="P387" s="20"/>
      <c r="Q387" s="20"/>
    </row>
    <row r="388" spans="2:17" ht="14.45" customHeight="1" x14ac:dyDescent="0.25">
      <c r="B388" s="20"/>
      <c r="C388" s="20"/>
      <c r="D388" s="20"/>
      <c r="E388" s="20"/>
      <c r="F388" s="20"/>
      <c r="G388" s="20"/>
      <c r="H388" s="20"/>
      <c r="I388" s="20"/>
      <c r="J388" s="20"/>
      <c r="K388" s="20"/>
      <c r="L388" s="20"/>
      <c r="M388" s="20"/>
      <c r="N388" s="20"/>
      <c r="O388" s="20"/>
      <c r="P388" s="20"/>
      <c r="Q388" s="20"/>
    </row>
    <row r="389" spans="2:17" ht="14.45" customHeight="1" x14ac:dyDescent="0.25">
      <c r="B389" s="20"/>
      <c r="C389" s="20"/>
      <c r="D389" s="20"/>
      <c r="E389" s="20"/>
      <c r="F389" s="20"/>
      <c r="G389" s="20"/>
      <c r="H389" s="20"/>
      <c r="I389" s="20"/>
      <c r="J389" s="20"/>
      <c r="K389" s="20"/>
      <c r="L389" s="20"/>
      <c r="M389" s="20"/>
      <c r="N389" s="20"/>
      <c r="O389" s="20"/>
      <c r="P389" s="20"/>
      <c r="Q389" s="20"/>
    </row>
    <row r="390" spans="2:17" ht="14.45" customHeight="1" x14ac:dyDescent="0.25">
      <c r="B390" s="20"/>
      <c r="C390" s="20"/>
      <c r="D390" s="20"/>
      <c r="E390" s="20"/>
      <c r="F390" s="20"/>
      <c r="G390" s="20"/>
      <c r="H390" s="20"/>
      <c r="I390" s="20"/>
      <c r="J390" s="20"/>
      <c r="K390" s="20"/>
      <c r="L390" s="20"/>
      <c r="M390" s="20"/>
      <c r="N390" s="20"/>
      <c r="O390" s="20"/>
      <c r="P390" s="20"/>
      <c r="Q390" s="20"/>
    </row>
    <row r="391" spans="2:17" ht="14.45" customHeight="1" x14ac:dyDescent="0.25">
      <c r="B391" s="20"/>
      <c r="C391" s="20"/>
      <c r="D391" s="20"/>
      <c r="E391" s="20"/>
      <c r="F391" s="20"/>
      <c r="G391" s="20"/>
      <c r="H391" s="20"/>
      <c r="I391" s="20"/>
      <c r="J391" s="20"/>
      <c r="K391" s="20"/>
      <c r="L391" s="20"/>
      <c r="M391" s="20"/>
      <c r="N391" s="20"/>
      <c r="O391" s="20"/>
      <c r="P391" s="20"/>
      <c r="Q391" s="20"/>
    </row>
    <row r="392" spans="2:17" ht="14.45" customHeight="1" x14ac:dyDescent="0.25">
      <c r="B392" s="20"/>
      <c r="C392" s="20"/>
      <c r="D392" s="20"/>
      <c r="E392" s="20"/>
      <c r="F392" s="20"/>
      <c r="G392" s="20"/>
      <c r="H392" s="20"/>
      <c r="I392" s="20"/>
      <c r="J392" s="20"/>
      <c r="K392" s="20"/>
      <c r="L392" s="20"/>
      <c r="M392" s="20"/>
      <c r="N392" s="20"/>
      <c r="O392" s="20"/>
      <c r="P392" s="20"/>
      <c r="Q392" s="20"/>
    </row>
    <row r="393" spans="2:17" ht="14.45" customHeight="1" x14ac:dyDescent="0.25">
      <c r="B393" s="20"/>
      <c r="C393" s="20"/>
      <c r="D393" s="20"/>
      <c r="E393" s="20"/>
      <c r="F393" s="20"/>
      <c r="G393" s="20"/>
      <c r="H393" s="20"/>
      <c r="I393" s="20"/>
      <c r="J393" s="20"/>
      <c r="K393" s="20"/>
      <c r="L393" s="20"/>
      <c r="M393" s="20"/>
      <c r="N393" s="20"/>
      <c r="O393" s="20"/>
      <c r="P393" s="20"/>
      <c r="Q393" s="20"/>
    </row>
    <row r="394" spans="2:17" ht="14.45" customHeight="1" x14ac:dyDescent="0.25">
      <c r="B394" s="20"/>
      <c r="C394" s="20"/>
      <c r="D394" s="20"/>
      <c r="E394" s="20"/>
      <c r="F394" s="20"/>
      <c r="G394" s="20"/>
      <c r="H394" s="20"/>
      <c r="I394" s="20"/>
      <c r="J394" s="20"/>
      <c r="K394" s="20"/>
      <c r="L394" s="20"/>
      <c r="M394" s="20"/>
      <c r="N394" s="20"/>
      <c r="O394" s="20"/>
      <c r="P394" s="20"/>
      <c r="Q394" s="20"/>
    </row>
    <row r="395" spans="2:17" ht="14.45" customHeight="1" x14ac:dyDescent="0.25">
      <c r="B395" s="20"/>
      <c r="C395" s="20"/>
      <c r="D395" s="20"/>
      <c r="E395" s="20"/>
      <c r="F395" s="20"/>
      <c r="G395" s="20"/>
      <c r="H395" s="20"/>
      <c r="I395" s="20"/>
      <c r="J395" s="20"/>
      <c r="K395" s="20"/>
      <c r="L395" s="20"/>
      <c r="M395" s="20"/>
      <c r="N395" s="20"/>
      <c r="O395" s="20"/>
      <c r="P395" s="20"/>
      <c r="Q395" s="20"/>
    </row>
    <row r="396" spans="2:17" ht="14.45" customHeight="1" x14ac:dyDescent="0.25">
      <c r="B396" s="20"/>
      <c r="C396" s="20"/>
      <c r="D396" s="20"/>
      <c r="E396" s="20"/>
      <c r="F396" s="20"/>
      <c r="G396" s="20"/>
      <c r="H396" s="20"/>
      <c r="I396" s="20"/>
      <c r="J396" s="20"/>
      <c r="K396" s="20"/>
      <c r="L396" s="20"/>
      <c r="M396" s="20"/>
      <c r="N396" s="20"/>
      <c r="O396" s="20"/>
      <c r="P396" s="20"/>
      <c r="Q396" s="20"/>
    </row>
    <row r="397" spans="2:17" ht="14.45" customHeight="1" x14ac:dyDescent="0.25">
      <c r="B397" s="20"/>
      <c r="C397" s="20"/>
      <c r="D397" s="20"/>
      <c r="E397" s="20"/>
      <c r="F397" s="20"/>
      <c r="G397" s="20"/>
      <c r="H397" s="20"/>
      <c r="I397" s="20"/>
      <c r="J397" s="20"/>
      <c r="K397" s="20"/>
      <c r="L397" s="20"/>
      <c r="M397" s="20"/>
      <c r="N397" s="20"/>
      <c r="O397" s="20"/>
      <c r="P397" s="20"/>
      <c r="Q397" s="20"/>
    </row>
    <row r="398" spans="2:17" ht="14.45" customHeight="1" x14ac:dyDescent="0.25">
      <c r="B398" s="20"/>
      <c r="C398" s="20"/>
      <c r="D398" s="20"/>
      <c r="E398" s="20"/>
      <c r="F398" s="20"/>
      <c r="G398" s="20"/>
      <c r="H398" s="20"/>
      <c r="I398" s="20"/>
      <c r="J398" s="20"/>
      <c r="K398" s="20"/>
      <c r="L398" s="20"/>
      <c r="M398" s="20"/>
      <c r="N398" s="20"/>
      <c r="O398" s="20"/>
      <c r="P398" s="20"/>
      <c r="Q398" s="20"/>
    </row>
    <row r="399" spans="2:17" ht="14.45" customHeight="1" x14ac:dyDescent="0.25">
      <c r="B399" s="20"/>
      <c r="C399" s="20"/>
      <c r="D399" s="20"/>
      <c r="E399" s="20"/>
      <c r="F399" s="20"/>
      <c r="G399" s="20"/>
      <c r="H399" s="20"/>
      <c r="I399" s="20"/>
      <c r="J399" s="20"/>
      <c r="K399" s="20"/>
      <c r="L399" s="20"/>
      <c r="M399" s="20"/>
      <c r="N399" s="20"/>
      <c r="O399" s="20"/>
      <c r="P399" s="20"/>
      <c r="Q399" s="20"/>
    </row>
    <row r="400" spans="2:17" ht="14.45" customHeight="1" x14ac:dyDescent="0.25">
      <c r="B400" s="20"/>
      <c r="C400" s="20"/>
      <c r="D400" s="20"/>
      <c r="E400" s="20"/>
      <c r="F400" s="20"/>
      <c r="G400" s="20"/>
      <c r="H400" s="20"/>
      <c r="I400" s="20"/>
      <c r="J400" s="20"/>
      <c r="K400" s="20"/>
      <c r="L400" s="20"/>
      <c r="M400" s="20"/>
      <c r="N400" s="20"/>
      <c r="O400" s="20"/>
      <c r="P400" s="20"/>
      <c r="Q400" s="20"/>
    </row>
    <row r="401" spans="2:17" ht="14.45" customHeight="1" x14ac:dyDescent="0.25">
      <c r="B401" s="20"/>
      <c r="C401" s="20"/>
      <c r="D401" s="20"/>
      <c r="E401" s="20"/>
      <c r="F401" s="20"/>
      <c r="G401" s="20"/>
      <c r="H401" s="20"/>
      <c r="I401" s="20"/>
      <c r="J401" s="20"/>
      <c r="K401" s="20"/>
      <c r="L401" s="20"/>
      <c r="M401" s="20"/>
      <c r="N401" s="20"/>
      <c r="O401" s="20"/>
      <c r="P401" s="20"/>
      <c r="Q401" s="20"/>
    </row>
    <row r="402" spans="2:17" ht="14.45" customHeight="1" x14ac:dyDescent="0.25">
      <c r="B402" s="20"/>
      <c r="C402" s="20"/>
      <c r="D402" s="20"/>
      <c r="E402" s="20"/>
      <c r="F402" s="20"/>
      <c r="G402" s="20"/>
      <c r="H402" s="20"/>
      <c r="I402" s="20"/>
      <c r="J402" s="20"/>
      <c r="K402" s="20"/>
      <c r="L402" s="20"/>
      <c r="M402" s="20"/>
      <c r="N402" s="20"/>
      <c r="O402" s="20"/>
      <c r="P402" s="20"/>
      <c r="Q402" s="20"/>
    </row>
    <row r="403" spans="2:17" ht="14.45" customHeight="1" x14ac:dyDescent="0.25">
      <c r="B403" s="20"/>
      <c r="C403" s="20"/>
      <c r="D403" s="20"/>
      <c r="E403" s="20"/>
      <c r="F403" s="20"/>
      <c r="G403" s="20"/>
      <c r="H403" s="20"/>
      <c r="I403" s="20"/>
      <c r="J403" s="20"/>
      <c r="K403" s="20"/>
      <c r="L403" s="20"/>
      <c r="M403" s="20"/>
      <c r="N403" s="20"/>
      <c r="O403" s="20"/>
      <c r="P403" s="20"/>
      <c r="Q403" s="20"/>
    </row>
    <row r="404" spans="2:17" ht="14.45" customHeight="1" x14ac:dyDescent="0.25">
      <c r="B404" s="20"/>
      <c r="C404" s="20"/>
      <c r="D404" s="20"/>
      <c r="E404" s="20"/>
      <c r="F404" s="20"/>
      <c r="G404" s="20"/>
      <c r="H404" s="20"/>
      <c r="I404" s="20"/>
      <c r="J404" s="20"/>
      <c r="K404" s="20"/>
      <c r="L404" s="20"/>
      <c r="M404" s="20"/>
      <c r="N404" s="20"/>
      <c r="O404" s="20"/>
      <c r="P404" s="20"/>
      <c r="Q404" s="20"/>
    </row>
    <row r="405" spans="2:17" ht="14.45" customHeight="1" x14ac:dyDescent="0.25">
      <c r="B405" s="20"/>
      <c r="C405" s="20"/>
      <c r="D405" s="20"/>
      <c r="E405" s="20"/>
      <c r="F405" s="20"/>
      <c r="G405" s="20"/>
      <c r="H405" s="20"/>
      <c r="I405" s="20"/>
      <c r="J405" s="20"/>
      <c r="K405" s="20"/>
      <c r="L405" s="20"/>
      <c r="M405" s="20"/>
      <c r="N405" s="20"/>
      <c r="O405" s="20"/>
      <c r="P405" s="20"/>
      <c r="Q405" s="20"/>
    </row>
    <row r="406" spans="2:17" ht="14.45" customHeight="1" x14ac:dyDescent="0.25">
      <c r="B406" s="20"/>
      <c r="C406" s="20"/>
      <c r="D406" s="20"/>
      <c r="E406" s="20"/>
      <c r="F406" s="20"/>
      <c r="G406" s="20"/>
      <c r="H406" s="20"/>
      <c r="I406" s="20"/>
      <c r="J406" s="20"/>
      <c r="K406" s="20"/>
      <c r="L406" s="20"/>
      <c r="M406" s="20"/>
      <c r="N406" s="20"/>
      <c r="O406" s="20"/>
      <c r="P406" s="20"/>
      <c r="Q406" s="20"/>
    </row>
    <row r="407" spans="2:17" ht="14.45" customHeight="1" x14ac:dyDescent="0.25">
      <c r="B407" s="20"/>
      <c r="C407" s="20"/>
      <c r="D407" s="20"/>
      <c r="E407" s="20"/>
      <c r="F407" s="20"/>
      <c r="G407" s="20"/>
      <c r="H407" s="20"/>
      <c r="I407" s="20"/>
      <c r="J407" s="20"/>
      <c r="K407" s="20"/>
      <c r="L407" s="20"/>
      <c r="M407" s="20"/>
      <c r="N407" s="20"/>
      <c r="O407" s="20"/>
      <c r="P407" s="20"/>
      <c r="Q407" s="20"/>
    </row>
    <row r="408" spans="2:17" ht="14.45" customHeight="1" x14ac:dyDescent="0.25">
      <c r="B408" s="20"/>
      <c r="C408" s="20"/>
      <c r="D408" s="20"/>
      <c r="E408" s="20"/>
      <c r="F408" s="20"/>
      <c r="G408" s="20"/>
      <c r="H408" s="20"/>
      <c r="I408" s="20"/>
      <c r="J408" s="20"/>
      <c r="K408" s="20"/>
      <c r="L408" s="20"/>
      <c r="M408" s="20"/>
      <c r="N408" s="20"/>
      <c r="O408" s="20"/>
      <c r="P408" s="20"/>
      <c r="Q408" s="20"/>
    </row>
    <row r="409" spans="2:17" ht="14.45" customHeight="1" x14ac:dyDescent="0.25">
      <c r="B409" s="20"/>
      <c r="C409" s="20"/>
      <c r="D409" s="20"/>
      <c r="E409" s="20"/>
      <c r="F409" s="20"/>
      <c r="G409" s="20"/>
      <c r="H409" s="20"/>
      <c r="I409" s="20"/>
      <c r="J409" s="20"/>
      <c r="K409" s="20"/>
      <c r="L409" s="20"/>
      <c r="M409" s="20"/>
      <c r="N409" s="20"/>
      <c r="O409" s="20"/>
      <c r="P409" s="20"/>
      <c r="Q409" s="20"/>
    </row>
    <row r="410" spans="2:17" ht="14.45" customHeight="1" x14ac:dyDescent="0.25">
      <c r="B410" s="20"/>
      <c r="C410" s="20"/>
      <c r="D410" s="20"/>
      <c r="E410" s="20"/>
      <c r="F410" s="20"/>
      <c r="G410" s="20"/>
      <c r="H410" s="20"/>
      <c r="I410" s="20"/>
      <c r="J410" s="20"/>
      <c r="K410" s="20"/>
      <c r="L410" s="20"/>
      <c r="M410" s="20"/>
      <c r="N410" s="20"/>
      <c r="O410" s="20"/>
      <c r="P410" s="20"/>
      <c r="Q410" s="20"/>
    </row>
    <row r="411" spans="2:17" ht="14.45" customHeight="1" x14ac:dyDescent="0.25">
      <c r="B411" s="20"/>
      <c r="C411" s="20"/>
      <c r="D411" s="20"/>
      <c r="E411" s="20"/>
      <c r="F411" s="20"/>
      <c r="G411" s="20"/>
      <c r="H411" s="20"/>
      <c r="I411" s="20"/>
      <c r="J411" s="20"/>
      <c r="K411" s="20"/>
      <c r="L411" s="20"/>
      <c r="M411" s="20"/>
      <c r="N411" s="20"/>
      <c r="O411" s="20"/>
      <c r="P411" s="20"/>
      <c r="Q411" s="20"/>
    </row>
    <row r="412" spans="2:17" ht="14.45" customHeight="1" x14ac:dyDescent="0.25"/>
    <row r="413" spans="2:17" ht="14.45" customHeight="1" x14ac:dyDescent="0.25"/>
    <row r="414" spans="2:17" ht="14.45" customHeight="1" x14ac:dyDescent="0.25"/>
    <row r="415" spans="2:17" ht="14.45" customHeight="1" x14ac:dyDescent="0.25"/>
    <row r="416" spans="2:17" ht="14.45" customHeight="1" x14ac:dyDescent="0.25"/>
    <row r="417" ht="14.45" customHeight="1" x14ac:dyDescent="0.25"/>
    <row r="418" ht="14.45" customHeight="1" x14ac:dyDescent="0.25"/>
    <row r="419" ht="14.45" customHeight="1" x14ac:dyDescent="0.25"/>
    <row r="420" ht="14.45" customHeight="1" x14ac:dyDescent="0.25"/>
    <row r="421" ht="14.45" customHeight="1" x14ac:dyDescent="0.25"/>
    <row r="422" ht="14.45" customHeight="1" x14ac:dyDescent="0.25"/>
    <row r="423" ht="14.45" customHeight="1" x14ac:dyDescent="0.25"/>
    <row r="424" ht="14.45" customHeight="1" x14ac:dyDescent="0.25"/>
    <row r="425" ht="14.45" customHeight="1" x14ac:dyDescent="0.25"/>
    <row r="426" ht="15" customHeight="1" x14ac:dyDescent="0.25"/>
  </sheetData>
  <sheetProtection selectLockedCells="1"/>
  <protectedRanges>
    <protectedRange sqref="D139:G139" name="Intervallo3"/>
    <protectedRange sqref="F30:F32" name="Intervallo1"/>
    <protectedRange sqref="B6 B22 F30:F33 H82 C143:C146 C218 D221 F224" name="Intervallo2"/>
  </protectedRanges>
  <customSheetViews>
    <customSheetView guid="{9F10FD11-6100-49E1-A6D9-5E69E81A5748}" scale="110" showGridLines="0" state="hidden">
      <selection activeCell="I220" sqref="I220"/>
      <rowBreaks count="5" manualBreakCount="5">
        <brk id="47" max="16383" man="1"/>
        <brk id="78" max="16383" man="1"/>
        <brk id="117" max="16383" man="1"/>
        <brk id="163" max="16383" man="1"/>
        <brk id="261" max="16383" man="1"/>
      </rowBreaks>
      <pageMargins left="0.78740157480314965" right="0.78740157480314965" top="0.74803149606299213" bottom="0.74803149606299213" header="0.31496062992125984" footer="0.31496062992125984"/>
      <pageSetup paperSize="9" orientation="portrait" horizontalDpi="4294967293" verticalDpi="0" r:id="rId1"/>
    </customSheetView>
  </customSheetViews>
  <mergeCells count="48">
    <mergeCell ref="B30:D30"/>
    <mergeCell ref="B2:H2"/>
    <mergeCell ref="B4:D4"/>
    <mergeCell ref="B6:H7"/>
    <mergeCell ref="B22:H23"/>
    <mergeCell ref="B24:H28"/>
    <mergeCell ref="B76:C76"/>
    <mergeCell ref="B31:D31"/>
    <mergeCell ref="B32:E32"/>
    <mergeCell ref="B33:E33"/>
    <mergeCell ref="B65:E65"/>
    <mergeCell ref="B66:E66"/>
    <mergeCell ref="B68:D68"/>
    <mergeCell ref="B70:E70"/>
    <mergeCell ref="B71:E71"/>
    <mergeCell ref="B72:E72"/>
    <mergeCell ref="B73:E73"/>
    <mergeCell ref="B74:E74"/>
    <mergeCell ref="B156:E156"/>
    <mergeCell ref="B78:D78"/>
    <mergeCell ref="B84:H87"/>
    <mergeCell ref="B119:D119"/>
    <mergeCell ref="B120:H122"/>
    <mergeCell ref="B124:C124"/>
    <mergeCell ref="D124:E124"/>
    <mergeCell ref="F124:G124"/>
    <mergeCell ref="B139:C139"/>
    <mergeCell ref="D139:G139"/>
    <mergeCell ref="B148:D148"/>
    <mergeCell ref="B150:D150"/>
    <mergeCell ref="B151:H154"/>
    <mergeCell ref="B244:B245"/>
    <mergeCell ref="B157:E157"/>
    <mergeCell ref="B181:G181"/>
    <mergeCell ref="B182:H186"/>
    <mergeCell ref="B215:H215"/>
    <mergeCell ref="F224:G224"/>
    <mergeCell ref="B230:B231"/>
    <mergeCell ref="B232:B233"/>
    <mergeCell ref="B234:B235"/>
    <mergeCell ref="B236:B237"/>
    <mergeCell ref="B240:B241"/>
    <mergeCell ref="B242:B243"/>
    <mergeCell ref="B246:B247"/>
    <mergeCell ref="C263:D263"/>
    <mergeCell ref="F263:G263"/>
    <mergeCell ref="B270:C270"/>
    <mergeCell ref="G270:H270"/>
  </mergeCells>
  <dataValidations count="9">
    <dataValidation type="list" allowBlank="1" showInputMessage="1" showErrorMessage="1" sqref="B6">
      <formula1>regioni</formula1>
    </dataValidation>
    <dataValidation type="list" allowBlank="1" showInputMessage="1" showErrorMessage="1" sqref="B22">
      <formula1>rugosità</formula1>
    </dataValidation>
    <dataValidation type="list" allowBlank="1" showInputMessage="1" showErrorMessage="1" sqref="F31">
      <formula1>TR</formula1>
    </dataValidation>
    <dataValidation allowBlank="1" showErrorMessage="1" sqref="F30 B30:B31"/>
    <dataValidation errorStyle="warning" allowBlank="1" showInputMessage="1" showErrorMessage="1" error="rtrewfgtsdg" prompt="Inserisci i dati" sqref="M66"/>
    <dataValidation type="list" allowBlank="1" showInputMessage="1" showErrorMessage="1" sqref="E57 F33">
      <formula1>catesp</formula1>
    </dataValidation>
    <dataValidation type="list" allowBlank="1" showInputMessage="1" showErrorMessage="1" sqref="D139">
      <formula1>TOPO1</formula1>
    </dataValidation>
    <dataValidation type="list" allowBlank="1" showInputMessage="1" showErrorMessage="1" sqref="D221">
      <formula1>incl</formula1>
    </dataValidation>
    <dataValidation type="list" allowBlank="1" showInputMessage="1" showErrorMessage="1" sqref="F224:G224">
      <formula1>sta</formula1>
    </dataValidation>
  </dataValidations>
  <pageMargins left="0.78740157480314965" right="0.78740157480314965" top="0.74803149606299213" bottom="0.74803149606299213" header="0.31496062992125984" footer="0.31496062992125984"/>
  <pageSetup paperSize="9" orientation="portrait" horizontalDpi="4294967293" verticalDpi="0" r:id="rId2"/>
  <rowBreaks count="5" manualBreakCount="5">
    <brk id="47" max="16383" man="1"/>
    <brk id="78" max="16383" man="1"/>
    <brk id="117" max="16383" man="1"/>
    <brk id="163" max="16383" man="1"/>
    <brk id="261"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35"/>
  <sheetViews>
    <sheetView showGridLines="0" showRowColHeaders="0" topLeftCell="A113" zoomScale="80" zoomScaleNormal="80" workbookViewId="0">
      <selection activeCell="B123" sqref="B123"/>
    </sheetView>
  </sheetViews>
  <sheetFormatPr defaultRowHeight="15" x14ac:dyDescent="0.25"/>
  <cols>
    <col min="2" max="2" width="60.42578125" customWidth="1"/>
  </cols>
  <sheetData>
    <row r="1" spans="2:12" ht="25.15" customHeight="1" x14ac:dyDescent="0.25">
      <c r="B1" s="279"/>
      <c r="C1" s="279"/>
      <c r="D1" s="279"/>
      <c r="E1" s="279"/>
      <c r="F1" s="279"/>
      <c r="G1" s="279"/>
      <c r="H1" s="279"/>
      <c r="I1" s="279"/>
      <c r="J1" s="279"/>
      <c r="K1" s="279"/>
      <c r="L1" s="279"/>
    </row>
    <row r="2" spans="2:12" ht="25.15" customHeight="1" x14ac:dyDescent="0.25">
      <c r="B2" s="279"/>
      <c r="C2" s="279"/>
      <c r="D2" s="279"/>
      <c r="E2" s="279"/>
      <c r="F2" s="279"/>
      <c r="G2" s="279"/>
      <c r="H2" s="279"/>
      <c r="I2" s="279"/>
      <c r="J2" s="279"/>
      <c r="K2" s="279"/>
      <c r="L2" s="279"/>
    </row>
    <row r="3" spans="2:12" ht="25.15" customHeight="1" x14ac:dyDescent="0.25">
      <c r="B3" s="280" t="s">
        <v>337</v>
      </c>
      <c r="C3" s="280" t="s">
        <v>263</v>
      </c>
      <c r="D3" s="280" t="s">
        <v>338</v>
      </c>
      <c r="E3" s="280" t="s">
        <v>339</v>
      </c>
      <c r="F3" s="280" t="s">
        <v>340</v>
      </c>
      <c r="G3" s="279"/>
      <c r="H3" s="281" t="s">
        <v>341</v>
      </c>
      <c r="I3" s="282" t="s">
        <v>342</v>
      </c>
      <c r="J3" s="279"/>
      <c r="K3" s="279"/>
      <c r="L3" s="279"/>
    </row>
    <row r="4" spans="2:12" ht="25.15" customHeight="1" x14ac:dyDescent="0.25">
      <c r="B4" s="283" t="s">
        <v>343</v>
      </c>
      <c r="C4" s="284">
        <v>1</v>
      </c>
      <c r="D4" s="284">
        <v>25</v>
      </c>
      <c r="E4" s="284">
        <v>1000</v>
      </c>
      <c r="F4" s="285">
        <v>0.01</v>
      </c>
      <c r="G4" s="279"/>
      <c r="H4" s="286">
        <v>10</v>
      </c>
      <c r="I4" s="287">
        <f>0.75*(1-0.2*LN(-LN(1-1/H4)))^0.5</f>
        <v>0.90314247177433216</v>
      </c>
      <c r="J4" s="279"/>
      <c r="K4" s="279"/>
      <c r="L4" s="279"/>
    </row>
    <row r="5" spans="2:12" ht="25.15" customHeight="1" x14ac:dyDescent="0.25">
      <c r="B5" s="283" t="s">
        <v>344</v>
      </c>
      <c r="C5" s="284">
        <v>2</v>
      </c>
      <c r="D5" s="284">
        <v>25</v>
      </c>
      <c r="E5" s="284">
        <v>750</v>
      </c>
      <c r="F5" s="285">
        <v>1.4999999999999999E-2</v>
      </c>
      <c r="G5" s="279"/>
      <c r="H5" s="286">
        <f>H4+5</f>
        <v>15</v>
      </c>
      <c r="I5" s="287">
        <f t="shared" ref="I5:I68" si="0">0.75*(1-0.2*LN(-LN(1-1/H5)))^0.5</f>
        <v>0.92913783169900976</v>
      </c>
      <c r="J5" s="279"/>
      <c r="K5" s="279"/>
      <c r="L5" s="279"/>
    </row>
    <row r="6" spans="2:12" ht="25.15" customHeight="1" x14ac:dyDescent="0.25">
      <c r="B6" s="283" t="s">
        <v>252</v>
      </c>
      <c r="C6" s="284">
        <v>3</v>
      </c>
      <c r="D6" s="284">
        <v>27</v>
      </c>
      <c r="E6" s="284">
        <v>500</v>
      </c>
      <c r="F6" s="285">
        <v>0.02</v>
      </c>
      <c r="G6" s="279"/>
      <c r="H6" s="286">
        <f t="shared" ref="H6:H69" si="1">H5+5</f>
        <v>20</v>
      </c>
      <c r="I6" s="287">
        <f t="shared" si="0"/>
        <v>0.94691444466606578</v>
      </c>
      <c r="J6" s="279"/>
      <c r="K6" s="279"/>
      <c r="L6" s="279"/>
    </row>
    <row r="7" spans="2:12" ht="25.15" customHeight="1" x14ac:dyDescent="0.25">
      <c r="B7" s="283" t="s">
        <v>345</v>
      </c>
      <c r="C7" s="284">
        <v>4</v>
      </c>
      <c r="D7" s="284">
        <v>28</v>
      </c>
      <c r="E7" s="284">
        <v>500</v>
      </c>
      <c r="F7" s="285">
        <v>0.02</v>
      </c>
      <c r="G7" s="279"/>
      <c r="H7" s="286">
        <f t="shared" si="1"/>
        <v>25</v>
      </c>
      <c r="I7" s="287">
        <f t="shared" si="0"/>
        <v>0.96038279056457787</v>
      </c>
      <c r="J7" s="279"/>
      <c r="K7" s="279"/>
      <c r="L7" s="279"/>
    </row>
    <row r="8" spans="2:12" ht="25.15" customHeight="1" x14ac:dyDescent="0.25">
      <c r="B8" s="283" t="s">
        <v>346</v>
      </c>
      <c r="C8" s="284">
        <v>5</v>
      </c>
      <c r="D8" s="284">
        <v>28</v>
      </c>
      <c r="E8" s="284">
        <v>750</v>
      </c>
      <c r="F8" s="285">
        <v>1.4999999999999999E-2</v>
      </c>
      <c r="G8" s="279"/>
      <c r="H8" s="286">
        <f t="shared" si="1"/>
        <v>30</v>
      </c>
      <c r="I8" s="287">
        <f t="shared" si="0"/>
        <v>0.97120189997686168</v>
      </c>
      <c r="J8" s="279"/>
      <c r="K8" s="279"/>
      <c r="L8" s="279"/>
    </row>
    <row r="9" spans="2:12" ht="25.15" customHeight="1" x14ac:dyDescent="0.25">
      <c r="B9" s="283" t="s">
        <v>347</v>
      </c>
      <c r="C9" s="284">
        <v>6</v>
      </c>
      <c r="D9" s="284">
        <v>28</v>
      </c>
      <c r="E9" s="284">
        <v>500</v>
      </c>
      <c r="F9" s="285">
        <v>0.02</v>
      </c>
      <c r="G9" s="279"/>
      <c r="H9" s="286">
        <f t="shared" si="1"/>
        <v>35</v>
      </c>
      <c r="I9" s="287">
        <f t="shared" si="0"/>
        <v>0.98022958879064337</v>
      </c>
      <c r="J9" s="279"/>
      <c r="K9" s="279"/>
      <c r="L9" s="279"/>
    </row>
    <row r="10" spans="2:12" ht="25.15" customHeight="1" x14ac:dyDescent="0.25">
      <c r="B10" s="283" t="s">
        <v>348</v>
      </c>
      <c r="C10" s="284">
        <v>7</v>
      </c>
      <c r="D10" s="284">
        <v>28</v>
      </c>
      <c r="E10" s="284">
        <v>1000</v>
      </c>
      <c r="F10" s="285">
        <v>1.4999999999999999E-2</v>
      </c>
      <c r="G10" s="279"/>
      <c r="H10" s="286">
        <f t="shared" si="1"/>
        <v>40</v>
      </c>
      <c r="I10" s="287">
        <f t="shared" si="0"/>
        <v>0.98796650576820921</v>
      </c>
      <c r="J10" s="279"/>
      <c r="K10" s="279"/>
      <c r="L10" s="279"/>
    </row>
    <row r="11" spans="2:12" ht="25.15" customHeight="1" x14ac:dyDescent="0.25">
      <c r="B11" s="283" t="s">
        <v>349</v>
      </c>
      <c r="C11" s="284">
        <v>8</v>
      </c>
      <c r="D11" s="284">
        <v>30</v>
      </c>
      <c r="E11" s="284">
        <v>1500</v>
      </c>
      <c r="F11" s="285">
        <v>0.01</v>
      </c>
      <c r="G11" s="279"/>
      <c r="H11" s="286">
        <f t="shared" si="1"/>
        <v>45</v>
      </c>
      <c r="I11" s="287">
        <f t="shared" si="0"/>
        <v>0.99473001325592336</v>
      </c>
      <c r="J11" s="279"/>
      <c r="K11" s="279"/>
      <c r="L11" s="279"/>
    </row>
    <row r="12" spans="2:12" ht="25.15" customHeight="1" x14ac:dyDescent="0.25">
      <c r="B12" s="283" t="s">
        <v>350</v>
      </c>
      <c r="C12" s="284">
        <v>9</v>
      </c>
      <c r="D12" s="284">
        <v>31</v>
      </c>
      <c r="E12" s="284">
        <v>500</v>
      </c>
      <c r="F12" s="285">
        <v>0.02</v>
      </c>
      <c r="G12" s="279"/>
      <c r="H12" s="286">
        <f t="shared" si="1"/>
        <v>50</v>
      </c>
      <c r="I12" s="287">
        <f t="shared" si="0"/>
        <v>1.0007337802921321</v>
      </c>
      <c r="J12" s="279"/>
      <c r="K12" s="279"/>
      <c r="L12" s="279"/>
    </row>
    <row r="13" spans="2:12" ht="25.15" customHeight="1" x14ac:dyDescent="0.25">
      <c r="B13" s="288"/>
      <c r="C13" s="288"/>
      <c r="D13" s="288"/>
      <c r="E13" s="288"/>
      <c r="F13" s="288"/>
      <c r="G13" s="279"/>
      <c r="H13" s="286">
        <f t="shared" si="1"/>
        <v>55</v>
      </c>
      <c r="I13" s="287">
        <f t="shared" si="0"/>
        <v>1.0061284324193829</v>
      </c>
      <c r="J13" s="279"/>
      <c r="K13" s="279"/>
      <c r="L13" s="279"/>
    </row>
    <row r="14" spans="2:12" ht="25.15" customHeight="1" x14ac:dyDescent="0.25">
      <c r="B14" s="289" t="s">
        <v>337</v>
      </c>
      <c r="C14" s="701" t="s">
        <v>351</v>
      </c>
      <c r="D14" s="701"/>
      <c r="E14" s="701"/>
      <c r="F14" s="701"/>
      <c r="G14" s="279"/>
      <c r="H14" s="286">
        <f t="shared" si="1"/>
        <v>60</v>
      </c>
      <c r="I14" s="287">
        <f t="shared" si="0"/>
        <v>1.01102407832996</v>
      </c>
      <c r="J14" s="279"/>
      <c r="K14" s="279"/>
      <c r="L14" s="279"/>
    </row>
    <row r="15" spans="2:12" ht="25.15" customHeight="1" x14ac:dyDescent="0.25">
      <c r="B15" s="283" t="s">
        <v>352</v>
      </c>
      <c r="C15" s="701" t="s">
        <v>222</v>
      </c>
      <c r="D15" s="701"/>
      <c r="E15" s="701"/>
      <c r="F15" s="701"/>
      <c r="G15" s="279"/>
      <c r="H15" s="286">
        <f t="shared" si="1"/>
        <v>65</v>
      </c>
      <c r="I15" s="287">
        <f t="shared" si="0"/>
        <v>1.0155036110958284</v>
      </c>
      <c r="J15" s="279"/>
      <c r="K15" s="279"/>
      <c r="L15" s="279"/>
    </row>
    <row r="16" spans="2:12" ht="25.15" customHeight="1" x14ac:dyDescent="0.25">
      <c r="B16" s="289" t="s">
        <v>353</v>
      </c>
      <c r="C16" s="701" t="s">
        <v>35</v>
      </c>
      <c r="D16" s="701"/>
      <c r="E16" s="701"/>
      <c r="F16" s="701"/>
      <c r="G16" s="279"/>
      <c r="H16" s="286">
        <f t="shared" si="1"/>
        <v>70</v>
      </c>
      <c r="I16" s="287">
        <f t="shared" si="0"/>
        <v>1.0196309718360603</v>
      </c>
      <c r="J16" s="279"/>
      <c r="K16" s="279"/>
      <c r="L16" s="279"/>
    </row>
    <row r="17" spans="2:12" ht="25.15" customHeight="1" x14ac:dyDescent="0.25">
      <c r="B17" s="283" t="s">
        <v>354</v>
      </c>
      <c r="C17" s="701" t="s">
        <v>224</v>
      </c>
      <c r="D17" s="701"/>
      <c r="E17" s="701"/>
      <c r="F17" s="701"/>
      <c r="G17" s="279"/>
      <c r="H17" s="286">
        <f t="shared" si="1"/>
        <v>75</v>
      </c>
      <c r="I17" s="287">
        <f t="shared" si="0"/>
        <v>1.0234565024757023</v>
      </c>
      <c r="J17" s="279"/>
      <c r="K17" s="279"/>
      <c r="L17" s="279"/>
    </row>
    <row r="18" spans="2:12" ht="25.15" customHeight="1" x14ac:dyDescent="0.25">
      <c r="B18" s="283" t="s">
        <v>254</v>
      </c>
      <c r="C18" s="701" t="s">
        <v>226</v>
      </c>
      <c r="D18" s="701"/>
      <c r="E18" s="701"/>
      <c r="F18" s="701"/>
      <c r="G18" s="279"/>
      <c r="H18" s="286">
        <f t="shared" si="1"/>
        <v>80</v>
      </c>
      <c r="I18" s="287">
        <f t="shared" si="0"/>
        <v>1.0270205361062441</v>
      </c>
      <c r="J18" s="279"/>
      <c r="K18" s="279"/>
      <c r="L18" s="279"/>
    </row>
    <row r="19" spans="2:12" ht="25.15" customHeight="1" x14ac:dyDescent="0.25">
      <c r="B19" s="290"/>
      <c r="C19" s="288"/>
      <c r="D19" s="288"/>
      <c r="E19" s="288"/>
      <c r="F19" s="288"/>
      <c r="G19" s="279"/>
      <c r="H19" s="286">
        <f t="shared" si="1"/>
        <v>85</v>
      </c>
      <c r="I19" s="287">
        <f t="shared" si="0"/>
        <v>1.0303558776542665</v>
      </c>
      <c r="J19" s="279"/>
      <c r="K19" s="279"/>
      <c r="L19" s="279"/>
    </row>
    <row r="20" spans="2:12" ht="25.15" customHeight="1" x14ac:dyDescent="0.25">
      <c r="B20" s="291" t="s">
        <v>355</v>
      </c>
      <c r="C20" s="284" t="s">
        <v>356</v>
      </c>
      <c r="D20" s="284" t="s">
        <v>357</v>
      </c>
      <c r="E20" s="284" t="s">
        <v>358</v>
      </c>
      <c r="F20" s="288"/>
      <c r="G20" s="279"/>
      <c r="H20" s="286">
        <f t="shared" si="1"/>
        <v>90</v>
      </c>
      <c r="I20" s="287">
        <f t="shared" si="0"/>
        <v>1.0334895620918512</v>
      </c>
      <c r="J20" s="279"/>
      <c r="K20" s="279"/>
      <c r="L20" s="279"/>
    </row>
    <row r="21" spans="2:12" ht="25.15" customHeight="1" x14ac:dyDescent="0.25">
      <c r="B21" s="291" t="s">
        <v>359</v>
      </c>
      <c r="C21" s="284">
        <v>0.17</v>
      </c>
      <c r="D21" s="284">
        <v>0.01</v>
      </c>
      <c r="E21" s="284">
        <v>2</v>
      </c>
      <c r="F21" s="288"/>
      <c r="G21" s="279"/>
      <c r="H21" s="286">
        <f t="shared" si="1"/>
        <v>95</v>
      </c>
      <c r="I21" s="287">
        <f t="shared" si="0"/>
        <v>1.0364441285307389</v>
      </c>
      <c r="J21" s="279"/>
      <c r="K21" s="279"/>
      <c r="L21" s="279"/>
    </row>
    <row r="22" spans="2:12" ht="25.15" customHeight="1" x14ac:dyDescent="0.25">
      <c r="B22" s="291" t="s">
        <v>261</v>
      </c>
      <c r="C22" s="284">
        <v>0.19</v>
      </c>
      <c r="D22" s="284">
        <v>0.05</v>
      </c>
      <c r="E22" s="284">
        <v>4</v>
      </c>
      <c r="F22" s="288"/>
      <c r="G22" s="279"/>
      <c r="H22" s="286">
        <f t="shared" si="1"/>
        <v>100</v>
      </c>
      <c r="I22" s="287">
        <f t="shared" si="0"/>
        <v>1.0392385616461532</v>
      </c>
      <c r="J22" s="279"/>
      <c r="K22" s="279"/>
      <c r="L22" s="279"/>
    </row>
    <row r="23" spans="2:12" ht="25.15" customHeight="1" x14ac:dyDescent="0.25">
      <c r="B23" s="291" t="s">
        <v>360</v>
      </c>
      <c r="C23" s="284">
        <v>0.2</v>
      </c>
      <c r="D23" s="284">
        <v>0.1</v>
      </c>
      <c r="E23" s="284">
        <v>5</v>
      </c>
      <c r="F23" s="288"/>
      <c r="G23" s="279"/>
      <c r="H23" s="286">
        <f t="shared" si="1"/>
        <v>105</v>
      </c>
      <c r="I23" s="287">
        <f t="shared" si="0"/>
        <v>1.0418889993793494</v>
      </c>
      <c r="J23" s="279"/>
      <c r="K23" s="279"/>
      <c r="L23" s="279"/>
    </row>
    <row r="24" spans="2:12" ht="25.15" customHeight="1" x14ac:dyDescent="0.25">
      <c r="B24" s="291" t="s">
        <v>361</v>
      </c>
      <c r="C24" s="284">
        <v>0.22</v>
      </c>
      <c r="D24" s="284">
        <v>0.3</v>
      </c>
      <c r="E24" s="284">
        <v>8</v>
      </c>
      <c r="F24" s="288"/>
      <c r="G24" s="279"/>
      <c r="H24" s="286">
        <f t="shared" si="1"/>
        <v>110</v>
      </c>
      <c r="I24" s="287">
        <f t="shared" si="0"/>
        <v>1.0444092731774344</v>
      </c>
      <c r="J24" s="279"/>
      <c r="K24" s="279"/>
      <c r="L24" s="279"/>
    </row>
    <row r="25" spans="2:12" ht="25.15" customHeight="1" x14ac:dyDescent="0.25">
      <c r="B25" s="291" t="s">
        <v>362</v>
      </c>
      <c r="C25" s="284">
        <v>0.23</v>
      </c>
      <c r="D25" s="284">
        <v>0.7</v>
      </c>
      <c r="E25" s="284">
        <v>12</v>
      </c>
      <c r="F25" s="288"/>
      <c r="G25" s="279"/>
      <c r="H25" s="286">
        <f t="shared" si="1"/>
        <v>115</v>
      </c>
      <c r="I25" s="287">
        <f t="shared" si="0"/>
        <v>1.0468113261192826</v>
      </c>
      <c r="J25" s="279"/>
      <c r="K25" s="279"/>
      <c r="L25" s="279"/>
    </row>
    <row r="26" spans="2:12" ht="25.15" customHeight="1" x14ac:dyDescent="0.25">
      <c r="B26" s="279"/>
      <c r="C26" s="292"/>
      <c r="D26" s="292"/>
      <c r="E26" s="292"/>
      <c r="F26" s="292"/>
      <c r="G26" s="279"/>
      <c r="H26" s="286">
        <f t="shared" si="1"/>
        <v>120</v>
      </c>
      <c r="I26" s="287">
        <f t="shared" si="0"/>
        <v>1.049105540578835</v>
      </c>
      <c r="J26" s="279"/>
      <c r="K26" s="279"/>
      <c r="L26" s="279"/>
    </row>
    <row r="27" spans="2:12" ht="25.15" customHeight="1" x14ac:dyDescent="0.25">
      <c r="B27" s="279"/>
      <c r="C27" s="292"/>
      <c r="D27" s="292"/>
      <c r="E27" s="292"/>
      <c r="F27" s="292"/>
      <c r="G27" s="279"/>
      <c r="H27" s="286">
        <f t="shared" si="1"/>
        <v>125</v>
      </c>
      <c r="I27" s="287">
        <f t="shared" si="0"/>
        <v>1.0513009979097823</v>
      </c>
      <c r="J27" s="279"/>
      <c r="K27" s="279"/>
      <c r="L27" s="279"/>
    </row>
    <row r="28" spans="2:12" ht="25.15" customHeight="1" x14ac:dyDescent="0.25">
      <c r="B28" s="279"/>
      <c r="C28" s="292"/>
      <c r="D28" s="292"/>
      <c r="E28" s="292"/>
      <c r="F28" s="292"/>
      <c r="G28" s="279"/>
      <c r="H28" s="286">
        <f t="shared" si="1"/>
        <v>130</v>
      </c>
      <c r="I28" s="287">
        <f t="shared" si="0"/>
        <v>1.0534056863805785</v>
      </c>
      <c r="J28" s="279"/>
      <c r="K28" s="279"/>
      <c r="L28" s="279"/>
    </row>
    <row r="29" spans="2:12" ht="25.15" customHeight="1" x14ac:dyDescent="0.25">
      <c r="B29" s="279"/>
      <c r="C29" s="292"/>
      <c r="D29" s="292"/>
      <c r="E29" s="292"/>
      <c r="F29" s="292"/>
      <c r="G29" s="279"/>
      <c r="H29" s="286">
        <f t="shared" si="1"/>
        <v>135</v>
      </c>
      <c r="I29" s="287">
        <f t="shared" si="0"/>
        <v>1.0554266692452625</v>
      </c>
      <c r="J29" s="279"/>
      <c r="K29" s="279"/>
      <c r="L29" s="279"/>
    </row>
    <row r="30" spans="2:12" ht="25.15" customHeight="1" x14ac:dyDescent="0.25">
      <c r="B30" s="279"/>
      <c r="C30" s="292"/>
      <c r="D30" s="292"/>
      <c r="E30" s="292"/>
      <c r="F30" s="292"/>
      <c r="G30" s="279"/>
      <c r="H30" s="286">
        <f t="shared" si="1"/>
        <v>140</v>
      </c>
      <c r="I30" s="287">
        <f t="shared" si="0"/>
        <v>1.0573702217709586</v>
      </c>
      <c r="J30" s="279"/>
      <c r="K30" s="279"/>
      <c r="L30" s="279"/>
    </row>
    <row r="31" spans="2:12" ht="25.15" customHeight="1" x14ac:dyDescent="0.25">
      <c r="B31" s="279"/>
      <c r="C31" s="292"/>
      <c r="D31" s="292"/>
      <c r="E31" s="292"/>
      <c r="F31" s="292"/>
      <c r="G31" s="279"/>
      <c r="H31" s="286">
        <f t="shared" si="1"/>
        <v>145</v>
      </c>
      <c r="I31" s="287">
        <f t="shared" si="0"/>
        <v>1.0592419438487357</v>
      </c>
      <c r="J31" s="279"/>
      <c r="K31" s="279"/>
      <c r="L31" s="279"/>
    </row>
    <row r="32" spans="2:12" ht="25.15" customHeight="1" x14ac:dyDescent="0.25">
      <c r="B32" s="279"/>
      <c r="C32" s="292"/>
      <c r="D32" s="292"/>
      <c r="E32" s="292"/>
      <c r="F32" s="292"/>
      <c r="G32" s="279"/>
      <c r="H32" s="286">
        <f t="shared" si="1"/>
        <v>150</v>
      </c>
      <c r="I32" s="287">
        <f t="shared" si="0"/>
        <v>1.0610468532223396</v>
      </c>
      <c r="J32" s="279"/>
      <c r="K32" s="279"/>
      <c r="L32" s="279"/>
    </row>
    <row r="33" spans="2:12" ht="25.15" customHeight="1" x14ac:dyDescent="0.25">
      <c r="B33" s="279"/>
      <c r="C33" s="292"/>
      <c r="D33" s="292"/>
      <c r="E33" s="292"/>
      <c r="F33" s="292"/>
      <c r="G33" s="279"/>
      <c r="H33" s="286">
        <f t="shared" si="1"/>
        <v>155</v>
      </c>
      <c r="I33" s="287">
        <f t="shared" si="0"/>
        <v>1.0627894631995203</v>
      </c>
      <c r="J33" s="279"/>
      <c r="K33" s="279"/>
      <c r="L33" s="279"/>
    </row>
    <row r="34" spans="2:12" ht="25.15" customHeight="1" x14ac:dyDescent="0.25">
      <c r="B34" s="279"/>
      <c r="C34" s="292"/>
      <c r="D34" s="292"/>
      <c r="E34" s="292"/>
      <c r="F34" s="292"/>
      <c r="G34" s="279"/>
      <c r="H34" s="286">
        <f t="shared" si="1"/>
        <v>160</v>
      </c>
      <c r="I34" s="287">
        <f t="shared" si="0"/>
        <v>1.0644738478413656</v>
      </c>
      <c r="J34" s="279"/>
      <c r="K34" s="279"/>
      <c r="L34" s="279"/>
    </row>
    <row r="35" spans="2:12" ht="25.15" customHeight="1" x14ac:dyDescent="0.25">
      <c r="B35" s="279"/>
      <c r="C35" s="292"/>
      <c r="D35" s="292"/>
      <c r="E35" s="292"/>
      <c r="F35" s="292"/>
      <c r="G35" s="279"/>
      <c r="H35" s="286">
        <f t="shared" si="1"/>
        <v>165</v>
      </c>
      <c r="I35" s="287">
        <f t="shared" si="0"/>
        <v>1.0661036969721076</v>
      </c>
      <c r="J35" s="279"/>
      <c r="K35" s="279"/>
      <c r="L35" s="279"/>
    </row>
    <row r="36" spans="2:12" ht="25.15" customHeight="1" x14ac:dyDescent="0.25">
      <c r="B36" s="279"/>
      <c r="C36" s="292"/>
      <c r="D36" s="292"/>
      <c r="E36" s="292"/>
      <c r="F36" s="292"/>
      <c r="G36" s="279"/>
      <c r="H36" s="286">
        <f t="shared" si="1"/>
        <v>170</v>
      </c>
      <c r="I36" s="287">
        <f t="shared" si="0"/>
        <v>1.0676823628565562</v>
      </c>
      <c r="J36" s="279"/>
      <c r="K36" s="279"/>
      <c r="L36" s="279"/>
    </row>
    <row r="37" spans="2:12" ht="25.15" customHeight="1" x14ac:dyDescent="0.25">
      <c r="B37" s="279"/>
      <c r="C37" s="279"/>
      <c r="D37" s="279"/>
      <c r="E37" s="279"/>
      <c r="F37" s="279"/>
      <c r="G37" s="279"/>
      <c r="H37" s="286">
        <f t="shared" si="1"/>
        <v>175</v>
      </c>
      <c r="I37" s="287">
        <f t="shared" si="0"/>
        <v>1.0692129000131074</v>
      </c>
      <c r="J37" s="279"/>
      <c r="K37" s="279"/>
      <c r="L37" s="279"/>
    </row>
    <row r="38" spans="2:12" ht="25.15" customHeight="1" x14ac:dyDescent="0.25">
      <c r="B38" s="279"/>
      <c r="C38" s="279"/>
      <c r="D38" s="279"/>
      <c r="E38" s="279"/>
      <c r="F38" s="279"/>
      <c r="G38" s="279"/>
      <c r="H38" s="286">
        <f t="shared" si="1"/>
        <v>180</v>
      </c>
      <c r="I38" s="287">
        <f t="shared" si="0"/>
        <v>1.070698099337472</v>
      </c>
      <c r="J38" s="279"/>
      <c r="K38" s="279"/>
      <c r="L38" s="279"/>
    </row>
    <row r="39" spans="2:12" ht="25.15" customHeight="1" x14ac:dyDescent="0.25">
      <c r="B39" s="279"/>
      <c r="C39" s="279"/>
      <c r="D39" s="279"/>
      <c r="E39" s="279"/>
      <c r="F39" s="279"/>
      <c r="G39" s="279"/>
      <c r="H39" s="286">
        <f t="shared" si="1"/>
        <v>185</v>
      </c>
      <c r="I39" s="287">
        <f t="shared" si="0"/>
        <v>1.0721405174842671</v>
      </c>
      <c r="J39" s="279"/>
      <c r="K39" s="279"/>
      <c r="L39" s="279"/>
    </row>
    <row r="40" spans="2:12" ht="25.15" customHeight="1" x14ac:dyDescent="0.25">
      <c r="B40" s="279"/>
      <c r="C40" s="279"/>
      <c r="D40" s="279"/>
      <c r="E40" s="279"/>
      <c r="F40" s="279"/>
      <c r="G40" s="279"/>
      <c r="H40" s="286">
        <f t="shared" si="1"/>
        <v>190</v>
      </c>
      <c r="I40" s="287">
        <f t="shared" si="0"/>
        <v>1.0735425022748137</v>
      </c>
      <c r="J40" s="279"/>
      <c r="K40" s="279"/>
      <c r="L40" s="279"/>
    </row>
    <row r="41" spans="2:12" ht="25.15" customHeight="1" x14ac:dyDescent="0.25">
      <c r="B41" s="279"/>
      <c r="C41" s="279"/>
      <c r="D41" s="279"/>
      <c r="E41" s="279"/>
      <c r="F41" s="279"/>
      <c r="G41" s="279"/>
      <c r="H41" s="286">
        <f t="shared" si="1"/>
        <v>195</v>
      </c>
      <c r="I41" s="287">
        <f t="shared" si="0"/>
        <v>1.074906214758208</v>
      </c>
      <c r="J41" s="279"/>
      <c r="K41" s="279"/>
      <c r="L41" s="279"/>
    </row>
    <row r="42" spans="2:12" ht="25.15" customHeight="1" x14ac:dyDescent="0.25">
      <c r="B42" s="279"/>
      <c r="C42" s="279"/>
      <c r="D42" s="279"/>
      <c r="E42" s="279"/>
      <c r="F42" s="279"/>
      <c r="G42" s="279"/>
      <c r="H42" s="286">
        <f t="shared" si="1"/>
        <v>200</v>
      </c>
      <c r="I42" s="287">
        <f t="shared" si="0"/>
        <v>1.0762336484403332</v>
      </c>
      <c r="J42" s="279"/>
      <c r="K42" s="279"/>
      <c r="L42" s="279"/>
    </row>
    <row r="43" spans="2:12" ht="25.15" customHeight="1" x14ac:dyDescent="0.25">
      <c r="B43" s="279"/>
      <c r="C43" s="279"/>
      <c r="D43" s="279"/>
      <c r="E43" s="279"/>
      <c r="F43" s="279"/>
      <c r="G43" s="279"/>
      <c r="H43" s="286">
        <f t="shared" si="1"/>
        <v>205</v>
      </c>
      <c r="I43" s="287">
        <f t="shared" si="0"/>
        <v>1.0775266461055821</v>
      </c>
      <c r="J43" s="279"/>
      <c r="K43" s="279"/>
      <c r="L43" s="279"/>
    </row>
    <row r="44" spans="2:12" ht="25.15" customHeight="1" x14ac:dyDescent="0.25">
      <c r="B44" s="279"/>
      <c r="C44" s="279"/>
      <c r="D44" s="279"/>
      <c r="E44" s="279"/>
      <c r="F44" s="279"/>
      <c r="G44" s="279"/>
      <c r="H44" s="286">
        <f t="shared" si="1"/>
        <v>210</v>
      </c>
      <c r="I44" s="287">
        <f t="shared" si="0"/>
        <v>1.0787869145835749</v>
      </c>
      <c r="J44" s="279"/>
      <c r="K44" s="279"/>
      <c r="L44" s="279"/>
    </row>
    <row r="45" spans="2:12" ht="25.15" customHeight="1" x14ac:dyDescent="0.25">
      <c r="B45" s="279"/>
      <c r="C45" s="279"/>
      <c r="D45" s="279"/>
      <c r="E45" s="279"/>
      <c r="F45" s="279"/>
      <c r="G45" s="279"/>
      <c r="H45" s="286">
        <f t="shared" si="1"/>
        <v>215</v>
      </c>
      <c r="I45" s="287">
        <f t="shared" si="0"/>
        <v>1.0800160377545249</v>
      </c>
      <c r="J45" s="279"/>
      <c r="K45" s="279"/>
      <c r="L45" s="279"/>
    </row>
    <row r="46" spans="2:12" ht="25.15" customHeight="1" x14ac:dyDescent="0.25">
      <c r="B46" s="279"/>
      <c r="C46" s="279"/>
      <c r="D46" s="279"/>
      <c r="E46" s="279"/>
      <c r="F46" s="279"/>
      <c r="G46" s="279"/>
      <c r="H46" s="286">
        <f t="shared" si="1"/>
        <v>220</v>
      </c>
      <c r="I46" s="287">
        <f t="shared" si="0"/>
        <v>1.0812154880391427</v>
      </c>
      <c r="J46" s="279"/>
      <c r="K46" s="279"/>
      <c r="L46" s="279"/>
    </row>
    <row r="47" spans="2:12" ht="25.15" customHeight="1" x14ac:dyDescent="0.25">
      <c r="B47" s="279"/>
      <c r="C47" s="279"/>
      <c r="D47" s="279"/>
      <c r="E47" s="279"/>
      <c r="F47" s="279"/>
      <c r="G47" s="279"/>
      <c r="H47" s="286">
        <f t="shared" si="1"/>
        <v>225</v>
      </c>
      <c r="I47" s="287">
        <f t="shared" si="0"/>
        <v>1.082386636579844</v>
      </c>
      <c r="J47" s="279"/>
      <c r="K47" s="279"/>
      <c r="L47" s="279"/>
    </row>
    <row r="48" spans="2:12" ht="25.15" customHeight="1" x14ac:dyDescent="0.25">
      <c r="B48" s="279"/>
      <c r="C48" s="279"/>
      <c r="D48" s="279"/>
      <c r="E48" s="279"/>
      <c r="F48" s="279"/>
      <c r="G48" s="279"/>
      <c r="H48" s="286">
        <f t="shared" si="1"/>
        <v>230</v>
      </c>
      <c r="I48" s="287">
        <f t="shared" si="0"/>
        <v>1.0835307622879164</v>
      </c>
      <c r="J48" s="279"/>
      <c r="K48" s="279"/>
      <c r="L48" s="279"/>
    </row>
    <row r="49" spans="2:12" ht="25.15" customHeight="1" x14ac:dyDescent="0.25">
      <c r="B49" s="279"/>
      <c r="C49" s="279"/>
      <c r="D49" s="279"/>
      <c r="E49" s="279"/>
      <c r="F49" s="279"/>
      <c r="G49" s="279"/>
      <c r="H49" s="286">
        <f t="shared" si="1"/>
        <v>235</v>
      </c>
      <c r="I49" s="287">
        <f t="shared" si="0"/>
        <v>1.0846490599046814</v>
      </c>
      <c r="J49" s="279"/>
      <c r="K49" s="279"/>
      <c r="L49" s="279"/>
    </row>
    <row r="50" spans="2:12" ht="25.15" customHeight="1" x14ac:dyDescent="0.25">
      <c r="B50" s="279"/>
      <c r="C50" s="279"/>
      <c r="D50" s="279"/>
      <c r="E50" s="279"/>
      <c r="F50" s="279"/>
      <c r="G50" s="279"/>
      <c r="H50" s="286">
        <f t="shared" si="1"/>
        <v>240</v>
      </c>
      <c r="I50" s="287">
        <f t="shared" si="0"/>
        <v>1.085742647202695</v>
      </c>
      <c r="J50" s="279"/>
      <c r="K50" s="279"/>
      <c r="L50" s="279"/>
    </row>
    <row r="51" spans="2:12" ht="25.15" customHeight="1" x14ac:dyDescent="0.25">
      <c r="B51" s="279"/>
      <c r="C51" s="279"/>
      <c r="D51" s="279"/>
      <c r="E51" s="279"/>
      <c r="F51" s="279"/>
      <c r="G51" s="279"/>
      <c r="H51" s="286">
        <f t="shared" si="1"/>
        <v>245</v>
      </c>
      <c r="I51" s="287">
        <f t="shared" si="0"/>
        <v>1.086812571434594</v>
      </c>
      <c r="J51" s="279"/>
      <c r="K51" s="279"/>
      <c r="L51" s="279"/>
    </row>
    <row r="52" spans="2:12" ht="25.15" customHeight="1" x14ac:dyDescent="0.25">
      <c r="B52" s="279"/>
      <c r="C52" s="279"/>
      <c r="D52" s="279"/>
      <c r="E52" s="279"/>
      <c r="F52" s="279"/>
      <c r="G52" s="279"/>
      <c r="H52" s="286">
        <f t="shared" si="1"/>
        <v>250</v>
      </c>
      <c r="I52" s="287">
        <f t="shared" si="0"/>
        <v>1.0878598151218681</v>
      </c>
      <c r="J52" s="279"/>
      <c r="K52" s="279"/>
      <c r="L52" s="279"/>
    </row>
    <row r="53" spans="2:12" ht="25.15" customHeight="1" x14ac:dyDescent="0.25">
      <c r="B53" s="279"/>
      <c r="C53" s="279"/>
      <c r="D53" s="279"/>
      <c r="E53" s="279"/>
      <c r="F53" s="279"/>
      <c r="G53" s="279"/>
      <c r="H53" s="286">
        <f t="shared" si="1"/>
        <v>255</v>
      </c>
      <c r="I53" s="287">
        <f t="shared" si="0"/>
        <v>1.0888853012628652</v>
      </c>
      <c r="J53" s="279"/>
      <c r="K53" s="279"/>
      <c r="L53" s="279"/>
    </row>
    <row r="54" spans="2:12" ht="25.15" customHeight="1" x14ac:dyDescent="0.25">
      <c r="B54" s="279"/>
      <c r="C54" s="279"/>
      <c r="D54" s="279"/>
      <c r="E54" s="279"/>
      <c r="F54" s="279"/>
      <c r="G54" s="279"/>
      <c r="H54" s="286">
        <f t="shared" si="1"/>
        <v>260</v>
      </c>
      <c r="I54" s="287">
        <f t="shared" si="0"/>
        <v>1.0898898980284994</v>
      </c>
      <c r="J54" s="279"/>
      <c r="K54" s="279"/>
      <c r="L54" s="279"/>
    </row>
    <row r="55" spans="2:12" ht="25.15" customHeight="1" x14ac:dyDescent="0.25">
      <c r="B55" s="279"/>
      <c r="C55" s="279"/>
      <c r="D55" s="279"/>
      <c r="E55" s="279"/>
      <c r="F55" s="279"/>
      <c r="G55" s="279"/>
      <c r="H55" s="286">
        <f t="shared" si="1"/>
        <v>265</v>
      </c>
      <c r="I55" s="287">
        <f t="shared" si="0"/>
        <v>1.0908744230048619</v>
      </c>
      <c r="J55" s="279"/>
      <c r="K55" s="279"/>
      <c r="L55" s="279"/>
    </row>
    <row r="56" spans="2:12" ht="25.15" customHeight="1" x14ac:dyDescent="0.25">
      <c r="B56" s="279"/>
      <c r="C56" s="279"/>
      <c r="D56" s="279"/>
      <c r="E56" s="279"/>
      <c r="F56" s="279"/>
      <c r="G56" s="279"/>
      <c r="H56" s="286">
        <f t="shared" si="1"/>
        <v>270</v>
      </c>
      <c r="I56" s="287">
        <f t="shared" si="0"/>
        <v>1.0918396470341369</v>
      </c>
      <c r="J56" s="279"/>
      <c r="K56" s="279"/>
      <c r="L56" s="279"/>
    </row>
    <row r="57" spans="2:12" ht="25.15" customHeight="1" x14ac:dyDescent="0.25">
      <c r="B57" s="279"/>
      <c r="C57" s="279"/>
      <c r="D57" s="279"/>
      <c r="E57" s="279"/>
      <c r="F57" s="279"/>
      <c r="G57" s="279"/>
      <c r="H57" s="286">
        <f t="shared" si="1"/>
        <v>275</v>
      </c>
      <c r="I57" s="287">
        <f t="shared" si="0"/>
        <v>1.0927862976985416</v>
      </c>
      <c r="J57" s="279"/>
      <c r="K57" s="279"/>
      <c r="L57" s="279"/>
    </row>
    <row r="58" spans="2:12" ht="25.15" customHeight="1" x14ac:dyDescent="0.25">
      <c r="B58" s="279"/>
      <c r="C58" s="279"/>
      <c r="D58" s="279"/>
      <c r="E58" s="279"/>
      <c r="F58" s="279"/>
      <c r="G58" s="279"/>
      <c r="H58" s="286">
        <f t="shared" si="1"/>
        <v>280</v>
      </c>
      <c r="I58" s="287">
        <f t="shared" si="0"/>
        <v>1.0937150624863372</v>
      </c>
      <c r="J58" s="279"/>
      <c r="K58" s="279"/>
      <c r="L58" s="279"/>
    </row>
    <row r="59" spans="2:12" ht="25.15" customHeight="1" x14ac:dyDescent="0.25">
      <c r="B59" s="279"/>
      <c r="C59" s="279"/>
      <c r="D59" s="279"/>
      <c r="E59" s="279"/>
      <c r="F59" s="279"/>
      <c r="G59" s="279"/>
      <c r="H59" s="286">
        <f t="shared" si="1"/>
        <v>285</v>
      </c>
      <c r="I59" s="287">
        <f t="shared" si="0"/>
        <v>1.0946265916740203</v>
      </c>
      <c r="J59" s="279"/>
      <c r="K59" s="279"/>
      <c r="L59" s="279"/>
    </row>
    <row r="60" spans="2:12" ht="25.15" customHeight="1" x14ac:dyDescent="0.25">
      <c r="B60" s="279"/>
      <c r="C60" s="279"/>
      <c r="D60" s="279"/>
      <c r="E60" s="279"/>
      <c r="F60" s="279"/>
      <c r="G60" s="279"/>
      <c r="H60" s="286">
        <f t="shared" si="1"/>
        <v>290</v>
      </c>
      <c r="I60" s="287">
        <f t="shared" si="0"/>
        <v>1.095521500954681</v>
      </c>
      <c r="J60" s="279"/>
      <c r="K60" s="279"/>
      <c r="L60" s="279"/>
    </row>
    <row r="61" spans="2:12" ht="25.15" customHeight="1" x14ac:dyDescent="0.25">
      <c r="B61" s="279"/>
      <c r="C61" s="279"/>
      <c r="D61" s="279"/>
      <c r="E61" s="279"/>
      <c r="F61" s="279"/>
      <c r="G61" s="279"/>
      <c r="H61" s="286">
        <f t="shared" si="1"/>
        <v>295</v>
      </c>
      <c r="I61" s="287">
        <f t="shared" si="0"/>
        <v>1.0964003738388195</v>
      </c>
      <c r="J61" s="279"/>
      <c r="K61" s="279"/>
      <c r="L61" s="279"/>
    </row>
    <row r="62" spans="2:12" ht="25.15" customHeight="1" x14ac:dyDescent="0.25">
      <c r="B62" s="279"/>
      <c r="C62" s="279"/>
      <c r="D62" s="279"/>
      <c r="E62" s="279"/>
      <c r="F62" s="279"/>
      <c r="G62" s="279"/>
      <c r="H62" s="286">
        <f t="shared" si="1"/>
        <v>300</v>
      </c>
      <c r="I62" s="287">
        <f t="shared" si="0"/>
        <v>1.0972637638508393</v>
      </c>
      <c r="J62" s="279"/>
      <c r="K62" s="279"/>
      <c r="L62" s="279"/>
    </row>
    <row r="63" spans="2:12" ht="25.15" customHeight="1" x14ac:dyDescent="0.25">
      <c r="B63" s="279"/>
      <c r="C63" s="279"/>
      <c r="D63" s="279"/>
      <c r="E63" s="279"/>
      <c r="F63" s="279"/>
      <c r="G63" s="279"/>
      <c r="H63" s="286">
        <f t="shared" si="1"/>
        <v>305</v>
      </c>
      <c r="I63" s="287">
        <f t="shared" si="0"/>
        <v>1.0981121965417078</v>
      </c>
      <c r="J63" s="279"/>
      <c r="K63" s="279"/>
      <c r="L63" s="279"/>
    </row>
    <row r="64" spans="2:12" ht="25.15" customHeight="1" x14ac:dyDescent="0.25">
      <c r="B64" s="279"/>
      <c r="C64" s="279"/>
      <c r="D64" s="279"/>
      <c r="E64" s="279"/>
      <c r="F64" s="279"/>
      <c r="G64" s="279"/>
      <c r="H64" s="286">
        <f t="shared" si="1"/>
        <v>310</v>
      </c>
      <c r="I64" s="287">
        <f t="shared" si="0"/>
        <v>1.0989461713358977</v>
      </c>
      <c r="J64" s="279"/>
      <c r="K64" s="279"/>
      <c r="L64" s="279"/>
    </row>
    <row r="65" spans="2:12" ht="25.15" customHeight="1" x14ac:dyDescent="0.25">
      <c r="B65" s="279"/>
      <c r="C65" s="279"/>
      <c r="D65" s="279"/>
      <c r="E65" s="279"/>
      <c r="F65" s="279"/>
      <c r="G65" s="279"/>
      <c r="H65" s="286">
        <f t="shared" si="1"/>
        <v>315</v>
      </c>
      <c r="I65" s="287">
        <f t="shared" si="0"/>
        <v>1.0997661632287137</v>
      </c>
      <c r="J65" s="279"/>
      <c r="K65" s="279"/>
      <c r="L65" s="279"/>
    </row>
    <row r="66" spans="2:12" ht="25.15" customHeight="1" x14ac:dyDescent="0.25">
      <c r="B66" s="279"/>
      <c r="C66" s="279"/>
      <c r="D66" s="279"/>
      <c r="E66" s="279"/>
      <c r="F66" s="279"/>
      <c r="G66" s="279"/>
      <c r="H66" s="286">
        <f t="shared" si="1"/>
        <v>320</v>
      </c>
      <c r="I66" s="287">
        <f t="shared" si="0"/>
        <v>1.1005726243482847</v>
      </c>
      <c r="J66" s="279"/>
      <c r="K66" s="279"/>
      <c r="L66" s="279"/>
    </row>
    <row r="67" spans="2:12" ht="25.15" customHeight="1" x14ac:dyDescent="0.25">
      <c r="B67" s="279"/>
      <c r="C67" s="279"/>
      <c r="D67" s="279"/>
      <c r="E67" s="279"/>
      <c r="F67" s="279"/>
      <c r="G67" s="279"/>
      <c r="H67" s="286">
        <f t="shared" si="1"/>
        <v>325</v>
      </c>
      <c r="I67" s="287">
        <f t="shared" si="0"/>
        <v>1.1013659853949533</v>
      </c>
      <c r="J67" s="279"/>
      <c r="K67" s="279"/>
      <c r="L67" s="279"/>
    </row>
    <row r="68" spans="2:12" ht="25.15" customHeight="1" x14ac:dyDescent="0.25">
      <c r="B68" s="279"/>
      <c r="C68" s="279"/>
      <c r="D68" s="279"/>
      <c r="E68" s="279"/>
      <c r="F68" s="279"/>
      <c r="G68" s="279"/>
      <c r="H68" s="286">
        <f t="shared" si="1"/>
        <v>330</v>
      </c>
      <c r="I68" s="287">
        <f t="shared" si="0"/>
        <v>1.1021466569694025</v>
      </c>
      <c r="J68" s="279"/>
      <c r="K68" s="279"/>
      <c r="L68" s="279"/>
    </row>
    <row r="69" spans="2:12" ht="25.15" customHeight="1" x14ac:dyDescent="0.25">
      <c r="B69" s="279"/>
      <c r="C69" s="279"/>
      <c r="D69" s="279"/>
      <c r="E69" s="279"/>
      <c r="F69" s="279"/>
      <c r="G69" s="279"/>
      <c r="H69" s="286">
        <f t="shared" si="1"/>
        <v>335</v>
      </c>
      <c r="I69" s="287">
        <f t="shared" ref="I69:I102" si="2">0.75*(1-0.2*LN(-LN(1-1/H69)))^0.5</f>
        <v>1.1029150307996933</v>
      </c>
      <c r="J69" s="279"/>
      <c r="K69" s="279"/>
      <c r="L69" s="279"/>
    </row>
    <row r="70" spans="2:12" ht="25.15" customHeight="1" x14ac:dyDescent="0.25">
      <c r="B70" s="279"/>
      <c r="C70" s="279"/>
      <c r="D70" s="279"/>
      <c r="E70" s="279"/>
      <c r="F70" s="279"/>
      <c r="G70" s="279"/>
      <c r="H70" s="286">
        <f t="shared" ref="H70:H102" si="3">H69+5</f>
        <v>340</v>
      </c>
      <c r="I70" s="287">
        <f t="shared" si="2"/>
        <v>1.1036714808762682</v>
      </c>
      <c r="J70" s="279"/>
      <c r="K70" s="279"/>
      <c r="L70" s="279"/>
    </row>
    <row r="71" spans="2:12" ht="25.15" customHeight="1" x14ac:dyDescent="0.25">
      <c r="B71" s="279"/>
      <c r="C71" s="279"/>
      <c r="D71" s="279"/>
      <c r="E71" s="279"/>
      <c r="F71" s="279"/>
      <c r="G71" s="279"/>
      <c r="H71" s="286">
        <f t="shared" si="3"/>
        <v>345</v>
      </c>
      <c r="I71" s="287">
        <f t="shared" si="2"/>
        <v>1.1044163645030824</v>
      </c>
      <c r="J71" s="279"/>
      <c r="K71" s="279"/>
      <c r="L71" s="279"/>
    </row>
    <row r="72" spans="2:12" ht="25.15" customHeight="1" x14ac:dyDescent="0.25">
      <c r="B72" s="279"/>
      <c r="C72" s="279"/>
      <c r="D72" s="279"/>
      <c r="E72" s="279"/>
      <c r="F72" s="279"/>
      <c r="G72" s="279"/>
      <c r="H72" s="286">
        <f t="shared" si="3"/>
        <v>350</v>
      </c>
      <c r="I72" s="287">
        <f t="shared" si="2"/>
        <v>1.1051500232721798</v>
      </c>
      <c r="J72" s="279"/>
      <c r="K72" s="279"/>
      <c r="L72" s="279"/>
    </row>
    <row r="73" spans="2:12" ht="25.15" customHeight="1" x14ac:dyDescent="0.25">
      <c r="B73" s="279"/>
      <c r="C73" s="279"/>
      <c r="D73" s="279"/>
      <c r="E73" s="279"/>
      <c r="F73" s="279"/>
      <c r="G73" s="279"/>
      <c r="H73" s="286">
        <f t="shared" si="3"/>
        <v>355</v>
      </c>
      <c r="I73" s="287">
        <f t="shared" si="2"/>
        <v>1.105872783968306</v>
      </c>
      <c r="J73" s="279"/>
      <c r="K73" s="279"/>
      <c r="L73" s="279"/>
    </row>
    <row r="74" spans="2:12" ht="25.15" customHeight="1" x14ac:dyDescent="0.25">
      <c r="B74" s="279"/>
      <c r="C74" s="279"/>
      <c r="D74" s="279"/>
      <c r="E74" s="279"/>
      <c r="F74" s="279"/>
      <c r="G74" s="279"/>
      <c r="H74" s="286">
        <f t="shared" si="3"/>
        <v>360</v>
      </c>
      <c r="I74" s="287">
        <f t="shared" si="2"/>
        <v>1.1065849594094628</v>
      </c>
      <c r="J74" s="279"/>
      <c r="K74" s="279"/>
      <c r="L74" s="279"/>
    </row>
    <row r="75" spans="2:12" ht="25.15" customHeight="1" x14ac:dyDescent="0.25">
      <c r="B75" s="279"/>
      <c r="C75" s="279"/>
      <c r="D75" s="279"/>
      <c r="E75" s="279"/>
      <c r="F75" s="279"/>
      <c r="G75" s="279"/>
      <c r="H75" s="286">
        <f t="shared" si="3"/>
        <v>365</v>
      </c>
      <c r="I75" s="287">
        <f t="shared" si="2"/>
        <v>1.1072868492288062</v>
      </c>
      <c r="J75" s="279"/>
      <c r="K75" s="279"/>
      <c r="L75" s="279"/>
    </row>
    <row r="76" spans="2:12" ht="25.15" customHeight="1" x14ac:dyDescent="0.25">
      <c r="B76" s="279"/>
      <c r="C76" s="279"/>
      <c r="D76" s="279"/>
      <c r="E76" s="279"/>
      <c r="F76" s="279"/>
      <c r="G76" s="279"/>
      <c r="H76" s="286">
        <f t="shared" si="3"/>
        <v>370</v>
      </c>
      <c r="I76" s="287">
        <f t="shared" si="2"/>
        <v>1.1079787406026906</v>
      </c>
      <c r="J76" s="279"/>
      <c r="K76" s="279"/>
      <c r="L76" s="279"/>
    </row>
    <row r="77" spans="2:12" ht="25.15" customHeight="1" x14ac:dyDescent="0.25">
      <c r="B77" s="279"/>
      <c r="C77" s="279"/>
      <c r="D77" s="279"/>
      <c r="E77" s="279"/>
      <c r="F77" s="279"/>
      <c r="G77" s="279"/>
      <c r="H77" s="286">
        <f t="shared" si="3"/>
        <v>375</v>
      </c>
      <c r="I77" s="287">
        <f t="shared" si="2"/>
        <v>1.1086609089292538</v>
      </c>
      <c r="J77" s="279"/>
      <c r="K77" s="279"/>
      <c r="L77" s="279"/>
    </row>
    <row r="78" spans="2:12" ht="25.15" customHeight="1" x14ac:dyDescent="0.25">
      <c r="B78" s="279"/>
      <c r="C78" s="279"/>
      <c r="D78" s="279"/>
      <c r="E78" s="279"/>
      <c r="F78" s="279"/>
      <c r="G78" s="279"/>
      <c r="H78" s="286">
        <f t="shared" si="3"/>
        <v>380</v>
      </c>
      <c r="I78" s="287">
        <f t="shared" si="2"/>
        <v>1.1093336184615306</v>
      </c>
      <c r="J78" s="279"/>
      <c r="K78" s="279"/>
      <c r="L78" s="279"/>
    </row>
    <row r="79" spans="2:12" ht="25.15" customHeight="1" x14ac:dyDescent="0.25">
      <c r="B79" s="279"/>
      <c r="C79" s="279"/>
      <c r="D79" s="279"/>
      <c r="E79" s="279"/>
      <c r="F79" s="279"/>
      <c r="G79" s="279"/>
      <c r="H79" s="286">
        <f t="shared" si="3"/>
        <v>385</v>
      </c>
      <c r="I79" s="287">
        <f t="shared" si="2"/>
        <v>1.1099971228986598</v>
      </c>
      <c r="J79" s="279"/>
      <c r="K79" s="279"/>
      <c r="L79" s="279"/>
    </row>
    <row r="80" spans="2:12" ht="25.15" customHeight="1" x14ac:dyDescent="0.25">
      <c r="B80" s="279"/>
      <c r="C80" s="279"/>
      <c r="D80" s="279"/>
      <c r="E80" s="279"/>
      <c r="F80" s="279"/>
      <c r="G80" s="279"/>
      <c r="H80" s="286">
        <f t="shared" si="3"/>
        <v>390</v>
      </c>
      <c r="I80" s="287">
        <f t="shared" si="2"/>
        <v>1.1106516659385122</v>
      </c>
      <c r="J80" s="279"/>
      <c r="K80" s="279"/>
      <c r="L80" s="279"/>
    </row>
    <row r="81" spans="2:12" ht="25.15" customHeight="1" x14ac:dyDescent="0.25">
      <c r="B81" s="279"/>
      <c r="C81" s="279"/>
      <c r="D81" s="279"/>
      <c r="E81" s="279"/>
      <c r="F81" s="279"/>
      <c r="G81" s="279"/>
      <c r="H81" s="286">
        <f t="shared" si="3"/>
        <v>395</v>
      </c>
      <c r="I81" s="287">
        <f t="shared" si="2"/>
        <v>1.1112974817946781</v>
      </c>
      <c r="J81" s="279"/>
      <c r="K81" s="279"/>
      <c r="L81" s="279"/>
    </row>
    <row r="82" spans="2:12" ht="25.15" customHeight="1" x14ac:dyDescent="0.25">
      <c r="B82" s="279"/>
      <c r="C82" s="279"/>
      <c r="D82" s="279"/>
      <c r="E82" s="279"/>
      <c r="F82" s="279"/>
      <c r="G82" s="279"/>
      <c r="H82" s="286">
        <f t="shared" si="3"/>
        <v>400</v>
      </c>
      <c r="I82" s="287">
        <f t="shared" si="2"/>
        <v>1.1119347956805583</v>
      </c>
      <c r="J82" s="279"/>
      <c r="K82" s="279"/>
      <c r="L82" s="279"/>
    </row>
    <row r="83" spans="2:12" ht="25.15" customHeight="1" x14ac:dyDescent="0.25">
      <c r="B83" s="279"/>
      <c r="C83" s="279"/>
      <c r="D83" s="279"/>
      <c r="E83" s="279"/>
      <c r="F83" s="279"/>
      <c r="G83" s="279"/>
      <c r="H83" s="286">
        <f t="shared" si="3"/>
        <v>405</v>
      </c>
      <c r="I83" s="287">
        <f t="shared" si="2"/>
        <v>1.1125638242630134</v>
      </c>
      <c r="J83" s="279"/>
      <c r="K83" s="279"/>
      <c r="L83" s="279"/>
    </row>
    <row r="84" spans="2:12" ht="25.15" customHeight="1" x14ac:dyDescent="0.25">
      <c r="B84" s="279"/>
      <c r="C84" s="279"/>
      <c r="D84" s="279"/>
      <c r="E84" s="279"/>
      <c r="F84" s="279"/>
      <c r="G84" s="279"/>
      <c r="H84" s="286">
        <f t="shared" si="3"/>
        <v>410</v>
      </c>
      <c r="I84" s="287">
        <f t="shared" si="2"/>
        <v>1.1131847760878655</v>
      </c>
      <c r="J84" s="279"/>
      <c r="K84" s="279"/>
      <c r="L84" s="279"/>
    </row>
    <row r="85" spans="2:12" ht="25.15" customHeight="1" x14ac:dyDescent="0.25">
      <c r="B85" s="279"/>
      <c r="C85" s="279"/>
      <c r="D85" s="279"/>
      <c r="E85" s="279"/>
      <c r="F85" s="279"/>
      <c r="G85" s="279"/>
      <c r="H85" s="286">
        <f t="shared" si="3"/>
        <v>415</v>
      </c>
      <c r="I85" s="287">
        <f t="shared" si="2"/>
        <v>1.1137978519792913</v>
      </c>
      <c r="J85" s="279"/>
      <c r="K85" s="279"/>
      <c r="L85" s="279"/>
    </row>
    <row r="86" spans="2:12" ht="25.15" customHeight="1" x14ac:dyDescent="0.25">
      <c r="B86" s="279"/>
      <c r="C86" s="279"/>
      <c r="D86" s="279"/>
      <c r="E86" s="279"/>
      <c r="F86" s="279"/>
      <c r="G86" s="279"/>
      <c r="H86" s="286">
        <f t="shared" si="3"/>
        <v>420</v>
      </c>
      <c r="I86" s="287">
        <f t="shared" si="2"/>
        <v>1.1144032454150117</v>
      </c>
      <c r="J86" s="279"/>
      <c r="K86" s="279"/>
      <c r="L86" s="279"/>
    </row>
    <row r="87" spans="2:12" ht="25.15" customHeight="1" x14ac:dyDescent="0.25">
      <c r="B87" s="279"/>
      <c r="C87" s="279"/>
      <c r="D87" s="279"/>
      <c r="E87" s="279"/>
      <c r="F87" s="279"/>
      <c r="G87" s="279"/>
      <c r="H87" s="286">
        <f t="shared" si="3"/>
        <v>425</v>
      </c>
      <c r="I87" s="287">
        <f t="shared" si="2"/>
        <v>1.1150011428790321</v>
      </c>
      <c r="J87" s="279"/>
      <c r="K87" s="279"/>
      <c r="L87" s="279"/>
    </row>
    <row r="88" spans="2:12" ht="25.15" customHeight="1" x14ac:dyDescent="0.25">
      <c r="B88" s="279"/>
      <c r="C88" s="279"/>
      <c r="D88" s="279"/>
      <c r="E88" s="279"/>
      <c r="F88" s="279"/>
      <c r="G88" s="279"/>
      <c r="H88" s="286">
        <f t="shared" si="3"/>
        <v>430</v>
      </c>
      <c r="I88" s="287">
        <f t="shared" si="2"/>
        <v>1.1155917241934883</v>
      </c>
      <c r="J88" s="279"/>
      <c r="K88" s="279"/>
      <c r="L88" s="279"/>
    </row>
    <row r="89" spans="2:12" ht="25.15" customHeight="1" x14ac:dyDescent="0.25">
      <c r="B89" s="279"/>
      <c r="C89" s="279"/>
      <c r="D89" s="279"/>
      <c r="E89" s="279"/>
      <c r="F89" s="279"/>
      <c r="G89" s="279"/>
      <c r="H89" s="286">
        <f t="shared" si="3"/>
        <v>435</v>
      </c>
      <c r="I89" s="287">
        <f t="shared" si="2"/>
        <v>1.1161751628311067</v>
      </c>
      <c r="J89" s="279"/>
      <c r="K89" s="279"/>
      <c r="L89" s="279"/>
    </row>
    <row r="90" spans="2:12" ht="25.15" customHeight="1" x14ac:dyDescent="0.25">
      <c r="B90" s="279"/>
      <c r="C90" s="279"/>
      <c r="D90" s="279"/>
      <c r="E90" s="279"/>
      <c r="F90" s="279"/>
      <c r="G90" s="279"/>
      <c r="H90" s="286">
        <f t="shared" si="3"/>
        <v>440</v>
      </c>
      <c r="I90" s="287">
        <f t="shared" si="2"/>
        <v>1.1167516262095742</v>
      </c>
      <c r="J90" s="279"/>
      <c r="K90" s="279"/>
      <c r="L90" s="279"/>
    </row>
    <row r="91" spans="2:12" ht="25.15" customHeight="1" x14ac:dyDescent="0.25">
      <c r="B91" s="279"/>
      <c r="C91" s="279"/>
      <c r="D91" s="279"/>
      <c r="E91" s="279"/>
      <c r="F91" s="279"/>
      <c r="G91" s="279"/>
      <c r="H91" s="286">
        <f t="shared" si="3"/>
        <v>445</v>
      </c>
      <c r="I91" s="287">
        <f t="shared" si="2"/>
        <v>1.1173212759691014</v>
      </c>
      <c r="J91" s="279"/>
      <c r="K91" s="279"/>
      <c r="L91" s="279"/>
    </row>
    <row r="92" spans="2:12" ht="25.15" customHeight="1" x14ac:dyDescent="0.25">
      <c r="B92" s="279"/>
      <c r="C92" s="279"/>
      <c r="D92" s="279"/>
      <c r="E92" s="279"/>
      <c r="F92" s="279"/>
      <c r="G92" s="279"/>
      <c r="H92" s="286">
        <f t="shared" si="3"/>
        <v>450</v>
      </c>
      <c r="I92" s="287">
        <f t="shared" si="2"/>
        <v>1.1178842682342789</v>
      </c>
      <c r="J92" s="279"/>
      <c r="K92" s="279"/>
      <c r="L92" s="279"/>
    </row>
    <row r="93" spans="2:12" ht="25.15" customHeight="1" x14ac:dyDescent="0.25">
      <c r="B93" s="279"/>
      <c r="C93" s="279"/>
      <c r="D93" s="279"/>
      <c r="E93" s="279"/>
      <c r="F93" s="279"/>
      <c r="G93" s="279"/>
      <c r="H93" s="286">
        <f t="shared" si="3"/>
        <v>455</v>
      </c>
      <c r="I93" s="287">
        <f t="shared" si="2"/>
        <v>1.1184407538613177</v>
      </c>
      <c r="J93" s="279"/>
      <c r="K93" s="279"/>
      <c r="L93" s="279"/>
    </row>
    <row r="94" spans="2:12" ht="25.15" customHeight="1" x14ac:dyDescent="0.25">
      <c r="B94" s="279"/>
      <c r="C94" s="279"/>
      <c r="D94" s="279"/>
      <c r="E94" s="279"/>
      <c r="F94" s="279"/>
      <c r="G94" s="279"/>
      <c r="H94" s="286">
        <f t="shared" si="3"/>
        <v>460</v>
      </c>
      <c r="I94" s="287">
        <f t="shared" si="2"/>
        <v>1.118990878671597</v>
      </c>
      <c r="J94" s="279"/>
      <c r="K94" s="279"/>
      <c r="L94" s="279"/>
    </row>
    <row r="95" spans="2:12" ht="25.15" customHeight="1" x14ac:dyDescent="0.25">
      <c r="B95" s="279"/>
      <c r="C95" s="279"/>
      <c r="D95" s="279"/>
      <c r="E95" s="279"/>
      <c r="F95" s="279"/>
      <c r="G95" s="279"/>
      <c r="H95" s="286">
        <f t="shared" si="3"/>
        <v>465</v>
      </c>
      <c r="I95" s="287">
        <f t="shared" si="2"/>
        <v>1.1195347836724561</v>
      </c>
      <c r="J95" s="279"/>
      <c r="K95" s="279"/>
      <c r="L95" s="279"/>
    </row>
    <row r="96" spans="2:12" ht="25.15" customHeight="1" x14ac:dyDescent="0.25">
      <c r="B96" s="279"/>
      <c r="C96" s="279"/>
      <c r="D96" s="279"/>
      <c r="E96" s="279"/>
      <c r="F96" s="279"/>
      <c r="G96" s="279"/>
      <c r="H96" s="286">
        <f t="shared" si="3"/>
        <v>470</v>
      </c>
      <c r="I96" s="287">
        <f t="shared" si="2"/>
        <v>1.1200726052660412</v>
      </c>
      <c r="J96" s="279"/>
      <c r="K96" s="279"/>
      <c r="L96" s="279"/>
    </row>
    <row r="97" spans="1:37" ht="25.15" customHeight="1" x14ac:dyDescent="0.25">
      <c r="B97" s="279"/>
      <c r="C97" s="279"/>
      <c r="D97" s="279"/>
      <c r="E97" s="279"/>
      <c r="F97" s="279"/>
      <c r="G97" s="279"/>
      <c r="H97" s="286">
        <f t="shared" si="3"/>
        <v>475</v>
      </c>
      <c r="I97" s="287">
        <f t="shared" si="2"/>
        <v>1.120604475446954</v>
      </c>
      <c r="J97" s="279"/>
      <c r="K97" s="279"/>
      <c r="L97" s="279"/>
    </row>
    <row r="98" spans="1:37" ht="25.15" customHeight="1" x14ac:dyDescent="0.25">
      <c r="B98" s="279"/>
      <c r="C98" s="279"/>
      <c r="D98" s="279"/>
      <c r="E98" s="279"/>
      <c r="F98" s="279"/>
      <c r="G98" s="279"/>
      <c r="H98" s="286">
        <f t="shared" si="3"/>
        <v>480</v>
      </c>
      <c r="I98" s="287">
        <f t="shared" si="2"/>
        <v>1.1211305219894632</v>
      </c>
      <c r="J98" s="279"/>
      <c r="K98" s="279"/>
      <c r="L98" s="279"/>
    </row>
    <row r="99" spans="1:37" ht="25.15" customHeight="1" x14ac:dyDescent="0.25">
      <c r="B99" s="279"/>
      <c r="C99" s="279"/>
      <c r="D99" s="279"/>
      <c r="E99" s="279"/>
      <c r="F99" s="279"/>
      <c r="G99" s="279"/>
      <c r="H99" s="286">
        <f t="shared" si="3"/>
        <v>485</v>
      </c>
      <c r="I99" s="287">
        <f t="shared" si="2"/>
        <v>1.1216508686248758</v>
      </c>
      <c r="J99" s="279"/>
      <c r="K99" s="279"/>
      <c r="L99" s="279"/>
    </row>
    <row r="100" spans="1:37" ht="25.15" customHeight="1" x14ac:dyDescent="0.25">
      <c r="B100" s="279"/>
      <c r="C100" s="279"/>
      <c r="D100" s="279"/>
      <c r="E100" s="279"/>
      <c r="F100" s="279"/>
      <c r="G100" s="279"/>
      <c r="H100" s="286">
        <f t="shared" si="3"/>
        <v>490</v>
      </c>
      <c r="I100" s="287">
        <f t="shared" si="2"/>
        <v>1.1221656352097182</v>
      </c>
      <c r="J100" s="279"/>
      <c r="K100" s="279"/>
      <c r="L100" s="279"/>
    </row>
    <row r="101" spans="1:37" ht="25.15" customHeight="1" x14ac:dyDescent="0.25">
      <c r="B101" s="279"/>
      <c r="C101" s="279"/>
      <c r="D101" s="279"/>
      <c r="E101" s="279"/>
      <c r="F101" s="279"/>
      <c r="G101" s="279"/>
      <c r="H101" s="286">
        <f t="shared" si="3"/>
        <v>495</v>
      </c>
      <c r="I101" s="287">
        <f t="shared" si="2"/>
        <v>1.1226749378852849</v>
      </c>
      <c r="J101" s="279"/>
      <c r="K101" s="279"/>
      <c r="L101" s="279"/>
    </row>
    <row r="102" spans="1:37" ht="25.15" customHeight="1" x14ac:dyDescent="0.25">
      <c r="B102" s="279"/>
      <c r="C102" s="279"/>
      <c r="D102" s="279"/>
      <c r="E102" s="279"/>
      <c r="F102" s="279"/>
      <c r="G102" s="279"/>
      <c r="H102" s="286">
        <f t="shared" si="3"/>
        <v>500</v>
      </c>
      <c r="I102" s="287">
        <f t="shared" si="2"/>
        <v>1.1231788892290664</v>
      </c>
      <c r="J102" s="279"/>
      <c r="K102" s="279"/>
      <c r="L102" s="279"/>
    </row>
    <row r="103" spans="1:37" ht="25.15" customHeight="1" x14ac:dyDescent="0.25">
      <c r="B103" s="279"/>
      <c r="C103" s="279"/>
      <c r="D103" s="279"/>
      <c r="E103" s="279"/>
      <c r="F103" s="279"/>
      <c r="G103" s="279"/>
      <c r="H103" s="293"/>
      <c r="I103" s="293"/>
      <c r="J103" s="279"/>
      <c r="K103" s="279"/>
      <c r="L103" s="279"/>
    </row>
    <row r="104" spans="1:37" ht="25.15" customHeight="1" x14ac:dyDescent="0.25">
      <c r="B104" s="279"/>
      <c r="C104" s="279"/>
      <c r="D104" s="279"/>
      <c r="E104" s="279"/>
      <c r="F104" s="279"/>
      <c r="G104" s="279"/>
      <c r="H104" s="293"/>
      <c r="I104" s="293"/>
      <c r="J104" s="279"/>
      <c r="K104" s="279"/>
      <c r="L104" s="279"/>
      <c r="V104" s="294">
        <f>'DATI STRUTTURA'!F11</f>
        <v>2.9</v>
      </c>
    </row>
    <row r="105" spans="1:37" ht="25.15" customHeight="1" x14ac:dyDescent="0.25">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row>
    <row r="106" spans="1:37" ht="25.15" customHeight="1" x14ac:dyDescent="0.25">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row>
    <row r="107" spans="1:37" ht="25.15" customHeight="1" x14ac:dyDescent="0.25">
      <c r="A107" s="294"/>
      <c r="B107" s="295" t="s">
        <v>363</v>
      </c>
      <c r="C107" s="294"/>
      <c r="D107" s="294"/>
      <c r="E107" s="294"/>
      <c r="F107" s="294"/>
      <c r="G107" s="294"/>
      <c r="H107" s="294"/>
      <c r="I107" s="294"/>
      <c r="J107" s="294"/>
      <c r="K107" s="294"/>
      <c r="L107" s="294"/>
      <c r="M107" s="294"/>
      <c r="N107" s="294"/>
      <c r="O107" s="294"/>
      <c r="P107" s="296" t="s">
        <v>364</v>
      </c>
      <c r="Q107" s="294" t="s">
        <v>365</v>
      </c>
      <c r="R107" s="297" t="s">
        <v>366</v>
      </c>
      <c r="S107" s="297" t="s">
        <v>366</v>
      </c>
      <c r="T107" s="294"/>
      <c r="U107" s="294"/>
      <c r="V107" s="294"/>
      <c r="W107" s="294"/>
      <c r="X107" s="294"/>
      <c r="Y107" s="294"/>
      <c r="Z107" s="294"/>
      <c r="AA107" s="294"/>
      <c r="AB107" s="294"/>
      <c r="AC107" s="294"/>
      <c r="AD107" s="294"/>
      <c r="AE107" s="294"/>
      <c r="AF107" s="294"/>
      <c r="AG107" s="294"/>
      <c r="AH107" s="294"/>
      <c r="AI107" s="294"/>
      <c r="AJ107" s="294"/>
      <c r="AK107" s="294"/>
    </row>
    <row r="108" spans="1:37" ht="25.15" customHeight="1" x14ac:dyDescent="0.25">
      <c r="A108" s="294" t="s">
        <v>364</v>
      </c>
      <c r="B108" s="298">
        <f>'CALCOLO DEL VENTO'!F32</f>
        <v>6.4</v>
      </c>
      <c r="C108" s="294" t="s">
        <v>7</v>
      </c>
      <c r="D108" s="702" t="s">
        <v>367</v>
      </c>
      <c r="E108" s="702"/>
      <c r="F108" s="702"/>
      <c r="G108" s="702"/>
      <c r="H108" s="294"/>
      <c r="I108" s="294"/>
      <c r="J108" s="299"/>
      <c r="K108" s="299"/>
      <c r="L108" s="299"/>
      <c r="M108" s="299" t="s">
        <v>368</v>
      </c>
      <c r="N108" s="299"/>
      <c r="O108" s="294">
        <v>0</v>
      </c>
      <c r="P108" s="300">
        <f>'dati nascosti vento'!$B$108/70*O108</f>
        <v>0</v>
      </c>
      <c r="Q108" s="301">
        <f>IF(P108&lt;'dati nascosti vento'!$B$116,'dati nascosti vento'!$B$114^2*'dati nascosti vento'!$B$113*LN('dati nascosti vento'!$B$116/'dati nascosti vento'!$B$115)*(7+'dati nascosti vento'!$B$113*LN('dati nascosti vento'!$B$116/'dati nascosti vento'!$B$115)),'dati nascosti vento'!$B$114^2*'dati nascosti vento'!$B$113*LN(P108/'dati nascosti vento'!$B$115)*(7+'dati nascosti vento'!$B$113*LN(P108/'dati nascosti vento'!$B$115)))</f>
        <v>1.8005360136964756</v>
      </c>
      <c r="R108" s="302">
        <f>'dati nascosti vento'!$B$123*Q108*'dati nascosti vento'!$B$117*'dati nascosti vento'!$B$118/1000</f>
        <v>0.83624427191469863</v>
      </c>
      <c r="S108" s="302">
        <f>'dati nascosti vento'!$B$123*Q108*'dati nascosti vento'!$B$117*'dati nascosti vento'!$B$119/1000</f>
        <v>0.5519212194637011</v>
      </c>
      <c r="T108" s="294"/>
      <c r="U108" s="294">
        <f>IF(P108&lt;=$V$104,R108,"")</f>
        <v>0.83624427191469863</v>
      </c>
      <c r="V108" s="10" t="str">
        <f>IF(P108&gt;$V$104,R108,"")</f>
        <v/>
      </c>
      <c r="W108" s="294"/>
      <c r="X108" s="294"/>
      <c r="Y108" s="294"/>
      <c r="Z108" s="294"/>
      <c r="AA108" s="294"/>
      <c r="AB108" s="294"/>
      <c r="AC108" s="294"/>
      <c r="AD108" s="294"/>
      <c r="AE108" s="294"/>
      <c r="AF108" s="294"/>
      <c r="AG108" s="294"/>
      <c r="AH108" s="294"/>
      <c r="AI108" s="294"/>
      <c r="AJ108" s="294"/>
      <c r="AK108" s="294"/>
    </row>
    <row r="109" spans="1:37" ht="25.15" customHeight="1" x14ac:dyDescent="0.25">
      <c r="A109" s="294" t="s">
        <v>369</v>
      </c>
      <c r="B109" s="298">
        <f>'CALCOLO DEL VENTO'!C63</f>
        <v>27</v>
      </c>
      <c r="C109" s="294" t="s">
        <v>370</v>
      </c>
      <c r="D109" s="702" t="s">
        <v>371</v>
      </c>
      <c r="E109" s="702"/>
      <c r="F109" s="702"/>
      <c r="G109" s="702"/>
      <c r="H109" s="294"/>
      <c r="I109" s="302"/>
      <c r="J109" s="303"/>
      <c r="K109" s="304" t="s">
        <v>372</v>
      </c>
      <c r="L109" s="299"/>
      <c r="M109" s="305">
        <v>0</v>
      </c>
      <c r="N109" s="303"/>
      <c r="O109" s="294">
        <f t="shared" ref="O109:O172" si="4">O108+1</f>
        <v>1</v>
      </c>
      <c r="P109" s="300">
        <f>'dati nascosti vento'!$B$108/70*O109</f>
        <v>9.1428571428571428E-2</v>
      </c>
      <c r="Q109" s="301">
        <f>IF(P109&lt;'dati nascosti vento'!$B$116,'dati nascosti vento'!$B$114^2*'dati nascosti vento'!$B$113*LN('dati nascosti vento'!$B$116/'dati nascosti vento'!$B$115)*(7+'dati nascosti vento'!$B$113*LN('dati nascosti vento'!$B$116/'dati nascosti vento'!$B$115)),'dati nascosti vento'!$B$114^2*'dati nascosti vento'!$B$113*LN(P109/'dati nascosti vento'!$B$115)*(7+'dati nascosti vento'!$B$113*LN(P109/'dati nascosti vento'!$B$115)))</f>
        <v>1.8005360136964756</v>
      </c>
      <c r="R109" s="302">
        <f>'dati nascosti vento'!$B$123*Q109*'dati nascosti vento'!$B$117*'dati nascosti vento'!$B$118/1000</f>
        <v>0.83624427191469863</v>
      </c>
      <c r="S109" s="302">
        <f>'dati nascosti vento'!$B$123*Q109*'dati nascosti vento'!$B$117*'dati nascosti vento'!$B$119/1000</f>
        <v>0.5519212194637011</v>
      </c>
      <c r="T109" s="294"/>
      <c r="U109" s="294">
        <f t="shared" ref="U109:U172" si="5">IF(P109&lt;=$V$104,R109,"")</f>
        <v>0.83624427191469863</v>
      </c>
      <c r="V109" s="10" t="str">
        <f t="shared" ref="V109:V172" si="6">IF(P109&gt;$V$104,R109,"")</f>
        <v/>
      </c>
      <c r="W109" s="294"/>
      <c r="X109" s="294"/>
      <c r="Y109" s="294"/>
      <c r="Z109" s="294"/>
      <c r="AA109" s="294"/>
      <c r="AB109" s="294"/>
      <c r="AC109" s="294"/>
      <c r="AD109" s="294"/>
      <c r="AE109" s="294"/>
      <c r="AF109" s="294"/>
      <c r="AG109" s="294"/>
      <c r="AH109" s="294"/>
      <c r="AI109" s="294"/>
      <c r="AJ109" s="294"/>
      <c r="AK109" s="294"/>
    </row>
    <row r="110" spans="1:37" ht="25.15" customHeight="1" x14ac:dyDescent="0.25">
      <c r="A110" s="294" t="s">
        <v>373</v>
      </c>
      <c r="B110" s="298">
        <f>'CALCOLO DEL VENTO'!D63</f>
        <v>500</v>
      </c>
      <c r="C110" s="294" t="s">
        <v>7</v>
      </c>
      <c r="D110" s="702" t="s">
        <v>374</v>
      </c>
      <c r="E110" s="702"/>
      <c r="F110" s="702"/>
      <c r="G110" s="702"/>
      <c r="H110" s="294"/>
      <c r="I110" s="302"/>
      <c r="J110" s="303"/>
      <c r="K110" s="304" t="s">
        <v>309</v>
      </c>
      <c r="L110" s="299"/>
      <c r="M110" s="305">
        <f t="shared" ref="M110:M173" si="7">M109+1</f>
        <v>1</v>
      </c>
      <c r="N110" s="303"/>
      <c r="O110" s="294">
        <f t="shared" si="4"/>
        <v>2</v>
      </c>
      <c r="P110" s="300">
        <f>'dati nascosti vento'!$B$108/70*O110</f>
        <v>0.18285714285714286</v>
      </c>
      <c r="Q110" s="301">
        <f>IF(P110&lt;'dati nascosti vento'!$B$116,'dati nascosti vento'!$B$114^2*'dati nascosti vento'!$B$113*LN('dati nascosti vento'!$B$116/'dati nascosti vento'!$B$115)*(7+'dati nascosti vento'!$B$113*LN('dati nascosti vento'!$B$116/'dati nascosti vento'!$B$115)),'dati nascosti vento'!$B$114^2*'dati nascosti vento'!$B$113*LN(P110/'dati nascosti vento'!$B$115)*(7+'dati nascosti vento'!$B$113*LN(P110/'dati nascosti vento'!$B$115)))</f>
        <v>1.8005360136964756</v>
      </c>
      <c r="R110" s="302">
        <f>'dati nascosti vento'!$B$123*Q110*'dati nascosti vento'!$B$117*'dati nascosti vento'!$B$118/1000</f>
        <v>0.83624427191469863</v>
      </c>
      <c r="S110" s="302">
        <f>'dati nascosti vento'!$B$123*Q110*'dati nascosti vento'!$B$117*'dati nascosti vento'!$B$119/1000</f>
        <v>0.5519212194637011</v>
      </c>
      <c r="T110" s="294"/>
      <c r="U110" s="294">
        <f t="shared" si="5"/>
        <v>0.83624427191469863</v>
      </c>
      <c r="V110" s="10" t="str">
        <f t="shared" si="6"/>
        <v/>
      </c>
      <c r="W110" s="294"/>
      <c r="X110" s="294"/>
      <c r="Y110" s="294"/>
      <c r="Z110" s="294"/>
      <c r="AA110" s="294"/>
      <c r="AB110" s="294"/>
      <c r="AC110" s="294"/>
      <c r="AD110" s="294"/>
      <c r="AE110" s="294"/>
      <c r="AF110" s="294"/>
      <c r="AG110" s="294"/>
      <c r="AH110" s="294"/>
      <c r="AI110" s="294"/>
      <c r="AJ110" s="294"/>
      <c r="AK110" s="294"/>
    </row>
    <row r="111" spans="1:37" ht="25.15" customHeight="1" x14ac:dyDescent="0.25">
      <c r="A111" s="294" t="s">
        <v>375</v>
      </c>
      <c r="B111" s="298">
        <f>'CALCOLO DEL VENTO'!E63</f>
        <v>0.02</v>
      </c>
      <c r="C111" s="294" t="s">
        <v>376</v>
      </c>
      <c r="D111" s="294"/>
      <c r="E111" s="294"/>
      <c r="F111" s="294"/>
      <c r="G111" s="294"/>
      <c r="H111" s="294"/>
      <c r="I111" s="302"/>
      <c r="J111" s="303"/>
      <c r="K111" s="299"/>
      <c r="L111" s="299"/>
      <c r="M111" s="305">
        <f t="shared" si="7"/>
        <v>2</v>
      </c>
      <c r="N111" s="303"/>
      <c r="O111" s="294">
        <f t="shared" si="4"/>
        <v>3</v>
      </c>
      <c r="P111" s="300">
        <f>'dati nascosti vento'!$B$108/70*O111</f>
        <v>0.2742857142857143</v>
      </c>
      <c r="Q111" s="301">
        <f>IF(P111&lt;'dati nascosti vento'!$B$116,'dati nascosti vento'!$B$114^2*'dati nascosti vento'!$B$113*LN('dati nascosti vento'!$B$116/'dati nascosti vento'!$B$115)*(7+'dati nascosti vento'!$B$113*LN('dati nascosti vento'!$B$116/'dati nascosti vento'!$B$115)),'dati nascosti vento'!$B$114^2*'dati nascosti vento'!$B$113*LN(P111/'dati nascosti vento'!$B$115)*(7+'dati nascosti vento'!$B$113*LN(P111/'dati nascosti vento'!$B$115)))</f>
        <v>1.8005360136964756</v>
      </c>
      <c r="R111" s="302">
        <f>'dati nascosti vento'!$B$123*Q111*'dati nascosti vento'!$B$117*'dati nascosti vento'!$B$118/1000</f>
        <v>0.83624427191469863</v>
      </c>
      <c r="S111" s="302">
        <f>'dati nascosti vento'!$B$123*Q111*'dati nascosti vento'!$B$117*'dati nascosti vento'!$B$119/1000</f>
        <v>0.5519212194637011</v>
      </c>
      <c r="T111" s="294"/>
      <c r="U111" s="294">
        <f t="shared" si="5"/>
        <v>0.83624427191469863</v>
      </c>
      <c r="V111" s="10" t="str">
        <f t="shared" si="6"/>
        <v/>
      </c>
      <c r="W111" s="294"/>
      <c r="X111" s="294"/>
      <c r="Y111" s="294"/>
      <c r="Z111" s="294"/>
      <c r="AA111" s="294"/>
      <c r="AB111" s="294"/>
      <c r="AC111" s="294"/>
      <c r="AD111" s="294"/>
      <c r="AE111" s="294"/>
      <c r="AF111" s="294"/>
      <c r="AG111" s="294"/>
      <c r="AH111" s="294"/>
      <c r="AI111" s="294"/>
      <c r="AJ111" s="294"/>
      <c r="AK111" s="294"/>
    </row>
    <row r="112" spans="1:37" ht="25.15" customHeight="1" x14ac:dyDescent="0.25">
      <c r="A112" s="294" t="s">
        <v>377</v>
      </c>
      <c r="B112" s="298">
        <f>'CALCOLO DEL VENTO'!J158</f>
        <v>0</v>
      </c>
      <c r="C112" s="294" t="s">
        <v>7</v>
      </c>
      <c r="D112" s="702" t="s">
        <v>378</v>
      </c>
      <c r="E112" s="702"/>
      <c r="F112" s="702"/>
      <c r="G112" s="702"/>
      <c r="H112" s="294"/>
      <c r="I112" s="302"/>
      <c r="J112" s="303"/>
      <c r="K112" s="299"/>
      <c r="L112" s="299"/>
      <c r="M112" s="305">
        <f t="shared" si="7"/>
        <v>3</v>
      </c>
      <c r="N112" s="303"/>
      <c r="O112" s="294">
        <f t="shared" si="4"/>
        <v>4</v>
      </c>
      <c r="P112" s="300">
        <f>'dati nascosti vento'!$B$108/70*O112</f>
        <v>0.36571428571428571</v>
      </c>
      <c r="Q112" s="301">
        <f>IF(P112&lt;'dati nascosti vento'!$B$116,'dati nascosti vento'!$B$114^2*'dati nascosti vento'!$B$113*LN('dati nascosti vento'!$B$116/'dati nascosti vento'!$B$115)*(7+'dati nascosti vento'!$B$113*LN('dati nascosti vento'!$B$116/'dati nascosti vento'!$B$115)),'dati nascosti vento'!$B$114^2*'dati nascosti vento'!$B$113*LN(P112/'dati nascosti vento'!$B$115)*(7+'dati nascosti vento'!$B$113*LN(P112/'dati nascosti vento'!$B$115)))</f>
        <v>1.8005360136964756</v>
      </c>
      <c r="R112" s="302">
        <f>'dati nascosti vento'!$B$123*Q112*'dati nascosti vento'!$B$117*'dati nascosti vento'!$B$118/1000</f>
        <v>0.83624427191469863</v>
      </c>
      <c r="S112" s="302">
        <f>'dati nascosti vento'!$B$123*Q112*'dati nascosti vento'!$B$117*'dati nascosti vento'!$B$119/1000</f>
        <v>0.5519212194637011</v>
      </c>
      <c r="T112" s="294"/>
      <c r="U112" s="294">
        <f t="shared" si="5"/>
        <v>0.83624427191469863</v>
      </c>
      <c r="V112" s="10" t="str">
        <f t="shared" si="6"/>
        <v/>
      </c>
      <c r="W112" s="294"/>
      <c r="X112" s="294"/>
      <c r="Y112" s="294"/>
      <c r="Z112" s="294"/>
      <c r="AA112" s="294"/>
      <c r="AB112" s="294"/>
      <c r="AC112" s="294"/>
      <c r="AD112" s="294"/>
      <c r="AE112" s="294"/>
      <c r="AF112" s="294"/>
      <c r="AG112" s="294"/>
      <c r="AH112" s="294"/>
      <c r="AI112" s="294"/>
      <c r="AJ112" s="294"/>
      <c r="AK112" s="294"/>
    </row>
    <row r="113" spans="1:37" ht="25.15" customHeight="1" x14ac:dyDescent="0.25">
      <c r="A113" s="306" t="s">
        <v>379</v>
      </c>
      <c r="B113" s="307">
        <v>1</v>
      </c>
      <c r="C113" s="308"/>
      <c r="D113" s="294"/>
      <c r="E113" s="294"/>
      <c r="F113" s="294"/>
      <c r="G113" s="294"/>
      <c r="H113" s="294"/>
      <c r="I113" s="302"/>
      <c r="J113" s="303"/>
      <c r="K113" s="299"/>
      <c r="L113" s="299"/>
      <c r="M113" s="305">
        <f t="shared" si="7"/>
        <v>4</v>
      </c>
      <c r="N113" s="303"/>
      <c r="O113" s="294">
        <f t="shared" si="4"/>
        <v>5</v>
      </c>
      <c r="P113" s="300">
        <f>'dati nascosti vento'!$B$108/70*O113</f>
        <v>0.45714285714285713</v>
      </c>
      <c r="Q113" s="301">
        <f>IF(P113&lt;'dati nascosti vento'!$B$116,'dati nascosti vento'!$B$114^2*'dati nascosti vento'!$B$113*LN('dati nascosti vento'!$B$116/'dati nascosti vento'!$B$115)*(7+'dati nascosti vento'!$B$113*LN('dati nascosti vento'!$B$116/'dati nascosti vento'!$B$115)),'dati nascosti vento'!$B$114^2*'dati nascosti vento'!$B$113*LN(P113/'dati nascosti vento'!$B$115)*(7+'dati nascosti vento'!$B$113*LN(P113/'dati nascosti vento'!$B$115)))</f>
        <v>1.8005360136964756</v>
      </c>
      <c r="R113" s="302">
        <f>'dati nascosti vento'!$B$123*Q113*'dati nascosti vento'!$B$117*'dati nascosti vento'!$B$118/1000</f>
        <v>0.83624427191469863</v>
      </c>
      <c r="S113" s="302">
        <f>'dati nascosti vento'!$B$123*Q113*'dati nascosti vento'!$B$117*'dati nascosti vento'!$B$119/1000</f>
        <v>0.5519212194637011</v>
      </c>
      <c r="T113" s="294"/>
      <c r="U113" s="294">
        <f t="shared" si="5"/>
        <v>0.83624427191469863</v>
      </c>
      <c r="V113" s="10" t="str">
        <f t="shared" si="6"/>
        <v/>
      </c>
      <c r="W113" s="294"/>
      <c r="X113" s="294"/>
      <c r="Y113" s="294"/>
      <c r="Z113" s="294"/>
      <c r="AA113" s="294"/>
      <c r="AB113" s="294"/>
      <c r="AC113" s="294"/>
      <c r="AD113" s="294"/>
      <c r="AE113" s="294"/>
      <c r="AF113" s="294"/>
      <c r="AG113" s="294"/>
      <c r="AH113" s="294"/>
      <c r="AI113" s="294"/>
      <c r="AJ113" s="294"/>
      <c r="AK113" s="294"/>
    </row>
    <row r="114" spans="1:37" ht="25.15" customHeight="1" x14ac:dyDescent="0.25">
      <c r="A114" s="306" t="s">
        <v>380</v>
      </c>
      <c r="B114" s="309">
        <f>'CALCOLO DEL VENTO'!B160</f>
        <v>0.19</v>
      </c>
      <c r="C114" s="308"/>
      <c r="D114" s="294"/>
      <c r="E114" s="294"/>
      <c r="F114" s="294"/>
      <c r="G114" s="294"/>
      <c r="H114" s="294"/>
      <c r="I114" s="302"/>
      <c r="J114" s="303"/>
      <c r="K114" s="299"/>
      <c r="L114" s="299"/>
      <c r="M114" s="305">
        <f t="shared" si="7"/>
        <v>5</v>
      </c>
      <c r="N114" s="303"/>
      <c r="O114" s="294">
        <f t="shared" si="4"/>
        <v>6</v>
      </c>
      <c r="P114" s="300">
        <f>'dati nascosti vento'!$B$108/70*O114</f>
        <v>0.5485714285714286</v>
      </c>
      <c r="Q114" s="301">
        <f>IF(P114&lt;'dati nascosti vento'!$B$116,'dati nascosti vento'!$B$114^2*'dati nascosti vento'!$B$113*LN('dati nascosti vento'!$B$116/'dati nascosti vento'!$B$115)*(7+'dati nascosti vento'!$B$113*LN('dati nascosti vento'!$B$116/'dati nascosti vento'!$B$115)),'dati nascosti vento'!$B$114^2*'dati nascosti vento'!$B$113*LN(P114/'dati nascosti vento'!$B$115)*(7+'dati nascosti vento'!$B$113*LN(P114/'dati nascosti vento'!$B$115)))</f>
        <v>1.8005360136964756</v>
      </c>
      <c r="R114" s="302">
        <f>'dati nascosti vento'!$B$123*Q114*'dati nascosti vento'!$B$117*'dati nascosti vento'!$B$118/1000</f>
        <v>0.83624427191469863</v>
      </c>
      <c r="S114" s="302">
        <f>'dati nascosti vento'!$B$123*Q114*'dati nascosti vento'!$B$117*'dati nascosti vento'!$B$119/1000</f>
        <v>0.5519212194637011</v>
      </c>
      <c r="T114" s="294"/>
      <c r="U114" s="294">
        <f t="shared" si="5"/>
        <v>0.83624427191469863</v>
      </c>
      <c r="V114" s="10" t="str">
        <f t="shared" si="6"/>
        <v/>
      </c>
      <c r="W114" s="294"/>
      <c r="X114" s="294"/>
      <c r="Y114" s="294"/>
      <c r="Z114" s="294"/>
      <c r="AA114" s="294"/>
      <c r="AB114" s="294"/>
      <c r="AC114" s="294"/>
      <c r="AD114" s="294"/>
      <c r="AE114" s="294"/>
      <c r="AF114" s="294"/>
      <c r="AG114" s="294"/>
      <c r="AH114" s="294"/>
      <c r="AI114" s="294"/>
      <c r="AJ114" s="294"/>
      <c r="AK114" s="294"/>
    </row>
    <row r="115" spans="1:37" ht="25.15" customHeight="1" x14ac:dyDescent="0.25">
      <c r="A115" s="306" t="s">
        <v>381</v>
      </c>
      <c r="B115" s="309">
        <f>'CALCOLO DEL VENTO'!C160</f>
        <v>0.05</v>
      </c>
      <c r="C115" s="294" t="s">
        <v>7</v>
      </c>
      <c r="D115" s="294"/>
      <c r="E115" s="294"/>
      <c r="F115" s="294"/>
      <c r="G115" s="294"/>
      <c r="H115" s="294"/>
      <c r="I115" s="302"/>
      <c r="J115" s="303"/>
      <c r="K115" s="299"/>
      <c r="L115" s="299"/>
      <c r="M115" s="305">
        <f t="shared" si="7"/>
        <v>6</v>
      </c>
      <c r="N115" s="303"/>
      <c r="O115" s="294">
        <f t="shared" si="4"/>
        <v>7</v>
      </c>
      <c r="P115" s="300">
        <f>'dati nascosti vento'!$B$108/70*O115</f>
        <v>0.64</v>
      </c>
      <c r="Q115" s="301">
        <f>IF(P115&lt;'dati nascosti vento'!$B$116,'dati nascosti vento'!$B$114^2*'dati nascosti vento'!$B$113*LN('dati nascosti vento'!$B$116/'dati nascosti vento'!$B$115)*(7+'dati nascosti vento'!$B$113*LN('dati nascosti vento'!$B$116/'dati nascosti vento'!$B$115)),'dati nascosti vento'!$B$114^2*'dati nascosti vento'!$B$113*LN(P115/'dati nascosti vento'!$B$115)*(7+'dati nascosti vento'!$B$113*LN(P115/'dati nascosti vento'!$B$115)))</f>
        <v>1.8005360136964756</v>
      </c>
      <c r="R115" s="302">
        <f>'dati nascosti vento'!$B$123*Q115*'dati nascosti vento'!$B$117*'dati nascosti vento'!$B$118/1000</f>
        <v>0.83624427191469863</v>
      </c>
      <c r="S115" s="302">
        <f>'dati nascosti vento'!$B$123*Q115*'dati nascosti vento'!$B$117*'dati nascosti vento'!$B$119/1000</f>
        <v>0.5519212194637011</v>
      </c>
      <c r="T115" s="294"/>
      <c r="U115" s="294">
        <f t="shared" si="5"/>
        <v>0.83624427191469863</v>
      </c>
      <c r="V115" s="10" t="str">
        <f t="shared" si="6"/>
        <v/>
      </c>
      <c r="W115" s="294"/>
      <c r="X115" s="294"/>
      <c r="Y115" s="294"/>
      <c r="Z115" s="294"/>
      <c r="AA115" s="294"/>
      <c r="AB115" s="294"/>
      <c r="AC115" s="294"/>
      <c r="AD115" s="294"/>
      <c r="AE115" s="294"/>
      <c r="AF115" s="294"/>
      <c r="AG115" s="294"/>
      <c r="AH115" s="294"/>
      <c r="AI115" s="294"/>
      <c r="AJ115" s="294"/>
      <c r="AK115" s="294"/>
    </row>
    <row r="116" spans="1:37" ht="25.15" customHeight="1" x14ac:dyDescent="0.25">
      <c r="A116" s="306" t="s">
        <v>382</v>
      </c>
      <c r="B116" s="309">
        <f>'CALCOLO DEL VENTO'!D160</f>
        <v>4</v>
      </c>
      <c r="C116" s="294" t="s">
        <v>7</v>
      </c>
      <c r="D116" s="294"/>
      <c r="E116" s="294"/>
      <c r="F116" s="294"/>
      <c r="G116" s="294"/>
      <c r="H116" s="306"/>
      <c r="I116" s="302"/>
      <c r="J116" s="303"/>
      <c r="K116" s="299"/>
      <c r="L116" s="299"/>
      <c r="M116" s="305">
        <f t="shared" si="7"/>
        <v>7</v>
      </c>
      <c r="N116" s="303"/>
      <c r="O116" s="294">
        <f t="shared" si="4"/>
        <v>8</v>
      </c>
      <c r="P116" s="300">
        <f>'dati nascosti vento'!$B$108/70*O116</f>
        <v>0.73142857142857143</v>
      </c>
      <c r="Q116" s="301">
        <f>IF(P116&lt;'dati nascosti vento'!$B$116,'dati nascosti vento'!$B$114^2*'dati nascosti vento'!$B$113*LN('dati nascosti vento'!$B$116/'dati nascosti vento'!$B$115)*(7+'dati nascosti vento'!$B$113*LN('dati nascosti vento'!$B$116/'dati nascosti vento'!$B$115)),'dati nascosti vento'!$B$114^2*'dati nascosti vento'!$B$113*LN(P116/'dati nascosti vento'!$B$115)*(7+'dati nascosti vento'!$B$113*LN(P116/'dati nascosti vento'!$B$115)))</f>
        <v>1.8005360136964756</v>
      </c>
      <c r="R116" s="302">
        <f>'dati nascosti vento'!$B$123*Q116*'dati nascosti vento'!$B$117*'dati nascosti vento'!$B$118/1000</f>
        <v>0.83624427191469863</v>
      </c>
      <c r="S116" s="302">
        <f>'dati nascosti vento'!$B$123*Q116*'dati nascosti vento'!$B$117*'dati nascosti vento'!$B$119/1000</f>
        <v>0.5519212194637011</v>
      </c>
      <c r="T116" s="294"/>
      <c r="U116" s="294">
        <f t="shared" si="5"/>
        <v>0.83624427191469863</v>
      </c>
      <c r="V116" s="10" t="str">
        <f t="shared" si="6"/>
        <v/>
      </c>
      <c r="W116" s="294"/>
      <c r="X116" s="294"/>
      <c r="Y116" s="294"/>
      <c r="Z116" s="294"/>
      <c r="AA116" s="294"/>
      <c r="AB116" s="294"/>
      <c r="AC116" s="294"/>
      <c r="AD116" s="294"/>
      <c r="AE116" s="294"/>
      <c r="AF116" s="294"/>
      <c r="AG116" s="294"/>
      <c r="AH116" s="294"/>
      <c r="AI116" s="294"/>
      <c r="AJ116" s="294"/>
      <c r="AK116" s="294"/>
    </row>
    <row r="117" spans="1:37" ht="25.15" customHeight="1" x14ac:dyDescent="0.25">
      <c r="A117" s="306" t="s">
        <v>383</v>
      </c>
      <c r="B117" s="307">
        <f>'CALCOLO DEL VENTO'!H82</f>
        <v>1</v>
      </c>
      <c r="C117" s="308"/>
      <c r="D117" s="294"/>
      <c r="E117" s="294"/>
      <c r="F117" s="294"/>
      <c r="G117" s="294"/>
      <c r="H117" s="306"/>
      <c r="I117" s="302"/>
      <c r="J117" s="303"/>
      <c r="K117" s="299"/>
      <c r="L117" s="299"/>
      <c r="M117" s="305">
        <f t="shared" si="7"/>
        <v>8</v>
      </c>
      <c r="N117" s="303"/>
      <c r="O117" s="294">
        <f t="shared" si="4"/>
        <v>9</v>
      </c>
      <c r="P117" s="300">
        <f>'dati nascosti vento'!$B$108/70*O117</f>
        <v>0.82285714285714284</v>
      </c>
      <c r="Q117" s="301">
        <f>IF(P117&lt;'dati nascosti vento'!$B$116,'dati nascosti vento'!$B$114^2*'dati nascosti vento'!$B$113*LN('dati nascosti vento'!$B$116/'dati nascosti vento'!$B$115)*(7+'dati nascosti vento'!$B$113*LN('dati nascosti vento'!$B$116/'dati nascosti vento'!$B$115)),'dati nascosti vento'!$B$114^2*'dati nascosti vento'!$B$113*LN(P117/'dati nascosti vento'!$B$115)*(7+'dati nascosti vento'!$B$113*LN(P117/'dati nascosti vento'!$B$115)))</f>
        <v>1.8005360136964756</v>
      </c>
      <c r="R117" s="302">
        <f>'dati nascosti vento'!$B$123*Q117*'dati nascosti vento'!$B$117*'dati nascosti vento'!$B$118/1000</f>
        <v>0.83624427191469863</v>
      </c>
      <c r="S117" s="302">
        <f>'dati nascosti vento'!$B$123*Q117*'dati nascosti vento'!$B$117*'dati nascosti vento'!$B$119/1000</f>
        <v>0.5519212194637011</v>
      </c>
      <c r="T117" s="294"/>
      <c r="U117" s="294">
        <f t="shared" si="5"/>
        <v>0.83624427191469863</v>
      </c>
      <c r="V117" s="10" t="str">
        <f t="shared" si="6"/>
        <v/>
      </c>
      <c r="W117" s="294"/>
      <c r="X117" s="294"/>
      <c r="Y117" s="294"/>
      <c r="Z117" s="294"/>
      <c r="AA117" s="294"/>
      <c r="AB117" s="294"/>
      <c r="AC117" s="294"/>
      <c r="AD117" s="294"/>
      <c r="AE117" s="294"/>
      <c r="AF117" s="294"/>
      <c r="AG117" s="294"/>
      <c r="AH117" s="294"/>
      <c r="AI117" s="294"/>
      <c r="AJ117" s="294"/>
      <c r="AK117" s="294"/>
    </row>
    <row r="118" spans="1:37" ht="25.15" customHeight="1" x14ac:dyDescent="0.25">
      <c r="A118" s="306" t="s">
        <v>384</v>
      </c>
      <c r="B118" s="309">
        <f>'CALCOLO DEL VENTO'!G257</f>
        <v>1</v>
      </c>
      <c r="C118" s="308" t="s">
        <v>385</v>
      </c>
      <c r="D118" s="294"/>
      <c r="E118" s="294"/>
      <c r="F118" s="294"/>
      <c r="G118" s="294"/>
      <c r="H118" s="306"/>
      <c r="I118" s="302"/>
      <c r="J118" s="303"/>
      <c r="K118" s="299"/>
      <c r="L118" s="299"/>
      <c r="M118" s="305">
        <f t="shared" si="7"/>
        <v>9</v>
      </c>
      <c r="N118" s="303"/>
      <c r="O118" s="294">
        <f t="shared" si="4"/>
        <v>10</v>
      </c>
      <c r="P118" s="300">
        <f>'dati nascosti vento'!$B$108/70*O118</f>
        <v>0.91428571428571426</v>
      </c>
      <c r="Q118" s="301">
        <f>IF(P118&lt;'dati nascosti vento'!$B$116,'dati nascosti vento'!$B$114^2*'dati nascosti vento'!$B$113*LN('dati nascosti vento'!$B$116/'dati nascosti vento'!$B$115)*(7+'dati nascosti vento'!$B$113*LN('dati nascosti vento'!$B$116/'dati nascosti vento'!$B$115)),'dati nascosti vento'!$B$114^2*'dati nascosti vento'!$B$113*LN(P118/'dati nascosti vento'!$B$115)*(7+'dati nascosti vento'!$B$113*LN(P118/'dati nascosti vento'!$B$115)))</f>
        <v>1.8005360136964756</v>
      </c>
      <c r="R118" s="302">
        <f>'dati nascosti vento'!$B$123*Q118*'dati nascosti vento'!$B$117*'dati nascosti vento'!$B$118/1000</f>
        <v>0.83624427191469863</v>
      </c>
      <c r="S118" s="302">
        <f>'dati nascosti vento'!$B$123*Q118*'dati nascosti vento'!$B$117*'dati nascosti vento'!$B$119/1000</f>
        <v>0.5519212194637011</v>
      </c>
      <c r="T118" s="294"/>
      <c r="U118" s="294">
        <f t="shared" si="5"/>
        <v>0.83624427191469863</v>
      </c>
      <c r="V118" s="10" t="str">
        <f t="shared" si="6"/>
        <v/>
      </c>
      <c r="W118" s="294"/>
      <c r="X118" s="294"/>
      <c r="Y118" s="294"/>
      <c r="Z118" s="294"/>
      <c r="AA118" s="294"/>
      <c r="AB118" s="294"/>
      <c r="AC118" s="294"/>
      <c r="AD118" s="294"/>
      <c r="AE118" s="294"/>
      <c r="AF118" s="294"/>
      <c r="AG118" s="294"/>
      <c r="AH118" s="294"/>
      <c r="AI118" s="294"/>
      <c r="AJ118" s="294"/>
      <c r="AK118" s="294"/>
    </row>
    <row r="119" spans="1:37" ht="25.15" customHeight="1" x14ac:dyDescent="0.25">
      <c r="A119" s="306" t="s">
        <v>384</v>
      </c>
      <c r="B119" s="298">
        <f>'CALCOLO DEL VENTO'!G258</f>
        <v>0.65999999999999992</v>
      </c>
      <c r="C119" s="294" t="s">
        <v>386</v>
      </c>
      <c r="D119" s="294"/>
      <c r="E119" s="294"/>
      <c r="F119" s="294"/>
      <c r="G119" s="294"/>
      <c r="H119" s="306"/>
      <c r="I119" s="302"/>
      <c r="J119" s="303"/>
      <c r="K119" s="299"/>
      <c r="L119" s="299"/>
      <c r="M119" s="305">
        <f t="shared" si="7"/>
        <v>10</v>
      </c>
      <c r="N119" s="303"/>
      <c r="O119" s="294">
        <f t="shared" si="4"/>
        <v>11</v>
      </c>
      <c r="P119" s="300">
        <f>'dati nascosti vento'!$B$108/70*O119</f>
        <v>1.0057142857142858</v>
      </c>
      <c r="Q119" s="301">
        <f>IF(P119&lt;'dati nascosti vento'!$B$116,'dati nascosti vento'!$B$114^2*'dati nascosti vento'!$B$113*LN('dati nascosti vento'!$B$116/'dati nascosti vento'!$B$115)*(7+'dati nascosti vento'!$B$113*LN('dati nascosti vento'!$B$116/'dati nascosti vento'!$B$115)),'dati nascosti vento'!$B$114^2*'dati nascosti vento'!$B$113*LN(P119/'dati nascosti vento'!$B$115)*(7+'dati nascosti vento'!$B$113*LN(P119/'dati nascosti vento'!$B$115)))</f>
        <v>1.8005360136964756</v>
      </c>
      <c r="R119" s="302">
        <f>'dati nascosti vento'!$B$123*Q119*'dati nascosti vento'!$B$117*'dati nascosti vento'!$B$118/1000</f>
        <v>0.83624427191469863</v>
      </c>
      <c r="S119" s="302">
        <f>'dati nascosti vento'!$B$123*Q119*'dati nascosti vento'!$B$117*'dati nascosti vento'!$B$119/1000</f>
        <v>0.5519212194637011</v>
      </c>
      <c r="T119" s="294"/>
      <c r="U119" s="294">
        <f t="shared" si="5"/>
        <v>0.83624427191469863</v>
      </c>
      <c r="V119" s="10" t="str">
        <f t="shared" si="6"/>
        <v/>
      </c>
      <c r="W119" s="294"/>
      <c r="X119" s="294"/>
      <c r="Y119" s="294"/>
      <c r="Z119" s="294"/>
      <c r="AA119" s="294"/>
      <c r="AB119" s="294"/>
      <c r="AC119" s="294"/>
      <c r="AD119" s="294"/>
      <c r="AE119" s="294"/>
      <c r="AF119" s="294"/>
      <c r="AG119" s="294"/>
      <c r="AH119" s="294"/>
      <c r="AI119" s="294"/>
      <c r="AJ119" s="294"/>
      <c r="AK119" s="294"/>
    </row>
    <row r="120" spans="1:37" ht="25.15" customHeight="1" x14ac:dyDescent="0.25">
      <c r="A120" s="294"/>
      <c r="B120" s="295" t="s">
        <v>387</v>
      </c>
      <c r="C120" s="294"/>
      <c r="D120" s="294"/>
      <c r="E120" s="294"/>
      <c r="F120" s="294"/>
      <c r="G120" s="294"/>
      <c r="H120" s="310"/>
      <c r="I120" s="302"/>
      <c r="J120" s="303"/>
      <c r="K120" s="299"/>
      <c r="L120" s="299"/>
      <c r="M120" s="305">
        <f t="shared" si="7"/>
        <v>11</v>
      </c>
      <c r="N120" s="303"/>
      <c r="O120" s="294">
        <f t="shared" si="4"/>
        <v>12</v>
      </c>
      <c r="P120" s="300">
        <f>'dati nascosti vento'!$B$108/70*O120</f>
        <v>1.0971428571428572</v>
      </c>
      <c r="Q120" s="301">
        <f>IF(P120&lt;'dati nascosti vento'!$B$116,'dati nascosti vento'!$B$114^2*'dati nascosti vento'!$B$113*LN('dati nascosti vento'!$B$116/'dati nascosti vento'!$B$115)*(7+'dati nascosti vento'!$B$113*LN('dati nascosti vento'!$B$116/'dati nascosti vento'!$B$115)),'dati nascosti vento'!$B$114^2*'dati nascosti vento'!$B$113*LN(P120/'dati nascosti vento'!$B$115)*(7+'dati nascosti vento'!$B$113*LN(P120/'dati nascosti vento'!$B$115)))</f>
        <v>1.8005360136964756</v>
      </c>
      <c r="R120" s="302">
        <f>'dati nascosti vento'!$B$123*Q120*'dati nascosti vento'!$B$117*'dati nascosti vento'!$B$118/1000</f>
        <v>0.83624427191469863</v>
      </c>
      <c r="S120" s="302">
        <f>'dati nascosti vento'!$B$123*Q120*'dati nascosti vento'!$B$117*'dati nascosti vento'!$B$119/1000</f>
        <v>0.5519212194637011</v>
      </c>
      <c r="T120" s="294"/>
      <c r="U120" s="294">
        <f t="shared" si="5"/>
        <v>0.83624427191469863</v>
      </c>
      <c r="V120" s="10" t="str">
        <f t="shared" si="6"/>
        <v/>
      </c>
      <c r="W120" s="294"/>
      <c r="X120" s="294"/>
      <c r="Y120" s="294"/>
      <c r="Z120" s="294"/>
      <c r="AA120" s="294"/>
      <c r="AB120" s="294"/>
      <c r="AC120" s="294"/>
      <c r="AD120" s="294"/>
      <c r="AE120" s="294"/>
      <c r="AF120" s="294"/>
      <c r="AG120" s="294"/>
      <c r="AH120" s="294"/>
      <c r="AI120" s="294"/>
      <c r="AJ120" s="294"/>
      <c r="AK120" s="294"/>
    </row>
    <row r="121" spans="1:37" ht="25.15" customHeight="1" x14ac:dyDescent="0.25">
      <c r="A121" s="294"/>
      <c r="B121" s="294"/>
      <c r="C121" s="294"/>
      <c r="D121" s="294"/>
      <c r="E121" s="294"/>
      <c r="F121" s="294"/>
      <c r="G121" s="294"/>
      <c r="H121" s="306"/>
      <c r="I121" s="302"/>
      <c r="J121" s="303"/>
      <c r="K121" s="299"/>
      <c r="L121" s="299"/>
      <c r="M121" s="305">
        <f t="shared" si="7"/>
        <v>12</v>
      </c>
      <c r="N121" s="303"/>
      <c r="O121" s="294">
        <f t="shared" si="4"/>
        <v>13</v>
      </c>
      <c r="P121" s="300">
        <f>'dati nascosti vento'!$B$108/70*O121</f>
        <v>1.1885714285714286</v>
      </c>
      <c r="Q121" s="301">
        <f>IF(P121&lt;'dati nascosti vento'!$B$116,'dati nascosti vento'!$B$114^2*'dati nascosti vento'!$B$113*LN('dati nascosti vento'!$B$116/'dati nascosti vento'!$B$115)*(7+'dati nascosti vento'!$B$113*LN('dati nascosti vento'!$B$116/'dati nascosti vento'!$B$115)),'dati nascosti vento'!$B$114^2*'dati nascosti vento'!$B$113*LN(P121/'dati nascosti vento'!$B$115)*(7+'dati nascosti vento'!$B$113*LN(P121/'dati nascosti vento'!$B$115)))</f>
        <v>1.8005360136964756</v>
      </c>
      <c r="R121" s="302">
        <f>'dati nascosti vento'!$B$123*Q121*'dati nascosti vento'!$B$117*'dati nascosti vento'!$B$118/1000</f>
        <v>0.83624427191469863</v>
      </c>
      <c r="S121" s="302">
        <f>'dati nascosti vento'!$B$123*Q121*'dati nascosti vento'!$B$117*'dati nascosti vento'!$B$119/1000</f>
        <v>0.5519212194637011</v>
      </c>
      <c r="T121" s="294"/>
      <c r="U121" s="294">
        <f t="shared" si="5"/>
        <v>0.83624427191469863</v>
      </c>
      <c r="V121" s="10" t="str">
        <f t="shared" si="6"/>
        <v/>
      </c>
      <c r="W121" s="294"/>
      <c r="X121" s="294"/>
      <c r="Y121" s="294"/>
      <c r="Z121" s="294"/>
      <c r="AA121" s="294"/>
      <c r="AB121" s="294"/>
      <c r="AC121" s="294"/>
      <c r="AD121" s="294"/>
      <c r="AE121" s="294"/>
      <c r="AF121" s="294"/>
      <c r="AG121" s="294"/>
      <c r="AH121" s="294"/>
      <c r="AI121" s="294"/>
      <c r="AJ121" s="294"/>
      <c r="AK121" s="294"/>
    </row>
    <row r="122" spans="1:37" ht="25.15" customHeight="1" x14ac:dyDescent="0.25">
      <c r="A122" s="61" t="s">
        <v>388</v>
      </c>
      <c r="B122" s="311">
        <f>'CALCOLO DEL VENTO'!E68</f>
        <v>27.259988175157677</v>
      </c>
      <c r="C122" s="312" t="s">
        <v>370</v>
      </c>
      <c r="D122" s="699" t="s">
        <v>389</v>
      </c>
      <c r="E122" s="699"/>
      <c r="F122" s="699"/>
      <c r="G122" s="699"/>
      <c r="H122" s="306"/>
      <c r="I122" s="302"/>
      <c r="J122" s="303"/>
      <c r="K122" s="299"/>
      <c r="L122" s="299"/>
      <c r="M122" s="305">
        <f t="shared" si="7"/>
        <v>13</v>
      </c>
      <c r="N122" s="303"/>
      <c r="O122" s="294">
        <f t="shared" si="4"/>
        <v>14</v>
      </c>
      <c r="P122" s="300">
        <f>'dati nascosti vento'!$B$108/70*O122</f>
        <v>1.28</v>
      </c>
      <c r="Q122" s="301">
        <f>IF(P122&lt;'dati nascosti vento'!$B$116,'dati nascosti vento'!$B$114^2*'dati nascosti vento'!$B$113*LN('dati nascosti vento'!$B$116/'dati nascosti vento'!$B$115)*(7+'dati nascosti vento'!$B$113*LN('dati nascosti vento'!$B$116/'dati nascosti vento'!$B$115)),'dati nascosti vento'!$B$114^2*'dati nascosti vento'!$B$113*LN(P122/'dati nascosti vento'!$B$115)*(7+'dati nascosti vento'!$B$113*LN(P122/'dati nascosti vento'!$B$115)))</f>
        <v>1.8005360136964756</v>
      </c>
      <c r="R122" s="302">
        <f>'dati nascosti vento'!$B$123*Q122*'dati nascosti vento'!$B$117*'dati nascosti vento'!$B$118/1000</f>
        <v>0.83624427191469863</v>
      </c>
      <c r="S122" s="302">
        <f>'dati nascosti vento'!$B$123*Q122*'dati nascosti vento'!$B$117*'dati nascosti vento'!$B$119/1000</f>
        <v>0.5519212194637011</v>
      </c>
      <c r="T122" s="294"/>
      <c r="U122" s="294">
        <f t="shared" si="5"/>
        <v>0.83624427191469863</v>
      </c>
      <c r="V122" s="10" t="str">
        <f t="shared" si="6"/>
        <v/>
      </c>
      <c r="W122" s="294"/>
      <c r="X122" s="294"/>
      <c r="Y122" s="294"/>
      <c r="Z122" s="294"/>
      <c r="AA122" s="294"/>
      <c r="AB122" s="294"/>
      <c r="AC122" s="294"/>
      <c r="AD122" s="294"/>
      <c r="AE122" s="294"/>
      <c r="AF122" s="294"/>
      <c r="AG122" s="294"/>
      <c r="AH122" s="294"/>
      <c r="AI122" s="294"/>
      <c r="AJ122" s="294"/>
      <c r="AK122" s="294"/>
    </row>
    <row r="123" spans="1:37" ht="25.15" customHeight="1" x14ac:dyDescent="0.25">
      <c r="A123" s="313" t="s">
        <v>390</v>
      </c>
      <c r="B123" s="314">
        <f>'CALCOLO DEL VENTO'!E78</f>
        <v>464.44184706858522</v>
      </c>
      <c r="C123" s="313" t="s">
        <v>391</v>
      </c>
      <c r="D123" s="699" t="s">
        <v>392</v>
      </c>
      <c r="E123" s="699"/>
      <c r="F123" s="699"/>
      <c r="G123" s="699"/>
      <c r="H123" s="306"/>
      <c r="I123" s="302"/>
      <c r="J123" s="303"/>
      <c r="K123" s="299"/>
      <c r="L123" s="299"/>
      <c r="M123" s="305">
        <f t="shared" si="7"/>
        <v>14</v>
      </c>
      <c r="N123" s="303"/>
      <c r="O123" s="294">
        <f t="shared" si="4"/>
        <v>15</v>
      </c>
      <c r="P123" s="300">
        <f>'dati nascosti vento'!$B$108/70*O123</f>
        <v>1.3714285714285714</v>
      </c>
      <c r="Q123" s="301">
        <f>IF(P123&lt;'dati nascosti vento'!$B$116,'dati nascosti vento'!$B$114^2*'dati nascosti vento'!$B$113*LN('dati nascosti vento'!$B$116/'dati nascosti vento'!$B$115)*(7+'dati nascosti vento'!$B$113*LN('dati nascosti vento'!$B$116/'dati nascosti vento'!$B$115)),'dati nascosti vento'!$B$114^2*'dati nascosti vento'!$B$113*LN(P123/'dati nascosti vento'!$B$115)*(7+'dati nascosti vento'!$B$113*LN(P123/'dati nascosti vento'!$B$115)))</f>
        <v>1.8005360136964756</v>
      </c>
      <c r="R123" s="302">
        <f>'dati nascosti vento'!$B$123*Q123*'dati nascosti vento'!$B$117*'dati nascosti vento'!$B$118/1000</f>
        <v>0.83624427191469863</v>
      </c>
      <c r="S123" s="302">
        <f>'dati nascosti vento'!$B$123*Q123*'dati nascosti vento'!$B$117*'dati nascosti vento'!$B$119/1000</f>
        <v>0.5519212194637011</v>
      </c>
      <c r="T123" s="294"/>
      <c r="U123" s="294">
        <f t="shared" si="5"/>
        <v>0.83624427191469863</v>
      </c>
      <c r="V123" s="10" t="str">
        <f t="shared" si="6"/>
        <v/>
      </c>
      <c r="W123" s="294"/>
      <c r="X123" s="294"/>
      <c r="Y123" s="294"/>
      <c r="Z123" s="294"/>
      <c r="AA123" s="294"/>
      <c r="AB123" s="294"/>
      <c r="AC123" s="294"/>
      <c r="AD123" s="294"/>
      <c r="AE123" s="294"/>
      <c r="AF123" s="294"/>
      <c r="AG123" s="294"/>
      <c r="AH123" s="294"/>
      <c r="AI123" s="294"/>
      <c r="AJ123" s="294"/>
      <c r="AK123" s="294"/>
    </row>
    <row r="124" spans="1:37" ht="25.15" customHeight="1" x14ac:dyDescent="0.25">
      <c r="A124" s="313" t="s">
        <v>301</v>
      </c>
      <c r="B124" s="314">
        <f>B114^2*B113*LN(B116/B115)*(7+B113*LN(B116/B115))</f>
        <v>1.8005360136964756</v>
      </c>
      <c r="C124" s="312"/>
      <c r="D124" s="699" t="s">
        <v>300</v>
      </c>
      <c r="E124" s="699"/>
      <c r="F124" s="699"/>
      <c r="G124" s="699"/>
      <c r="H124" s="306"/>
      <c r="I124" s="302"/>
      <c r="J124" s="303"/>
      <c r="K124" s="299"/>
      <c r="L124" s="299"/>
      <c r="M124" s="305">
        <f t="shared" si="7"/>
        <v>15</v>
      </c>
      <c r="N124" s="303"/>
      <c r="O124" s="294">
        <f t="shared" si="4"/>
        <v>16</v>
      </c>
      <c r="P124" s="300">
        <f>'dati nascosti vento'!$B$108/70*O124</f>
        <v>1.4628571428571429</v>
      </c>
      <c r="Q124" s="301">
        <f>IF(P124&lt;'dati nascosti vento'!$B$116,'dati nascosti vento'!$B$114^2*'dati nascosti vento'!$B$113*LN('dati nascosti vento'!$B$116/'dati nascosti vento'!$B$115)*(7+'dati nascosti vento'!$B$113*LN('dati nascosti vento'!$B$116/'dati nascosti vento'!$B$115)),'dati nascosti vento'!$B$114^2*'dati nascosti vento'!$B$113*LN(P124/'dati nascosti vento'!$B$115)*(7+'dati nascosti vento'!$B$113*LN(P124/'dati nascosti vento'!$B$115)))</f>
        <v>1.8005360136964756</v>
      </c>
      <c r="R124" s="302">
        <f>'dati nascosti vento'!$B$123*Q124*'dati nascosti vento'!$B$117*'dati nascosti vento'!$B$118/1000</f>
        <v>0.83624427191469863</v>
      </c>
      <c r="S124" s="302">
        <f>'dati nascosti vento'!$B$123*Q124*'dati nascosti vento'!$B$117*'dati nascosti vento'!$B$119/1000</f>
        <v>0.5519212194637011</v>
      </c>
      <c r="T124" s="294"/>
      <c r="U124" s="294">
        <f t="shared" si="5"/>
        <v>0.83624427191469863</v>
      </c>
      <c r="V124" s="10" t="str">
        <f t="shared" si="6"/>
        <v/>
      </c>
      <c r="W124" s="294"/>
      <c r="X124" s="294"/>
      <c r="Y124" s="294"/>
      <c r="Z124" s="294"/>
      <c r="AA124" s="294"/>
      <c r="AB124" s="294"/>
      <c r="AC124" s="294"/>
      <c r="AD124" s="294"/>
      <c r="AE124" s="294"/>
      <c r="AF124" s="294"/>
      <c r="AG124" s="294"/>
      <c r="AH124" s="294"/>
      <c r="AI124" s="294"/>
      <c r="AJ124" s="294"/>
      <c r="AK124" s="294"/>
    </row>
    <row r="125" spans="1:37" ht="25.15" customHeight="1" x14ac:dyDescent="0.25">
      <c r="A125" s="313" t="s">
        <v>303</v>
      </c>
      <c r="B125" s="314">
        <f>B114^2*B113*LN(B108/B115)*(7+B113*LN(B108/B115))</f>
        <v>2.0759813840123935</v>
      </c>
      <c r="C125" s="312"/>
      <c r="D125" s="699" t="s">
        <v>302</v>
      </c>
      <c r="E125" s="699"/>
      <c r="F125" s="699"/>
      <c r="G125" s="699"/>
      <c r="H125" s="306"/>
      <c r="I125" s="302"/>
      <c r="J125" s="303"/>
      <c r="K125" s="299"/>
      <c r="L125" s="299"/>
      <c r="M125" s="305">
        <f t="shared" si="7"/>
        <v>16</v>
      </c>
      <c r="N125" s="303"/>
      <c r="O125" s="294">
        <f t="shared" si="4"/>
        <v>17</v>
      </c>
      <c r="P125" s="300">
        <f>'dati nascosti vento'!$B$108/70*O125</f>
        <v>1.5542857142857143</v>
      </c>
      <c r="Q125" s="301">
        <f>IF(P125&lt;'dati nascosti vento'!$B$116,'dati nascosti vento'!$B$114^2*'dati nascosti vento'!$B$113*LN('dati nascosti vento'!$B$116/'dati nascosti vento'!$B$115)*(7+'dati nascosti vento'!$B$113*LN('dati nascosti vento'!$B$116/'dati nascosti vento'!$B$115)),'dati nascosti vento'!$B$114^2*'dati nascosti vento'!$B$113*LN(P125/'dati nascosti vento'!$B$115)*(7+'dati nascosti vento'!$B$113*LN(P125/'dati nascosti vento'!$B$115)))</f>
        <v>1.8005360136964756</v>
      </c>
      <c r="R125" s="302">
        <f>'dati nascosti vento'!$B$123*Q125*'dati nascosti vento'!$B$117*'dati nascosti vento'!$B$118/1000</f>
        <v>0.83624427191469863</v>
      </c>
      <c r="S125" s="302">
        <f>'dati nascosti vento'!$B$123*Q125*'dati nascosti vento'!$B$117*'dati nascosti vento'!$B$119/1000</f>
        <v>0.5519212194637011</v>
      </c>
      <c r="T125" s="294"/>
      <c r="U125" s="294">
        <f t="shared" si="5"/>
        <v>0.83624427191469863</v>
      </c>
      <c r="V125" s="10" t="str">
        <f t="shared" si="6"/>
        <v/>
      </c>
      <c r="W125" s="294"/>
      <c r="X125" s="294"/>
      <c r="Y125" s="294"/>
      <c r="Z125" s="294"/>
      <c r="AA125" s="294"/>
      <c r="AB125" s="294"/>
      <c r="AC125" s="294"/>
      <c r="AD125" s="294"/>
      <c r="AE125" s="294"/>
      <c r="AF125" s="294"/>
      <c r="AG125" s="294"/>
      <c r="AH125" s="294"/>
      <c r="AI125" s="294"/>
      <c r="AJ125" s="294"/>
      <c r="AK125" s="294"/>
    </row>
    <row r="126" spans="1:37" ht="25.15" customHeight="1" x14ac:dyDescent="0.25">
      <c r="A126" s="313" t="s">
        <v>393</v>
      </c>
      <c r="B126" s="314">
        <f>B123*B124*B117*B118/1000</f>
        <v>0.83624427191469863</v>
      </c>
      <c r="C126" s="313" t="s">
        <v>394</v>
      </c>
      <c r="D126" s="699" t="s">
        <v>395</v>
      </c>
      <c r="E126" s="699"/>
      <c r="F126" s="699"/>
      <c r="G126" s="699"/>
      <c r="H126" s="294"/>
      <c r="I126" s="302"/>
      <c r="J126" s="303"/>
      <c r="K126" s="299"/>
      <c r="L126" s="299"/>
      <c r="M126" s="305">
        <f t="shared" si="7"/>
        <v>17</v>
      </c>
      <c r="N126" s="303"/>
      <c r="O126" s="294">
        <f t="shared" si="4"/>
        <v>18</v>
      </c>
      <c r="P126" s="300">
        <f>'dati nascosti vento'!$B$108/70*O126</f>
        <v>1.6457142857142857</v>
      </c>
      <c r="Q126" s="301">
        <f>IF(P126&lt;'dati nascosti vento'!$B$116,'dati nascosti vento'!$B$114^2*'dati nascosti vento'!$B$113*LN('dati nascosti vento'!$B$116/'dati nascosti vento'!$B$115)*(7+'dati nascosti vento'!$B$113*LN('dati nascosti vento'!$B$116/'dati nascosti vento'!$B$115)),'dati nascosti vento'!$B$114^2*'dati nascosti vento'!$B$113*LN(P126/'dati nascosti vento'!$B$115)*(7+'dati nascosti vento'!$B$113*LN(P126/'dati nascosti vento'!$B$115)))</f>
        <v>1.8005360136964756</v>
      </c>
      <c r="R126" s="302">
        <f>'dati nascosti vento'!$B$123*Q126*'dati nascosti vento'!$B$117*'dati nascosti vento'!$B$118/1000</f>
        <v>0.83624427191469863</v>
      </c>
      <c r="S126" s="302">
        <f>'dati nascosti vento'!$B$123*Q126*'dati nascosti vento'!$B$117*'dati nascosti vento'!$B$119/1000</f>
        <v>0.5519212194637011</v>
      </c>
      <c r="T126" s="294"/>
      <c r="U126" s="294">
        <f t="shared" si="5"/>
        <v>0.83624427191469863</v>
      </c>
      <c r="V126" s="10" t="str">
        <f t="shared" si="6"/>
        <v/>
      </c>
      <c r="W126" s="294"/>
      <c r="X126" s="294"/>
      <c r="Y126" s="294"/>
      <c r="Z126" s="294"/>
      <c r="AA126" s="294"/>
      <c r="AB126" s="294"/>
      <c r="AC126" s="294"/>
      <c r="AD126" s="294"/>
      <c r="AE126" s="294"/>
      <c r="AF126" s="294"/>
      <c r="AG126" s="294"/>
      <c r="AH126" s="294"/>
      <c r="AI126" s="294"/>
      <c r="AJ126" s="294"/>
      <c r="AK126" s="294"/>
    </row>
    <row r="127" spans="1:37" ht="25.15" customHeight="1" x14ac:dyDescent="0.25">
      <c r="A127" s="313" t="s">
        <v>393</v>
      </c>
      <c r="B127" s="314">
        <f>'dati nascosti vento'!R178</f>
        <v>0.96417262847071394</v>
      </c>
      <c r="C127" s="313" t="s">
        <v>394</v>
      </c>
      <c r="D127" s="699" t="s">
        <v>396</v>
      </c>
      <c r="E127" s="699"/>
      <c r="F127" s="699"/>
      <c r="G127" s="699"/>
      <c r="H127" s="310"/>
      <c r="I127" s="302"/>
      <c r="J127" s="303"/>
      <c r="K127" s="299"/>
      <c r="L127" s="299"/>
      <c r="M127" s="305">
        <f t="shared" si="7"/>
        <v>18</v>
      </c>
      <c r="N127" s="303"/>
      <c r="O127" s="294">
        <f t="shared" si="4"/>
        <v>19</v>
      </c>
      <c r="P127" s="300">
        <f>'dati nascosti vento'!$B$108/70*O127</f>
        <v>1.7371428571428571</v>
      </c>
      <c r="Q127" s="301">
        <f>IF(P127&lt;'dati nascosti vento'!$B$116,'dati nascosti vento'!$B$114^2*'dati nascosti vento'!$B$113*LN('dati nascosti vento'!$B$116/'dati nascosti vento'!$B$115)*(7+'dati nascosti vento'!$B$113*LN('dati nascosti vento'!$B$116/'dati nascosti vento'!$B$115)),'dati nascosti vento'!$B$114^2*'dati nascosti vento'!$B$113*LN(P127/'dati nascosti vento'!$B$115)*(7+'dati nascosti vento'!$B$113*LN(P127/'dati nascosti vento'!$B$115)))</f>
        <v>1.8005360136964756</v>
      </c>
      <c r="R127" s="302">
        <f>'dati nascosti vento'!$B$123*Q127*'dati nascosti vento'!$B$117*'dati nascosti vento'!$B$118/1000</f>
        <v>0.83624427191469863</v>
      </c>
      <c r="S127" s="302">
        <f>'dati nascosti vento'!$B$123*Q127*'dati nascosti vento'!$B$117*'dati nascosti vento'!$B$119/1000</f>
        <v>0.5519212194637011</v>
      </c>
      <c r="T127" s="294"/>
      <c r="U127" s="294">
        <f t="shared" si="5"/>
        <v>0.83624427191469863</v>
      </c>
      <c r="V127" s="10" t="str">
        <f t="shared" si="6"/>
        <v/>
      </c>
      <c r="W127" s="294"/>
      <c r="X127" s="294"/>
      <c r="Y127" s="294"/>
      <c r="Z127" s="294"/>
      <c r="AA127" s="294"/>
      <c r="AB127" s="294"/>
      <c r="AC127" s="294"/>
      <c r="AD127" s="294"/>
      <c r="AE127" s="294"/>
      <c r="AF127" s="294"/>
      <c r="AG127" s="294"/>
      <c r="AH127" s="294"/>
      <c r="AI127" s="294"/>
      <c r="AJ127" s="294"/>
      <c r="AK127" s="294"/>
    </row>
    <row r="128" spans="1:37" ht="25.15" customHeight="1" x14ac:dyDescent="0.25">
      <c r="A128" s="308"/>
      <c r="B128" s="308"/>
      <c r="C128" s="308"/>
      <c r="D128" s="308"/>
      <c r="E128" s="294"/>
      <c r="F128" s="294"/>
      <c r="G128" s="294"/>
      <c r="H128" s="294"/>
      <c r="I128" s="302"/>
      <c r="J128" s="303"/>
      <c r="K128" s="299"/>
      <c r="L128" s="299"/>
      <c r="M128" s="305">
        <f t="shared" si="7"/>
        <v>19</v>
      </c>
      <c r="N128" s="303"/>
      <c r="O128" s="294">
        <f t="shared" si="4"/>
        <v>20</v>
      </c>
      <c r="P128" s="300">
        <f>'dati nascosti vento'!$B$108/70*O128</f>
        <v>1.8285714285714285</v>
      </c>
      <c r="Q128" s="301">
        <f>IF(P128&lt;'dati nascosti vento'!$B$116,'dati nascosti vento'!$B$114^2*'dati nascosti vento'!$B$113*LN('dati nascosti vento'!$B$116/'dati nascosti vento'!$B$115)*(7+'dati nascosti vento'!$B$113*LN('dati nascosti vento'!$B$116/'dati nascosti vento'!$B$115)),'dati nascosti vento'!$B$114^2*'dati nascosti vento'!$B$113*LN(P128/'dati nascosti vento'!$B$115)*(7+'dati nascosti vento'!$B$113*LN(P128/'dati nascosti vento'!$B$115)))</f>
        <v>1.8005360136964756</v>
      </c>
      <c r="R128" s="302">
        <f>'dati nascosti vento'!$B$123*Q128*'dati nascosti vento'!$B$117*'dati nascosti vento'!$B$118/1000</f>
        <v>0.83624427191469863</v>
      </c>
      <c r="S128" s="302">
        <f>'dati nascosti vento'!$B$123*Q128*'dati nascosti vento'!$B$117*'dati nascosti vento'!$B$119/1000</f>
        <v>0.5519212194637011</v>
      </c>
      <c r="T128" s="294"/>
      <c r="U128" s="294">
        <f t="shared" si="5"/>
        <v>0.83624427191469863</v>
      </c>
      <c r="V128" s="10" t="str">
        <f t="shared" si="6"/>
        <v/>
      </c>
      <c r="W128" s="294"/>
      <c r="X128" s="294"/>
      <c r="Y128" s="294"/>
      <c r="Z128" s="294"/>
      <c r="AA128" s="294"/>
      <c r="AB128" s="294"/>
      <c r="AC128" s="294"/>
      <c r="AD128" s="294"/>
      <c r="AE128" s="294"/>
      <c r="AF128" s="294"/>
      <c r="AG128" s="294"/>
      <c r="AH128" s="294"/>
      <c r="AI128" s="294"/>
      <c r="AJ128" s="294"/>
      <c r="AK128" s="294"/>
    </row>
    <row r="129" spans="1:37" ht="25.15" customHeight="1" x14ac:dyDescent="0.25">
      <c r="A129" s="294"/>
      <c r="B129" s="294"/>
      <c r="C129" s="294"/>
      <c r="D129" s="294"/>
      <c r="E129" s="294"/>
      <c r="F129" s="294"/>
      <c r="G129" s="294"/>
      <c r="H129" s="294"/>
      <c r="I129" s="302"/>
      <c r="J129" s="303"/>
      <c r="K129" s="299"/>
      <c r="L129" s="299"/>
      <c r="M129" s="305">
        <f t="shared" si="7"/>
        <v>20</v>
      </c>
      <c r="N129" s="303"/>
      <c r="O129" s="294">
        <f t="shared" si="4"/>
        <v>21</v>
      </c>
      <c r="P129" s="300">
        <f>'dati nascosti vento'!$B$108/70*O129</f>
        <v>1.92</v>
      </c>
      <c r="Q129" s="301">
        <f>IF(P129&lt;'dati nascosti vento'!$B$116,'dati nascosti vento'!$B$114^2*'dati nascosti vento'!$B$113*LN('dati nascosti vento'!$B$116/'dati nascosti vento'!$B$115)*(7+'dati nascosti vento'!$B$113*LN('dati nascosti vento'!$B$116/'dati nascosti vento'!$B$115)),'dati nascosti vento'!$B$114^2*'dati nascosti vento'!$B$113*LN(P129/'dati nascosti vento'!$B$115)*(7+'dati nascosti vento'!$B$113*LN(P129/'dati nascosti vento'!$B$115)))</f>
        <v>1.8005360136964756</v>
      </c>
      <c r="R129" s="302">
        <f>'dati nascosti vento'!$B$123*Q129*'dati nascosti vento'!$B$117*'dati nascosti vento'!$B$118/1000</f>
        <v>0.83624427191469863</v>
      </c>
      <c r="S129" s="302">
        <f>'dati nascosti vento'!$B$123*Q129*'dati nascosti vento'!$B$117*'dati nascosti vento'!$B$119/1000</f>
        <v>0.5519212194637011</v>
      </c>
      <c r="T129" s="294"/>
      <c r="U129" s="294">
        <f t="shared" si="5"/>
        <v>0.83624427191469863</v>
      </c>
      <c r="V129" s="10" t="str">
        <f t="shared" si="6"/>
        <v/>
      </c>
      <c r="W129" s="294"/>
      <c r="X129" s="294"/>
      <c r="Y129" s="294"/>
      <c r="Z129" s="294"/>
      <c r="AA129" s="294"/>
      <c r="AB129" s="294"/>
      <c r="AC129" s="294"/>
      <c r="AD129" s="294"/>
      <c r="AE129" s="294"/>
      <c r="AF129" s="294"/>
      <c r="AG129" s="294"/>
      <c r="AH129" s="294"/>
      <c r="AI129" s="294"/>
      <c r="AJ129" s="294"/>
      <c r="AK129" s="294"/>
    </row>
    <row r="130" spans="1:37" ht="25.15" customHeight="1" x14ac:dyDescent="0.25">
      <c r="A130" s="294"/>
      <c r="B130" s="294"/>
      <c r="C130" s="294"/>
      <c r="D130" s="294"/>
      <c r="E130" s="294"/>
      <c r="F130" s="294"/>
      <c r="G130" s="294"/>
      <c r="H130" s="294"/>
      <c r="I130" s="302"/>
      <c r="J130" s="303"/>
      <c r="K130" s="299"/>
      <c r="L130" s="299"/>
      <c r="M130" s="305">
        <f t="shared" si="7"/>
        <v>21</v>
      </c>
      <c r="N130" s="303"/>
      <c r="O130" s="294">
        <f t="shared" si="4"/>
        <v>22</v>
      </c>
      <c r="P130" s="300">
        <f>'dati nascosti vento'!$B$108/70*O130</f>
        <v>2.0114285714285716</v>
      </c>
      <c r="Q130" s="301">
        <f>IF(P130&lt;'dati nascosti vento'!$B$116,'dati nascosti vento'!$B$114^2*'dati nascosti vento'!$B$113*LN('dati nascosti vento'!$B$116/'dati nascosti vento'!$B$115)*(7+'dati nascosti vento'!$B$113*LN('dati nascosti vento'!$B$116/'dati nascosti vento'!$B$115)),'dati nascosti vento'!$B$114^2*'dati nascosti vento'!$B$113*LN(P130/'dati nascosti vento'!$B$115)*(7+'dati nascosti vento'!$B$113*LN(P130/'dati nascosti vento'!$B$115)))</f>
        <v>1.8005360136964756</v>
      </c>
      <c r="R130" s="302">
        <f>'dati nascosti vento'!$B$123*Q130*'dati nascosti vento'!$B$117*'dati nascosti vento'!$B$118/1000</f>
        <v>0.83624427191469863</v>
      </c>
      <c r="S130" s="302">
        <f>'dati nascosti vento'!$B$123*Q130*'dati nascosti vento'!$B$117*'dati nascosti vento'!$B$119/1000</f>
        <v>0.5519212194637011</v>
      </c>
      <c r="T130" s="294"/>
      <c r="U130" s="294">
        <f t="shared" si="5"/>
        <v>0.83624427191469863</v>
      </c>
      <c r="V130" s="10" t="str">
        <f t="shared" si="6"/>
        <v/>
      </c>
      <c r="W130" s="294"/>
      <c r="X130" s="294"/>
      <c r="Y130" s="294"/>
      <c r="Z130" s="294"/>
      <c r="AA130" s="294"/>
      <c r="AB130" s="294"/>
      <c r="AC130" s="294"/>
      <c r="AD130" s="294"/>
      <c r="AE130" s="294"/>
      <c r="AF130" s="294"/>
      <c r="AG130" s="294"/>
      <c r="AH130" s="294"/>
      <c r="AI130" s="294"/>
      <c r="AJ130" s="294"/>
      <c r="AK130" s="294"/>
    </row>
    <row r="131" spans="1:37" ht="25.15" customHeight="1" x14ac:dyDescent="0.25">
      <c r="A131" s="202" t="s">
        <v>263</v>
      </c>
      <c r="B131" s="700" t="s">
        <v>351</v>
      </c>
      <c r="C131" s="700"/>
      <c r="D131" s="202" t="s">
        <v>397</v>
      </c>
      <c r="E131" s="294"/>
      <c r="F131" s="294"/>
      <c r="G131" s="294"/>
      <c r="H131" s="294"/>
      <c r="I131" s="302"/>
      <c r="J131" s="303"/>
      <c r="K131" s="299"/>
      <c r="L131" s="299"/>
      <c r="M131" s="305">
        <f t="shared" si="7"/>
        <v>22</v>
      </c>
      <c r="N131" s="303"/>
      <c r="O131" s="294">
        <f t="shared" si="4"/>
        <v>23</v>
      </c>
      <c r="P131" s="300">
        <f>'dati nascosti vento'!$B$108/70*O131</f>
        <v>2.1028571428571428</v>
      </c>
      <c r="Q131" s="301">
        <f>IF(P131&lt;'dati nascosti vento'!$B$116,'dati nascosti vento'!$B$114^2*'dati nascosti vento'!$B$113*LN('dati nascosti vento'!$B$116/'dati nascosti vento'!$B$115)*(7+'dati nascosti vento'!$B$113*LN('dati nascosti vento'!$B$116/'dati nascosti vento'!$B$115)),'dati nascosti vento'!$B$114^2*'dati nascosti vento'!$B$113*LN(P131/'dati nascosti vento'!$B$115)*(7+'dati nascosti vento'!$B$113*LN(P131/'dati nascosti vento'!$B$115)))</f>
        <v>1.8005360136964756</v>
      </c>
      <c r="R131" s="302">
        <f>'dati nascosti vento'!$B$123*Q131*'dati nascosti vento'!$B$117*'dati nascosti vento'!$B$118/1000</f>
        <v>0.83624427191469863</v>
      </c>
      <c r="S131" s="302">
        <f>'dati nascosti vento'!$B$123*Q131*'dati nascosti vento'!$B$117*'dati nascosti vento'!$B$119/1000</f>
        <v>0.5519212194637011</v>
      </c>
      <c r="T131" s="294"/>
      <c r="U131" s="294">
        <f t="shared" si="5"/>
        <v>0.83624427191469863</v>
      </c>
      <c r="V131" s="10" t="str">
        <f t="shared" si="6"/>
        <v/>
      </c>
      <c r="W131" s="294"/>
      <c r="X131" s="294"/>
      <c r="Y131" s="294"/>
      <c r="Z131" s="294"/>
      <c r="AA131" s="294"/>
      <c r="AB131" s="294"/>
      <c r="AC131" s="294"/>
      <c r="AD131" s="294"/>
      <c r="AE131" s="294"/>
      <c r="AF131" s="294"/>
      <c r="AG131" s="294"/>
      <c r="AH131" s="294"/>
      <c r="AI131" s="294"/>
      <c r="AJ131" s="294"/>
      <c r="AK131" s="294"/>
    </row>
    <row r="132" spans="1:37" ht="25.15" customHeight="1" x14ac:dyDescent="0.25">
      <c r="A132" s="202">
        <f>'CALCOLO DEL VENTO'!B63</f>
        <v>3</v>
      </c>
      <c r="B132" s="700" t="str">
        <f>IF('CALCOLO DEL VENTO'!B22='dati nascosti vento'!B15,'dati nascosti vento'!C15,IF('CALCOLO DEL VENTO'!B22='dati nascosti vento'!B16,'dati nascosti vento'!C16,IF('CALCOLO DEL VENTO'!B22='dati nascosti vento'!B17,'dati nascosti vento'!C17,IF('CALCOLO DEL VENTO'!B22='dati nascosti vento'!B18,'dati nascosti vento'!C18,""))))</f>
        <v>D</v>
      </c>
      <c r="C132" s="700"/>
      <c r="D132" s="202">
        <f>'CALCOLO DEL VENTO'!F30</f>
        <v>512</v>
      </c>
      <c r="E132" s="294"/>
      <c r="F132" s="294"/>
      <c r="G132" s="294"/>
      <c r="H132" s="294"/>
      <c r="I132" s="302"/>
      <c r="J132" s="303"/>
      <c r="K132" s="299"/>
      <c r="L132" s="299"/>
      <c r="M132" s="305">
        <f t="shared" si="7"/>
        <v>23</v>
      </c>
      <c r="N132" s="303"/>
      <c r="O132" s="294">
        <f t="shared" si="4"/>
        <v>24</v>
      </c>
      <c r="P132" s="300">
        <f>'dati nascosti vento'!$B$108/70*O132</f>
        <v>2.1942857142857144</v>
      </c>
      <c r="Q132" s="301">
        <f>IF(P132&lt;'dati nascosti vento'!$B$116,'dati nascosti vento'!$B$114^2*'dati nascosti vento'!$B$113*LN('dati nascosti vento'!$B$116/'dati nascosti vento'!$B$115)*(7+'dati nascosti vento'!$B$113*LN('dati nascosti vento'!$B$116/'dati nascosti vento'!$B$115)),'dati nascosti vento'!$B$114^2*'dati nascosti vento'!$B$113*LN(P132/'dati nascosti vento'!$B$115)*(7+'dati nascosti vento'!$B$113*LN(P132/'dati nascosti vento'!$B$115)))</f>
        <v>1.8005360136964756</v>
      </c>
      <c r="R132" s="302">
        <f>'dati nascosti vento'!$B$123*Q132*'dati nascosti vento'!$B$117*'dati nascosti vento'!$B$118/1000</f>
        <v>0.83624427191469863</v>
      </c>
      <c r="S132" s="302">
        <f>'dati nascosti vento'!$B$123*Q132*'dati nascosti vento'!$B$117*'dati nascosti vento'!$B$119/1000</f>
        <v>0.5519212194637011</v>
      </c>
      <c r="T132" s="294"/>
      <c r="U132" s="294">
        <f t="shared" si="5"/>
        <v>0.83624427191469863</v>
      </c>
      <c r="V132" s="10" t="str">
        <f t="shared" si="6"/>
        <v/>
      </c>
      <c r="W132" s="294"/>
      <c r="X132" s="294"/>
      <c r="Y132" s="294"/>
      <c r="Z132" s="294"/>
      <c r="AA132" s="294"/>
      <c r="AB132" s="294"/>
      <c r="AC132" s="294"/>
      <c r="AD132" s="294"/>
      <c r="AE132" s="294"/>
      <c r="AF132" s="294"/>
      <c r="AG132" s="294"/>
      <c r="AH132" s="294"/>
      <c r="AI132" s="294"/>
      <c r="AJ132" s="294"/>
      <c r="AK132" s="294"/>
    </row>
    <row r="133" spans="1:37" ht="25.15" customHeight="1" x14ac:dyDescent="0.25">
      <c r="A133" s="294"/>
      <c r="B133" s="294"/>
      <c r="C133" s="294"/>
      <c r="D133" s="294"/>
      <c r="E133" s="294"/>
      <c r="F133" s="294"/>
      <c r="G133" s="294"/>
      <c r="H133" s="294"/>
      <c r="I133" s="302"/>
      <c r="J133" s="303"/>
      <c r="K133" s="299"/>
      <c r="L133" s="299"/>
      <c r="M133" s="305">
        <f t="shared" si="7"/>
        <v>24</v>
      </c>
      <c r="N133" s="303"/>
      <c r="O133" s="294">
        <f t="shared" si="4"/>
        <v>25</v>
      </c>
      <c r="P133" s="300">
        <f>'dati nascosti vento'!$B$108/70*O133</f>
        <v>2.2857142857142856</v>
      </c>
      <c r="Q133" s="301">
        <f>IF(P133&lt;'dati nascosti vento'!$B$116,'dati nascosti vento'!$B$114^2*'dati nascosti vento'!$B$113*LN('dati nascosti vento'!$B$116/'dati nascosti vento'!$B$115)*(7+'dati nascosti vento'!$B$113*LN('dati nascosti vento'!$B$116/'dati nascosti vento'!$B$115)),'dati nascosti vento'!$B$114^2*'dati nascosti vento'!$B$113*LN(P133/'dati nascosti vento'!$B$115)*(7+'dati nascosti vento'!$B$113*LN(P133/'dati nascosti vento'!$B$115)))</f>
        <v>1.8005360136964756</v>
      </c>
      <c r="R133" s="302">
        <f>'dati nascosti vento'!$B$123*Q133*'dati nascosti vento'!$B$117*'dati nascosti vento'!$B$118/1000</f>
        <v>0.83624427191469863</v>
      </c>
      <c r="S133" s="302">
        <f>'dati nascosti vento'!$B$123*Q133*'dati nascosti vento'!$B$117*'dati nascosti vento'!$B$119/1000</f>
        <v>0.5519212194637011</v>
      </c>
      <c r="T133" s="294"/>
      <c r="U133" s="294">
        <f t="shared" si="5"/>
        <v>0.83624427191469863</v>
      </c>
      <c r="V133" s="10" t="str">
        <f t="shared" si="6"/>
        <v/>
      </c>
      <c r="W133" s="294"/>
      <c r="X133" s="294"/>
      <c r="Y133" s="294"/>
      <c r="Z133" s="294"/>
      <c r="AA133" s="294"/>
      <c r="AB133" s="294"/>
      <c r="AC133" s="294"/>
      <c r="AD133" s="294"/>
      <c r="AE133" s="294"/>
      <c r="AF133" s="294"/>
      <c r="AG133" s="294"/>
      <c r="AH133" s="294"/>
      <c r="AI133" s="294"/>
      <c r="AJ133" s="294"/>
      <c r="AK133" s="294"/>
    </row>
    <row r="134" spans="1:37" ht="25.15" customHeight="1" x14ac:dyDescent="0.25">
      <c r="A134" s="294"/>
      <c r="B134" s="294"/>
      <c r="C134" s="294"/>
      <c r="D134" s="294"/>
      <c r="E134" s="294"/>
      <c r="F134" s="294"/>
      <c r="G134" s="294"/>
      <c r="H134" s="294"/>
      <c r="I134" s="302"/>
      <c r="J134" s="303"/>
      <c r="K134" s="299"/>
      <c r="L134" s="299"/>
      <c r="M134" s="305">
        <f t="shared" si="7"/>
        <v>25</v>
      </c>
      <c r="N134" s="303"/>
      <c r="O134" s="294">
        <f t="shared" si="4"/>
        <v>26</v>
      </c>
      <c r="P134" s="300">
        <f>'dati nascosti vento'!$B$108/70*O134</f>
        <v>2.3771428571428572</v>
      </c>
      <c r="Q134" s="301">
        <f>IF(P134&lt;'dati nascosti vento'!$B$116,'dati nascosti vento'!$B$114^2*'dati nascosti vento'!$B$113*LN('dati nascosti vento'!$B$116/'dati nascosti vento'!$B$115)*(7+'dati nascosti vento'!$B$113*LN('dati nascosti vento'!$B$116/'dati nascosti vento'!$B$115)),'dati nascosti vento'!$B$114^2*'dati nascosti vento'!$B$113*LN(P134/'dati nascosti vento'!$B$115)*(7+'dati nascosti vento'!$B$113*LN(P134/'dati nascosti vento'!$B$115)))</f>
        <v>1.8005360136964756</v>
      </c>
      <c r="R134" s="302">
        <f>'dati nascosti vento'!$B$123*Q134*'dati nascosti vento'!$B$117*'dati nascosti vento'!$B$118/1000</f>
        <v>0.83624427191469863</v>
      </c>
      <c r="S134" s="302">
        <f>'dati nascosti vento'!$B$123*Q134*'dati nascosti vento'!$B$117*'dati nascosti vento'!$B$119/1000</f>
        <v>0.5519212194637011</v>
      </c>
      <c r="T134" s="294"/>
      <c r="U134" s="294">
        <f t="shared" si="5"/>
        <v>0.83624427191469863</v>
      </c>
      <c r="V134" s="10" t="str">
        <f t="shared" si="6"/>
        <v/>
      </c>
      <c r="W134" s="294"/>
      <c r="X134" s="294"/>
      <c r="Y134" s="294"/>
      <c r="Z134" s="294"/>
      <c r="AA134" s="294"/>
      <c r="AB134" s="294"/>
      <c r="AC134" s="294"/>
      <c r="AD134" s="294"/>
      <c r="AE134" s="294"/>
      <c r="AF134" s="294"/>
      <c r="AG134" s="294"/>
      <c r="AH134" s="294"/>
      <c r="AI134" s="294"/>
      <c r="AJ134" s="294"/>
      <c r="AK134" s="294"/>
    </row>
    <row r="135" spans="1:37" ht="25.15" customHeight="1" x14ac:dyDescent="0.25">
      <c r="A135" s="294"/>
      <c r="B135" s="294"/>
      <c r="C135" s="294"/>
      <c r="D135" s="294"/>
      <c r="E135" s="294"/>
      <c r="F135" s="294"/>
      <c r="G135" s="294"/>
      <c r="H135" s="294"/>
      <c r="I135" s="302"/>
      <c r="J135" s="303"/>
      <c r="K135" s="299"/>
      <c r="L135" s="299"/>
      <c r="M135" s="305">
        <f t="shared" si="7"/>
        <v>26</v>
      </c>
      <c r="N135" s="303"/>
      <c r="O135" s="294">
        <f t="shared" si="4"/>
        <v>27</v>
      </c>
      <c r="P135" s="300">
        <f>'dati nascosti vento'!$B$108/70*O135</f>
        <v>2.4685714285714284</v>
      </c>
      <c r="Q135" s="301">
        <f>IF(P135&lt;'dati nascosti vento'!$B$116,'dati nascosti vento'!$B$114^2*'dati nascosti vento'!$B$113*LN('dati nascosti vento'!$B$116/'dati nascosti vento'!$B$115)*(7+'dati nascosti vento'!$B$113*LN('dati nascosti vento'!$B$116/'dati nascosti vento'!$B$115)),'dati nascosti vento'!$B$114^2*'dati nascosti vento'!$B$113*LN(P135/'dati nascosti vento'!$B$115)*(7+'dati nascosti vento'!$B$113*LN(P135/'dati nascosti vento'!$B$115)))</f>
        <v>1.8005360136964756</v>
      </c>
      <c r="R135" s="302">
        <f>'dati nascosti vento'!$B$123*Q135*'dati nascosti vento'!$B$117*'dati nascosti vento'!$B$118/1000</f>
        <v>0.83624427191469863</v>
      </c>
      <c r="S135" s="302">
        <f>'dati nascosti vento'!$B$123*Q135*'dati nascosti vento'!$B$117*'dati nascosti vento'!$B$119/1000</f>
        <v>0.5519212194637011</v>
      </c>
      <c r="T135" s="294"/>
      <c r="U135" s="294">
        <f t="shared" si="5"/>
        <v>0.83624427191469863</v>
      </c>
      <c r="V135" s="10" t="str">
        <f t="shared" si="6"/>
        <v/>
      </c>
      <c r="W135" s="294"/>
      <c r="X135" s="294"/>
      <c r="Y135" s="294"/>
      <c r="Z135" s="294"/>
      <c r="AA135" s="294"/>
      <c r="AB135" s="294"/>
      <c r="AC135" s="294"/>
      <c r="AD135" s="294"/>
      <c r="AE135" s="294"/>
      <c r="AF135" s="294"/>
      <c r="AG135" s="294"/>
      <c r="AH135" s="294"/>
      <c r="AI135" s="294"/>
      <c r="AJ135" s="294"/>
      <c r="AK135" s="294"/>
    </row>
    <row r="136" spans="1:37" ht="25.15" customHeight="1" x14ac:dyDescent="0.25">
      <c r="A136" s="294"/>
      <c r="B136" s="294"/>
      <c r="C136" s="294"/>
      <c r="D136" s="294"/>
      <c r="E136" s="294"/>
      <c r="F136" s="294"/>
      <c r="G136" s="294"/>
      <c r="H136" s="294"/>
      <c r="I136" s="302"/>
      <c r="J136" s="303"/>
      <c r="K136" s="299"/>
      <c r="L136" s="299"/>
      <c r="M136" s="305">
        <f t="shared" si="7"/>
        <v>27</v>
      </c>
      <c r="N136" s="303"/>
      <c r="O136" s="294">
        <f t="shared" si="4"/>
        <v>28</v>
      </c>
      <c r="P136" s="300">
        <f>'dati nascosti vento'!$B$108/70*O136</f>
        <v>2.56</v>
      </c>
      <c r="Q136" s="301">
        <f>IF(P136&lt;'dati nascosti vento'!$B$116,'dati nascosti vento'!$B$114^2*'dati nascosti vento'!$B$113*LN('dati nascosti vento'!$B$116/'dati nascosti vento'!$B$115)*(7+'dati nascosti vento'!$B$113*LN('dati nascosti vento'!$B$116/'dati nascosti vento'!$B$115)),'dati nascosti vento'!$B$114^2*'dati nascosti vento'!$B$113*LN(P136/'dati nascosti vento'!$B$115)*(7+'dati nascosti vento'!$B$113*LN(P136/'dati nascosti vento'!$B$115)))</f>
        <v>1.8005360136964756</v>
      </c>
      <c r="R136" s="302">
        <f>'dati nascosti vento'!$B$123*Q136*'dati nascosti vento'!$B$117*'dati nascosti vento'!$B$118/1000</f>
        <v>0.83624427191469863</v>
      </c>
      <c r="S136" s="302">
        <f>'dati nascosti vento'!$B$123*Q136*'dati nascosti vento'!$B$117*'dati nascosti vento'!$B$119/1000</f>
        <v>0.5519212194637011</v>
      </c>
      <c r="T136" s="294"/>
      <c r="U136" s="294">
        <f t="shared" si="5"/>
        <v>0.83624427191469863</v>
      </c>
      <c r="V136" s="10" t="str">
        <f t="shared" si="6"/>
        <v/>
      </c>
      <c r="W136" s="294"/>
      <c r="X136" s="294"/>
      <c r="Y136" s="294"/>
      <c r="Z136" s="294"/>
      <c r="AA136" s="294"/>
      <c r="AB136" s="294"/>
      <c r="AC136" s="294"/>
      <c r="AD136" s="294"/>
      <c r="AE136" s="294"/>
      <c r="AF136" s="294"/>
      <c r="AG136" s="294"/>
      <c r="AH136" s="294"/>
      <c r="AI136" s="294"/>
      <c r="AJ136" s="294"/>
      <c r="AK136" s="294"/>
    </row>
    <row r="137" spans="1:37" ht="25.15" customHeight="1" x14ac:dyDescent="0.25">
      <c r="A137" t="s">
        <v>398</v>
      </c>
      <c r="G137" s="294"/>
      <c r="H137" s="294"/>
      <c r="I137" s="302"/>
      <c r="J137" s="303"/>
      <c r="K137" s="299"/>
      <c r="L137" s="299"/>
      <c r="M137" s="305">
        <f t="shared" si="7"/>
        <v>28</v>
      </c>
      <c r="N137" s="303"/>
      <c r="O137" s="294">
        <f t="shared" si="4"/>
        <v>29</v>
      </c>
      <c r="P137" s="300">
        <f>'dati nascosti vento'!$B$108/70*O137</f>
        <v>2.6514285714285712</v>
      </c>
      <c r="Q137" s="301">
        <f>IF(P137&lt;'dati nascosti vento'!$B$116,'dati nascosti vento'!$B$114^2*'dati nascosti vento'!$B$113*LN('dati nascosti vento'!$B$116/'dati nascosti vento'!$B$115)*(7+'dati nascosti vento'!$B$113*LN('dati nascosti vento'!$B$116/'dati nascosti vento'!$B$115)),'dati nascosti vento'!$B$114^2*'dati nascosti vento'!$B$113*LN(P137/'dati nascosti vento'!$B$115)*(7+'dati nascosti vento'!$B$113*LN(P137/'dati nascosti vento'!$B$115)))</f>
        <v>1.8005360136964756</v>
      </c>
      <c r="R137" s="302">
        <f>'dati nascosti vento'!$B$123*Q137*'dati nascosti vento'!$B$117*'dati nascosti vento'!$B$118/1000</f>
        <v>0.83624427191469863</v>
      </c>
      <c r="S137" s="302">
        <f>'dati nascosti vento'!$B$123*Q137*'dati nascosti vento'!$B$117*'dati nascosti vento'!$B$119/1000</f>
        <v>0.5519212194637011</v>
      </c>
      <c r="T137" s="294"/>
      <c r="U137" s="294">
        <f t="shared" si="5"/>
        <v>0.83624427191469863</v>
      </c>
      <c r="V137" s="10" t="str">
        <f t="shared" si="6"/>
        <v/>
      </c>
      <c r="W137" s="294"/>
      <c r="X137" s="294"/>
      <c r="Y137" s="294"/>
      <c r="Z137" s="294"/>
      <c r="AA137" s="294"/>
      <c r="AB137" s="294"/>
      <c r="AC137" s="294"/>
      <c r="AD137" s="294"/>
      <c r="AE137" s="294"/>
      <c r="AF137" s="294"/>
      <c r="AG137" s="294"/>
      <c r="AH137" s="294"/>
      <c r="AI137" s="294"/>
      <c r="AJ137" s="294"/>
      <c r="AK137" s="294"/>
    </row>
    <row r="138" spans="1:37" ht="25.15" customHeight="1" x14ac:dyDescent="0.25">
      <c r="A138" s="315"/>
      <c r="B138" s="316" t="s">
        <v>399</v>
      </c>
      <c r="C138" s="316"/>
      <c r="D138" s="316"/>
      <c r="E138" s="316"/>
      <c r="F138" s="317"/>
      <c r="G138" s="294"/>
      <c r="H138" s="294"/>
      <c r="I138" s="302"/>
      <c r="J138" s="303"/>
      <c r="K138" s="299"/>
      <c r="L138" s="299"/>
      <c r="M138" s="305">
        <f t="shared" si="7"/>
        <v>29</v>
      </c>
      <c r="N138" s="303"/>
      <c r="O138" s="294">
        <f t="shared" si="4"/>
        <v>30</v>
      </c>
      <c r="P138" s="300">
        <f>'dati nascosti vento'!$B$108/70*O138</f>
        <v>2.7428571428571429</v>
      </c>
      <c r="Q138" s="301">
        <f>IF(P138&lt;'dati nascosti vento'!$B$116,'dati nascosti vento'!$B$114^2*'dati nascosti vento'!$B$113*LN('dati nascosti vento'!$B$116/'dati nascosti vento'!$B$115)*(7+'dati nascosti vento'!$B$113*LN('dati nascosti vento'!$B$116/'dati nascosti vento'!$B$115)),'dati nascosti vento'!$B$114^2*'dati nascosti vento'!$B$113*LN(P138/'dati nascosti vento'!$B$115)*(7+'dati nascosti vento'!$B$113*LN(P138/'dati nascosti vento'!$B$115)))</f>
        <v>1.8005360136964756</v>
      </c>
      <c r="R138" s="302">
        <f>'dati nascosti vento'!$B$123*Q138*'dati nascosti vento'!$B$117*'dati nascosti vento'!$B$118/1000</f>
        <v>0.83624427191469863</v>
      </c>
      <c r="S138" s="302">
        <f>'dati nascosti vento'!$B$123*Q138*'dati nascosti vento'!$B$117*'dati nascosti vento'!$B$119/1000</f>
        <v>0.5519212194637011</v>
      </c>
      <c r="T138" s="294"/>
      <c r="U138" s="294">
        <f t="shared" si="5"/>
        <v>0.83624427191469863</v>
      </c>
      <c r="V138" s="10" t="str">
        <f t="shared" si="6"/>
        <v/>
      </c>
      <c r="W138" s="294"/>
      <c r="X138" s="294"/>
      <c r="Y138" s="294"/>
      <c r="Z138" s="294"/>
      <c r="AA138" s="294"/>
      <c r="AB138" s="294"/>
      <c r="AC138" s="294"/>
      <c r="AD138" s="294"/>
      <c r="AE138" s="294"/>
      <c r="AF138" s="294"/>
      <c r="AG138" s="294"/>
      <c r="AH138" s="294"/>
      <c r="AI138" s="294"/>
      <c r="AJ138" s="294"/>
      <c r="AK138" s="294"/>
    </row>
    <row r="139" spans="1:37" ht="25.15" customHeight="1" x14ac:dyDescent="0.25">
      <c r="A139" s="318">
        <v>1</v>
      </c>
      <c r="B139" s="4" t="s">
        <v>400</v>
      </c>
      <c r="C139" s="4"/>
      <c r="D139" s="4"/>
      <c r="E139" s="4"/>
      <c r="F139" s="319"/>
      <c r="G139" s="294"/>
      <c r="H139" s="294"/>
      <c r="I139" s="302"/>
      <c r="J139" s="303"/>
      <c r="K139" s="299"/>
      <c r="L139" s="299"/>
      <c r="M139" s="305">
        <f t="shared" si="7"/>
        <v>30</v>
      </c>
      <c r="N139" s="303"/>
      <c r="O139" s="294">
        <f t="shared" si="4"/>
        <v>31</v>
      </c>
      <c r="P139" s="300">
        <f>'dati nascosti vento'!$B$108/70*O139</f>
        <v>2.8342857142857141</v>
      </c>
      <c r="Q139" s="301">
        <f>IF(P139&lt;'dati nascosti vento'!$B$116,'dati nascosti vento'!$B$114^2*'dati nascosti vento'!$B$113*LN('dati nascosti vento'!$B$116/'dati nascosti vento'!$B$115)*(7+'dati nascosti vento'!$B$113*LN('dati nascosti vento'!$B$116/'dati nascosti vento'!$B$115)),'dati nascosti vento'!$B$114^2*'dati nascosti vento'!$B$113*LN(P139/'dati nascosti vento'!$B$115)*(7+'dati nascosti vento'!$B$113*LN(P139/'dati nascosti vento'!$B$115)))</f>
        <v>1.8005360136964756</v>
      </c>
      <c r="R139" s="302">
        <f>'dati nascosti vento'!$B$123*Q139*'dati nascosti vento'!$B$117*'dati nascosti vento'!$B$118/1000</f>
        <v>0.83624427191469863</v>
      </c>
      <c r="S139" s="302">
        <f>'dati nascosti vento'!$B$123*Q139*'dati nascosti vento'!$B$117*'dati nascosti vento'!$B$119/1000</f>
        <v>0.5519212194637011</v>
      </c>
      <c r="T139" s="294"/>
      <c r="U139" s="294">
        <f t="shared" si="5"/>
        <v>0.83624427191469863</v>
      </c>
      <c r="V139" s="10" t="str">
        <f t="shared" si="6"/>
        <v/>
      </c>
      <c r="W139" s="294"/>
      <c r="X139" s="294"/>
      <c r="Y139" s="294"/>
      <c r="Z139" s="294"/>
      <c r="AA139" s="294"/>
      <c r="AB139" s="294"/>
      <c r="AC139" s="294"/>
      <c r="AD139" s="294"/>
      <c r="AE139" s="294"/>
      <c r="AF139" s="294"/>
      <c r="AG139" s="294"/>
      <c r="AH139" s="294"/>
      <c r="AI139" s="294"/>
      <c r="AJ139" s="294"/>
      <c r="AK139" s="294"/>
    </row>
    <row r="140" spans="1:37" ht="25.15" customHeight="1" x14ac:dyDescent="0.25">
      <c r="A140" s="318">
        <v>2</v>
      </c>
      <c r="B140" s="4" t="s">
        <v>401</v>
      </c>
      <c r="C140" s="4"/>
      <c r="D140" s="4"/>
      <c r="E140" s="4"/>
      <c r="F140" s="319"/>
      <c r="G140" s="294"/>
      <c r="H140" s="294"/>
      <c r="I140" s="302"/>
      <c r="J140" s="303"/>
      <c r="K140" s="299"/>
      <c r="L140" s="299"/>
      <c r="M140" s="305">
        <f t="shared" si="7"/>
        <v>31</v>
      </c>
      <c r="N140" s="303"/>
      <c r="O140" s="294">
        <f t="shared" si="4"/>
        <v>32</v>
      </c>
      <c r="P140" s="300">
        <f>'dati nascosti vento'!$B$108/70*O140</f>
        <v>2.9257142857142857</v>
      </c>
      <c r="Q140" s="301">
        <f>IF(P140&lt;'dati nascosti vento'!$B$116,'dati nascosti vento'!$B$114^2*'dati nascosti vento'!$B$113*LN('dati nascosti vento'!$B$116/'dati nascosti vento'!$B$115)*(7+'dati nascosti vento'!$B$113*LN('dati nascosti vento'!$B$116/'dati nascosti vento'!$B$115)),'dati nascosti vento'!$B$114^2*'dati nascosti vento'!$B$113*LN(P140/'dati nascosti vento'!$B$115)*(7+'dati nascosti vento'!$B$113*LN(P140/'dati nascosti vento'!$B$115)))</f>
        <v>1.8005360136964756</v>
      </c>
      <c r="R140" s="302">
        <f>'dati nascosti vento'!$B$123*Q140*'dati nascosti vento'!$B$117*'dati nascosti vento'!$B$118/1000</f>
        <v>0.83624427191469863</v>
      </c>
      <c r="S140" s="302">
        <f>'dati nascosti vento'!$B$123*Q140*'dati nascosti vento'!$B$117*'dati nascosti vento'!$B$119/1000</f>
        <v>0.5519212194637011</v>
      </c>
      <c r="T140" s="294"/>
      <c r="U140" s="294" t="str">
        <f t="shared" si="5"/>
        <v/>
      </c>
      <c r="V140" s="10">
        <f t="shared" si="6"/>
        <v>0.83624427191469863</v>
      </c>
      <c r="W140" s="294"/>
      <c r="X140" s="294"/>
      <c r="Y140" s="294"/>
      <c r="Z140" s="294"/>
      <c r="AA140" s="294"/>
      <c r="AB140" s="294"/>
      <c r="AC140" s="294"/>
      <c r="AD140" s="294"/>
      <c r="AE140" s="294"/>
      <c r="AF140" s="294"/>
      <c r="AG140" s="294"/>
      <c r="AH140" s="294"/>
      <c r="AI140" s="294"/>
      <c r="AJ140" s="294"/>
      <c r="AK140" s="294"/>
    </row>
    <row r="141" spans="1:37" ht="25.15" customHeight="1" x14ac:dyDescent="0.25">
      <c r="A141" s="318">
        <v>3</v>
      </c>
      <c r="B141" s="4" t="s">
        <v>287</v>
      </c>
      <c r="C141" s="4"/>
      <c r="D141" s="4"/>
      <c r="E141" s="4"/>
      <c r="F141" s="319"/>
      <c r="G141" s="294"/>
      <c r="H141" s="294"/>
      <c r="I141" s="302"/>
      <c r="J141" s="303"/>
      <c r="K141" s="303"/>
      <c r="L141" s="303"/>
      <c r="M141" s="305">
        <f t="shared" si="7"/>
        <v>32</v>
      </c>
      <c r="N141" s="303"/>
      <c r="O141" s="294">
        <f t="shared" si="4"/>
        <v>33</v>
      </c>
      <c r="P141" s="300">
        <f>'dati nascosti vento'!$B$108/70*O141</f>
        <v>3.0171428571428573</v>
      </c>
      <c r="Q141" s="301">
        <f>IF(P141&lt;'dati nascosti vento'!$B$116,'dati nascosti vento'!$B$114^2*'dati nascosti vento'!$B$113*LN('dati nascosti vento'!$B$116/'dati nascosti vento'!$B$115)*(7+'dati nascosti vento'!$B$113*LN('dati nascosti vento'!$B$116/'dati nascosti vento'!$B$115)),'dati nascosti vento'!$B$114^2*'dati nascosti vento'!$B$113*LN(P141/'dati nascosti vento'!$B$115)*(7+'dati nascosti vento'!$B$113*LN(P141/'dati nascosti vento'!$B$115)))</f>
        <v>1.8005360136964756</v>
      </c>
      <c r="R141" s="302">
        <f>'dati nascosti vento'!$B$123*Q141*'dati nascosti vento'!$B$117*'dati nascosti vento'!$B$118/1000</f>
        <v>0.83624427191469863</v>
      </c>
      <c r="S141" s="302">
        <f>'dati nascosti vento'!$B$123*Q141*'dati nascosti vento'!$B$117*'dati nascosti vento'!$B$119/1000</f>
        <v>0.5519212194637011</v>
      </c>
      <c r="T141" s="294"/>
      <c r="U141" s="294" t="str">
        <f t="shared" si="5"/>
        <v/>
      </c>
      <c r="V141" s="10">
        <f t="shared" si="6"/>
        <v>0.83624427191469863</v>
      </c>
      <c r="W141" s="294"/>
      <c r="X141" s="294"/>
      <c r="Y141" s="294"/>
      <c r="Z141" s="294"/>
      <c r="AA141" s="294"/>
      <c r="AB141" s="294"/>
      <c r="AC141" s="294"/>
      <c r="AD141" s="294"/>
      <c r="AE141" s="294"/>
      <c r="AF141" s="294"/>
      <c r="AG141" s="294"/>
      <c r="AH141" s="294"/>
      <c r="AI141" s="294"/>
      <c r="AJ141" s="294"/>
      <c r="AK141" s="294"/>
    </row>
    <row r="142" spans="1:37" ht="25.15" customHeight="1" x14ac:dyDescent="0.25">
      <c r="A142" s="318"/>
      <c r="B142" s="4"/>
      <c r="C142" s="4"/>
      <c r="D142" s="4"/>
      <c r="E142" s="4"/>
      <c r="F142" s="319"/>
      <c r="G142" s="294"/>
      <c r="H142" s="294"/>
      <c r="I142" s="302"/>
      <c r="J142" s="303"/>
      <c r="K142" s="299"/>
      <c r="L142" s="299"/>
      <c r="M142" s="305">
        <f t="shared" si="7"/>
        <v>33</v>
      </c>
      <c r="N142" s="303"/>
      <c r="O142" s="294">
        <f t="shared" si="4"/>
        <v>34</v>
      </c>
      <c r="P142" s="300">
        <f>'dati nascosti vento'!$B$108/70*O142</f>
        <v>3.1085714285714285</v>
      </c>
      <c r="Q142" s="301">
        <f>IF(P142&lt;'dati nascosti vento'!$B$116,'dati nascosti vento'!$B$114^2*'dati nascosti vento'!$B$113*LN('dati nascosti vento'!$B$116/'dati nascosti vento'!$B$115)*(7+'dati nascosti vento'!$B$113*LN('dati nascosti vento'!$B$116/'dati nascosti vento'!$B$115)),'dati nascosti vento'!$B$114^2*'dati nascosti vento'!$B$113*LN(P142/'dati nascosti vento'!$B$115)*(7+'dati nascosti vento'!$B$113*LN(P142/'dati nascosti vento'!$B$115)))</f>
        <v>1.8005360136964756</v>
      </c>
      <c r="R142" s="302">
        <f>'dati nascosti vento'!$B$123*Q142*'dati nascosti vento'!$B$117*'dati nascosti vento'!$B$118/1000</f>
        <v>0.83624427191469863</v>
      </c>
      <c r="S142" s="302">
        <f>'dati nascosti vento'!$B$123*Q142*'dati nascosti vento'!$B$117*'dati nascosti vento'!$B$119/1000</f>
        <v>0.5519212194637011</v>
      </c>
      <c r="T142" s="294"/>
      <c r="U142" s="294" t="str">
        <f t="shared" si="5"/>
        <v/>
      </c>
      <c r="V142" s="10">
        <f t="shared" si="6"/>
        <v>0.83624427191469863</v>
      </c>
      <c r="W142" s="294"/>
      <c r="X142" s="294"/>
      <c r="Y142" s="294"/>
      <c r="Z142" s="294"/>
      <c r="AA142" s="294"/>
      <c r="AB142" s="294"/>
      <c r="AC142" s="294"/>
      <c r="AD142" s="294"/>
      <c r="AE142" s="294"/>
      <c r="AF142" s="294"/>
      <c r="AG142" s="294"/>
      <c r="AH142" s="294"/>
      <c r="AI142" s="294"/>
      <c r="AJ142" s="294"/>
      <c r="AK142" s="294"/>
    </row>
    <row r="143" spans="1:37" ht="25.15" customHeight="1" x14ac:dyDescent="0.25">
      <c r="A143" s="318"/>
      <c r="B143" s="4"/>
      <c r="C143" s="12" t="s">
        <v>402</v>
      </c>
      <c r="D143" s="12" t="s">
        <v>403</v>
      </c>
      <c r="E143" s="4"/>
      <c r="F143" s="319"/>
      <c r="G143" s="294"/>
      <c r="H143" s="294"/>
      <c r="I143" s="302"/>
      <c r="J143" s="303"/>
      <c r="K143" s="299"/>
      <c r="L143" s="299"/>
      <c r="M143" s="305">
        <f t="shared" si="7"/>
        <v>34</v>
      </c>
      <c r="N143" s="303"/>
      <c r="O143" s="294">
        <f t="shared" si="4"/>
        <v>35</v>
      </c>
      <c r="P143" s="300">
        <f>'dati nascosti vento'!$B$108/70*O143</f>
        <v>3.2</v>
      </c>
      <c r="Q143" s="301">
        <f>IF(P143&lt;'dati nascosti vento'!$B$116,'dati nascosti vento'!$B$114^2*'dati nascosti vento'!$B$113*LN('dati nascosti vento'!$B$116/'dati nascosti vento'!$B$115)*(7+'dati nascosti vento'!$B$113*LN('dati nascosti vento'!$B$116/'dati nascosti vento'!$B$115)),'dati nascosti vento'!$B$114^2*'dati nascosti vento'!$B$113*LN(P143/'dati nascosti vento'!$B$115)*(7+'dati nascosti vento'!$B$113*LN(P143/'dati nascosti vento'!$B$115)))</f>
        <v>1.8005360136964756</v>
      </c>
      <c r="R143" s="302">
        <f>'dati nascosti vento'!$B$123*Q143*'dati nascosti vento'!$B$117*'dati nascosti vento'!$B$118/1000</f>
        <v>0.83624427191469863</v>
      </c>
      <c r="S143" s="302">
        <f>'dati nascosti vento'!$B$123*Q143*'dati nascosti vento'!$B$117*'dati nascosti vento'!$B$119/1000</f>
        <v>0.5519212194637011</v>
      </c>
      <c r="T143" s="294"/>
      <c r="U143" s="294" t="str">
        <f t="shared" si="5"/>
        <v/>
      </c>
      <c r="V143" s="10">
        <f t="shared" si="6"/>
        <v>0.83624427191469863</v>
      </c>
      <c r="W143" s="294"/>
      <c r="X143" s="294"/>
      <c r="Y143" s="294"/>
      <c r="Z143" s="294"/>
      <c r="AA143" s="294"/>
      <c r="AB143" s="294"/>
      <c r="AC143" s="294"/>
      <c r="AD143" s="294"/>
      <c r="AE143" s="294"/>
      <c r="AF143" s="294"/>
      <c r="AG143" s="294"/>
      <c r="AH143" s="294"/>
      <c r="AI143" s="294"/>
      <c r="AJ143" s="294"/>
      <c r="AK143" s="294"/>
    </row>
    <row r="144" spans="1:37" ht="25.15" customHeight="1" x14ac:dyDescent="0.25">
      <c r="A144" s="318"/>
      <c r="B144" s="4"/>
      <c r="C144" s="12">
        <f>'CALCOLO DEL VENTO'!F32/'CALCOLO DEL VENTO'!C143</f>
        <v>0.08</v>
      </c>
      <c r="D144" s="12">
        <f>'CALCOLO DEL VENTO'!C143/'CALCOLO DEL VENTO'!C144</f>
        <v>16</v>
      </c>
      <c r="E144" s="4"/>
      <c r="F144" s="319"/>
      <c r="G144" s="294"/>
      <c r="H144" s="294"/>
      <c r="I144" s="302"/>
      <c r="J144" s="303"/>
      <c r="K144" s="299"/>
      <c r="L144" s="299"/>
      <c r="M144" s="305">
        <f t="shared" si="7"/>
        <v>35</v>
      </c>
      <c r="N144" s="303"/>
      <c r="O144" s="294">
        <f t="shared" si="4"/>
        <v>36</v>
      </c>
      <c r="P144" s="300">
        <f>'dati nascosti vento'!$B$108/70*O144</f>
        <v>3.2914285714285714</v>
      </c>
      <c r="Q144" s="301">
        <f>IF(P144&lt;'dati nascosti vento'!$B$116,'dati nascosti vento'!$B$114^2*'dati nascosti vento'!$B$113*LN('dati nascosti vento'!$B$116/'dati nascosti vento'!$B$115)*(7+'dati nascosti vento'!$B$113*LN('dati nascosti vento'!$B$116/'dati nascosti vento'!$B$115)),'dati nascosti vento'!$B$114^2*'dati nascosti vento'!$B$113*LN(P144/'dati nascosti vento'!$B$115)*(7+'dati nascosti vento'!$B$113*LN(P144/'dati nascosti vento'!$B$115)))</f>
        <v>1.8005360136964756</v>
      </c>
      <c r="R144" s="302">
        <f>'dati nascosti vento'!$B$123*Q144*'dati nascosti vento'!$B$117*'dati nascosti vento'!$B$118/1000</f>
        <v>0.83624427191469863</v>
      </c>
      <c r="S144" s="302">
        <f>'dati nascosti vento'!$B$123*Q144*'dati nascosti vento'!$B$117*'dati nascosti vento'!$B$119/1000</f>
        <v>0.5519212194637011</v>
      </c>
      <c r="T144" s="294"/>
      <c r="U144" s="294" t="str">
        <f t="shared" si="5"/>
        <v/>
      </c>
      <c r="V144" s="10">
        <f t="shared" si="6"/>
        <v>0.83624427191469863</v>
      </c>
      <c r="W144" s="294"/>
      <c r="X144" s="294"/>
      <c r="Y144" s="294"/>
      <c r="Z144" s="294"/>
      <c r="AA144" s="294"/>
      <c r="AB144" s="294"/>
      <c r="AC144" s="294"/>
      <c r="AD144" s="294"/>
      <c r="AE144" s="294"/>
      <c r="AF144" s="294"/>
      <c r="AG144" s="294"/>
      <c r="AH144" s="294"/>
      <c r="AI144" s="294"/>
      <c r="AJ144" s="294"/>
      <c r="AK144" s="294"/>
    </row>
    <row r="145" spans="1:37" ht="25.15" customHeight="1" x14ac:dyDescent="0.25">
      <c r="A145" s="318"/>
      <c r="B145" s="4"/>
      <c r="C145" s="4"/>
      <c r="D145" s="4"/>
      <c r="E145" s="4"/>
      <c r="F145" s="319"/>
      <c r="G145" s="294"/>
      <c r="H145" s="294"/>
      <c r="I145" s="302"/>
      <c r="J145" s="303"/>
      <c r="K145" s="299"/>
      <c r="L145" s="299"/>
      <c r="M145" s="305">
        <f t="shared" si="7"/>
        <v>36</v>
      </c>
      <c r="N145" s="303"/>
      <c r="O145" s="294">
        <f t="shared" si="4"/>
        <v>37</v>
      </c>
      <c r="P145" s="300">
        <f>'dati nascosti vento'!$B$108/70*O145</f>
        <v>3.382857142857143</v>
      </c>
      <c r="Q145" s="301">
        <f>IF(P145&lt;'dati nascosti vento'!$B$116,'dati nascosti vento'!$B$114^2*'dati nascosti vento'!$B$113*LN('dati nascosti vento'!$B$116/'dati nascosti vento'!$B$115)*(7+'dati nascosti vento'!$B$113*LN('dati nascosti vento'!$B$116/'dati nascosti vento'!$B$115)),'dati nascosti vento'!$B$114^2*'dati nascosti vento'!$B$113*LN(P145/'dati nascosti vento'!$B$115)*(7+'dati nascosti vento'!$B$113*LN(P145/'dati nascosti vento'!$B$115)))</f>
        <v>1.8005360136964756</v>
      </c>
      <c r="R145" s="302">
        <f>'dati nascosti vento'!$B$123*Q145*'dati nascosti vento'!$B$117*'dati nascosti vento'!$B$118/1000</f>
        <v>0.83624427191469863</v>
      </c>
      <c r="S145" s="302">
        <f>'dati nascosti vento'!$B$123*Q145*'dati nascosti vento'!$B$117*'dati nascosti vento'!$B$119/1000</f>
        <v>0.5519212194637011</v>
      </c>
      <c r="T145" s="294"/>
      <c r="U145" s="294" t="str">
        <f t="shared" si="5"/>
        <v/>
      </c>
      <c r="V145" s="10">
        <f t="shared" si="6"/>
        <v>0.83624427191469863</v>
      </c>
      <c r="W145" s="294"/>
      <c r="X145" s="294"/>
      <c r="Y145" s="294"/>
      <c r="Z145" s="294"/>
      <c r="AA145" s="294"/>
      <c r="AB145" s="294"/>
      <c r="AC145" s="294"/>
      <c r="AD145" s="294"/>
      <c r="AE145" s="294"/>
      <c r="AF145" s="294"/>
      <c r="AG145" s="294"/>
      <c r="AH145" s="294"/>
      <c r="AI145" s="294"/>
      <c r="AJ145" s="294"/>
      <c r="AK145" s="294"/>
    </row>
    <row r="146" spans="1:37" ht="25.15" customHeight="1" x14ac:dyDescent="0.25">
      <c r="A146" s="318"/>
      <c r="B146" s="4"/>
      <c r="C146" s="12">
        <v>1</v>
      </c>
      <c r="D146" s="12">
        <v>2</v>
      </c>
      <c r="E146" s="12">
        <v>3</v>
      </c>
      <c r="F146" s="319"/>
      <c r="G146" s="294"/>
      <c r="H146" s="294"/>
      <c r="I146" s="302"/>
      <c r="J146" s="303"/>
      <c r="K146" s="299"/>
      <c r="L146" s="299"/>
      <c r="M146" s="305">
        <f t="shared" si="7"/>
        <v>37</v>
      </c>
      <c r="N146" s="303"/>
      <c r="O146" s="294">
        <f t="shared" si="4"/>
        <v>38</v>
      </c>
      <c r="P146" s="300">
        <f>'dati nascosti vento'!$B$108/70*O146</f>
        <v>3.4742857142857142</v>
      </c>
      <c r="Q146" s="301">
        <f>IF(P146&lt;'dati nascosti vento'!$B$116,'dati nascosti vento'!$B$114^2*'dati nascosti vento'!$B$113*LN('dati nascosti vento'!$B$116/'dati nascosti vento'!$B$115)*(7+'dati nascosti vento'!$B$113*LN('dati nascosti vento'!$B$116/'dati nascosti vento'!$B$115)),'dati nascosti vento'!$B$114^2*'dati nascosti vento'!$B$113*LN(P146/'dati nascosti vento'!$B$115)*(7+'dati nascosti vento'!$B$113*LN(P146/'dati nascosti vento'!$B$115)))</f>
        <v>1.8005360136964756</v>
      </c>
      <c r="R146" s="302">
        <f>'dati nascosti vento'!$B$123*Q146*'dati nascosti vento'!$B$117*'dati nascosti vento'!$B$118/1000</f>
        <v>0.83624427191469863</v>
      </c>
      <c r="S146" s="302">
        <f>'dati nascosti vento'!$B$123*Q146*'dati nascosti vento'!$B$117*'dati nascosti vento'!$B$119/1000</f>
        <v>0.5519212194637011</v>
      </c>
      <c r="T146" s="294"/>
      <c r="U146" s="294" t="str">
        <f t="shared" si="5"/>
        <v/>
      </c>
      <c r="V146" s="10">
        <f t="shared" si="6"/>
        <v>0.83624427191469863</v>
      </c>
      <c r="W146" s="294"/>
      <c r="X146" s="294"/>
      <c r="Y146" s="294"/>
      <c r="Z146" s="294"/>
      <c r="AA146" s="294"/>
      <c r="AB146" s="294"/>
      <c r="AC146" s="294"/>
      <c r="AD146" s="294"/>
      <c r="AE146" s="294"/>
      <c r="AF146" s="294"/>
      <c r="AG146" s="294"/>
      <c r="AH146" s="294"/>
      <c r="AI146" s="294"/>
      <c r="AJ146" s="294"/>
      <c r="AK146" s="294"/>
    </row>
    <row r="147" spans="1:37" ht="25.15" customHeight="1" x14ac:dyDescent="0.25">
      <c r="A147" s="320"/>
      <c r="B147" s="321"/>
      <c r="C147" s="163">
        <f>1+'CALCOLO DEL VENTO'!F143*'CALCOLO DEL VENTO'!F144</f>
        <v>1.5</v>
      </c>
      <c r="D147" s="163">
        <f>IF((1+'CALCOLO DEL VENTO'!F143*'CALCOLO DEL VENTO'!F144*(1-0.1*'CALCOLO DEL VENTO'!C146/'CALCOLO DEL VENTO'!C143))&gt;=1,(1+'CALCOLO DEL VENTO'!F143*'CALCOLO DEL VENTO'!F144*(1-0.1*'CALCOLO DEL VENTO'!C146/'CALCOLO DEL VENTO'!C143)),1)</f>
        <v>1.5</v>
      </c>
      <c r="E147" s="163">
        <f>1+'CALCOLO DEL VENTO'!F143*'CALCOLO DEL VENTO'!F144*'CALCOLO DEL VENTO'!C145/'CALCOLO DEL VENTO'!C143</f>
        <v>1.0625</v>
      </c>
      <c r="F147" s="322"/>
      <c r="G147" s="294"/>
      <c r="H147" s="294"/>
      <c r="I147" s="302"/>
      <c r="J147" s="303"/>
      <c r="K147" s="299"/>
      <c r="L147" s="299"/>
      <c r="M147" s="305">
        <f t="shared" si="7"/>
        <v>38</v>
      </c>
      <c r="N147" s="303"/>
      <c r="O147" s="294">
        <f t="shared" si="4"/>
        <v>39</v>
      </c>
      <c r="P147" s="300">
        <f>'dati nascosti vento'!$B$108/70*O147</f>
        <v>3.5657142857142858</v>
      </c>
      <c r="Q147" s="301">
        <f>IF(P147&lt;'dati nascosti vento'!$B$116,'dati nascosti vento'!$B$114^2*'dati nascosti vento'!$B$113*LN('dati nascosti vento'!$B$116/'dati nascosti vento'!$B$115)*(7+'dati nascosti vento'!$B$113*LN('dati nascosti vento'!$B$116/'dati nascosti vento'!$B$115)),'dati nascosti vento'!$B$114^2*'dati nascosti vento'!$B$113*LN(P147/'dati nascosti vento'!$B$115)*(7+'dati nascosti vento'!$B$113*LN(P147/'dati nascosti vento'!$B$115)))</f>
        <v>1.8005360136964756</v>
      </c>
      <c r="R147" s="302">
        <f>'dati nascosti vento'!$B$123*Q147*'dati nascosti vento'!$B$117*'dati nascosti vento'!$B$118/1000</f>
        <v>0.83624427191469863</v>
      </c>
      <c r="S147" s="302">
        <f>'dati nascosti vento'!$B$123*Q147*'dati nascosti vento'!$B$117*'dati nascosti vento'!$B$119/1000</f>
        <v>0.5519212194637011</v>
      </c>
      <c r="T147" s="294"/>
      <c r="U147" s="294" t="str">
        <f t="shared" si="5"/>
        <v/>
      </c>
      <c r="V147" s="10">
        <f t="shared" si="6"/>
        <v>0.83624427191469863</v>
      </c>
      <c r="W147" s="294"/>
      <c r="X147" s="294"/>
      <c r="Y147" s="294"/>
      <c r="Z147" s="294"/>
      <c r="AA147" s="294"/>
      <c r="AB147" s="294"/>
      <c r="AC147" s="294"/>
      <c r="AD147" s="294"/>
      <c r="AE147" s="294"/>
      <c r="AF147" s="294"/>
      <c r="AG147" s="294"/>
      <c r="AH147" s="294"/>
      <c r="AI147" s="294"/>
      <c r="AJ147" s="294"/>
      <c r="AK147" s="294"/>
    </row>
    <row r="148" spans="1:37" ht="25.15" customHeight="1" x14ac:dyDescent="0.25">
      <c r="A148" s="294"/>
      <c r="B148" s="294"/>
      <c r="C148" s="294"/>
      <c r="D148" s="294"/>
      <c r="E148" s="294"/>
      <c r="F148" s="294"/>
      <c r="G148" s="294"/>
      <c r="H148" s="294"/>
      <c r="I148" s="302"/>
      <c r="J148" s="303"/>
      <c r="K148" s="299"/>
      <c r="L148" s="299"/>
      <c r="M148" s="305">
        <f t="shared" si="7"/>
        <v>39</v>
      </c>
      <c r="N148" s="303"/>
      <c r="O148" s="294">
        <f t="shared" si="4"/>
        <v>40</v>
      </c>
      <c r="P148" s="300">
        <f>'dati nascosti vento'!$B$108/70*O148</f>
        <v>3.657142857142857</v>
      </c>
      <c r="Q148" s="301">
        <f>IF(P148&lt;'dati nascosti vento'!$B$116,'dati nascosti vento'!$B$114^2*'dati nascosti vento'!$B$113*LN('dati nascosti vento'!$B$116/'dati nascosti vento'!$B$115)*(7+'dati nascosti vento'!$B$113*LN('dati nascosti vento'!$B$116/'dati nascosti vento'!$B$115)),'dati nascosti vento'!$B$114^2*'dati nascosti vento'!$B$113*LN(P148/'dati nascosti vento'!$B$115)*(7+'dati nascosti vento'!$B$113*LN(P148/'dati nascosti vento'!$B$115)))</f>
        <v>1.8005360136964756</v>
      </c>
      <c r="R148" s="302">
        <f>'dati nascosti vento'!$B$123*Q148*'dati nascosti vento'!$B$117*'dati nascosti vento'!$B$118/1000</f>
        <v>0.83624427191469863</v>
      </c>
      <c r="S148" s="302">
        <f>'dati nascosti vento'!$B$123*Q148*'dati nascosti vento'!$B$117*'dati nascosti vento'!$B$119/1000</f>
        <v>0.5519212194637011</v>
      </c>
      <c r="T148" s="294"/>
      <c r="U148" s="294" t="str">
        <f t="shared" si="5"/>
        <v/>
      </c>
      <c r="V148" s="10">
        <f t="shared" si="6"/>
        <v>0.83624427191469863</v>
      </c>
      <c r="W148" s="294"/>
      <c r="X148" s="294"/>
      <c r="Y148" s="294"/>
      <c r="Z148" s="294"/>
      <c r="AA148" s="294"/>
      <c r="AB148" s="294"/>
      <c r="AC148" s="294"/>
      <c r="AD148" s="294"/>
      <c r="AE148" s="294"/>
      <c r="AF148" s="294"/>
      <c r="AG148" s="294"/>
      <c r="AH148" s="294"/>
      <c r="AI148" s="294"/>
      <c r="AJ148" s="294"/>
      <c r="AK148" s="294"/>
    </row>
    <row r="149" spans="1:37" ht="25.15" customHeight="1" x14ac:dyDescent="0.25">
      <c r="A149" s="294"/>
      <c r="B149" s="294"/>
      <c r="C149" s="294"/>
      <c r="D149" s="294"/>
      <c r="E149" s="294"/>
      <c r="F149" s="294"/>
      <c r="G149" s="294"/>
      <c r="H149" s="294"/>
      <c r="I149" s="302"/>
      <c r="J149" s="303"/>
      <c r="K149" s="299"/>
      <c r="L149" s="299"/>
      <c r="M149" s="305">
        <f t="shared" si="7"/>
        <v>40</v>
      </c>
      <c r="N149" s="303"/>
      <c r="O149" s="294">
        <f t="shared" si="4"/>
        <v>41</v>
      </c>
      <c r="P149" s="300">
        <f>'dati nascosti vento'!$B$108/70*O149</f>
        <v>3.7485714285714287</v>
      </c>
      <c r="Q149" s="301">
        <f>IF(P149&lt;'dati nascosti vento'!$B$116,'dati nascosti vento'!$B$114^2*'dati nascosti vento'!$B$113*LN('dati nascosti vento'!$B$116/'dati nascosti vento'!$B$115)*(7+'dati nascosti vento'!$B$113*LN('dati nascosti vento'!$B$116/'dati nascosti vento'!$B$115)),'dati nascosti vento'!$B$114^2*'dati nascosti vento'!$B$113*LN(P149/'dati nascosti vento'!$B$115)*(7+'dati nascosti vento'!$B$113*LN(P149/'dati nascosti vento'!$B$115)))</f>
        <v>1.8005360136964756</v>
      </c>
      <c r="R149" s="302">
        <f>'dati nascosti vento'!$B$123*Q149*'dati nascosti vento'!$B$117*'dati nascosti vento'!$B$118/1000</f>
        <v>0.83624427191469863</v>
      </c>
      <c r="S149" s="302">
        <f>'dati nascosti vento'!$B$123*Q149*'dati nascosti vento'!$B$117*'dati nascosti vento'!$B$119/1000</f>
        <v>0.5519212194637011</v>
      </c>
      <c r="T149" s="294"/>
      <c r="U149" s="294" t="str">
        <f t="shared" si="5"/>
        <v/>
      </c>
      <c r="V149" s="10">
        <f t="shared" si="6"/>
        <v>0.83624427191469863</v>
      </c>
      <c r="W149" s="294"/>
      <c r="X149" s="294"/>
      <c r="Y149" s="294"/>
      <c r="Z149" s="294"/>
      <c r="AA149" s="294"/>
      <c r="AB149" s="294"/>
      <c r="AC149" s="294"/>
      <c r="AD149" s="294"/>
      <c r="AE149" s="294"/>
      <c r="AF149" s="294"/>
      <c r="AG149" s="294"/>
      <c r="AH149" s="294"/>
      <c r="AI149" s="294"/>
      <c r="AJ149" s="294"/>
      <c r="AK149" s="294"/>
    </row>
    <row r="150" spans="1:37" ht="25.15" customHeight="1" x14ac:dyDescent="0.25">
      <c r="A150" s="294"/>
      <c r="B150" s="323" t="s">
        <v>404</v>
      </c>
      <c r="C150" s="279"/>
      <c r="D150" s="279"/>
      <c r="E150" s="279"/>
      <c r="F150" s="279"/>
      <c r="G150" s="279"/>
      <c r="H150" s="294"/>
      <c r="I150" s="302"/>
      <c r="J150" s="303"/>
      <c r="K150" s="299"/>
      <c r="L150" s="299"/>
      <c r="M150" s="305">
        <f t="shared" si="7"/>
        <v>41</v>
      </c>
      <c r="N150" s="303"/>
      <c r="O150" s="294">
        <f t="shared" si="4"/>
        <v>42</v>
      </c>
      <c r="P150" s="300">
        <f>'dati nascosti vento'!$B$108/70*O150</f>
        <v>3.84</v>
      </c>
      <c r="Q150" s="301">
        <f>IF(P150&lt;'dati nascosti vento'!$B$116,'dati nascosti vento'!$B$114^2*'dati nascosti vento'!$B$113*LN('dati nascosti vento'!$B$116/'dati nascosti vento'!$B$115)*(7+'dati nascosti vento'!$B$113*LN('dati nascosti vento'!$B$116/'dati nascosti vento'!$B$115)),'dati nascosti vento'!$B$114^2*'dati nascosti vento'!$B$113*LN(P150/'dati nascosti vento'!$B$115)*(7+'dati nascosti vento'!$B$113*LN(P150/'dati nascosti vento'!$B$115)))</f>
        <v>1.8005360136964756</v>
      </c>
      <c r="R150" s="302">
        <f>'dati nascosti vento'!$B$123*Q150*'dati nascosti vento'!$B$117*'dati nascosti vento'!$B$118/1000</f>
        <v>0.83624427191469863</v>
      </c>
      <c r="S150" s="302">
        <f>'dati nascosti vento'!$B$123*Q150*'dati nascosti vento'!$B$117*'dati nascosti vento'!$B$119/1000</f>
        <v>0.5519212194637011</v>
      </c>
      <c r="T150" s="294"/>
      <c r="U150" s="294" t="str">
        <f t="shared" si="5"/>
        <v/>
      </c>
      <c r="V150" s="10">
        <f t="shared" si="6"/>
        <v>0.83624427191469863</v>
      </c>
      <c r="W150" s="294"/>
      <c r="X150" s="294"/>
      <c r="Y150" s="294"/>
      <c r="Z150" s="294"/>
      <c r="AA150" s="294"/>
      <c r="AB150" s="294"/>
      <c r="AC150" s="294"/>
      <c r="AD150" s="294"/>
      <c r="AE150" s="294"/>
      <c r="AF150" s="294"/>
      <c r="AG150" s="294"/>
      <c r="AH150" s="294"/>
      <c r="AI150" s="294"/>
      <c r="AJ150" s="294"/>
      <c r="AK150" s="294"/>
    </row>
    <row r="151" spans="1:37" ht="25.15" customHeight="1" x14ac:dyDescent="0.25">
      <c r="A151" s="294"/>
      <c r="B151" s="279"/>
      <c r="C151" s="279"/>
      <c r="D151" s="279"/>
      <c r="E151" s="279"/>
      <c r="F151" s="279"/>
      <c r="G151" s="279"/>
      <c r="H151" s="294"/>
      <c r="I151" s="302"/>
      <c r="J151" s="303"/>
      <c r="K151" s="299"/>
      <c r="L151" s="299"/>
      <c r="M151" s="305">
        <f t="shared" si="7"/>
        <v>42</v>
      </c>
      <c r="N151" s="303"/>
      <c r="O151" s="294">
        <f t="shared" si="4"/>
        <v>43</v>
      </c>
      <c r="P151" s="300">
        <f>'dati nascosti vento'!$B$108/70*O151</f>
        <v>3.9314285714285715</v>
      </c>
      <c r="Q151" s="301">
        <f>IF(P151&lt;'dati nascosti vento'!$B$116,'dati nascosti vento'!$B$114^2*'dati nascosti vento'!$B$113*LN('dati nascosti vento'!$B$116/'dati nascosti vento'!$B$115)*(7+'dati nascosti vento'!$B$113*LN('dati nascosti vento'!$B$116/'dati nascosti vento'!$B$115)),'dati nascosti vento'!$B$114^2*'dati nascosti vento'!$B$113*LN(P151/'dati nascosti vento'!$B$115)*(7+'dati nascosti vento'!$B$113*LN(P151/'dati nascosti vento'!$B$115)))</f>
        <v>1.8005360136964756</v>
      </c>
      <c r="R151" s="302">
        <f>'dati nascosti vento'!$B$123*Q151*'dati nascosti vento'!$B$117*'dati nascosti vento'!$B$118/1000</f>
        <v>0.83624427191469863</v>
      </c>
      <c r="S151" s="302">
        <f>'dati nascosti vento'!$B$123*Q151*'dati nascosti vento'!$B$117*'dati nascosti vento'!$B$119/1000</f>
        <v>0.5519212194637011</v>
      </c>
      <c r="T151" s="294"/>
      <c r="U151" s="294" t="str">
        <f t="shared" si="5"/>
        <v/>
      </c>
      <c r="V151" s="10">
        <f t="shared" si="6"/>
        <v>0.83624427191469863</v>
      </c>
      <c r="W151" s="294"/>
      <c r="X151" s="294"/>
      <c r="Y151" s="294"/>
      <c r="Z151" s="294"/>
      <c r="AA151" s="294"/>
      <c r="AB151" s="294"/>
      <c r="AC151" s="294"/>
      <c r="AD151" s="294"/>
      <c r="AE151" s="294"/>
      <c r="AF151" s="294"/>
      <c r="AG151" s="294"/>
      <c r="AH151" s="294"/>
      <c r="AI151" s="294"/>
      <c r="AJ151" s="294"/>
      <c r="AK151" s="294"/>
    </row>
    <row r="152" spans="1:37" ht="25.15" customHeight="1" x14ac:dyDescent="0.25">
      <c r="A152" s="294"/>
      <c r="B152" s="698" t="s">
        <v>395</v>
      </c>
      <c r="C152" s="698"/>
      <c r="D152" s="698"/>
      <c r="E152" s="324" t="s">
        <v>405</v>
      </c>
      <c r="F152" s="325">
        <f>'CALCOLO DEL VENTO'!E78*'CALCOLO DEL VENTO'!F162*'CALCOLO DEL VENTO'!F148*1/1000</f>
        <v>0.83624427191469863</v>
      </c>
      <c r="G152" s="324" t="s">
        <v>394</v>
      </c>
      <c r="H152" s="294"/>
      <c r="I152" s="302"/>
      <c r="J152" s="303"/>
      <c r="K152" s="299"/>
      <c r="L152" s="299"/>
      <c r="M152" s="305">
        <f t="shared" si="7"/>
        <v>43</v>
      </c>
      <c r="N152" s="303"/>
      <c r="O152" s="294">
        <f t="shared" si="4"/>
        <v>44</v>
      </c>
      <c r="P152" s="300">
        <f>'dati nascosti vento'!$B$108/70*O152</f>
        <v>4.0228571428571431</v>
      </c>
      <c r="Q152" s="301">
        <f>IF(P152&lt;'dati nascosti vento'!$B$116,'dati nascosti vento'!$B$114^2*'dati nascosti vento'!$B$113*LN('dati nascosti vento'!$B$116/'dati nascosti vento'!$B$115)*(7+'dati nascosti vento'!$B$113*LN('dati nascosti vento'!$B$116/'dati nascosti vento'!$B$115)),'dati nascosti vento'!$B$114^2*'dati nascosti vento'!$B$113*LN(P152/'dati nascosti vento'!$B$115)*(7+'dati nascosti vento'!$B$113*LN(P152/'dati nascosti vento'!$B$115)))</f>
        <v>1.8037798288637814</v>
      </c>
      <c r="R152" s="302">
        <f>'dati nascosti vento'!$B$123*Q152*'dati nascosti vento'!$B$117*'dati nascosti vento'!$B$118/1000</f>
        <v>0.83775083542255113</v>
      </c>
      <c r="S152" s="302">
        <f>'dati nascosti vento'!$B$123*Q152*'dati nascosti vento'!$B$117*'dati nascosti vento'!$B$119/1000</f>
        <v>0.55291555137888371</v>
      </c>
      <c r="T152" s="294"/>
      <c r="U152" s="294" t="str">
        <f t="shared" si="5"/>
        <v/>
      </c>
      <c r="V152" s="10">
        <f t="shared" si="6"/>
        <v>0.83775083542255113</v>
      </c>
      <c r="W152" s="294"/>
      <c r="X152" s="294"/>
      <c r="Y152" s="294"/>
      <c r="Z152" s="294"/>
      <c r="AA152" s="294"/>
      <c r="AB152" s="294"/>
      <c r="AC152" s="294"/>
      <c r="AD152" s="294"/>
      <c r="AE152" s="294"/>
      <c r="AF152" s="294"/>
      <c r="AG152" s="294"/>
      <c r="AH152" s="294"/>
      <c r="AI152" s="294"/>
      <c r="AJ152" s="294"/>
      <c r="AK152" s="294"/>
    </row>
    <row r="153" spans="1:37" ht="25.15" customHeight="1" x14ac:dyDescent="0.25">
      <c r="A153" s="294"/>
      <c r="B153" s="698" t="s">
        <v>396</v>
      </c>
      <c r="C153" s="698"/>
      <c r="D153" s="698"/>
      <c r="E153" s="324" t="s">
        <v>406</v>
      </c>
      <c r="F153" s="325">
        <f>'CALCOLO DEL VENTO'!E78*'CALCOLO DEL VENTO'!F163*'CALCOLO DEL VENTO'!F148*1/1000</f>
        <v>0.96417262847071394</v>
      </c>
      <c r="G153" s="324" t="s">
        <v>394</v>
      </c>
      <c r="H153" s="294"/>
      <c r="I153" s="302"/>
      <c r="J153" s="303"/>
      <c r="K153" s="299"/>
      <c r="L153" s="299"/>
      <c r="M153" s="305">
        <f t="shared" si="7"/>
        <v>44</v>
      </c>
      <c r="N153" s="303"/>
      <c r="O153" s="294">
        <f t="shared" si="4"/>
        <v>45</v>
      </c>
      <c r="P153" s="300">
        <f>'dati nascosti vento'!$B$108/70*O153</f>
        <v>4.1142857142857139</v>
      </c>
      <c r="Q153" s="301">
        <f>IF(P153&lt;'dati nascosti vento'!$B$116,'dati nascosti vento'!$B$114^2*'dati nascosti vento'!$B$113*LN('dati nascosti vento'!$B$116/'dati nascosti vento'!$B$115)*(7+'dati nascosti vento'!$B$113*LN('dati nascosti vento'!$B$116/'dati nascosti vento'!$B$115)),'dati nascosti vento'!$B$114^2*'dati nascosti vento'!$B$113*LN(P153/'dati nascosti vento'!$B$115)*(7+'dati nascosti vento'!$B$113*LN(P153/'dati nascosti vento'!$B$115)))</f>
        <v>1.8165962107012492</v>
      </c>
      <c r="R153" s="302">
        <f>'dati nascosti vento'!$B$123*Q153*'dati nascosti vento'!$B$117*'dati nascosti vento'!$B$118/1000</f>
        <v>0.84370329947588096</v>
      </c>
      <c r="S153" s="302">
        <f>'dati nascosti vento'!$B$123*Q153*'dati nascosti vento'!$B$117*'dati nascosti vento'!$B$119/1000</f>
        <v>0.55684417765408134</v>
      </c>
      <c r="T153" s="294"/>
      <c r="U153" s="294" t="str">
        <f t="shared" si="5"/>
        <v/>
      </c>
      <c r="V153" s="10">
        <f t="shared" si="6"/>
        <v>0.84370329947588096</v>
      </c>
      <c r="W153" s="294"/>
      <c r="X153" s="294"/>
      <c r="Y153" s="294"/>
      <c r="Z153" s="294"/>
      <c r="AA153" s="294"/>
      <c r="AB153" s="294"/>
      <c r="AC153" s="294"/>
      <c r="AD153" s="294"/>
      <c r="AE153" s="294"/>
      <c r="AF153" s="294"/>
      <c r="AG153" s="294"/>
      <c r="AH153" s="294"/>
      <c r="AI153" s="294"/>
      <c r="AJ153" s="294"/>
      <c r="AK153" s="294"/>
    </row>
    <row r="154" spans="1:37" ht="25.15" customHeight="1" x14ac:dyDescent="0.25">
      <c r="A154" s="294"/>
      <c r="B154" s="294"/>
      <c r="C154" s="294"/>
      <c r="D154" s="294"/>
      <c r="E154" s="294"/>
      <c r="F154" s="294"/>
      <c r="G154" s="294"/>
      <c r="H154" s="294"/>
      <c r="I154" s="302"/>
      <c r="J154" s="303"/>
      <c r="K154" s="299"/>
      <c r="L154" s="299"/>
      <c r="M154" s="305">
        <f t="shared" si="7"/>
        <v>45</v>
      </c>
      <c r="N154" s="303"/>
      <c r="O154" s="294">
        <f t="shared" si="4"/>
        <v>46</v>
      </c>
      <c r="P154" s="300">
        <f>'dati nascosti vento'!$B$108/70*O154</f>
        <v>4.2057142857142855</v>
      </c>
      <c r="Q154" s="301">
        <f>IF(P154&lt;'dati nascosti vento'!$B$116,'dati nascosti vento'!$B$114^2*'dati nascosti vento'!$B$113*LN('dati nascosti vento'!$B$116/'dati nascosti vento'!$B$115)*(7+'dati nascosti vento'!$B$113*LN('dati nascosti vento'!$B$116/'dati nascosti vento'!$B$115)),'dati nascosti vento'!$B$114^2*'dati nascosti vento'!$B$113*LN(P154/'dati nascosti vento'!$B$115)*(7+'dati nascosti vento'!$B$113*LN(P154/'dati nascosti vento'!$B$115)))</f>
        <v>1.829166160624341</v>
      </c>
      <c r="R154" s="302">
        <f>'dati nascosti vento'!$B$123*Q154*'dati nascosti vento'!$B$117*'dati nascosti vento'!$B$118/1000</f>
        <v>0.84954131023572144</v>
      </c>
      <c r="S154" s="302">
        <f>'dati nascosti vento'!$B$123*Q154*'dati nascosti vento'!$B$117*'dati nascosti vento'!$B$119/1000</f>
        <v>0.56069726475557602</v>
      </c>
      <c r="T154" s="294"/>
      <c r="U154" s="294" t="str">
        <f t="shared" si="5"/>
        <v/>
      </c>
      <c r="V154" s="10">
        <f t="shared" si="6"/>
        <v>0.84954131023572144</v>
      </c>
      <c r="W154" s="294"/>
      <c r="X154" s="294"/>
      <c r="Y154" s="294"/>
      <c r="Z154" s="294"/>
      <c r="AA154" s="294"/>
      <c r="AB154" s="294"/>
      <c r="AC154" s="294"/>
      <c r="AD154" s="294"/>
      <c r="AE154" s="294"/>
      <c r="AF154" s="294"/>
      <c r="AG154" s="294"/>
      <c r="AH154" s="294"/>
      <c r="AI154" s="294"/>
      <c r="AJ154" s="294"/>
      <c r="AK154" s="294"/>
    </row>
    <row r="155" spans="1:37" ht="25.15" customHeight="1" x14ac:dyDescent="0.25">
      <c r="A155" s="294"/>
      <c r="B155" s="294"/>
      <c r="C155" s="294"/>
      <c r="D155" s="294"/>
      <c r="E155" s="294"/>
      <c r="F155" s="294"/>
      <c r="G155" s="294"/>
      <c r="H155" s="294"/>
      <c r="I155" s="302"/>
      <c r="J155" s="303"/>
      <c r="K155" s="299"/>
      <c r="L155" s="299"/>
      <c r="M155" s="305">
        <f t="shared" si="7"/>
        <v>46</v>
      </c>
      <c r="N155" s="303"/>
      <c r="O155" s="294">
        <f t="shared" si="4"/>
        <v>47</v>
      </c>
      <c r="P155" s="300">
        <f>'dati nascosti vento'!$B$108/70*O155</f>
        <v>4.2971428571428572</v>
      </c>
      <c r="Q155" s="301">
        <f>IF(P155&lt;'dati nascosti vento'!$B$116,'dati nascosti vento'!$B$114^2*'dati nascosti vento'!$B$113*LN('dati nascosti vento'!$B$116/'dati nascosti vento'!$B$115)*(7+'dati nascosti vento'!$B$113*LN('dati nascosti vento'!$B$116/'dati nascosti vento'!$B$115)),'dati nascosti vento'!$B$114^2*'dati nascosti vento'!$B$113*LN(P155/'dati nascosti vento'!$B$115)*(7+'dati nascosti vento'!$B$113*LN(P155/'dati nascosti vento'!$B$115)))</f>
        <v>1.8414995286868292</v>
      </c>
      <c r="R155" s="302">
        <f>'dati nascosti vento'!$B$123*Q155*'dati nascosti vento'!$B$117*'dati nascosti vento'!$B$118/1000</f>
        <v>0.85526944247924008</v>
      </c>
      <c r="S155" s="302">
        <f>'dati nascosti vento'!$B$123*Q155*'dati nascosti vento'!$B$117*'dati nascosti vento'!$B$119/1000</f>
        <v>0.56447783203629842</v>
      </c>
      <c r="T155" s="294"/>
      <c r="U155" s="294" t="str">
        <f t="shared" si="5"/>
        <v/>
      </c>
      <c r="V155" s="10">
        <f t="shared" si="6"/>
        <v>0.85526944247924008</v>
      </c>
      <c r="W155" s="294"/>
      <c r="X155" s="294"/>
      <c r="Y155" s="294"/>
      <c r="Z155" s="294"/>
      <c r="AA155" s="294"/>
      <c r="AB155" s="294"/>
      <c r="AC155" s="294"/>
      <c r="AD155" s="294"/>
      <c r="AE155" s="294"/>
      <c r="AF155" s="294"/>
      <c r="AG155" s="294"/>
      <c r="AH155" s="294"/>
      <c r="AI155" s="294"/>
      <c r="AJ155" s="294"/>
      <c r="AK155" s="294"/>
    </row>
    <row r="156" spans="1:37" ht="25.15" customHeight="1" x14ac:dyDescent="0.25">
      <c r="A156" s="294"/>
      <c r="B156" s="326">
        <f>'CALCOLO DEL VENTO'!F32</f>
        <v>6.4</v>
      </c>
      <c r="C156" s="327"/>
      <c r="D156" s="294"/>
      <c r="E156" s="294"/>
      <c r="F156" s="294"/>
      <c r="G156" s="294"/>
      <c r="H156" s="294"/>
      <c r="I156" s="302"/>
      <c r="J156" s="303"/>
      <c r="K156" s="299"/>
      <c r="L156" s="299"/>
      <c r="M156" s="305">
        <f t="shared" si="7"/>
        <v>47</v>
      </c>
      <c r="N156" s="303"/>
      <c r="O156" s="294">
        <f t="shared" si="4"/>
        <v>48</v>
      </c>
      <c r="P156" s="300">
        <f>'dati nascosti vento'!$B$108/70*O156</f>
        <v>4.3885714285714288</v>
      </c>
      <c r="Q156" s="301">
        <f>IF(P156&lt;'dati nascosti vento'!$B$116,'dati nascosti vento'!$B$114^2*'dati nascosti vento'!$B$113*LN('dati nascosti vento'!$B$116/'dati nascosti vento'!$B$115)*(7+'dati nascosti vento'!$B$113*LN('dati nascosti vento'!$B$116/'dati nascosti vento'!$B$115)),'dati nascosti vento'!$B$114^2*'dati nascosti vento'!$B$113*LN(P156/'dati nascosti vento'!$B$115)*(7+'dati nascosti vento'!$B$113*LN(P156/'dati nascosti vento'!$B$115)))</f>
        <v>1.8536055740088955</v>
      </c>
      <c r="R156" s="302">
        <f>'dati nascosti vento'!$B$123*Q156*'dati nascosti vento'!$B$117*'dati nascosti vento'!$B$118/1000</f>
        <v>0.86089199652931658</v>
      </c>
      <c r="S156" s="302">
        <f>'dati nascosti vento'!$B$123*Q156*'dati nascosti vento'!$B$117*'dati nascosti vento'!$B$119/1000</f>
        <v>0.56818871770934876</v>
      </c>
      <c r="T156" s="294"/>
      <c r="U156" s="294" t="str">
        <f t="shared" si="5"/>
        <v/>
      </c>
      <c r="V156" s="10">
        <f t="shared" si="6"/>
        <v>0.86089199652931658</v>
      </c>
      <c r="W156" s="294"/>
      <c r="X156" s="294"/>
      <c r="Y156" s="294"/>
      <c r="Z156" s="294"/>
      <c r="AA156" s="294"/>
      <c r="AB156" s="294"/>
      <c r="AC156" s="294"/>
      <c r="AD156" s="294"/>
      <c r="AE156" s="294"/>
      <c r="AF156" s="294"/>
      <c r="AG156" s="294"/>
      <c r="AH156" s="294"/>
      <c r="AI156" s="294"/>
      <c r="AJ156" s="294"/>
      <c r="AK156" s="294"/>
    </row>
    <row r="157" spans="1:37" ht="25.15" customHeight="1" x14ac:dyDescent="0.25">
      <c r="A157" s="294"/>
      <c r="B157" s="326">
        <f>'CALCOLO DEL VENTO'!C218</f>
        <v>12.5</v>
      </c>
      <c r="C157" s="327"/>
      <c r="D157" s="294"/>
      <c r="E157" s="294"/>
      <c r="F157" s="294"/>
      <c r="G157" s="294"/>
      <c r="H157" s="294"/>
      <c r="I157" s="302"/>
      <c r="J157" s="303"/>
      <c r="K157" s="299"/>
      <c r="L157" s="299"/>
      <c r="M157" s="305">
        <f t="shared" si="7"/>
        <v>48</v>
      </c>
      <c r="N157" s="303"/>
      <c r="O157" s="294">
        <f t="shared" si="4"/>
        <v>49</v>
      </c>
      <c r="P157" s="300">
        <f>'dati nascosti vento'!$B$108/70*O157</f>
        <v>4.4800000000000004</v>
      </c>
      <c r="Q157" s="301">
        <f>IF(P157&lt;'dati nascosti vento'!$B$116,'dati nascosti vento'!$B$114^2*'dati nascosti vento'!$B$113*LN('dati nascosti vento'!$B$116/'dati nascosti vento'!$B$115)*(7+'dati nascosti vento'!$B$113*LN('dati nascosti vento'!$B$116/'dati nascosti vento'!$B$115)),'dati nascosti vento'!$B$114^2*'dati nascosti vento'!$B$113*LN(P157/'dati nascosti vento'!$B$115)*(7+'dati nascosti vento'!$B$113*LN(P157/'dati nascosti vento'!$B$115)))</f>
        <v>1.8654930116081534</v>
      </c>
      <c r="R157" s="302">
        <f>'dati nascosti vento'!$B$123*Q157*'dati nascosti vento'!$B$117*'dati nascosti vento'!$B$118/1000</f>
        <v>0.86641302000482845</v>
      </c>
      <c r="S157" s="302">
        <f>'dati nascosti vento'!$B$123*Q157*'dati nascosti vento'!$B$117*'dati nascosti vento'!$B$119/1000</f>
        <v>0.5718325932031868</v>
      </c>
      <c r="T157" s="294"/>
      <c r="U157" s="294" t="str">
        <f t="shared" si="5"/>
        <v/>
      </c>
      <c r="V157" s="10">
        <f t="shared" si="6"/>
        <v>0.86641302000482845</v>
      </c>
      <c r="W157" s="294"/>
      <c r="X157" s="294"/>
      <c r="Y157" s="294"/>
      <c r="Z157" s="294"/>
      <c r="AA157" s="294"/>
      <c r="AB157" s="294"/>
      <c r="AC157" s="294"/>
      <c r="AD157" s="294"/>
      <c r="AE157" s="294"/>
      <c r="AF157" s="294"/>
      <c r="AG157" s="294"/>
      <c r="AH157" s="294"/>
      <c r="AI157" s="294"/>
      <c r="AJ157" s="294"/>
      <c r="AK157" s="294"/>
    </row>
    <row r="158" spans="1:37" ht="25.15" customHeight="1" x14ac:dyDescent="0.25">
      <c r="A158" s="294"/>
      <c r="B158" s="326">
        <f>'CALCOLO DEL VENTO'!C218</f>
        <v>12.5</v>
      </c>
      <c r="C158" s="327"/>
      <c r="D158" s="294"/>
      <c r="E158" s="294"/>
      <c r="F158" s="294"/>
      <c r="G158" s="294"/>
      <c r="H158" s="294"/>
      <c r="I158" s="302"/>
      <c r="J158" s="303"/>
      <c r="K158" s="299"/>
      <c r="L158" s="299"/>
      <c r="M158" s="305">
        <f t="shared" si="7"/>
        <v>49</v>
      </c>
      <c r="N158" s="303"/>
      <c r="O158" s="294">
        <f t="shared" si="4"/>
        <v>50</v>
      </c>
      <c r="P158" s="300">
        <f>'dati nascosti vento'!$B$108/70*O158</f>
        <v>4.5714285714285712</v>
      </c>
      <c r="Q158" s="301">
        <f>IF(P158&lt;'dati nascosti vento'!$B$116,'dati nascosti vento'!$B$114^2*'dati nascosti vento'!$B$113*LN('dati nascosti vento'!$B$116/'dati nascosti vento'!$B$115)*(7+'dati nascosti vento'!$B$113*LN('dati nascosti vento'!$B$116/'dati nascosti vento'!$B$115)),'dati nascosti vento'!$B$114^2*'dati nascosti vento'!$B$113*LN(P158/'dati nascosti vento'!$B$115)*(7+'dati nascosti vento'!$B$113*LN(P158/'dati nascosti vento'!$B$115)))</f>
        <v>1.8771700546524626</v>
      </c>
      <c r="R158" s="302">
        <f>'dati nascosti vento'!$B$123*Q158*'dati nascosti vento'!$B$117*'dati nascosti vento'!$B$118/1000</f>
        <v>0.8718363274446268</v>
      </c>
      <c r="S158" s="302">
        <f>'dati nascosti vento'!$B$123*Q158*'dati nascosti vento'!$B$117*'dati nascosti vento'!$B$119/1000</f>
        <v>0.57541197611345363</v>
      </c>
      <c r="T158" s="294"/>
      <c r="U158" s="294" t="str">
        <f t="shared" si="5"/>
        <v/>
      </c>
      <c r="V158" s="10">
        <f t="shared" si="6"/>
        <v>0.8718363274446268</v>
      </c>
      <c r="W158" s="294"/>
      <c r="X158" s="294"/>
      <c r="Y158" s="294"/>
      <c r="Z158" s="294"/>
      <c r="AA158" s="294"/>
      <c r="AB158" s="294"/>
      <c r="AC158" s="294"/>
      <c r="AD158" s="294"/>
      <c r="AE158" s="294"/>
      <c r="AF158" s="294"/>
      <c r="AG158" s="294"/>
      <c r="AH158" s="294"/>
      <c r="AI158" s="294"/>
      <c r="AJ158" s="294"/>
      <c r="AK158" s="294"/>
    </row>
    <row r="159" spans="1:37" ht="25.15" customHeight="1" x14ac:dyDescent="0.25">
      <c r="A159" s="294"/>
      <c r="B159" s="326">
        <f>'CALCOLO DEL VENTO'!F32</f>
        <v>6.4</v>
      </c>
      <c r="C159" s="327"/>
      <c r="D159" s="294"/>
      <c r="E159" s="294"/>
      <c r="F159" s="294"/>
      <c r="G159" s="294"/>
      <c r="H159" s="294"/>
      <c r="I159" s="302"/>
      <c r="J159" s="303"/>
      <c r="K159" s="299"/>
      <c r="L159" s="299"/>
      <c r="M159" s="305">
        <f t="shared" si="7"/>
        <v>50</v>
      </c>
      <c r="N159" s="303"/>
      <c r="O159" s="294">
        <f t="shared" si="4"/>
        <v>51</v>
      </c>
      <c r="P159" s="300">
        <f>'dati nascosti vento'!$B$108/70*O159</f>
        <v>4.6628571428571428</v>
      </c>
      <c r="Q159" s="301">
        <f>IF(P159&lt;'dati nascosti vento'!$B$116,'dati nascosti vento'!$B$114^2*'dati nascosti vento'!$B$113*LN('dati nascosti vento'!$B$116/'dati nascosti vento'!$B$115)*(7+'dati nascosti vento'!$B$113*LN('dati nascosti vento'!$B$116/'dati nascosti vento'!$B$115)),'dati nascosti vento'!$B$114^2*'dati nascosti vento'!$B$113*LN(P159/'dati nascosti vento'!$B$115)*(7+'dati nascosti vento'!$B$113*LN(P159/'dati nascosti vento'!$B$115)))</f>
        <v>1.8886444526635815</v>
      </c>
      <c r="R159" s="302">
        <f>'dati nascosti vento'!$B$123*Q159*'dati nascosti vento'!$B$117*'dati nascosti vento'!$B$118/1000</f>
        <v>0.87716551805091092</v>
      </c>
      <c r="S159" s="302">
        <f>'dati nascosti vento'!$B$123*Q159*'dati nascosti vento'!$B$117*'dati nascosti vento'!$B$119/1000</f>
        <v>0.57892924191360107</v>
      </c>
      <c r="T159" s="294"/>
      <c r="U159" s="294" t="str">
        <f t="shared" si="5"/>
        <v/>
      </c>
      <c r="V159" s="10">
        <f t="shared" si="6"/>
        <v>0.87716551805091092</v>
      </c>
      <c r="W159" s="294"/>
      <c r="X159" s="294"/>
      <c r="Y159" s="294"/>
      <c r="Z159" s="294"/>
      <c r="AA159" s="294"/>
      <c r="AB159" s="294"/>
      <c r="AC159" s="294"/>
      <c r="AD159" s="294"/>
      <c r="AE159" s="294"/>
      <c r="AF159" s="294"/>
      <c r="AG159" s="294"/>
      <c r="AH159" s="294"/>
      <c r="AI159" s="294"/>
      <c r="AJ159" s="294"/>
      <c r="AK159" s="294"/>
    </row>
    <row r="160" spans="1:37" ht="25.15" customHeight="1" x14ac:dyDescent="0.25">
      <c r="A160" s="294"/>
      <c r="B160" s="294"/>
      <c r="C160" s="294"/>
      <c r="D160" s="294"/>
      <c r="E160" s="294"/>
      <c r="F160" s="294"/>
      <c r="G160" s="294"/>
      <c r="H160" s="294"/>
      <c r="I160" s="302"/>
      <c r="J160" s="303"/>
      <c r="K160" s="299"/>
      <c r="L160" s="299"/>
      <c r="M160" s="305">
        <f t="shared" si="7"/>
        <v>51</v>
      </c>
      <c r="N160" s="303"/>
      <c r="O160" s="294">
        <f t="shared" si="4"/>
        <v>52</v>
      </c>
      <c r="P160" s="300">
        <f>'dati nascosti vento'!$B$108/70*O160</f>
        <v>4.7542857142857144</v>
      </c>
      <c r="Q160" s="301">
        <f>IF(P160&lt;'dati nascosti vento'!$B$116,'dati nascosti vento'!$B$114^2*'dati nascosti vento'!$B$113*LN('dati nascosti vento'!$B$116/'dati nascosti vento'!$B$115)*(7+'dati nascosti vento'!$B$113*LN('dati nascosti vento'!$B$116/'dati nascosti vento'!$B$115)),'dati nascosti vento'!$B$114^2*'dati nascosti vento'!$B$113*LN(P160/'dati nascosti vento'!$B$115)*(7+'dati nascosti vento'!$B$113*LN(P160/'dati nascosti vento'!$B$115)))</f>
        <v>1.8999235261305309</v>
      </c>
      <c r="R160" s="302">
        <f>'dati nascosti vento'!$B$123*Q160*'dati nascosti vento'!$B$117*'dati nascosti vento'!$B$118/1000</f>
        <v>0.88240399176512319</v>
      </c>
      <c r="S160" s="302">
        <f>'dati nascosti vento'!$B$123*Q160*'dati nascosti vento'!$B$117*'dati nascosti vento'!$B$119/1000</f>
        <v>0.5823866345649813</v>
      </c>
      <c r="T160" s="294"/>
      <c r="U160" s="294" t="str">
        <f t="shared" si="5"/>
        <v/>
      </c>
      <c r="V160" s="10">
        <f t="shared" si="6"/>
        <v>0.88240399176512319</v>
      </c>
      <c r="W160" s="294"/>
      <c r="X160" s="294"/>
      <c r="Y160" s="294"/>
      <c r="Z160" s="294"/>
      <c r="AA160" s="294"/>
      <c r="AB160" s="294"/>
      <c r="AC160" s="294"/>
      <c r="AD160" s="294"/>
      <c r="AE160" s="294"/>
      <c r="AF160" s="294"/>
      <c r="AG160" s="294"/>
      <c r="AH160" s="294"/>
      <c r="AI160" s="294"/>
      <c r="AJ160" s="294"/>
      <c r="AK160" s="294"/>
    </row>
    <row r="161" spans="1:37" ht="25.15" customHeight="1" x14ac:dyDescent="0.25">
      <c r="A161" s="294"/>
      <c r="B161" s="294"/>
      <c r="C161" s="294"/>
      <c r="D161" s="294"/>
      <c r="E161" s="294"/>
      <c r="F161" s="294"/>
      <c r="G161" s="294"/>
      <c r="H161" s="294"/>
      <c r="I161" s="302"/>
      <c r="J161" s="303"/>
      <c r="K161" s="299"/>
      <c r="L161" s="299"/>
      <c r="M161" s="305">
        <f t="shared" si="7"/>
        <v>52</v>
      </c>
      <c r="N161" s="303"/>
      <c r="O161" s="294">
        <f t="shared" si="4"/>
        <v>53</v>
      </c>
      <c r="P161" s="300">
        <f>'dati nascosti vento'!$B$108/70*O161</f>
        <v>4.8457142857142861</v>
      </c>
      <c r="Q161" s="301">
        <f>IF(P161&lt;'dati nascosti vento'!$B$116,'dati nascosti vento'!$B$114^2*'dati nascosti vento'!$B$113*LN('dati nascosti vento'!$B$116/'dati nascosti vento'!$B$115)*(7+'dati nascosti vento'!$B$113*LN('dati nascosti vento'!$B$116/'dati nascosti vento'!$B$115)),'dati nascosti vento'!$B$114^2*'dati nascosti vento'!$B$113*LN(P161/'dati nascosti vento'!$B$115)*(7+'dati nascosti vento'!$B$113*LN(P161/'dati nascosti vento'!$B$115)))</f>
        <v>1.911014197931785</v>
      </c>
      <c r="R161" s="302">
        <f>'dati nascosti vento'!$B$123*Q161*'dati nascosti vento'!$B$117*'dati nascosti vento'!$B$118/1000</f>
        <v>0.88755496386172905</v>
      </c>
      <c r="S161" s="302">
        <f>'dati nascosti vento'!$B$123*Q161*'dati nascosti vento'!$B$117*'dati nascosti vento'!$B$119/1000</f>
        <v>0.58578627614874124</v>
      </c>
      <c r="T161" s="294"/>
      <c r="U161" s="294" t="str">
        <f t="shared" si="5"/>
        <v/>
      </c>
      <c r="V161" s="10">
        <f t="shared" si="6"/>
        <v>0.88755496386172905</v>
      </c>
      <c r="W161" s="294"/>
      <c r="X161" s="294"/>
      <c r="Y161" s="294"/>
      <c r="Z161" s="294"/>
      <c r="AA161" s="294"/>
      <c r="AB161" s="294"/>
      <c r="AC161" s="294"/>
      <c r="AD161" s="294"/>
      <c r="AE161" s="294"/>
      <c r="AF161" s="294"/>
      <c r="AG161" s="294"/>
      <c r="AH161" s="294"/>
      <c r="AI161" s="294"/>
      <c r="AJ161" s="294"/>
      <c r="AK161" s="294"/>
    </row>
    <row r="162" spans="1:37" ht="25.15" customHeight="1" x14ac:dyDescent="0.25">
      <c r="A162" s="294"/>
      <c r="B162" s="294"/>
      <c r="C162" s="294"/>
      <c r="D162" s="294"/>
      <c r="E162" s="294"/>
      <c r="F162" s="294"/>
      <c r="G162" s="294"/>
      <c r="H162" s="294"/>
      <c r="I162" s="302"/>
      <c r="J162" s="303"/>
      <c r="K162" s="299"/>
      <c r="L162" s="299"/>
      <c r="M162" s="305">
        <f t="shared" si="7"/>
        <v>53</v>
      </c>
      <c r="N162" s="303"/>
      <c r="O162" s="294">
        <f t="shared" si="4"/>
        <v>54</v>
      </c>
      <c r="P162" s="300">
        <f>'dati nascosti vento'!$B$108/70*O162</f>
        <v>4.9371428571428568</v>
      </c>
      <c r="Q162" s="301">
        <f>IF(P162&lt;'dati nascosti vento'!$B$116,'dati nascosti vento'!$B$114^2*'dati nascosti vento'!$B$113*LN('dati nascosti vento'!$B$116/'dati nascosti vento'!$B$115)*(7+'dati nascosti vento'!$B$113*LN('dati nascosti vento'!$B$116/'dati nascosti vento'!$B$115)),'dati nascosti vento'!$B$114^2*'dati nascosti vento'!$B$113*LN(P162/'dati nascosti vento'!$B$115)*(7+'dati nascosti vento'!$B$113*LN(P162/'dati nascosti vento'!$B$115)))</f>
        <v>1.9219230219144519</v>
      </c>
      <c r="R162" s="302">
        <f>'dati nascosti vento'!$B$123*Q162*'dati nascosti vento'!$B$117*'dati nascosti vento'!$B$118/1000</f>
        <v>0.892621478221585</v>
      </c>
      <c r="S162" s="302">
        <f>'dati nascosti vento'!$B$123*Q162*'dati nascosti vento'!$B$117*'dati nascosti vento'!$B$119/1000</f>
        <v>0.58913017562624603</v>
      </c>
      <c r="T162" s="294"/>
      <c r="U162" s="294" t="str">
        <f t="shared" si="5"/>
        <v/>
      </c>
      <c r="V162" s="10">
        <f t="shared" si="6"/>
        <v>0.892621478221585</v>
      </c>
      <c r="W162" s="294"/>
      <c r="X162" s="294"/>
      <c r="Y162" s="294"/>
      <c r="Z162" s="294"/>
      <c r="AA162" s="294"/>
      <c r="AB162" s="294"/>
      <c r="AC162" s="294"/>
      <c r="AD162" s="294"/>
      <c r="AE162" s="294"/>
      <c r="AF162" s="294"/>
      <c r="AG162" s="294"/>
      <c r="AH162" s="294"/>
      <c r="AI162" s="294"/>
      <c r="AJ162" s="294"/>
      <c r="AK162" s="294"/>
    </row>
    <row r="163" spans="1:37" ht="25.15" customHeight="1" x14ac:dyDescent="0.25">
      <c r="A163" s="294"/>
      <c r="B163" s="294"/>
      <c r="C163" s="294"/>
      <c r="D163" s="294"/>
      <c r="E163" s="294"/>
      <c r="F163" s="294"/>
      <c r="G163" s="294"/>
      <c r="H163" s="294"/>
      <c r="I163" s="302"/>
      <c r="J163" s="303"/>
      <c r="K163" s="299"/>
      <c r="L163" s="299"/>
      <c r="M163" s="305">
        <f t="shared" si="7"/>
        <v>54</v>
      </c>
      <c r="N163" s="303"/>
      <c r="O163" s="294">
        <f t="shared" si="4"/>
        <v>55</v>
      </c>
      <c r="P163" s="300">
        <f>'dati nascosti vento'!$B$108/70*O163</f>
        <v>5.0285714285714285</v>
      </c>
      <c r="Q163" s="301">
        <f>IF(P163&lt;'dati nascosti vento'!$B$116,'dati nascosti vento'!$B$114^2*'dati nascosti vento'!$B$113*LN('dati nascosti vento'!$B$116/'dati nascosti vento'!$B$115)*(7+'dati nascosti vento'!$B$113*LN('dati nascosti vento'!$B$116/'dati nascosti vento'!$B$115)),'dati nascosti vento'!$B$114^2*'dati nascosti vento'!$B$113*LN(P163/'dati nascosti vento'!$B$115)*(7+'dati nascosti vento'!$B$113*LN(P163/'dati nascosti vento'!$B$115)))</f>
        <v>1.9326562089349331</v>
      </c>
      <c r="R163" s="302">
        <f>'dati nascosti vento'!$B$123*Q163*'dati nascosti vento'!$B$117*'dati nascosti vento'!$B$118/1000</f>
        <v>0.89760641942630992</v>
      </c>
      <c r="S163" s="302">
        <f>'dati nascosti vento'!$B$123*Q163*'dati nascosti vento'!$B$117*'dati nascosti vento'!$B$119/1000</f>
        <v>0.59242023682136447</v>
      </c>
      <c r="T163" s="294"/>
      <c r="U163" s="294" t="str">
        <f t="shared" si="5"/>
        <v/>
      </c>
      <c r="V163" s="10">
        <f t="shared" si="6"/>
        <v>0.89760641942630992</v>
      </c>
      <c r="W163" s="294"/>
      <c r="X163" s="294"/>
      <c r="Y163" s="294"/>
      <c r="Z163" s="294"/>
      <c r="AA163" s="294"/>
      <c r="AB163" s="294"/>
      <c r="AC163" s="294"/>
      <c r="AD163" s="294"/>
      <c r="AE163" s="294"/>
      <c r="AF163" s="294"/>
      <c r="AG163" s="294"/>
      <c r="AH163" s="294"/>
      <c r="AI163" s="294"/>
      <c r="AJ163" s="294"/>
      <c r="AK163" s="294"/>
    </row>
    <row r="164" spans="1:37" ht="25.15" customHeight="1" x14ac:dyDescent="0.25">
      <c r="A164" s="294"/>
      <c r="B164" s="294"/>
      <c r="C164" s="294"/>
      <c r="D164" s="294"/>
      <c r="E164" s="294"/>
      <c r="F164" s="294"/>
      <c r="G164" s="294"/>
      <c r="H164" s="294"/>
      <c r="I164" s="302"/>
      <c r="J164" s="303"/>
      <c r="K164" s="299"/>
      <c r="L164" s="299"/>
      <c r="M164" s="305">
        <f t="shared" si="7"/>
        <v>55</v>
      </c>
      <c r="N164" s="303"/>
      <c r="O164" s="294">
        <f t="shared" si="4"/>
        <v>56</v>
      </c>
      <c r="P164" s="300">
        <f>'dati nascosti vento'!$B$108/70*O164</f>
        <v>5.12</v>
      </c>
      <c r="Q164" s="301">
        <f>IF(P164&lt;'dati nascosti vento'!$B$116,'dati nascosti vento'!$B$114^2*'dati nascosti vento'!$B$113*LN('dati nascosti vento'!$B$116/'dati nascosti vento'!$B$115)*(7+'dati nascosti vento'!$B$113*LN('dati nascosti vento'!$B$116/'dati nascosti vento'!$B$115)),'dati nascosti vento'!$B$114^2*'dati nascosti vento'!$B$113*LN(P164/'dati nascosti vento'!$B$115)*(7+'dati nascosti vento'!$B$113*LN(P164/'dati nascosti vento'!$B$115)))</f>
        <v>1.9432196506280559</v>
      </c>
      <c r="R164" s="302">
        <f>'dati nascosti vento'!$B$123*Q164*'dati nascosti vento'!$B$117*'dati nascosti vento'!$B$118/1000</f>
        <v>0.90251252379766511</v>
      </c>
      <c r="S164" s="302">
        <f>'dati nascosti vento'!$B$123*Q164*'dati nascosti vento'!$B$117*'dati nascosti vento'!$B$119/1000</f>
        <v>0.59565826570645886</v>
      </c>
      <c r="T164" s="294"/>
      <c r="U164" s="294" t="str">
        <f t="shared" si="5"/>
        <v/>
      </c>
      <c r="V164" s="10">
        <f t="shared" si="6"/>
        <v>0.90251252379766511</v>
      </c>
      <c r="W164" s="294"/>
      <c r="X164" s="294"/>
      <c r="Y164" s="294"/>
      <c r="Z164" s="294"/>
      <c r="AA164" s="294"/>
      <c r="AB164" s="294"/>
      <c r="AC164" s="294"/>
      <c r="AD164" s="294"/>
      <c r="AE164" s="294"/>
      <c r="AF164" s="294"/>
      <c r="AG164" s="294"/>
      <c r="AH164" s="294"/>
      <c r="AI164" s="294"/>
      <c r="AJ164" s="294"/>
      <c r="AK164" s="294"/>
    </row>
    <row r="165" spans="1:37" ht="25.15" customHeight="1" x14ac:dyDescent="0.25">
      <c r="A165" s="294"/>
      <c r="B165" s="294"/>
      <c r="C165" s="294"/>
      <c r="D165" s="294"/>
      <c r="E165" s="294"/>
      <c r="F165" s="294"/>
      <c r="G165" s="294"/>
      <c r="H165" s="294"/>
      <c r="I165" s="302"/>
      <c r="J165" s="303"/>
      <c r="K165" s="299"/>
      <c r="L165" s="299"/>
      <c r="M165" s="305">
        <f t="shared" si="7"/>
        <v>56</v>
      </c>
      <c r="N165" s="303"/>
      <c r="O165" s="294">
        <f t="shared" si="4"/>
        <v>57</v>
      </c>
      <c r="P165" s="300">
        <f>'dati nascosti vento'!$B$108/70*O165</f>
        <v>5.2114285714285717</v>
      </c>
      <c r="Q165" s="301">
        <f>IF(P165&lt;'dati nascosti vento'!$B$116,'dati nascosti vento'!$B$114^2*'dati nascosti vento'!$B$113*LN('dati nascosti vento'!$B$116/'dati nascosti vento'!$B$115)*(7+'dati nascosti vento'!$B$113*LN('dati nascosti vento'!$B$116/'dati nascosti vento'!$B$115)),'dati nascosti vento'!$B$114^2*'dati nascosti vento'!$B$113*LN(P165/'dati nascosti vento'!$B$115)*(7+'dati nascosti vento'!$B$113*LN(P165/'dati nascosti vento'!$B$115)))</f>
        <v>1.9536189411393896</v>
      </c>
      <c r="R165" s="302">
        <f>'dati nascosti vento'!$B$123*Q165*'dati nascosti vento'!$B$117*'dati nascosti vento'!$B$118/1000</f>
        <v>0.9073423894909517</v>
      </c>
      <c r="S165" s="302">
        <f>'dati nascosti vento'!$B$123*Q165*'dati nascosti vento'!$B$117*'dati nascosti vento'!$B$119/1000</f>
        <v>0.59884597706402798</v>
      </c>
      <c r="T165" s="294"/>
      <c r="U165" s="294" t="str">
        <f t="shared" si="5"/>
        <v/>
      </c>
      <c r="V165" s="10">
        <f t="shared" si="6"/>
        <v>0.9073423894909517</v>
      </c>
      <c r="W165" s="294"/>
      <c r="X165" s="294"/>
      <c r="Y165" s="294"/>
      <c r="Z165" s="294"/>
      <c r="AA165" s="294"/>
      <c r="AB165" s="294"/>
      <c r="AC165" s="294"/>
      <c r="AD165" s="294"/>
      <c r="AE165" s="294"/>
      <c r="AF165" s="294"/>
      <c r="AG165" s="294"/>
      <c r="AH165" s="294"/>
      <c r="AI165" s="294"/>
      <c r="AJ165" s="294"/>
      <c r="AK165" s="294"/>
    </row>
    <row r="166" spans="1:37" ht="25.15" customHeight="1" x14ac:dyDescent="0.25">
      <c r="A166" s="294"/>
      <c r="B166" s="294"/>
      <c r="C166" s="294"/>
      <c r="D166" s="294"/>
      <c r="E166" s="294"/>
      <c r="F166" s="294"/>
      <c r="G166" s="294"/>
      <c r="H166" s="294"/>
      <c r="I166" s="302"/>
      <c r="J166" s="303"/>
      <c r="K166" s="299"/>
      <c r="L166" s="299"/>
      <c r="M166" s="305">
        <f t="shared" si="7"/>
        <v>57</v>
      </c>
      <c r="N166" s="303"/>
      <c r="O166" s="294">
        <f t="shared" si="4"/>
        <v>58</v>
      </c>
      <c r="P166" s="300">
        <f>'dati nascosti vento'!$B$108/70*O166</f>
        <v>5.3028571428571425</v>
      </c>
      <c r="Q166" s="301">
        <f>IF(P166&lt;'dati nascosti vento'!$B$116,'dati nascosti vento'!$B$114^2*'dati nascosti vento'!$B$113*LN('dati nascosti vento'!$B$116/'dati nascosti vento'!$B$115)*(7+'dati nascosti vento'!$B$113*LN('dati nascosti vento'!$B$116/'dati nascosti vento'!$B$115)),'dati nascosti vento'!$B$114^2*'dati nascosti vento'!$B$113*LN(P166/'dati nascosti vento'!$B$115)*(7+'dati nascosti vento'!$B$113*LN(P166/'dati nascosti vento'!$B$115)))</f>
        <v>1.9638593970275333</v>
      </c>
      <c r="R166" s="302">
        <f>'dati nascosti vento'!$B$123*Q166*'dati nascosti vento'!$B$117*'dati nascosti vento'!$B$118/1000</f>
        <v>0.91209848573846553</v>
      </c>
      <c r="S166" s="302">
        <f>'dati nascosti vento'!$B$123*Q166*'dati nascosti vento'!$B$117*'dati nascosti vento'!$B$119/1000</f>
        <v>0.60198500058738713</v>
      </c>
      <c r="T166" s="294"/>
      <c r="U166" s="294" t="str">
        <f t="shared" si="5"/>
        <v/>
      </c>
      <c r="V166" s="10">
        <f t="shared" si="6"/>
        <v>0.91209848573846553</v>
      </c>
      <c r="W166" s="294"/>
      <c r="X166" s="294"/>
      <c r="Y166" s="294"/>
      <c r="Z166" s="294"/>
      <c r="AA166" s="294"/>
      <c r="AB166" s="294"/>
      <c r="AC166" s="294"/>
      <c r="AD166" s="294"/>
      <c r="AE166" s="294"/>
      <c r="AF166" s="294"/>
      <c r="AG166" s="294"/>
      <c r="AH166" s="294"/>
      <c r="AI166" s="294"/>
      <c r="AJ166" s="294"/>
      <c r="AK166" s="294"/>
    </row>
    <row r="167" spans="1:37" ht="25.15" customHeight="1" x14ac:dyDescent="0.25">
      <c r="A167" s="294"/>
      <c r="B167" s="294"/>
      <c r="C167" s="294"/>
      <c r="D167" s="294"/>
      <c r="E167" s="294"/>
      <c r="F167" s="294"/>
      <c r="G167" s="294"/>
      <c r="H167" s="294"/>
      <c r="I167" s="302"/>
      <c r="J167" s="303"/>
      <c r="K167" s="299"/>
      <c r="L167" s="299"/>
      <c r="M167" s="305">
        <f t="shared" si="7"/>
        <v>58</v>
      </c>
      <c r="N167" s="303"/>
      <c r="O167" s="294">
        <f t="shared" si="4"/>
        <v>59</v>
      </c>
      <c r="P167" s="300">
        <f>'dati nascosti vento'!$B$108/70*O167</f>
        <v>5.3942857142857141</v>
      </c>
      <c r="Q167" s="301">
        <f>IF(P167&lt;'dati nascosti vento'!$B$116,'dati nascosti vento'!$B$114^2*'dati nascosti vento'!$B$113*LN('dati nascosti vento'!$B$116/'dati nascosti vento'!$B$115)*(7+'dati nascosti vento'!$B$113*LN('dati nascosti vento'!$B$116/'dati nascosti vento'!$B$115)),'dati nascosti vento'!$B$114^2*'dati nascosti vento'!$B$113*LN(P167/'dati nascosti vento'!$B$115)*(7+'dati nascosti vento'!$B$113*LN(P167/'dati nascosti vento'!$B$115)))</f>
        <v>1.9739460755190297</v>
      </c>
      <c r="R167" s="302">
        <f>'dati nascosti vento'!$B$123*Q167*'dati nascosti vento'!$B$117*'dati nascosti vento'!$B$118/1000</f>
        <v>0.9167831613278431</v>
      </c>
      <c r="S167" s="302">
        <f>'dati nascosti vento'!$B$123*Q167*'dati nascosti vento'!$B$117*'dati nascosti vento'!$B$119/1000</f>
        <v>0.60507688647637636</v>
      </c>
      <c r="T167" s="294"/>
      <c r="U167" s="294" t="str">
        <f t="shared" si="5"/>
        <v/>
      </c>
      <c r="V167" s="10">
        <f t="shared" si="6"/>
        <v>0.9167831613278431</v>
      </c>
      <c r="W167" s="294"/>
      <c r="X167" s="294"/>
      <c r="Y167" s="294"/>
      <c r="Z167" s="294"/>
      <c r="AA167" s="294"/>
      <c r="AB167" s="294"/>
      <c r="AC167" s="294"/>
      <c r="AD167" s="294"/>
      <c r="AE167" s="294"/>
      <c r="AF167" s="294"/>
      <c r="AG167" s="294"/>
      <c r="AH167" s="294"/>
      <c r="AI167" s="294"/>
      <c r="AJ167" s="294"/>
      <c r="AK167" s="294"/>
    </row>
    <row r="168" spans="1:37" ht="25.15" customHeight="1" x14ac:dyDescent="0.25">
      <c r="A168" s="294"/>
      <c r="B168" s="294"/>
      <c r="C168" s="294"/>
      <c r="D168" s="294"/>
      <c r="E168" s="294"/>
      <c r="F168" s="294"/>
      <c r="G168" s="294"/>
      <c r="H168" s="294"/>
      <c r="I168" s="302"/>
      <c r="J168" s="303"/>
      <c r="K168" s="299"/>
      <c r="L168" s="299"/>
      <c r="M168" s="305">
        <f t="shared" si="7"/>
        <v>59</v>
      </c>
      <c r="N168" s="303"/>
      <c r="O168" s="294">
        <f t="shared" si="4"/>
        <v>60</v>
      </c>
      <c r="P168" s="300">
        <f>'dati nascosti vento'!$B$108/70*O168</f>
        <v>5.4857142857142858</v>
      </c>
      <c r="Q168" s="301">
        <f>IF(P168&lt;'dati nascosti vento'!$B$116,'dati nascosti vento'!$B$114^2*'dati nascosti vento'!$B$113*LN('dati nascosti vento'!$B$116/'dati nascosti vento'!$B$115)*(7+'dati nascosti vento'!$B$113*LN('dati nascosti vento'!$B$116/'dati nascosti vento'!$B$115)),'dati nascosti vento'!$B$114^2*'dati nascosti vento'!$B$113*LN(P168/'dati nascosti vento'!$B$115)*(7+'dati nascosti vento'!$B$113*LN(P168/'dati nascosti vento'!$B$115)))</f>
        <v>1.9838837912775471</v>
      </c>
      <c r="R168" s="302">
        <f>'dati nascosti vento'!$B$123*Q168*'dati nascosti vento'!$B$117*'dati nascosti vento'!$B$118/1000</f>
        <v>0.92139865239037155</v>
      </c>
      <c r="S168" s="302">
        <f>'dati nascosti vento'!$B$123*Q168*'dati nascosti vento'!$B$117*'dati nascosti vento'!$B$119/1000</f>
        <v>0.60812311057764523</v>
      </c>
      <c r="T168" s="294"/>
      <c r="U168" s="294" t="str">
        <f t="shared" si="5"/>
        <v/>
      </c>
      <c r="V168" s="10">
        <f t="shared" si="6"/>
        <v>0.92139865239037155</v>
      </c>
      <c r="W168" s="294"/>
      <c r="X168" s="294"/>
      <c r="Y168" s="294"/>
      <c r="Z168" s="294"/>
      <c r="AA168" s="294"/>
      <c r="AB168" s="294"/>
      <c r="AC168" s="294"/>
      <c r="AD168" s="294"/>
      <c r="AE168" s="294"/>
      <c r="AF168" s="294"/>
      <c r="AG168" s="294"/>
      <c r="AH168" s="294"/>
      <c r="AI168" s="294"/>
      <c r="AJ168" s="294"/>
      <c r="AK168" s="294"/>
    </row>
    <row r="169" spans="1:37" ht="25.15" customHeight="1" x14ac:dyDescent="0.25">
      <c r="A169" s="294"/>
      <c r="B169" s="294"/>
      <c r="C169" s="294"/>
      <c r="D169" s="294"/>
      <c r="E169" s="294"/>
      <c r="F169" s="294"/>
      <c r="G169" s="294"/>
      <c r="H169" s="294"/>
      <c r="I169" s="302"/>
      <c r="J169" s="303"/>
      <c r="K169" s="299"/>
      <c r="L169" s="299"/>
      <c r="M169" s="305">
        <f t="shared" si="7"/>
        <v>60</v>
      </c>
      <c r="N169" s="303"/>
      <c r="O169" s="294">
        <f t="shared" si="4"/>
        <v>61</v>
      </c>
      <c r="P169" s="300">
        <f>'dati nascosti vento'!$B$108/70*O169</f>
        <v>5.5771428571428574</v>
      </c>
      <c r="Q169" s="301">
        <f>IF(P169&lt;'dati nascosti vento'!$B$116,'dati nascosti vento'!$B$114^2*'dati nascosti vento'!$B$113*LN('dati nascosti vento'!$B$116/'dati nascosti vento'!$B$115)*(7+'dati nascosti vento'!$B$113*LN('dati nascosti vento'!$B$116/'dati nascosti vento'!$B$115)),'dati nascosti vento'!$B$114^2*'dati nascosti vento'!$B$113*LN(P169/'dati nascosti vento'!$B$115)*(7+'dati nascosti vento'!$B$113*LN(P169/'dati nascosti vento'!$B$115)))</f>
        <v>1.9936771318307271</v>
      </c>
      <c r="R169" s="302">
        <f>'dati nascosti vento'!$B$123*Q169*'dati nascosti vento'!$B$117*'dati nascosti vento'!$B$118/1000</f>
        <v>0.92594708956586214</v>
      </c>
      <c r="S169" s="302">
        <f>'dati nascosti vento'!$B$123*Q169*'dati nascosti vento'!$B$117*'dati nascosti vento'!$B$119/1000</f>
        <v>0.61112507911346892</v>
      </c>
      <c r="T169" s="294"/>
      <c r="U169" s="294" t="str">
        <f t="shared" si="5"/>
        <v/>
      </c>
      <c r="V169" s="10">
        <f t="shared" si="6"/>
        <v>0.92594708956586214</v>
      </c>
      <c r="W169" s="294"/>
      <c r="X169" s="294"/>
      <c r="Y169" s="294"/>
      <c r="Z169" s="294"/>
      <c r="AA169" s="294"/>
      <c r="AB169" s="294"/>
      <c r="AC169" s="294"/>
      <c r="AD169" s="294"/>
      <c r="AE169" s="294"/>
      <c r="AF169" s="294"/>
      <c r="AG169" s="294"/>
      <c r="AH169" s="294"/>
      <c r="AI169" s="294"/>
      <c r="AJ169" s="294"/>
      <c r="AK169" s="294"/>
    </row>
    <row r="170" spans="1:37" ht="25.15" customHeight="1" x14ac:dyDescent="0.25">
      <c r="A170" s="294"/>
      <c r="B170" s="294"/>
      <c r="C170" s="294"/>
      <c r="D170" s="294"/>
      <c r="E170" s="294"/>
      <c r="F170" s="294"/>
      <c r="G170" s="294"/>
      <c r="H170" s="294"/>
      <c r="I170" s="302"/>
      <c r="J170" s="303"/>
      <c r="K170" s="299"/>
      <c r="L170" s="299"/>
      <c r="M170" s="305">
        <f t="shared" si="7"/>
        <v>61</v>
      </c>
      <c r="N170" s="303"/>
      <c r="O170" s="294">
        <f t="shared" si="4"/>
        <v>62</v>
      </c>
      <c r="P170" s="300">
        <f>'dati nascosti vento'!$B$108/70*O170</f>
        <v>5.6685714285714282</v>
      </c>
      <c r="Q170" s="301">
        <f>IF(P170&lt;'dati nascosti vento'!$B$116,'dati nascosti vento'!$B$114^2*'dati nascosti vento'!$B$113*LN('dati nascosti vento'!$B$116/'dati nascosti vento'!$B$115)*(7+'dati nascosti vento'!$B$113*LN('dati nascosti vento'!$B$116/'dati nascosti vento'!$B$115)),'dati nascosti vento'!$B$114^2*'dati nascosti vento'!$B$113*LN(P170/'dati nascosti vento'!$B$115)*(7+'dati nascosti vento'!$B$113*LN(P170/'dati nascosti vento'!$B$115)))</f>
        <v>2.0033304717821552</v>
      </c>
      <c r="R170" s="302">
        <f>'dati nascosti vento'!$B$123*Q170*'dati nascosti vento'!$B$117*'dati nascosti vento'!$B$118/1000</f>
        <v>0.93043050460328436</v>
      </c>
      <c r="S170" s="302">
        <f>'dati nascosti vento'!$B$123*Q170*'dati nascosti vento'!$B$117*'dati nascosti vento'!$B$119/1000</f>
        <v>0.61408413303816756</v>
      </c>
      <c r="T170" s="294"/>
      <c r="U170" s="294" t="str">
        <f t="shared" si="5"/>
        <v/>
      </c>
      <c r="V170" s="10">
        <f t="shared" si="6"/>
        <v>0.93043050460328436</v>
      </c>
      <c r="W170" s="294"/>
      <c r="X170" s="294"/>
      <c r="Y170" s="294"/>
      <c r="Z170" s="294"/>
      <c r="AA170" s="294"/>
      <c r="AB170" s="294"/>
      <c r="AC170" s="294"/>
      <c r="AD170" s="294"/>
      <c r="AE170" s="294"/>
      <c r="AF170" s="294"/>
      <c r="AG170" s="294"/>
      <c r="AH170" s="294"/>
      <c r="AI170" s="294"/>
      <c r="AJ170" s="294"/>
      <c r="AK170" s="294"/>
    </row>
    <row r="171" spans="1:37" ht="25.15" customHeight="1" x14ac:dyDescent="0.25">
      <c r="A171" s="294"/>
      <c r="B171" s="294"/>
      <c r="C171" s="294"/>
      <c r="D171" s="294"/>
      <c r="E171" s="294"/>
      <c r="F171" s="294"/>
      <c r="G171" s="294"/>
      <c r="H171" s="294"/>
      <c r="I171" s="302"/>
      <c r="J171" s="303"/>
      <c r="K171" s="299"/>
      <c r="L171" s="299"/>
      <c r="M171" s="305">
        <f t="shared" si="7"/>
        <v>62</v>
      </c>
      <c r="N171" s="303"/>
      <c r="O171" s="294">
        <f t="shared" si="4"/>
        <v>63</v>
      </c>
      <c r="P171" s="300">
        <f>'dati nascosti vento'!$B$108/70*O171</f>
        <v>5.76</v>
      </c>
      <c r="Q171" s="301">
        <f>IF(P171&lt;'dati nascosti vento'!$B$116,'dati nascosti vento'!$B$114^2*'dati nascosti vento'!$B$113*LN('dati nascosti vento'!$B$116/'dati nascosti vento'!$B$115)*(7+'dati nascosti vento'!$B$113*LN('dati nascosti vento'!$B$116/'dati nascosti vento'!$B$115)),'dati nascosti vento'!$B$114^2*'dati nascosti vento'!$B$113*LN(P171/'dati nascosti vento'!$B$115)*(7+'dati nascosti vento'!$B$113*LN(P171/'dati nascosti vento'!$B$115)))</f>
        <v>2.0128479859219524</v>
      </c>
      <c r="R171" s="302">
        <f>'dati nascosti vento'!$B$123*Q171*'dati nascosti vento'!$B$117*'dati nascosti vento'!$B$118/1000</f>
        <v>0.93485083644987321</v>
      </c>
      <c r="S171" s="302">
        <f>'dati nascosti vento'!$B$123*Q171*'dati nascosti vento'!$B$117*'dati nascosti vento'!$B$119/1000</f>
        <v>0.6170015520569162</v>
      </c>
      <c r="T171" s="294"/>
      <c r="U171" s="294" t="str">
        <f t="shared" si="5"/>
        <v/>
      </c>
      <c r="V171" s="10">
        <f t="shared" si="6"/>
        <v>0.93485083644987321</v>
      </c>
      <c r="W171" s="294"/>
      <c r="X171" s="294"/>
      <c r="Y171" s="294"/>
      <c r="Z171" s="294"/>
      <c r="AA171" s="294"/>
      <c r="AB171" s="294"/>
      <c r="AC171" s="294"/>
      <c r="AD171" s="294"/>
      <c r="AE171" s="294"/>
      <c r="AF171" s="294"/>
      <c r="AG171" s="294"/>
      <c r="AH171" s="294"/>
      <c r="AI171" s="294"/>
      <c r="AJ171" s="294"/>
      <c r="AK171" s="294"/>
    </row>
    <row r="172" spans="1:37" ht="25.15" customHeight="1" x14ac:dyDescent="0.25">
      <c r="A172" s="294"/>
      <c r="B172" s="294"/>
      <c r="C172" s="294"/>
      <c r="D172" s="294"/>
      <c r="E172" s="294"/>
      <c r="F172" s="294"/>
      <c r="G172" s="294"/>
      <c r="H172" s="294"/>
      <c r="I172" s="302"/>
      <c r="J172" s="303"/>
      <c r="K172" s="299"/>
      <c r="L172" s="299"/>
      <c r="M172" s="305">
        <f t="shared" si="7"/>
        <v>63</v>
      </c>
      <c r="N172" s="303"/>
      <c r="O172" s="294">
        <f t="shared" si="4"/>
        <v>64</v>
      </c>
      <c r="P172" s="300">
        <f>'dati nascosti vento'!$B$108/70*O172</f>
        <v>5.8514285714285714</v>
      </c>
      <c r="Q172" s="301">
        <f>IF(P172&lt;'dati nascosti vento'!$B$116,'dati nascosti vento'!$B$114^2*'dati nascosti vento'!$B$113*LN('dati nascosti vento'!$B$116/'dati nascosti vento'!$B$115)*(7+'dati nascosti vento'!$B$113*LN('dati nascosti vento'!$B$116/'dati nascosti vento'!$B$115)),'dati nascosti vento'!$B$114^2*'dati nascosti vento'!$B$113*LN(P172/'dati nascosti vento'!$B$115)*(7+'dati nascosti vento'!$B$113*LN(P172/'dati nascosti vento'!$B$115)))</f>
        <v>2.0222336613372915</v>
      </c>
      <c r="R172" s="302">
        <f>'dati nascosti vento'!$B$123*Q172*'dati nascosti vento'!$B$117*'dati nascosti vento'!$B$118/1000</f>
        <v>0.93920993687575949</v>
      </c>
      <c r="S172" s="302">
        <f>'dati nascosti vento'!$B$123*Q172*'dati nascosti vento'!$B$117*'dati nascosti vento'!$B$119/1000</f>
        <v>0.61987855833800121</v>
      </c>
      <c r="T172" s="294"/>
      <c r="U172" s="294" t="str">
        <f t="shared" si="5"/>
        <v/>
      </c>
      <c r="V172" s="10">
        <f t="shared" si="6"/>
        <v>0.93920993687575949</v>
      </c>
      <c r="W172" s="294"/>
      <c r="X172" s="294"/>
      <c r="Y172" s="294"/>
      <c r="Z172" s="294"/>
      <c r="AA172" s="294"/>
      <c r="AB172" s="294"/>
      <c r="AC172" s="294"/>
      <c r="AD172" s="294"/>
      <c r="AE172" s="294"/>
      <c r="AF172" s="294"/>
      <c r="AG172" s="294"/>
      <c r="AH172" s="294"/>
      <c r="AI172" s="294"/>
      <c r="AJ172" s="294"/>
      <c r="AK172" s="294"/>
    </row>
    <row r="173" spans="1:37" ht="25.15" customHeight="1" x14ac:dyDescent="0.25">
      <c r="A173" s="294"/>
      <c r="B173" s="294"/>
      <c r="C173" s="294"/>
      <c r="D173" s="294"/>
      <c r="E173" s="294"/>
      <c r="F173" s="294"/>
      <c r="G173" s="294"/>
      <c r="H173" s="294"/>
      <c r="I173" s="302"/>
      <c r="J173" s="303"/>
      <c r="K173" s="299"/>
      <c r="L173" s="299"/>
      <c r="M173" s="305">
        <f t="shared" si="7"/>
        <v>64</v>
      </c>
      <c r="N173" s="303"/>
      <c r="O173" s="294">
        <f t="shared" ref="O173:O178" si="8">O172+1</f>
        <v>65</v>
      </c>
      <c r="P173" s="300">
        <f>'dati nascosti vento'!$B$108/70*O173</f>
        <v>5.9428571428571431</v>
      </c>
      <c r="Q173" s="301">
        <f>IF(P173&lt;'dati nascosti vento'!$B$116,'dati nascosti vento'!$B$114^2*'dati nascosti vento'!$B$113*LN('dati nascosti vento'!$B$116/'dati nascosti vento'!$B$115)*(7+'dati nascosti vento'!$B$113*LN('dati nascosti vento'!$B$116/'dati nascosti vento'!$B$115)),'dati nascosti vento'!$B$114^2*'dati nascosti vento'!$B$113*LN(P173/'dati nascosti vento'!$B$115)*(7+'dati nascosti vento'!$B$113*LN(P173/'dati nascosti vento'!$B$115)))</f>
        <v>2.0314913086133815</v>
      </c>
      <c r="R173" s="302">
        <f>'dati nascosti vento'!$B$123*Q173*'dati nascosti vento'!$B$117*'dati nascosti vento'!$B$118/1000</f>
        <v>0.9435095756761761</v>
      </c>
      <c r="S173" s="302">
        <f>'dati nascosti vento'!$B$123*Q173*'dati nascosti vento'!$B$117*'dati nascosti vento'!$B$119/1000</f>
        <v>0.62271631994627619</v>
      </c>
      <c r="T173" s="294"/>
      <c r="U173" s="294" t="str">
        <f t="shared" ref="U173:U179" si="9">IF(P173&lt;=$V$104,R173,"")</f>
        <v/>
      </c>
      <c r="V173" s="10">
        <f t="shared" ref="V173:V179" si="10">IF(P173&gt;$V$104,R173,"")</f>
        <v>0.9435095756761761</v>
      </c>
      <c r="W173" s="294"/>
      <c r="X173" s="294"/>
      <c r="Y173" s="294"/>
      <c r="Z173" s="294"/>
      <c r="AA173" s="294"/>
      <c r="AB173" s="294"/>
      <c r="AC173" s="294"/>
      <c r="AD173" s="294"/>
      <c r="AE173" s="294"/>
      <c r="AF173" s="294"/>
      <c r="AG173" s="294"/>
      <c r="AH173" s="294"/>
      <c r="AI173" s="294"/>
      <c r="AJ173" s="294"/>
      <c r="AK173" s="294"/>
    </row>
    <row r="174" spans="1:37" ht="25.15" customHeight="1" x14ac:dyDescent="0.25">
      <c r="A174" s="294"/>
      <c r="B174" s="294"/>
      <c r="C174" s="294"/>
      <c r="D174" s="294"/>
      <c r="E174" s="294"/>
      <c r="F174" s="294"/>
      <c r="G174" s="294"/>
      <c r="H174" s="294"/>
      <c r="I174" s="302"/>
      <c r="J174" s="303"/>
      <c r="K174" s="303"/>
      <c r="L174" s="303"/>
      <c r="M174" s="305">
        <f t="shared" ref="M174:M199" si="11">M173+1</f>
        <v>65</v>
      </c>
      <c r="N174" s="303"/>
      <c r="O174" s="294">
        <f t="shared" si="8"/>
        <v>66</v>
      </c>
      <c r="P174" s="300">
        <f>'dati nascosti vento'!$B$108/70*O174</f>
        <v>6.0342857142857147</v>
      </c>
      <c r="Q174" s="301">
        <f>IF(P174&lt;'dati nascosti vento'!$B$116,'dati nascosti vento'!$B$114^2*'dati nascosti vento'!$B$113*LN('dati nascosti vento'!$B$116/'dati nascosti vento'!$B$115)*(7+'dati nascosti vento'!$B$113*LN('dati nascosti vento'!$B$116/'dati nascosti vento'!$B$115)),'dati nascosti vento'!$B$114^2*'dati nascosti vento'!$B$113*LN(P174/'dati nascosti vento'!$B$115)*(7+'dati nascosti vento'!$B$113*LN(P174/'dati nascosti vento'!$B$115)))</f>
        <v>2.0406245722060268</v>
      </c>
      <c r="R174" s="302">
        <f>'dati nascosti vento'!$B$123*Q174*'dati nascosti vento'!$B$117*'dati nascosti vento'!$B$118/1000</f>
        <v>0.94775144548890866</v>
      </c>
      <c r="S174" s="302">
        <f>'dati nascosti vento'!$B$123*Q174*'dati nascosti vento'!$B$117*'dati nascosti vento'!$B$119/1000</f>
        <v>0.62551595402267957</v>
      </c>
      <c r="T174" s="294"/>
      <c r="U174" s="294" t="str">
        <f t="shared" si="9"/>
        <v/>
      </c>
      <c r="V174" s="10">
        <f t="shared" si="10"/>
        <v>0.94775144548890866</v>
      </c>
      <c r="W174" s="294"/>
      <c r="X174" s="294"/>
      <c r="Y174" s="294"/>
      <c r="Z174" s="294"/>
      <c r="AA174" s="294"/>
      <c r="AB174" s="294"/>
      <c r="AC174" s="294"/>
      <c r="AD174" s="294"/>
      <c r="AE174" s="294"/>
      <c r="AF174" s="294"/>
      <c r="AG174" s="294"/>
      <c r="AH174" s="294"/>
      <c r="AI174" s="294"/>
      <c r="AJ174" s="294"/>
      <c r="AK174" s="294"/>
    </row>
    <row r="175" spans="1:37" ht="25.15" customHeight="1" x14ac:dyDescent="0.25">
      <c r="A175" s="294"/>
      <c r="B175" s="294"/>
      <c r="C175" s="294"/>
      <c r="D175" s="294"/>
      <c r="E175" s="294"/>
      <c r="F175" s="294"/>
      <c r="G175" s="294"/>
      <c r="H175" s="294"/>
      <c r="I175" s="302"/>
      <c r="J175" s="303"/>
      <c r="K175" s="299"/>
      <c r="L175" s="299"/>
      <c r="M175" s="305">
        <f t="shared" si="11"/>
        <v>66</v>
      </c>
      <c r="N175" s="303"/>
      <c r="O175" s="294">
        <f t="shared" si="8"/>
        <v>67</v>
      </c>
      <c r="P175" s="300">
        <f>'dati nascosti vento'!$B$108/70*O175</f>
        <v>6.1257142857142854</v>
      </c>
      <c r="Q175" s="301">
        <f>IF(P175&lt;'dati nascosti vento'!$B$116,'dati nascosti vento'!$B$114^2*'dati nascosti vento'!$B$113*LN('dati nascosti vento'!$B$116/'dati nascosti vento'!$B$115)*(7+'dati nascosti vento'!$B$113*LN('dati nascosti vento'!$B$116/'dati nascosti vento'!$B$115)),'dati nascosti vento'!$B$114^2*'dati nascosti vento'!$B$113*LN(P175/'dati nascosti vento'!$B$115)*(7+'dati nascosti vento'!$B$113*LN(P175/'dati nascosti vento'!$B$115)))</f>
        <v>2.0496369400585155</v>
      </c>
      <c r="R175" s="302">
        <f>'dati nascosti vento'!$B$123*Q175*'dati nascosti vento'!$B$117*'dati nascosti vento'!$B$118/1000</f>
        <v>0.95193716626078007</v>
      </c>
      <c r="S175" s="302">
        <f>'dati nascosti vento'!$B$123*Q175*'dati nascosti vento'!$B$117*'dati nascosti vento'!$B$119/1000</f>
        <v>0.62827852973211473</v>
      </c>
      <c r="T175" s="294"/>
      <c r="U175" s="294" t="str">
        <f t="shared" si="9"/>
        <v/>
      </c>
      <c r="V175" s="10">
        <f t="shared" si="10"/>
        <v>0.95193716626078007</v>
      </c>
      <c r="W175" s="294"/>
      <c r="X175" s="294"/>
      <c r="Y175" s="294"/>
      <c r="Z175" s="294"/>
      <c r="AA175" s="294"/>
      <c r="AB175" s="294"/>
      <c r="AC175" s="294"/>
      <c r="AD175" s="294"/>
      <c r="AE175" s="294"/>
      <c r="AF175" s="294"/>
      <c r="AG175" s="294"/>
      <c r="AH175" s="294"/>
      <c r="AI175" s="294"/>
      <c r="AJ175" s="294"/>
      <c r="AK175" s="294"/>
    </row>
    <row r="176" spans="1:37" ht="25.15" customHeight="1" x14ac:dyDescent="0.25">
      <c r="A176" s="294"/>
      <c r="B176" s="294"/>
      <c r="C176" s="294"/>
      <c r="D176" s="294"/>
      <c r="E176" s="294"/>
      <c r="F176" s="294"/>
      <c r="G176" s="294"/>
      <c r="H176" s="294"/>
      <c r="I176" s="302"/>
      <c r="J176" s="303"/>
      <c r="K176" s="299"/>
      <c r="L176" s="299"/>
      <c r="M176" s="305">
        <f t="shared" si="11"/>
        <v>67</v>
      </c>
      <c r="N176" s="303"/>
      <c r="O176" s="294">
        <f t="shared" si="8"/>
        <v>68</v>
      </c>
      <c r="P176" s="300">
        <f>'dati nascosti vento'!$B$108/70*O176</f>
        <v>6.2171428571428571</v>
      </c>
      <c r="Q176" s="301">
        <f>IF(P176&lt;'dati nascosti vento'!$B$116,'dati nascosti vento'!$B$114^2*'dati nascosti vento'!$B$113*LN('dati nascosti vento'!$B$116/'dati nascosti vento'!$B$115)*(7+'dati nascosti vento'!$B$113*LN('dati nascosti vento'!$B$116/'dati nascosti vento'!$B$115)),'dati nascosti vento'!$B$114^2*'dati nascosti vento'!$B$113*LN(P176/'dati nascosti vento'!$B$115)*(7+'dati nascosti vento'!$B$113*LN(P176/'dati nascosti vento'!$B$115)))</f>
        <v>2.0585317525282418</v>
      </c>
      <c r="R176" s="302">
        <f>'dati nascosti vento'!$B$123*Q176*'dati nascosti vento'!$B$117*'dati nascosti vento'!$B$118/1000</f>
        <v>0.95606828939354838</v>
      </c>
      <c r="S176" s="302">
        <f>'dati nascosti vento'!$B$123*Q176*'dati nascosti vento'!$B$117*'dati nascosti vento'!$B$119/1000</f>
        <v>0.6310050709997419</v>
      </c>
      <c r="T176" s="294"/>
      <c r="U176" s="294" t="str">
        <f t="shared" si="9"/>
        <v/>
      </c>
      <c r="V176" s="10">
        <f t="shared" si="10"/>
        <v>0.95606828939354838</v>
      </c>
      <c r="W176" s="294"/>
      <c r="X176" s="294"/>
      <c r="Y176" s="294"/>
      <c r="Z176" s="294"/>
      <c r="AA176" s="294"/>
      <c r="AB176" s="294"/>
      <c r="AC176" s="294"/>
      <c r="AD176" s="294"/>
      <c r="AE176" s="294"/>
      <c r="AF176" s="294"/>
      <c r="AG176" s="294"/>
      <c r="AH176" s="294"/>
      <c r="AI176" s="294"/>
      <c r="AJ176" s="294"/>
      <c r="AK176" s="294"/>
    </row>
    <row r="177" spans="1:37" ht="25.15" customHeight="1" x14ac:dyDescent="0.25">
      <c r="A177" s="294"/>
      <c r="B177" s="294"/>
      <c r="C177" s="294"/>
      <c r="D177" s="294"/>
      <c r="E177" s="294"/>
      <c r="F177" s="294"/>
      <c r="G177" s="294"/>
      <c r="H177" s="294"/>
      <c r="I177" s="302"/>
      <c r="J177" s="303"/>
      <c r="K177" s="299"/>
      <c r="L177" s="299"/>
      <c r="M177" s="305">
        <f t="shared" si="11"/>
        <v>68</v>
      </c>
      <c r="N177" s="303"/>
      <c r="O177" s="294">
        <f t="shared" si="8"/>
        <v>69</v>
      </c>
      <c r="P177" s="300">
        <f>'dati nascosti vento'!$B$108/70*O177</f>
        <v>6.3085714285714287</v>
      </c>
      <c r="Q177" s="301">
        <f>IF(P177&lt;'dati nascosti vento'!$B$116,'dati nascosti vento'!$B$114^2*'dati nascosti vento'!$B$113*LN('dati nascosti vento'!$B$116/'dati nascosti vento'!$B$115)*(7+'dati nascosti vento'!$B$113*LN('dati nascosti vento'!$B$116/'dati nascosti vento'!$B$115)),'dati nascosti vento'!$B$114^2*'dati nascosti vento'!$B$113*LN(P177/'dati nascosti vento'!$B$115)*(7+'dati nascosti vento'!$B$113*LN(P177/'dati nascosti vento'!$B$115)))</f>
        <v>2.0673122106819091</v>
      </c>
      <c r="R177" s="302">
        <f>'dati nascosti vento'!$B$123*Q177*'dati nascosti vento'!$B$117*'dati nascosti vento'!$B$118/1000</f>
        <v>0.96014630159654601</v>
      </c>
      <c r="S177" s="302">
        <f>'dati nascosti vento'!$B$123*Q177*'dati nascosti vento'!$B$117*'dati nascosti vento'!$B$119/1000</f>
        <v>0.63369655905372035</v>
      </c>
      <c r="T177" s="294"/>
      <c r="U177" s="294" t="str">
        <f t="shared" si="9"/>
        <v/>
      </c>
      <c r="V177" s="10">
        <f t="shared" si="10"/>
        <v>0.96014630159654601</v>
      </c>
      <c r="W177" s="294"/>
      <c r="X177" s="294"/>
      <c r="Y177" s="294"/>
      <c r="Z177" s="294"/>
      <c r="AA177" s="294"/>
      <c r="AB177" s="294"/>
      <c r="AC177" s="294"/>
      <c r="AD177" s="294"/>
      <c r="AE177" s="294"/>
      <c r="AF177" s="294"/>
      <c r="AG177" s="294"/>
      <c r="AH177" s="294"/>
      <c r="AI177" s="294"/>
      <c r="AJ177" s="294"/>
      <c r="AK177" s="294"/>
    </row>
    <row r="178" spans="1:37" ht="25.15" customHeight="1" x14ac:dyDescent="0.25">
      <c r="A178" s="294"/>
      <c r="B178" s="294"/>
      <c r="C178" s="294"/>
      <c r="D178" s="294"/>
      <c r="E178" s="294"/>
      <c r="F178" s="294"/>
      <c r="G178" s="294"/>
      <c r="H178" s="294"/>
      <c r="I178" s="302"/>
      <c r="J178" s="303"/>
      <c r="K178" s="294"/>
      <c r="L178" s="299"/>
      <c r="M178" s="305">
        <f t="shared" si="11"/>
        <v>69</v>
      </c>
      <c r="N178" s="303"/>
      <c r="O178" s="294">
        <f t="shared" si="8"/>
        <v>70</v>
      </c>
      <c r="P178" s="300">
        <f>'dati nascosti vento'!$B$108/70*O178</f>
        <v>6.4</v>
      </c>
      <c r="Q178" s="301">
        <f>IF(P178&lt;'dati nascosti vento'!$B$116,'dati nascosti vento'!$B$114^2*'dati nascosti vento'!$B$113*LN('dati nascosti vento'!$B$116/'dati nascosti vento'!$B$115)*(7+'dati nascosti vento'!$B$113*LN('dati nascosti vento'!$B$116/'dati nascosti vento'!$B$115)),'dati nascosti vento'!$B$114^2*'dati nascosti vento'!$B$113*LN(P178/'dati nascosti vento'!$B$115)*(7+'dati nascosti vento'!$B$113*LN(P178/'dati nascosti vento'!$B$115)))</f>
        <v>2.0759813840123935</v>
      </c>
      <c r="R178" s="302">
        <f>'dati nascosti vento'!$B$123*Q178*'dati nascosti vento'!$B$117*'dati nascosti vento'!$B$118/1000</f>
        <v>0.96417262847071394</v>
      </c>
      <c r="S178" s="302">
        <f>'dati nascosti vento'!$B$123*Q178*'dati nascosti vento'!$B$117*'dati nascosti vento'!$B$119/1000</f>
        <v>0.63635393479067115</v>
      </c>
      <c r="T178" s="294"/>
      <c r="U178" s="294" t="str">
        <f t="shared" si="9"/>
        <v/>
      </c>
      <c r="V178" s="10">
        <f t="shared" si="10"/>
        <v>0.96417262847071394</v>
      </c>
      <c r="W178" s="294"/>
      <c r="X178" s="294"/>
      <c r="Y178" s="294"/>
      <c r="Z178" s="294"/>
      <c r="AA178" s="294"/>
      <c r="AB178" s="294"/>
      <c r="AC178" s="294"/>
      <c r="AD178" s="294"/>
      <c r="AE178" s="294"/>
      <c r="AF178" s="294"/>
      <c r="AG178" s="294"/>
      <c r="AH178" s="294"/>
      <c r="AI178" s="294"/>
      <c r="AJ178" s="294"/>
      <c r="AK178" s="294"/>
    </row>
    <row r="179" spans="1:37" ht="25.15" customHeight="1" x14ac:dyDescent="0.25">
      <c r="A179" s="294"/>
      <c r="B179" s="294"/>
      <c r="C179" s="294"/>
      <c r="D179" s="294"/>
      <c r="E179" s="294"/>
      <c r="F179" s="294"/>
      <c r="G179" s="294"/>
      <c r="H179" s="294"/>
      <c r="I179" s="302"/>
      <c r="J179" s="303"/>
      <c r="K179" s="299"/>
      <c r="L179" s="299"/>
      <c r="M179" s="305">
        <f t="shared" si="11"/>
        <v>70</v>
      </c>
      <c r="N179" s="328">
        <f>'CALCOLO DEL VENTO'!C218-'CALCOLO DEL VENTO'!F32</f>
        <v>6.1</v>
      </c>
      <c r="O179" s="304">
        <f>1</f>
        <v>1</v>
      </c>
      <c r="P179" s="329">
        <f t="shared" ref="P179:P208" si="12">$N$179/30*O179+$P$178</f>
        <v>6.6033333333333335</v>
      </c>
      <c r="Q179" s="330">
        <f>IF(P179&lt;'dati nascosti vento'!$B$116,'dati nascosti vento'!$B$114^2*'dati nascosti vento'!$B$113*LN('dati nascosti vento'!$B$116/'dati nascosti vento'!$B$115)*(7+'dati nascosti vento'!$B$113*LN('dati nascosti vento'!$B$116/'dati nascosti vento'!$B$115)),'dati nascosti vento'!$B$114^2*'dati nascosti vento'!$B$113*LN(P179/'dati nascosti vento'!$B$115)*(7+'dati nascosti vento'!$B$113*LN(P179/'dati nascosti vento'!$B$115)))</f>
        <v>2.094876995393951</v>
      </c>
      <c r="R179" s="331">
        <f>'dati nascosti vento'!$B$123*Q179*'dati nascosti vento'!$B$117*'dati nascosti vento'!$B$118/1000</f>
        <v>0.97294854112225471</v>
      </c>
      <c r="S179" s="302">
        <f>'dati nascosti vento'!$B$123*Q179*'dati nascosti vento'!$B$117*'dati nascosti vento'!$B$119/1000</f>
        <v>0.64214603714068796</v>
      </c>
      <c r="T179" s="294"/>
      <c r="U179" s="294" t="str">
        <f t="shared" si="9"/>
        <v/>
      </c>
      <c r="V179" s="10">
        <f t="shared" si="10"/>
        <v>0.97294854112225471</v>
      </c>
      <c r="W179" s="294"/>
      <c r="X179" s="294"/>
      <c r="Y179" s="294"/>
      <c r="Z179" s="294"/>
      <c r="AA179" s="294"/>
      <c r="AB179" s="294"/>
      <c r="AC179" s="294"/>
      <c r="AD179" s="294"/>
      <c r="AE179" s="294"/>
      <c r="AF179" s="294"/>
      <c r="AG179" s="294"/>
      <c r="AH179" s="294"/>
      <c r="AI179" s="294"/>
      <c r="AJ179" s="294"/>
      <c r="AK179" s="294"/>
    </row>
    <row r="180" spans="1:37" ht="25.15" customHeight="1" x14ac:dyDescent="0.25">
      <c r="A180" s="294"/>
      <c r="B180" s="294"/>
      <c r="C180" s="294"/>
      <c r="D180" s="294"/>
      <c r="E180" s="294"/>
      <c r="F180" s="294"/>
      <c r="G180" s="294"/>
      <c r="H180" s="294"/>
      <c r="I180" s="302"/>
      <c r="J180" s="303"/>
      <c r="K180" s="299"/>
      <c r="L180" s="299"/>
      <c r="M180" s="305">
        <f t="shared" si="11"/>
        <v>71</v>
      </c>
      <c r="N180" s="303"/>
      <c r="O180" s="294">
        <f t="shared" ref="O180:O208" si="13">O179+1</f>
        <v>2</v>
      </c>
      <c r="P180" s="332">
        <f t="shared" si="12"/>
        <v>6.8066666666666666</v>
      </c>
      <c r="Q180" s="301">
        <f>IF(P180&lt;'dati nascosti vento'!$B$116,'dati nascosti vento'!$B$114^2*'dati nascosti vento'!$B$113*LN('dati nascosti vento'!$B$116/'dati nascosti vento'!$B$115)*(7+'dati nascosti vento'!$B$113*LN('dati nascosti vento'!$B$116/'dati nascosti vento'!$B$115)),'dati nascosti vento'!$B$114^2*'dati nascosti vento'!$B$113*LN(P180/'dati nascosti vento'!$B$115)*(7+'dati nascosti vento'!$B$113*LN(P180/'dati nascosti vento'!$B$115)))</f>
        <v>2.1132669433302276</v>
      </c>
      <c r="R180" s="302">
        <f>'dati nascosti vento'!$B$123*Q180*'dati nascosti vento'!$B$117*'dati nascosti vento'!$B$118/1000</f>
        <v>0.98148960250927408</v>
      </c>
      <c r="S180" s="294"/>
      <c r="T180" s="294"/>
      <c r="U180" s="333">
        <f>MAXA(U108:U179)</f>
        <v>0.83624427191469863</v>
      </c>
      <c r="V180" s="333">
        <f>MAXA(V108:V179)</f>
        <v>0.97294854112225471</v>
      </c>
      <c r="W180" s="294"/>
      <c r="X180" s="294"/>
      <c r="Y180" s="294"/>
      <c r="Z180" s="294"/>
      <c r="AA180" s="294"/>
      <c r="AB180" s="294"/>
      <c r="AC180" s="294"/>
      <c r="AD180" s="294"/>
      <c r="AE180" s="294"/>
      <c r="AF180" s="294"/>
      <c r="AG180" s="294"/>
      <c r="AH180" s="294"/>
      <c r="AI180" s="294"/>
      <c r="AJ180" s="294"/>
      <c r="AK180" s="294"/>
    </row>
    <row r="181" spans="1:37" ht="25.15" customHeight="1" x14ac:dyDescent="0.25">
      <c r="A181" s="294"/>
      <c r="B181" s="294"/>
      <c r="C181" s="294"/>
      <c r="D181" s="294"/>
      <c r="E181" s="294"/>
      <c r="F181" s="294"/>
      <c r="G181" s="294"/>
      <c r="H181" s="294"/>
      <c r="I181" s="302"/>
      <c r="J181" s="302"/>
      <c r="K181" s="294"/>
      <c r="L181" s="294"/>
      <c r="M181" s="305">
        <f t="shared" si="11"/>
        <v>72</v>
      </c>
      <c r="N181" s="302"/>
      <c r="O181" s="294">
        <f t="shared" si="13"/>
        <v>3</v>
      </c>
      <c r="P181" s="332">
        <f t="shared" si="12"/>
        <v>7.01</v>
      </c>
      <c r="Q181" s="301">
        <f>IF(P181&lt;'dati nascosti vento'!$B$116,'dati nascosti vento'!$B$114^2*'dati nascosti vento'!$B$113*LN('dati nascosti vento'!$B$116/'dati nascosti vento'!$B$115)*(7+'dati nascosti vento'!$B$113*LN('dati nascosti vento'!$B$116/'dati nascosti vento'!$B$115)),'dati nascosti vento'!$B$114^2*'dati nascosti vento'!$B$113*LN(P181/'dati nascosti vento'!$B$115)*(7+'dati nascosti vento'!$B$113*LN(P181/'dati nascosti vento'!$B$115)))</f>
        <v>2.1311790445156116</v>
      </c>
      <c r="R181" s="302">
        <f>'dati nascosti vento'!$B$123*Q181*'dati nascosti vento'!$B$117*'dati nascosti vento'!$B$118/1000</f>
        <v>0.98980873186869323</v>
      </c>
      <c r="S181" s="294"/>
      <c r="T181" s="294"/>
      <c r="U181" s="294"/>
      <c r="V181" s="10"/>
      <c r="W181" s="294"/>
      <c r="X181" s="294"/>
      <c r="Y181" s="294"/>
      <c r="Z181" s="294"/>
      <c r="AA181" s="294"/>
      <c r="AB181" s="294"/>
      <c r="AC181" s="294"/>
      <c r="AD181" s="294"/>
      <c r="AE181" s="294"/>
      <c r="AF181" s="294"/>
      <c r="AG181" s="294"/>
      <c r="AH181" s="294"/>
      <c r="AI181" s="294"/>
      <c r="AJ181" s="294"/>
      <c r="AK181" s="294"/>
    </row>
    <row r="182" spans="1:37" ht="25.15" customHeight="1" x14ac:dyDescent="0.25">
      <c r="A182" s="294"/>
      <c r="B182" s="294"/>
      <c r="C182" s="294"/>
      <c r="D182" s="294"/>
      <c r="E182" s="294"/>
      <c r="F182" s="294"/>
      <c r="G182" s="294"/>
      <c r="H182" s="294"/>
      <c r="I182" s="302"/>
      <c r="J182" s="302"/>
      <c r="K182" s="294"/>
      <c r="L182" s="294"/>
      <c r="M182" s="305">
        <f t="shared" si="11"/>
        <v>73</v>
      </c>
      <c r="N182" s="302"/>
      <c r="O182" s="294">
        <f t="shared" si="13"/>
        <v>4</v>
      </c>
      <c r="P182" s="332">
        <f t="shared" si="12"/>
        <v>7.2133333333333338</v>
      </c>
      <c r="Q182" s="301">
        <f>IF(P182&lt;'dati nascosti vento'!$B$116,'dati nascosti vento'!$B$114^2*'dati nascosti vento'!$B$113*LN('dati nascosti vento'!$B$116/'dati nascosti vento'!$B$115)*(7+'dati nascosti vento'!$B$113*LN('dati nascosti vento'!$B$116/'dati nascosti vento'!$B$115)),'dati nascosti vento'!$B$114^2*'dati nascosti vento'!$B$113*LN(P182/'dati nascosti vento'!$B$115)*(7+'dati nascosti vento'!$B$113*LN(P182/'dati nascosti vento'!$B$115)))</f>
        <v>2.1486388393120981</v>
      </c>
      <c r="R182" s="302">
        <f>'dati nascosti vento'!$B$123*Q182*'dati nascosti vento'!$B$117*'dati nascosti vento'!$B$118/1000</f>
        <v>0.99791779121341184</v>
      </c>
      <c r="S182" s="294"/>
      <c r="T182" s="294"/>
      <c r="U182" s="294"/>
      <c r="V182" s="10"/>
      <c r="W182" s="294"/>
      <c r="X182" s="294"/>
      <c r="Y182" s="294"/>
      <c r="Z182" s="294"/>
      <c r="AA182" s="294"/>
      <c r="AB182" s="294"/>
      <c r="AC182" s="294"/>
      <c r="AD182" s="294"/>
      <c r="AE182" s="294"/>
      <c r="AF182" s="294"/>
      <c r="AG182" s="294"/>
      <c r="AH182" s="294"/>
      <c r="AI182" s="294"/>
      <c r="AJ182" s="294"/>
      <c r="AK182" s="294"/>
    </row>
    <row r="183" spans="1:37" ht="25.15" customHeight="1" x14ac:dyDescent="0.25">
      <c r="A183" s="294"/>
      <c r="B183" s="294"/>
      <c r="C183" s="294"/>
      <c r="D183" s="294"/>
      <c r="E183" s="294"/>
      <c r="F183" s="294"/>
      <c r="G183" s="294"/>
      <c r="H183" s="294"/>
      <c r="I183" s="302"/>
      <c r="J183" s="302"/>
      <c r="K183" s="294"/>
      <c r="L183" s="294"/>
      <c r="M183" s="305">
        <f t="shared" si="11"/>
        <v>74</v>
      </c>
      <c r="N183" s="302"/>
      <c r="O183" s="294">
        <f t="shared" si="13"/>
        <v>5</v>
      </c>
      <c r="P183" s="332">
        <f t="shared" si="12"/>
        <v>7.416666666666667</v>
      </c>
      <c r="Q183" s="301">
        <f>IF(P183&lt;'dati nascosti vento'!$B$116,'dati nascosti vento'!$B$114^2*'dati nascosti vento'!$B$113*LN('dati nascosti vento'!$B$116/'dati nascosti vento'!$B$115)*(7+'dati nascosti vento'!$B$113*LN('dati nascosti vento'!$B$116/'dati nascosti vento'!$B$115)),'dati nascosti vento'!$B$114^2*'dati nascosti vento'!$B$113*LN(P183/'dati nascosti vento'!$B$115)*(7+'dati nascosti vento'!$B$113*LN(P183/'dati nascosti vento'!$B$115)))</f>
        <v>2.1656698358589832</v>
      </c>
      <c r="R183" s="302">
        <f>'dati nascosti vento'!$B$123*Q183*'dati nascosti vento'!$B$117*'dati nascosti vento'!$B$118/1000</f>
        <v>1.005827698707066</v>
      </c>
      <c r="S183" s="294"/>
      <c r="T183" s="294"/>
      <c r="U183" s="294"/>
      <c r="V183" s="10"/>
      <c r="W183" s="294"/>
      <c r="X183" s="294"/>
      <c r="Y183" s="294"/>
      <c r="Z183" s="294"/>
      <c r="AA183" s="294"/>
      <c r="AB183" s="294"/>
      <c r="AC183" s="294"/>
      <c r="AD183" s="294"/>
      <c r="AE183" s="294"/>
      <c r="AF183" s="294"/>
      <c r="AG183" s="294"/>
      <c r="AH183" s="294"/>
      <c r="AI183" s="294"/>
      <c r="AJ183" s="294"/>
      <c r="AK183" s="294"/>
    </row>
    <row r="184" spans="1:37" ht="25.15" customHeight="1" x14ac:dyDescent="0.25">
      <c r="A184" s="294"/>
      <c r="B184" s="294"/>
      <c r="C184" s="294"/>
      <c r="D184" s="294"/>
      <c r="E184" s="294"/>
      <c r="F184" s="294"/>
      <c r="G184" s="294"/>
      <c r="H184" s="294"/>
      <c r="I184" s="302"/>
      <c r="J184" s="302"/>
      <c r="K184" s="294"/>
      <c r="L184" s="294"/>
      <c r="M184" s="305">
        <f t="shared" si="11"/>
        <v>75</v>
      </c>
      <c r="N184" s="302"/>
      <c r="O184" s="294">
        <f t="shared" si="13"/>
        <v>6</v>
      </c>
      <c r="P184" s="332">
        <f t="shared" si="12"/>
        <v>7.62</v>
      </c>
      <c r="Q184" s="301">
        <f>IF(P184&lt;'dati nascosti vento'!$B$116,'dati nascosti vento'!$B$114^2*'dati nascosti vento'!$B$113*LN('dati nascosti vento'!$B$116/'dati nascosti vento'!$B$115)*(7+'dati nascosti vento'!$B$113*LN('dati nascosti vento'!$B$116/'dati nascosti vento'!$B$115)),'dati nascosti vento'!$B$114^2*'dati nascosti vento'!$B$113*LN(P184/'dati nascosti vento'!$B$115)*(7+'dati nascosti vento'!$B$113*LN(P184/'dati nascosti vento'!$B$115)))</f>
        <v>2.1822937221289198</v>
      </c>
      <c r="R184" s="302">
        <f>'dati nascosti vento'!$B$123*Q184*'dati nascosti vento'!$B$117*'dati nascosti vento'!$B$118/1000</f>
        <v>1.0135485271517335</v>
      </c>
      <c r="S184" s="294"/>
      <c r="T184" s="294"/>
      <c r="U184" s="294"/>
      <c r="V184" s="10"/>
      <c r="W184" s="294"/>
      <c r="X184" s="294"/>
      <c r="Y184" s="294"/>
      <c r="Z184" s="294"/>
      <c r="AA184" s="294"/>
      <c r="AB184" s="294"/>
      <c r="AC184" s="294"/>
      <c r="AD184" s="294"/>
      <c r="AE184" s="294"/>
      <c r="AF184" s="294"/>
      <c r="AG184" s="294"/>
      <c r="AH184" s="294"/>
      <c r="AI184" s="294"/>
      <c r="AJ184" s="294"/>
      <c r="AK184" s="294"/>
    </row>
    <row r="185" spans="1:37" ht="25.15" customHeight="1" x14ac:dyDescent="0.25">
      <c r="A185" s="294"/>
      <c r="B185" s="294"/>
      <c r="C185" s="294"/>
      <c r="D185" s="294"/>
      <c r="E185" s="294"/>
      <c r="F185" s="294"/>
      <c r="G185" s="294"/>
      <c r="H185" s="294"/>
      <c r="I185" s="302"/>
      <c r="J185" s="302"/>
      <c r="K185" s="294"/>
      <c r="L185" s="294"/>
      <c r="M185" s="305">
        <f t="shared" si="11"/>
        <v>76</v>
      </c>
      <c r="N185" s="302"/>
      <c r="O185" s="294">
        <f t="shared" si="13"/>
        <v>7</v>
      </c>
      <c r="P185" s="332">
        <f t="shared" si="12"/>
        <v>7.8233333333333333</v>
      </c>
      <c r="Q185" s="301">
        <f>IF(P185&lt;'dati nascosti vento'!$B$116,'dati nascosti vento'!$B$114^2*'dati nascosti vento'!$B$113*LN('dati nascosti vento'!$B$116/'dati nascosti vento'!$B$115)*(7+'dati nascosti vento'!$B$113*LN('dati nascosti vento'!$B$116/'dati nascosti vento'!$B$115)),'dati nascosti vento'!$B$114^2*'dati nascosti vento'!$B$113*LN(P185/'dati nascosti vento'!$B$115)*(7+'dati nascosti vento'!$B$113*LN(P185/'dati nascosti vento'!$B$115)))</f>
        <v>2.1985305508709407</v>
      </c>
      <c r="R185" s="302">
        <f>'dati nascosti vento'!$B$123*Q185*'dati nascosti vento'!$B$117*'dati nascosti vento'!$B$118/1000</f>
        <v>1.021089589883214</v>
      </c>
      <c r="S185" s="294"/>
      <c r="T185" s="294"/>
      <c r="U185" s="294"/>
      <c r="V185" s="10"/>
      <c r="W185" s="294"/>
      <c r="X185" s="294"/>
      <c r="Y185" s="294"/>
      <c r="Z185" s="294"/>
      <c r="AA185" s="294"/>
      <c r="AB185" s="294"/>
      <c r="AC185" s="294"/>
      <c r="AD185" s="294"/>
      <c r="AE185" s="294"/>
      <c r="AF185" s="294"/>
      <c r="AG185" s="294"/>
      <c r="AH185" s="294"/>
      <c r="AI185" s="294"/>
      <c r="AJ185" s="294"/>
      <c r="AK185" s="294"/>
    </row>
    <row r="186" spans="1:37" ht="25.15" customHeight="1" x14ac:dyDescent="0.25">
      <c r="A186" s="294"/>
      <c r="B186" s="294"/>
      <c r="C186" s="294"/>
      <c r="D186" s="294"/>
      <c r="E186" s="294"/>
      <c r="F186" s="294"/>
      <c r="G186" s="294"/>
      <c r="H186" s="294"/>
      <c r="I186" s="302"/>
      <c r="J186" s="302"/>
      <c r="K186" s="294"/>
      <c r="L186" s="294"/>
      <c r="M186" s="305">
        <f t="shared" si="11"/>
        <v>77</v>
      </c>
      <c r="N186" s="302"/>
      <c r="O186" s="294">
        <f t="shared" si="13"/>
        <v>8</v>
      </c>
      <c r="P186" s="332">
        <f t="shared" si="12"/>
        <v>8.0266666666666673</v>
      </c>
      <c r="Q186" s="301">
        <f>IF(P186&lt;'dati nascosti vento'!$B$116,'dati nascosti vento'!$B$114^2*'dati nascosti vento'!$B$113*LN('dati nascosti vento'!$B$116/'dati nascosti vento'!$B$115)*(7+'dati nascosti vento'!$B$113*LN('dati nascosti vento'!$B$116/'dati nascosti vento'!$B$115)),'dati nascosti vento'!$B$114^2*'dati nascosti vento'!$B$113*LN(P186/'dati nascosti vento'!$B$115)*(7+'dati nascosti vento'!$B$113*LN(P186/'dati nascosti vento'!$B$115)))</f>
        <v>2.2143989015124759</v>
      </c>
      <c r="R186" s="302">
        <f>'dati nascosti vento'!$B$123*Q186*'dati nascosti vento'!$B$117*'dati nascosti vento'!$B$118/1000</f>
        <v>1.0284595159651002</v>
      </c>
      <c r="S186" s="294"/>
      <c r="T186" s="294"/>
      <c r="U186" s="294"/>
      <c r="V186" s="10"/>
      <c r="W186" s="294"/>
      <c r="X186" s="294"/>
      <c r="Y186" s="294"/>
      <c r="Z186" s="294"/>
      <c r="AA186" s="294"/>
      <c r="AB186" s="294"/>
      <c r="AC186" s="294"/>
      <c r="AD186" s="294"/>
      <c r="AE186" s="294"/>
      <c r="AF186" s="294"/>
      <c r="AG186" s="294"/>
      <c r="AH186" s="294"/>
      <c r="AI186" s="294"/>
      <c r="AJ186" s="294"/>
      <c r="AK186" s="294"/>
    </row>
    <row r="187" spans="1:37" ht="25.15" customHeight="1" x14ac:dyDescent="0.25">
      <c r="A187" s="294"/>
      <c r="B187" s="294"/>
      <c r="C187" s="294"/>
      <c r="D187" s="294"/>
      <c r="E187" s="294"/>
      <c r="F187" s="294"/>
      <c r="G187" s="294"/>
      <c r="H187" s="294"/>
      <c r="I187" s="302"/>
      <c r="J187" s="302"/>
      <c r="K187" s="294"/>
      <c r="L187" s="294"/>
      <c r="M187" s="305">
        <f t="shared" si="11"/>
        <v>78</v>
      </c>
      <c r="N187" s="302"/>
      <c r="O187" s="294">
        <f t="shared" si="13"/>
        <v>9</v>
      </c>
      <c r="P187" s="332">
        <f t="shared" si="12"/>
        <v>8.23</v>
      </c>
      <c r="Q187" s="301">
        <f>IF(P187&lt;'dati nascosti vento'!$B$116,'dati nascosti vento'!$B$114^2*'dati nascosti vento'!$B$113*LN('dati nascosti vento'!$B$116/'dati nascosti vento'!$B$115)*(7+'dati nascosti vento'!$B$113*LN('dati nascosti vento'!$B$116/'dati nascosti vento'!$B$115)),'dati nascosti vento'!$B$114^2*'dati nascosti vento'!$B$113*LN(P187/'dati nascosti vento'!$B$115)*(7+'dati nascosti vento'!$B$113*LN(P187/'dati nascosti vento'!$B$115)))</f>
        <v>2.2299160223943373</v>
      </c>
      <c r="R187" s="302">
        <f>'dati nascosti vento'!$B$123*Q187*'dati nascosti vento'!$B$117*'dati nascosti vento'!$B$118/1000</f>
        <v>1.0356663162486586</v>
      </c>
      <c r="S187" s="294"/>
      <c r="T187" s="294"/>
      <c r="U187" s="294"/>
      <c r="V187" s="10"/>
      <c r="W187" s="294"/>
      <c r="X187" s="294"/>
      <c r="Y187" s="294"/>
      <c r="Z187" s="294"/>
      <c r="AA187" s="294"/>
      <c r="AB187" s="294"/>
      <c r="AC187" s="294"/>
      <c r="AD187" s="294"/>
      <c r="AE187" s="294"/>
      <c r="AF187" s="294"/>
      <c r="AG187" s="294"/>
      <c r="AH187" s="294"/>
      <c r="AI187" s="294"/>
      <c r="AJ187" s="294"/>
      <c r="AK187" s="294"/>
    </row>
    <row r="188" spans="1:37" ht="25.15" customHeight="1" x14ac:dyDescent="0.25">
      <c r="A188" s="294"/>
      <c r="B188" s="294"/>
      <c r="C188" s="294"/>
      <c r="D188" s="294"/>
      <c r="E188" s="294"/>
      <c r="F188" s="294"/>
      <c r="G188" s="294"/>
      <c r="H188" s="294"/>
      <c r="I188" s="302"/>
      <c r="J188" s="302"/>
      <c r="K188" s="294"/>
      <c r="L188" s="294"/>
      <c r="M188" s="305">
        <f t="shared" si="11"/>
        <v>79</v>
      </c>
      <c r="N188" s="302"/>
      <c r="O188" s="294">
        <f t="shared" si="13"/>
        <v>10</v>
      </c>
      <c r="P188" s="332">
        <f t="shared" si="12"/>
        <v>8.4333333333333336</v>
      </c>
      <c r="Q188" s="301">
        <f>IF(P188&lt;'dati nascosti vento'!$B$116,'dati nascosti vento'!$B$114^2*'dati nascosti vento'!$B$113*LN('dati nascosti vento'!$B$116/'dati nascosti vento'!$B$115)*(7+'dati nascosti vento'!$B$113*LN('dati nascosti vento'!$B$116/'dati nascosti vento'!$B$115)),'dati nascosti vento'!$B$114^2*'dati nascosti vento'!$B$113*LN(P188/'dati nascosti vento'!$B$115)*(7+'dati nascosti vento'!$B$113*LN(P188/'dati nascosti vento'!$B$115)))</f>
        <v>2.2450979561484607</v>
      </c>
      <c r="R188" s="302">
        <f>'dati nascosti vento'!$B$123*Q188*'dati nascosti vento'!$B$117*'dati nascosti vento'!$B$118/1000</f>
        <v>1.0427174416034966</v>
      </c>
      <c r="S188" s="294"/>
      <c r="T188" s="294"/>
      <c r="U188" s="294"/>
      <c r="V188" s="10"/>
      <c r="W188" s="294"/>
      <c r="X188" s="294"/>
      <c r="Y188" s="294"/>
      <c r="Z188" s="294"/>
      <c r="AA188" s="294"/>
      <c r="AB188" s="294"/>
      <c r="AC188" s="294"/>
      <c r="AD188" s="294"/>
      <c r="AE188" s="294"/>
      <c r="AF188" s="294"/>
      <c r="AG188" s="294"/>
      <c r="AH188" s="294"/>
      <c r="AI188" s="294"/>
      <c r="AJ188" s="294"/>
      <c r="AK188" s="294"/>
    </row>
    <row r="189" spans="1:37" ht="25.15" customHeight="1" x14ac:dyDescent="0.25">
      <c r="A189" s="294"/>
      <c r="B189" s="294"/>
      <c r="C189" s="294"/>
      <c r="D189" s="294"/>
      <c r="E189" s="294"/>
      <c r="F189" s="294"/>
      <c r="G189" s="294"/>
      <c r="H189" s="294"/>
      <c r="I189" s="302"/>
      <c r="J189" s="302"/>
      <c r="K189" s="294"/>
      <c r="L189" s="294"/>
      <c r="M189" s="305">
        <f t="shared" si="11"/>
        <v>80</v>
      </c>
      <c r="N189" s="302"/>
      <c r="O189" s="294">
        <f t="shared" si="13"/>
        <v>11</v>
      </c>
      <c r="P189" s="332">
        <f t="shared" si="12"/>
        <v>8.6366666666666667</v>
      </c>
      <c r="Q189" s="301">
        <f>IF(P189&lt;'dati nascosti vento'!$B$116,'dati nascosti vento'!$B$114^2*'dati nascosti vento'!$B$113*LN('dati nascosti vento'!$B$116/'dati nascosti vento'!$B$115)*(7+'dati nascosti vento'!$B$113*LN('dati nascosti vento'!$B$116/'dati nascosti vento'!$B$115)),'dati nascosti vento'!$B$114^2*'dati nascosti vento'!$B$113*LN(P189/'dati nascosti vento'!$B$115)*(7+'dati nascosti vento'!$B$113*LN(P189/'dati nascosti vento'!$B$115)))</f>
        <v>2.2599596505694333</v>
      </c>
      <c r="R189" s="302">
        <f>'dati nascosti vento'!$B$123*Q189*'dati nascosti vento'!$B$117*'dati nascosti vento'!$B$118/1000</f>
        <v>1.049619834410942</v>
      </c>
      <c r="S189" s="294"/>
      <c r="T189" s="294"/>
      <c r="U189" s="294"/>
      <c r="V189" s="10"/>
      <c r="W189" s="294"/>
      <c r="X189" s="294"/>
      <c r="Y189" s="294"/>
      <c r="Z189" s="294"/>
      <c r="AA189" s="294"/>
      <c r="AB189" s="294"/>
      <c r="AC189" s="294"/>
      <c r="AD189" s="294"/>
      <c r="AE189" s="294"/>
      <c r="AF189" s="294"/>
      <c r="AG189" s="294"/>
      <c r="AH189" s="294"/>
      <c r="AI189" s="294"/>
      <c r="AJ189" s="294"/>
      <c r="AK189" s="294"/>
    </row>
    <row r="190" spans="1:37" ht="25.15" customHeight="1" x14ac:dyDescent="0.25">
      <c r="A190" s="294"/>
      <c r="B190" s="294"/>
      <c r="C190" s="294"/>
      <c r="D190" s="294"/>
      <c r="E190" s="294"/>
      <c r="F190" s="294"/>
      <c r="G190" s="294"/>
      <c r="H190" s="294"/>
      <c r="I190" s="302"/>
      <c r="J190" s="302"/>
      <c r="K190" s="294"/>
      <c r="L190" s="294"/>
      <c r="M190" s="305">
        <f t="shared" si="11"/>
        <v>81</v>
      </c>
      <c r="N190" s="302"/>
      <c r="O190" s="294">
        <f t="shared" si="13"/>
        <v>12</v>
      </c>
      <c r="P190" s="332">
        <f t="shared" si="12"/>
        <v>8.84</v>
      </c>
      <c r="Q190" s="301">
        <f>IF(P190&lt;'dati nascosti vento'!$B$116,'dati nascosti vento'!$B$114^2*'dati nascosti vento'!$B$113*LN('dati nascosti vento'!$B$116/'dati nascosti vento'!$B$115)*(7+'dati nascosti vento'!$B$113*LN('dati nascosti vento'!$B$116/'dati nascosti vento'!$B$115)),'dati nascosti vento'!$B$114^2*'dati nascosti vento'!$B$113*LN(P190/'dati nascosti vento'!$B$115)*(7+'dati nascosti vento'!$B$113*LN(P190/'dati nascosti vento'!$B$115)))</f>
        <v>2.2745150569559751</v>
      </c>
      <c r="R190" s="302">
        <f>'dati nascosti vento'!$B$123*Q190*'dati nascosti vento'!$B$117*'dati nascosti vento'!$B$118/1000</f>
        <v>1.0563799742379414</v>
      </c>
      <c r="S190" s="294"/>
      <c r="T190" s="294"/>
      <c r="U190" s="294"/>
      <c r="V190" s="10"/>
      <c r="W190" s="294"/>
      <c r="X190" s="294"/>
      <c r="Y190" s="294"/>
      <c r="Z190" s="294"/>
      <c r="AA190" s="294"/>
      <c r="AB190" s="294"/>
      <c r="AC190" s="294"/>
      <c r="AD190" s="294"/>
      <c r="AE190" s="294"/>
      <c r="AF190" s="294"/>
      <c r="AG190" s="294"/>
      <c r="AH190" s="294"/>
      <c r="AI190" s="294"/>
      <c r="AJ190" s="294"/>
      <c r="AK190" s="294"/>
    </row>
    <row r="191" spans="1:37" ht="25.15" customHeight="1" x14ac:dyDescent="0.25">
      <c r="A191" s="294"/>
      <c r="B191" s="294"/>
      <c r="C191" s="294"/>
      <c r="D191" s="294"/>
      <c r="E191" s="294"/>
      <c r="F191" s="294"/>
      <c r="G191" s="294"/>
      <c r="H191" s="294"/>
      <c r="I191" s="302"/>
      <c r="J191" s="302"/>
      <c r="K191" s="294"/>
      <c r="L191" s="294"/>
      <c r="M191" s="305">
        <f t="shared" si="11"/>
        <v>82</v>
      </c>
      <c r="N191" s="302"/>
      <c r="O191" s="294">
        <f t="shared" si="13"/>
        <v>13</v>
      </c>
      <c r="P191" s="332">
        <f t="shared" si="12"/>
        <v>9.043333333333333</v>
      </c>
      <c r="Q191" s="301">
        <f>IF(P191&lt;'dati nascosti vento'!$B$116,'dati nascosti vento'!$B$114^2*'dati nascosti vento'!$B$113*LN('dati nascosti vento'!$B$116/'dati nascosti vento'!$B$115)*(7+'dati nascosti vento'!$B$113*LN('dati nascosti vento'!$B$116/'dati nascosti vento'!$B$115)),'dati nascosti vento'!$B$114^2*'dati nascosti vento'!$B$113*LN(P191/'dati nascosti vento'!$B$115)*(7+'dati nascosti vento'!$B$113*LN(P191/'dati nascosti vento'!$B$115)))</f>
        <v>2.2887772175905581</v>
      </c>
      <c r="R191" s="302">
        <f>'dati nascosti vento'!$B$123*Q191*'dati nascosti vento'!$B$117*'dati nascosti vento'!$B$118/1000</f>
        <v>1.0630039184662561</v>
      </c>
      <c r="S191" s="294"/>
      <c r="T191" s="294"/>
      <c r="U191" s="294"/>
      <c r="V191" s="10"/>
      <c r="W191" s="294"/>
      <c r="X191" s="294"/>
      <c r="Y191" s="294"/>
      <c r="Z191" s="294"/>
      <c r="AA191" s="294"/>
      <c r="AB191" s="294"/>
      <c r="AC191" s="294"/>
      <c r="AD191" s="294"/>
      <c r="AE191" s="294"/>
      <c r="AF191" s="294"/>
      <c r="AG191" s="294"/>
      <c r="AH191" s="294"/>
      <c r="AI191" s="294"/>
      <c r="AJ191" s="294"/>
      <c r="AK191" s="294"/>
    </row>
    <row r="192" spans="1:37" ht="25.15" customHeight="1" x14ac:dyDescent="0.25">
      <c r="A192" s="294"/>
      <c r="B192" s="294"/>
      <c r="C192" s="294"/>
      <c r="D192" s="294"/>
      <c r="E192" s="294"/>
      <c r="F192" s="294"/>
      <c r="G192" s="294"/>
      <c r="H192" s="294"/>
      <c r="I192" s="302"/>
      <c r="J192" s="302"/>
      <c r="K192" s="294"/>
      <c r="L192" s="294"/>
      <c r="M192" s="305">
        <f t="shared" si="11"/>
        <v>83</v>
      </c>
      <c r="N192" s="302"/>
      <c r="O192" s="294">
        <f t="shared" si="13"/>
        <v>14</v>
      </c>
      <c r="P192" s="332">
        <f t="shared" si="12"/>
        <v>9.2466666666666661</v>
      </c>
      <c r="Q192" s="301">
        <f>IF(P192&lt;'dati nascosti vento'!$B$116,'dati nascosti vento'!$B$114^2*'dati nascosti vento'!$B$113*LN('dati nascosti vento'!$B$116/'dati nascosti vento'!$B$115)*(7+'dati nascosti vento'!$B$113*LN('dati nascosti vento'!$B$116/'dati nascosti vento'!$B$115)),'dati nascosti vento'!$B$114^2*'dati nascosti vento'!$B$113*LN(P192/'dati nascosti vento'!$B$115)*(7+'dati nascosti vento'!$B$113*LN(P192/'dati nascosti vento'!$B$115)))</f>
        <v>2.3027583437711758</v>
      </c>
      <c r="R192" s="302">
        <f>'dati nascosti vento'!$B$123*Q192*'dati nascosti vento'!$B$117*'dati nascosti vento'!$B$118/1000</f>
        <v>1.069497338533681</v>
      </c>
      <c r="S192" s="294"/>
      <c r="T192" s="294"/>
      <c r="U192" s="294"/>
      <c r="V192" s="10"/>
      <c r="W192" s="294"/>
      <c r="X192" s="294"/>
      <c r="Y192" s="294"/>
      <c r="Z192" s="294"/>
      <c r="AA192" s="294"/>
      <c r="AB192" s="294"/>
      <c r="AC192" s="294"/>
      <c r="AD192" s="294"/>
      <c r="AE192" s="294"/>
      <c r="AF192" s="294"/>
      <c r="AG192" s="294"/>
      <c r="AH192" s="294"/>
      <c r="AI192" s="294"/>
      <c r="AJ192" s="294"/>
      <c r="AK192" s="294"/>
    </row>
    <row r="193" spans="1:37" ht="25.15" customHeight="1" x14ac:dyDescent="0.25">
      <c r="A193" s="294"/>
      <c r="B193" s="294"/>
      <c r="C193" s="294"/>
      <c r="D193" s="294"/>
      <c r="E193" s="294"/>
      <c r="F193" s="294"/>
      <c r="G193" s="294"/>
      <c r="H193" s="294"/>
      <c r="I193" s="302"/>
      <c r="J193" s="302"/>
      <c r="K193" s="294"/>
      <c r="L193" s="294"/>
      <c r="M193" s="305">
        <f t="shared" si="11"/>
        <v>84</v>
      </c>
      <c r="N193" s="302"/>
      <c r="O193" s="294">
        <f t="shared" si="13"/>
        <v>15</v>
      </c>
      <c r="P193" s="332">
        <f t="shared" si="12"/>
        <v>9.4499999999999993</v>
      </c>
      <c r="Q193" s="301">
        <f>IF(P193&lt;'dati nascosti vento'!$B$116,'dati nascosti vento'!$B$114^2*'dati nascosti vento'!$B$113*LN('dati nascosti vento'!$B$116/'dati nascosti vento'!$B$115)*(7+'dati nascosti vento'!$B$113*LN('dati nascosti vento'!$B$116/'dati nascosti vento'!$B$115)),'dati nascosti vento'!$B$114^2*'dati nascosti vento'!$B$113*LN(P193/'dati nascosti vento'!$B$115)*(7+'dati nascosti vento'!$B$113*LN(P193/'dati nascosti vento'!$B$115)))</f>
        <v>2.3164698855984804</v>
      </c>
      <c r="R193" s="302">
        <f>'dati nascosti vento'!$B$123*Q193*'dati nascosti vento'!$B$117*'dati nascosti vento'!$B$118/1000</f>
        <v>1.0758655523461125</v>
      </c>
      <c r="S193" s="294"/>
      <c r="T193" s="294"/>
      <c r="U193" s="294"/>
      <c r="V193" s="10"/>
      <c r="W193" s="294"/>
      <c r="X193" s="294"/>
      <c r="Y193" s="294"/>
      <c r="Z193" s="294"/>
      <c r="AA193" s="294"/>
      <c r="AB193" s="294"/>
      <c r="AC193" s="294"/>
      <c r="AD193" s="294"/>
      <c r="AE193" s="294"/>
      <c r="AF193" s="294"/>
      <c r="AG193" s="294"/>
      <c r="AH193" s="294"/>
      <c r="AI193" s="294"/>
      <c r="AJ193" s="294"/>
      <c r="AK193" s="294"/>
    </row>
    <row r="194" spans="1:37" x14ac:dyDescent="0.25">
      <c r="A194" s="294"/>
      <c r="B194" s="294"/>
      <c r="C194" s="294"/>
      <c r="D194" s="294"/>
      <c r="E194" s="294"/>
      <c r="F194" s="294"/>
      <c r="G194" s="294"/>
      <c r="H194" s="294"/>
      <c r="I194" s="302"/>
      <c r="J194" s="302"/>
      <c r="K194" s="294"/>
      <c r="L194" s="294"/>
      <c r="M194" s="305">
        <f t="shared" si="11"/>
        <v>85</v>
      </c>
      <c r="N194" s="302"/>
      <c r="O194" s="294">
        <f t="shared" si="13"/>
        <v>16</v>
      </c>
      <c r="P194" s="332">
        <f t="shared" si="12"/>
        <v>9.6533333333333324</v>
      </c>
      <c r="Q194" s="301">
        <f>IF(P194&lt;'dati nascosti vento'!$B$116,'dati nascosti vento'!$B$114^2*'dati nascosti vento'!$B$113*LN('dati nascosti vento'!$B$116/'dati nascosti vento'!$B$115)*(7+'dati nascosti vento'!$B$113*LN('dati nascosti vento'!$B$116/'dati nascosti vento'!$B$115)),'dati nascosti vento'!$B$114^2*'dati nascosti vento'!$B$113*LN(P194/'dati nascosti vento'!$B$115)*(7+'dati nascosti vento'!$B$113*LN(P194/'dati nascosti vento'!$B$115)))</f>
        <v>2.3299225945459616</v>
      </c>
      <c r="R194" s="302">
        <f>'dati nascosti vento'!$B$123*Q194*'dati nascosti vento'!$B$117*'dati nascosti vento'!$B$118/1000</f>
        <v>1.0821135533377566</v>
      </c>
      <c r="S194" s="294"/>
      <c r="T194" s="294"/>
      <c r="U194" s="294"/>
      <c r="V194" s="10"/>
      <c r="W194" s="294"/>
      <c r="X194" s="294"/>
      <c r="Y194" s="294"/>
      <c r="Z194" s="294"/>
      <c r="AA194" s="294"/>
      <c r="AB194" s="294"/>
      <c r="AC194" s="294"/>
      <c r="AD194" s="294"/>
      <c r="AE194" s="294"/>
      <c r="AF194" s="294"/>
      <c r="AG194" s="294"/>
      <c r="AH194" s="294"/>
      <c r="AI194" s="294"/>
      <c r="AJ194" s="294"/>
      <c r="AK194" s="294"/>
    </row>
    <row r="195" spans="1:37" x14ac:dyDescent="0.25">
      <c r="A195" s="294"/>
      <c r="B195" s="294"/>
      <c r="C195" s="294"/>
      <c r="D195" s="294"/>
      <c r="E195" s="294"/>
      <c r="F195" s="294"/>
      <c r="G195" s="294"/>
      <c r="H195" s="294"/>
      <c r="I195" s="302"/>
      <c r="J195" s="302"/>
      <c r="K195" s="294"/>
      <c r="L195" s="294"/>
      <c r="M195" s="305">
        <f t="shared" si="11"/>
        <v>86</v>
      </c>
      <c r="N195" s="302"/>
      <c r="O195" s="294">
        <f t="shared" si="13"/>
        <v>17</v>
      </c>
      <c r="P195" s="332">
        <f t="shared" si="12"/>
        <v>9.8566666666666656</v>
      </c>
      <c r="Q195" s="301">
        <f>IF(P195&lt;'dati nascosti vento'!$B$116,'dati nascosti vento'!$B$114^2*'dati nascosti vento'!$B$113*LN('dati nascosti vento'!$B$116/'dati nascosti vento'!$B$115)*(7+'dati nascosti vento'!$B$113*LN('dati nascosti vento'!$B$116/'dati nascosti vento'!$B$115)),'dati nascosti vento'!$B$114^2*'dati nascosti vento'!$B$113*LN(P195/'dati nascosti vento'!$B$115)*(7+'dati nascosti vento'!$B$113*LN(P195/'dati nascosti vento'!$B$115)))</f>
        <v>2.3431265796940313</v>
      </c>
      <c r="R195" s="302">
        <f>'dati nascosti vento'!$B$123*Q195*'dati nascosti vento'!$B$117*'dati nascosti vento'!$B$118/1000</f>
        <v>1.0882460365885924</v>
      </c>
      <c r="S195" s="294"/>
      <c r="T195" s="294"/>
      <c r="U195" s="294"/>
      <c r="V195" s="10"/>
      <c r="W195" s="294"/>
      <c r="X195" s="294"/>
      <c r="Y195" s="294"/>
      <c r="Z195" s="294"/>
      <c r="AA195" s="294"/>
      <c r="AB195" s="294"/>
      <c r="AC195" s="294"/>
      <c r="AD195" s="294"/>
      <c r="AE195" s="294"/>
      <c r="AF195" s="294"/>
      <c r="AG195" s="294"/>
      <c r="AH195" s="294"/>
      <c r="AI195" s="294"/>
      <c r="AJ195" s="294"/>
      <c r="AK195" s="294"/>
    </row>
    <row r="196" spans="1:37" x14ac:dyDescent="0.25">
      <c r="A196" s="294"/>
      <c r="B196" s="294"/>
      <c r="C196" s="294"/>
      <c r="D196" s="294"/>
      <c r="E196" s="294"/>
      <c r="F196" s="294"/>
      <c r="G196" s="294"/>
      <c r="H196" s="294"/>
      <c r="I196" s="302"/>
      <c r="J196" s="302"/>
      <c r="K196" s="294"/>
      <c r="L196" s="294"/>
      <c r="M196" s="305">
        <f t="shared" si="11"/>
        <v>87</v>
      </c>
      <c r="N196" s="302"/>
      <c r="O196" s="294">
        <f t="shared" si="13"/>
        <v>18</v>
      </c>
      <c r="P196" s="332">
        <f t="shared" si="12"/>
        <v>10.06</v>
      </c>
      <c r="Q196" s="301">
        <f>IF(P196&lt;'dati nascosti vento'!$B$116,'dati nascosti vento'!$B$114^2*'dati nascosti vento'!$B$113*LN('dati nascosti vento'!$B$116/'dati nascosti vento'!$B$115)*(7+'dati nascosti vento'!$B$113*LN('dati nascosti vento'!$B$116/'dati nascosti vento'!$B$115)),'dati nascosti vento'!$B$114^2*'dati nascosti vento'!$B$113*LN(P196/'dati nascosti vento'!$B$115)*(7+'dati nascosti vento'!$B$113*LN(P196/'dati nascosti vento'!$B$115)))</f>
        <v>2.3560913583856102</v>
      </c>
      <c r="R196" s="302">
        <f>'dati nascosti vento'!$B$123*Q196*'dati nascosti vento'!$B$117*'dati nascosti vento'!$B$118/1000</f>
        <v>1.0942674223509448</v>
      </c>
      <c r="S196" s="294"/>
      <c r="T196" s="294"/>
      <c r="U196" s="294"/>
      <c r="V196" s="10"/>
      <c r="W196" s="294"/>
      <c r="X196" s="294"/>
      <c r="Y196" s="294"/>
      <c r="Z196" s="294"/>
      <c r="AA196" s="294"/>
      <c r="AB196" s="294"/>
      <c r="AC196" s="294"/>
      <c r="AD196" s="294"/>
      <c r="AE196" s="294"/>
      <c r="AF196" s="294"/>
      <c r="AG196" s="294"/>
      <c r="AH196" s="294"/>
      <c r="AI196" s="294"/>
      <c r="AJ196" s="294"/>
      <c r="AK196" s="294"/>
    </row>
    <row r="197" spans="1:37" x14ac:dyDescent="0.25">
      <c r="A197" s="294"/>
      <c r="B197" s="294"/>
      <c r="C197" s="294"/>
      <c r="D197" s="294"/>
      <c r="E197" s="294"/>
      <c r="F197" s="294"/>
      <c r="G197" s="294"/>
      <c r="H197" s="294"/>
      <c r="I197" s="302"/>
      <c r="J197" s="302"/>
      <c r="K197" s="294"/>
      <c r="L197" s="294"/>
      <c r="M197" s="305">
        <f t="shared" si="11"/>
        <v>88</v>
      </c>
      <c r="N197" s="302"/>
      <c r="O197" s="294">
        <f t="shared" si="13"/>
        <v>19</v>
      </c>
      <c r="P197" s="332">
        <f t="shared" si="12"/>
        <v>10.263333333333334</v>
      </c>
      <c r="Q197" s="301">
        <f>IF(P197&lt;'dati nascosti vento'!$B$116,'dati nascosti vento'!$B$114^2*'dati nascosti vento'!$B$113*LN('dati nascosti vento'!$B$116/'dati nascosti vento'!$B$115)*(7+'dati nascosti vento'!$B$113*LN('dati nascosti vento'!$B$116/'dati nascosti vento'!$B$115)),'dati nascosti vento'!$B$114^2*'dati nascosti vento'!$B$113*LN(P197/'dati nascosti vento'!$B$115)*(7+'dati nascosti vento'!$B$113*LN(P197/'dati nascosti vento'!$B$115)))</f>
        <v>2.3688259019568836</v>
      </c>
      <c r="R197" s="302">
        <f>'dati nascosti vento'!$B$123*Q197*'dati nascosti vento'!$B$117*'dati nascosti vento'!$B$118/1000</f>
        <v>1.1001818772887624</v>
      </c>
      <c r="S197" s="294"/>
      <c r="T197" s="294"/>
      <c r="U197" s="294"/>
      <c r="V197" s="10"/>
      <c r="W197" s="294"/>
      <c r="X197" s="294"/>
      <c r="Y197" s="294"/>
      <c r="Z197" s="294"/>
      <c r="AA197" s="294"/>
      <c r="AB197" s="294"/>
      <c r="AC197" s="294"/>
      <c r="AD197" s="294"/>
      <c r="AE197" s="294"/>
      <c r="AF197" s="294"/>
      <c r="AG197" s="294"/>
      <c r="AH197" s="294"/>
      <c r="AI197" s="294"/>
      <c r="AJ197" s="294"/>
      <c r="AK197" s="294"/>
    </row>
    <row r="198" spans="1:37" x14ac:dyDescent="0.25">
      <c r="A198" s="294"/>
      <c r="B198" s="294"/>
      <c r="C198" s="294"/>
      <c r="D198" s="294"/>
      <c r="E198" s="294"/>
      <c r="F198" s="294"/>
      <c r="G198" s="294"/>
      <c r="H198" s="294"/>
      <c r="I198" s="302"/>
      <c r="J198" s="302"/>
      <c r="K198" s="294"/>
      <c r="L198" s="294"/>
      <c r="M198" s="305">
        <f t="shared" si="11"/>
        <v>89</v>
      </c>
      <c r="N198" s="302"/>
      <c r="O198" s="294">
        <f t="shared" si="13"/>
        <v>20</v>
      </c>
      <c r="P198" s="332">
        <f t="shared" si="12"/>
        <v>10.466666666666667</v>
      </c>
      <c r="Q198" s="301">
        <f>IF(P198&lt;'dati nascosti vento'!$B$116,'dati nascosti vento'!$B$114^2*'dati nascosti vento'!$B$113*LN('dati nascosti vento'!$B$116/'dati nascosti vento'!$B$115)*(7+'dati nascosti vento'!$B$113*LN('dati nascosti vento'!$B$116/'dati nascosti vento'!$B$115)),'dati nascosti vento'!$B$114^2*'dati nascosti vento'!$B$113*LN(P198/'dati nascosti vento'!$B$115)*(7+'dati nascosti vento'!$B$113*LN(P198/'dati nascosti vento'!$B$115)))</f>
        <v>2.3813386771090377</v>
      </c>
      <c r="R198" s="302">
        <f>'dati nascosti vento'!$B$123*Q198*'dati nascosti vento'!$B$117*'dati nascosti vento'!$B$118/1000</f>
        <v>1.1059933336923828</v>
      </c>
      <c r="S198" s="294"/>
      <c r="T198" s="294"/>
      <c r="U198" s="294"/>
      <c r="V198" s="10"/>
      <c r="W198" s="294"/>
      <c r="X198" s="294"/>
      <c r="Y198" s="294"/>
      <c r="Z198" s="294"/>
      <c r="AA198" s="294"/>
      <c r="AB198" s="294"/>
      <c r="AC198" s="294"/>
      <c r="AD198" s="294"/>
      <c r="AE198" s="294"/>
      <c r="AF198" s="294"/>
      <c r="AG198" s="294"/>
      <c r="AH198" s="294"/>
      <c r="AI198" s="294"/>
      <c r="AJ198" s="294"/>
      <c r="AK198" s="294"/>
    </row>
    <row r="199" spans="1:37" x14ac:dyDescent="0.25">
      <c r="A199" s="294"/>
      <c r="B199" s="294"/>
      <c r="C199" s="294"/>
      <c r="D199" s="294"/>
      <c r="E199" s="294"/>
      <c r="F199" s="294"/>
      <c r="G199" s="294"/>
      <c r="H199" s="294"/>
      <c r="I199" s="302"/>
      <c r="J199" s="302"/>
      <c r="K199" s="294"/>
      <c r="L199" s="294"/>
      <c r="M199" s="305">
        <f t="shared" si="11"/>
        <v>90</v>
      </c>
      <c r="N199" s="302"/>
      <c r="O199" s="294">
        <f t="shared" si="13"/>
        <v>21</v>
      </c>
      <c r="P199" s="332">
        <f t="shared" si="12"/>
        <v>10.67</v>
      </c>
      <c r="Q199" s="301">
        <f>IF(P199&lt;'dati nascosti vento'!$B$116,'dati nascosti vento'!$B$114^2*'dati nascosti vento'!$B$113*LN('dati nascosti vento'!$B$116/'dati nascosti vento'!$B$115)*(7+'dati nascosti vento'!$B$113*LN('dati nascosti vento'!$B$116/'dati nascosti vento'!$B$115)),'dati nascosti vento'!$B$114^2*'dati nascosti vento'!$B$113*LN(P199/'dati nascosti vento'!$B$115)*(7+'dati nascosti vento'!$B$113*LN(P199/'dati nascosti vento'!$B$115)))</f>
        <v>2.393637683412126</v>
      </c>
      <c r="R199" s="302">
        <f>'dati nascosti vento'!$B$123*Q199*'dati nascosti vento'!$B$117*'dati nascosti vento'!$B$118/1000</f>
        <v>1.1117055068968973</v>
      </c>
      <c r="S199" s="294"/>
      <c r="T199" s="294"/>
      <c r="U199" s="294"/>
      <c r="V199" s="10"/>
      <c r="W199" s="294"/>
      <c r="X199" s="294"/>
      <c r="Y199" s="294"/>
      <c r="Z199" s="294"/>
      <c r="AA199" s="294"/>
      <c r="AB199" s="294"/>
      <c r="AC199" s="294"/>
      <c r="AD199" s="294"/>
      <c r="AE199" s="294"/>
      <c r="AF199" s="294"/>
      <c r="AG199" s="294"/>
      <c r="AH199" s="294"/>
      <c r="AI199" s="294"/>
      <c r="AJ199" s="294"/>
      <c r="AK199" s="294"/>
    </row>
    <row r="200" spans="1:37" x14ac:dyDescent="0.25">
      <c r="A200" s="294"/>
      <c r="B200" s="294"/>
      <c r="C200" s="294"/>
      <c r="D200" s="294"/>
      <c r="E200" s="294"/>
      <c r="F200" s="294"/>
      <c r="G200" s="294"/>
      <c r="H200" s="294"/>
      <c r="I200" s="302"/>
      <c r="J200" s="302"/>
      <c r="K200" s="294"/>
      <c r="L200" s="294"/>
      <c r="M200" s="294"/>
      <c r="N200" s="302"/>
      <c r="O200" s="294">
        <f t="shared" si="13"/>
        <v>22</v>
      </c>
      <c r="P200" s="332">
        <f t="shared" si="12"/>
        <v>10.873333333333333</v>
      </c>
      <c r="Q200" s="301">
        <f>IF(P200&lt;'dati nascosti vento'!$B$116,'dati nascosti vento'!$B$114^2*'dati nascosti vento'!$B$113*LN('dati nascosti vento'!$B$116/'dati nascosti vento'!$B$115)*(7+'dati nascosti vento'!$B$113*LN('dati nascosti vento'!$B$116/'dati nascosti vento'!$B$115)),'dati nascosti vento'!$B$114^2*'dati nascosti vento'!$B$113*LN(P200/'dati nascosti vento'!$B$115)*(7+'dati nascosti vento'!$B$113*LN(P200/'dati nascosti vento'!$B$115)))</f>
        <v>2.4057304873686989</v>
      </c>
      <c r="R200" s="302">
        <f>'dati nascosti vento'!$B$123*Q200*'dati nascosti vento'!$B$117*'dati nascosti vento'!$B$118/1000</f>
        <v>1.1173219111027264</v>
      </c>
      <c r="S200" s="294"/>
      <c r="T200" s="294"/>
      <c r="U200" s="294"/>
      <c r="V200" s="10"/>
      <c r="W200" s="294"/>
      <c r="X200" s="294"/>
      <c r="Y200" s="294"/>
      <c r="Z200" s="294"/>
      <c r="AA200" s="294"/>
      <c r="AB200" s="294"/>
      <c r="AC200" s="294"/>
      <c r="AD200" s="294"/>
      <c r="AE200" s="294"/>
      <c r="AF200" s="294"/>
      <c r="AG200" s="294"/>
      <c r="AH200" s="294"/>
      <c r="AI200" s="294"/>
      <c r="AJ200" s="294"/>
      <c r="AK200" s="294"/>
    </row>
    <row r="201" spans="1:37" x14ac:dyDescent="0.25">
      <c r="A201" s="294"/>
      <c r="B201" s="294"/>
      <c r="C201" s="294"/>
      <c r="D201" s="294"/>
      <c r="E201" s="294"/>
      <c r="F201" s="294"/>
      <c r="G201" s="294"/>
      <c r="H201" s="294"/>
      <c r="I201" s="302"/>
      <c r="J201" s="302"/>
      <c r="K201" s="294"/>
      <c r="L201" s="294"/>
      <c r="M201" s="294"/>
      <c r="N201" s="302"/>
      <c r="O201" s="294">
        <f t="shared" si="13"/>
        <v>23</v>
      </c>
      <c r="P201" s="332">
        <f t="shared" si="12"/>
        <v>11.076666666666666</v>
      </c>
      <c r="Q201" s="301">
        <f>IF(P201&lt;'dati nascosti vento'!$B$116,'dati nascosti vento'!$B$114^2*'dati nascosti vento'!$B$113*LN('dati nascosti vento'!$B$116/'dati nascosti vento'!$B$115)*(7+'dati nascosti vento'!$B$113*LN('dati nascosti vento'!$B$116/'dati nascosti vento'!$B$115)),'dati nascosti vento'!$B$114^2*'dati nascosti vento'!$B$113*LN(P201/'dati nascosti vento'!$B$115)*(7+'dati nascosti vento'!$B$113*LN(P201/'dati nascosti vento'!$B$115)))</f>
        <v>2.4176242534104961</v>
      </c>
      <c r="R201" s="302">
        <f>'dati nascosti vento'!$B$123*Q201*'dati nascosti vento'!$B$117*'dati nascosti vento'!$B$118/1000</f>
        <v>1.1228458737717801</v>
      </c>
      <c r="S201" s="294"/>
      <c r="T201" s="294"/>
      <c r="U201" s="294"/>
      <c r="V201" s="10"/>
      <c r="W201" s="294"/>
      <c r="X201" s="294"/>
      <c r="Y201" s="294"/>
      <c r="Z201" s="294"/>
      <c r="AA201" s="294"/>
      <c r="AB201" s="294"/>
      <c r="AC201" s="294"/>
      <c r="AD201" s="294"/>
      <c r="AE201" s="294"/>
      <c r="AF201" s="294"/>
      <c r="AG201" s="294"/>
      <c r="AH201" s="294"/>
      <c r="AI201" s="294"/>
      <c r="AJ201" s="294"/>
      <c r="AK201" s="294"/>
    </row>
    <row r="202" spans="1:37" x14ac:dyDescent="0.25">
      <c r="A202" s="294"/>
      <c r="B202" s="294"/>
      <c r="C202" s="294"/>
      <c r="D202" s="294"/>
      <c r="E202" s="294"/>
      <c r="F202" s="294"/>
      <c r="G202" s="294"/>
      <c r="H202" s="294"/>
      <c r="I202" s="302"/>
      <c r="J202" s="302"/>
      <c r="K202" s="294"/>
      <c r="L202" s="294"/>
      <c r="M202" s="294"/>
      <c r="N202" s="302"/>
      <c r="O202" s="294">
        <f t="shared" si="13"/>
        <v>24</v>
      </c>
      <c r="P202" s="332">
        <f t="shared" si="12"/>
        <v>11.28</v>
      </c>
      <c r="Q202" s="301">
        <f>IF(P202&lt;'dati nascosti vento'!$B$116,'dati nascosti vento'!$B$114^2*'dati nascosti vento'!$B$113*LN('dati nascosti vento'!$B$116/'dati nascosti vento'!$B$115)*(7+'dati nascosti vento'!$B$113*LN('dati nascosti vento'!$B$116/'dati nascosti vento'!$B$115)),'dati nascosti vento'!$B$114^2*'dati nascosti vento'!$B$113*LN(P202/'dati nascosti vento'!$B$115)*(7+'dati nascosti vento'!$B$113*LN(P202/'dati nascosti vento'!$B$115)))</f>
        <v>2.4293257721549679</v>
      </c>
      <c r="R202" s="302">
        <f>'dati nascosti vento'!$B$123*Q202*'dati nascosti vento'!$B$117*'dati nascosti vento'!$B$118/1000</f>
        <v>1.1282805487509704</v>
      </c>
      <c r="S202" s="294"/>
      <c r="T202" s="294"/>
      <c r="U202" s="294"/>
      <c r="V202" s="10"/>
      <c r="W202" s="294"/>
      <c r="X202" s="294"/>
      <c r="Y202" s="294"/>
      <c r="Z202" s="294"/>
      <c r="AA202" s="294"/>
      <c r="AB202" s="294"/>
      <c r="AC202" s="294"/>
      <c r="AD202" s="294"/>
      <c r="AE202" s="294"/>
      <c r="AF202" s="294"/>
      <c r="AG202" s="294"/>
      <c r="AH202" s="294"/>
      <c r="AI202" s="294"/>
      <c r="AJ202" s="294"/>
      <c r="AK202" s="294"/>
    </row>
    <row r="203" spans="1:37" x14ac:dyDescent="0.25">
      <c r="A203" s="294"/>
      <c r="B203" s="294"/>
      <c r="C203" s="294"/>
      <c r="D203" s="294"/>
      <c r="E203" s="294"/>
      <c r="F203" s="294"/>
      <c r="G203" s="294"/>
      <c r="H203" s="294"/>
      <c r="I203" s="302"/>
      <c r="J203" s="302"/>
      <c r="K203" s="294"/>
      <c r="L203" s="294"/>
      <c r="M203" s="294"/>
      <c r="N203" s="302"/>
      <c r="O203" s="294">
        <f t="shared" si="13"/>
        <v>25</v>
      </c>
      <c r="P203" s="332">
        <f t="shared" si="12"/>
        <v>11.483333333333334</v>
      </c>
      <c r="Q203" s="301">
        <f>IF(P203&lt;'dati nascosti vento'!$B$116,'dati nascosti vento'!$B$114^2*'dati nascosti vento'!$B$113*LN('dati nascosti vento'!$B$116/'dati nascosti vento'!$B$115)*(7+'dati nascosti vento'!$B$113*LN('dati nascosti vento'!$B$116/'dati nascosti vento'!$B$115)),'dati nascosti vento'!$B$114^2*'dati nascosti vento'!$B$113*LN(P203/'dati nascosti vento'!$B$115)*(7+'dati nascosti vento'!$B$113*LN(P203/'dati nascosti vento'!$B$115)))</f>
        <v>2.4408414862083538</v>
      </c>
      <c r="R203" s="302">
        <f>'dati nascosti vento'!$B$123*Q203*'dati nascosti vento'!$B$117*'dati nascosti vento'!$B$118/1000</f>
        <v>1.1336289282562386</v>
      </c>
      <c r="S203" s="294"/>
      <c r="T203" s="294"/>
      <c r="U203" s="294"/>
      <c r="V203" s="10"/>
      <c r="W203" s="294"/>
      <c r="X203" s="294"/>
      <c r="Y203" s="294"/>
      <c r="Z203" s="294"/>
      <c r="AA203" s="294"/>
      <c r="AB203" s="294"/>
      <c r="AC203" s="294"/>
      <c r="AD203" s="294"/>
      <c r="AE203" s="294"/>
      <c r="AF203" s="294"/>
      <c r="AG203" s="294"/>
      <c r="AH203" s="294"/>
      <c r="AI203" s="294"/>
      <c r="AJ203" s="294"/>
      <c r="AK203" s="294"/>
    </row>
    <row r="204" spans="1:37" x14ac:dyDescent="0.25">
      <c r="A204" s="294"/>
      <c r="B204" s="294"/>
      <c r="C204" s="294"/>
      <c r="D204" s="294"/>
      <c r="E204" s="294"/>
      <c r="F204" s="294"/>
      <c r="G204" s="294"/>
      <c r="H204" s="294"/>
      <c r="I204" s="302"/>
      <c r="J204" s="302"/>
      <c r="K204" s="294"/>
      <c r="L204" s="294"/>
      <c r="M204" s="294"/>
      <c r="N204" s="302"/>
      <c r="O204" s="294">
        <f t="shared" si="13"/>
        <v>26</v>
      </c>
      <c r="P204" s="332">
        <f t="shared" si="12"/>
        <v>11.686666666666667</v>
      </c>
      <c r="Q204" s="301">
        <f>IF(P204&lt;'dati nascosti vento'!$B$116,'dati nascosti vento'!$B$114^2*'dati nascosti vento'!$B$113*LN('dati nascosti vento'!$B$116/'dati nascosti vento'!$B$115)*(7+'dati nascosti vento'!$B$113*LN('dati nascosti vento'!$B$116/'dati nascosti vento'!$B$115)),'dati nascosti vento'!$B$114^2*'dati nascosti vento'!$B$113*LN(P204/'dati nascosti vento'!$B$115)*(7+'dati nascosti vento'!$B$113*LN(P204/'dati nascosti vento'!$B$115)))</f>
        <v>2.4521775137675799</v>
      </c>
      <c r="R204" s="302">
        <f>'dati nascosti vento'!$B$123*Q204*'dati nascosti vento'!$B$117*'dati nascosti vento'!$B$118/1000</f>
        <v>1.1388938538342659</v>
      </c>
      <c r="S204" s="294"/>
      <c r="T204" s="294"/>
      <c r="U204" s="294"/>
      <c r="V204" s="10"/>
      <c r="W204" s="294"/>
      <c r="X204" s="294"/>
      <c r="Y204" s="294"/>
      <c r="Z204" s="294"/>
      <c r="AA204" s="294"/>
      <c r="AB204" s="294"/>
      <c r="AC204" s="294"/>
      <c r="AD204" s="294"/>
      <c r="AE204" s="294"/>
      <c r="AF204" s="294"/>
      <c r="AG204" s="294"/>
      <c r="AH204" s="294"/>
      <c r="AI204" s="294"/>
      <c r="AJ204" s="294"/>
      <c r="AK204" s="294"/>
    </row>
    <row r="205" spans="1:37" x14ac:dyDescent="0.25">
      <c r="A205" s="294"/>
      <c r="B205" s="294"/>
      <c r="C205" s="294"/>
      <c r="D205" s="294"/>
      <c r="E205" s="294"/>
      <c r="F205" s="294"/>
      <c r="G205" s="294"/>
      <c r="H205" s="294"/>
      <c r="I205" s="302"/>
      <c r="J205" s="302"/>
      <c r="K205" s="294"/>
      <c r="L205" s="294"/>
      <c r="M205" s="294"/>
      <c r="N205" s="302"/>
      <c r="O205" s="294">
        <f t="shared" si="13"/>
        <v>27</v>
      </c>
      <c r="P205" s="332">
        <f t="shared" si="12"/>
        <v>11.89</v>
      </c>
      <c r="Q205" s="301">
        <f>IF(P205&lt;'dati nascosti vento'!$B$116,'dati nascosti vento'!$B$114^2*'dati nascosti vento'!$B$113*LN('dati nascosti vento'!$B$116/'dati nascosti vento'!$B$115)*(7+'dati nascosti vento'!$B$113*LN('dati nascosti vento'!$B$116/'dati nascosti vento'!$B$115)),'dati nascosti vento'!$B$114^2*'dati nascosti vento'!$B$113*LN(P205/'dati nascosti vento'!$B$115)*(7+'dati nascosti vento'!$B$113*LN(P205/'dati nascosti vento'!$B$115)))</f>
        <v>2.4633396702433559</v>
      </c>
      <c r="R205" s="302">
        <f>'dati nascosti vento'!$B$123*Q205*'dati nascosti vento'!$B$117*'dati nascosti vento'!$B$118/1000</f>
        <v>1.1440780264051438</v>
      </c>
      <c r="S205" s="294"/>
      <c r="T205" s="294"/>
      <c r="U205" s="294"/>
      <c r="V205" s="10"/>
      <c r="W205" s="294"/>
      <c r="X205" s="294"/>
      <c r="Y205" s="294"/>
      <c r="Z205" s="294"/>
      <c r="AA205" s="294"/>
      <c r="AB205" s="294"/>
      <c r="AC205" s="294"/>
      <c r="AD205" s="294"/>
      <c r="AE205" s="294"/>
      <c r="AF205" s="294"/>
      <c r="AG205" s="294"/>
      <c r="AH205" s="294"/>
      <c r="AI205" s="294"/>
      <c r="AJ205" s="294"/>
      <c r="AK205" s="294"/>
    </row>
    <row r="206" spans="1:37" x14ac:dyDescent="0.25">
      <c r="A206" s="294"/>
      <c r="B206" s="294"/>
      <c r="C206" s="294"/>
      <c r="D206" s="294"/>
      <c r="E206" s="294"/>
      <c r="F206" s="294"/>
      <c r="G206" s="294"/>
      <c r="H206" s="294"/>
      <c r="I206" s="302"/>
      <c r="J206" s="302"/>
      <c r="K206" s="294"/>
      <c r="L206" s="294"/>
      <c r="M206" s="294"/>
      <c r="N206" s="302"/>
      <c r="O206" s="294">
        <f t="shared" si="13"/>
        <v>28</v>
      </c>
      <c r="P206" s="332">
        <f t="shared" si="12"/>
        <v>12.093333333333334</v>
      </c>
      <c r="Q206" s="301">
        <f>IF(P206&lt;'dati nascosti vento'!$B$116,'dati nascosti vento'!$B$114^2*'dati nascosti vento'!$B$113*LN('dati nascosti vento'!$B$116/'dati nascosti vento'!$B$115)*(7+'dati nascosti vento'!$B$113*LN('dati nascosti vento'!$B$116/'dati nascosti vento'!$B$115)),'dati nascosti vento'!$B$114^2*'dati nascosti vento'!$B$113*LN(P206/'dati nascosti vento'!$B$115)*(7+'dati nascosti vento'!$B$113*LN(P206/'dati nascosti vento'!$B$115)))</f>
        <v>2.4743334881010588</v>
      </c>
      <c r="R206" s="302">
        <f>'dati nascosti vento'!$B$123*Q206*'dati nascosti vento'!$B$117*'dati nascosti vento'!$B$118/1000</f>
        <v>1.149184015477311</v>
      </c>
      <c r="S206" s="294"/>
      <c r="T206" s="294"/>
      <c r="U206" s="294"/>
      <c r="V206" s="10"/>
      <c r="W206" s="294"/>
      <c r="X206" s="294"/>
      <c r="Y206" s="294"/>
      <c r="Z206" s="294"/>
      <c r="AA206" s="294"/>
      <c r="AB206" s="294"/>
      <c r="AC206" s="294"/>
      <c r="AD206" s="294"/>
      <c r="AE206" s="294"/>
      <c r="AF206" s="294"/>
      <c r="AG206" s="294"/>
      <c r="AH206" s="294"/>
      <c r="AI206" s="294"/>
      <c r="AJ206" s="294"/>
      <c r="AK206" s="294"/>
    </row>
    <row r="207" spans="1:37" x14ac:dyDescent="0.25">
      <c r="A207" s="294"/>
      <c r="B207" s="294"/>
      <c r="C207" s="294"/>
      <c r="D207" s="294"/>
      <c r="E207" s="294"/>
      <c r="F207" s="294"/>
      <c r="G207" s="294"/>
      <c r="H207" s="294"/>
      <c r="I207" s="302"/>
      <c r="J207" s="302"/>
      <c r="K207" s="302"/>
      <c r="L207" s="302"/>
      <c r="M207" s="294"/>
      <c r="N207" s="302"/>
      <c r="O207" s="294">
        <f t="shared" si="13"/>
        <v>29</v>
      </c>
      <c r="P207" s="332">
        <f t="shared" si="12"/>
        <v>12.296666666666667</v>
      </c>
      <c r="Q207" s="301">
        <f>IF(P207&lt;'dati nascosti vento'!$B$116,'dati nascosti vento'!$B$114^2*'dati nascosti vento'!$B$113*LN('dati nascosti vento'!$B$116/'dati nascosti vento'!$B$115)*(7+'dati nascosti vento'!$B$113*LN('dati nascosti vento'!$B$116/'dati nascosti vento'!$B$115)),'dati nascosti vento'!$B$114^2*'dati nascosti vento'!$B$113*LN(P207/'dati nascosti vento'!$B$115)*(7+'dati nascosti vento'!$B$113*LN(P207/'dati nascosti vento'!$B$115)))</f>
        <v>2.4851642350934577</v>
      </c>
      <c r="R207" s="302">
        <f>'dati nascosti vento'!$B$123*Q207*'dati nascosti vento'!$B$117*'dati nascosti vento'!$B$118/1000</f>
        <v>1.1542142676155933</v>
      </c>
      <c r="S207" s="294"/>
      <c r="T207" s="294"/>
      <c r="U207" s="294"/>
      <c r="V207" s="10"/>
      <c r="W207" s="294"/>
      <c r="X207" s="294"/>
      <c r="Y207" s="294"/>
      <c r="Z207" s="294"/>
      <c r="AA207" s="294"/>
      <c r="AB207" s="294"/>
      <c r="AC207" s="294"/>
      <c r="AD207" s="294"/>
      <c r="AE207" s="294"/>
      <c r="AF207" s="294"/>
      <c r="AG207" s="294"/>
      <c r="AH207" s="294"/>
      <c r="AI207" s="294"/>
      <c r="AJ207" s="294"/>
      <c r="AK207" s="294"/>
    </row>
    <row r="208" spans="1:37" x14ac:dyDescent="0.25">
      <c r="A208" s="294"/>
      <c r="B208" s="294"/>
      <c r="C208" s="294"/>
      <c r="D208" s="294"/>
      <c r="E208" s="294"/>
      <c r="F208" s="294"/>
      <c r="G208" s="294"/>
      <c r="H208" s="294"/>
      <c r="I208" s="302"/>
      <c r="J208" s="294"/>
      <c r="K208" s="294"/>
      <c r="L208" s="294"/>
      <c r="M208" s="294"/>
      <c r="N208" s="302"/>
      <c r="O208" s="294">
        <f t="shared" si="13"/>
        <v>30</v>
      </c>
      <c r="P208" s="332">
        <f t="shared" si="12"/>
        <v>12.5</v>
      </c>
      <c r="Q208" s="301">
        <f>IF(P208&lt;'dati nascosti vento'!$B$116,'dati nascosti vento'!$B$114^2*'dati nascosti vento'!$B$113*LN('dati nascosti vento'!$B$116/'dati nascosti vento'!$B$115)*(7+'dati nascosti vento'!$B$113*LN('dati nascosti vento'!$B$116/'dati nascosti vento'!$B$115)),'dati nascosti vento'!$B$114^2*'dati nascosti vento'!$B$113*LN(P208/'dati nascosti vento'!$B$115)*(7+'dati nascosti vento'!$B$113*LN(P208/'dati nascosti vento'!$B$115)))</f>
        <v>2.495836931039825</v>
      </c>
      <c r="R208" s="302">
        <f>'dati nascosti vento'!$B$123*Q208*'dati nascosti vento'!$B$117*'dati nascosti vento'!$B$118/1000</f>
        <v>1.1591711142341254</v>
      </c>
      <c r="S208" s="294"/>
      <c r="T208" s="294"/>
      <c r="U208" s="294"/>
      <c r="V208" s="10"/>
      <c r="W208" s="294"/>
      <c r="X208" s="294"/>
      <c r="Y208" s="294"/>
      <c r="Z208" s="294"/>
      <c r="AA208" s="294"/>
      <c r="AB208" s="294"/>
      <c r="AC208" s="294"/>
      <c r="AD208" s="294"/>
      <c r="AE208" s="294"/>
      <c r="AF208" s="294"/>
      <c r="AG208" s="294"/>
      <c r="AH208" s="294"/>
      <c r="AI208" s="294"/>
      <c r="AJ208" s="294"/>
      <c r="AK208" s="294"/>
    </row>
    <row r="209" spans="1:37" x14ac:dyDescent="0.25">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294"/>
      <c r="AE209" s="294"/>
      <c r="AF209" s="294"/>
      <c r="AG209" s="294"/>
      <c r="AH209" s="294"/>
      <c r="AI209" s="294"/>
      <c r="AJ209" s="294"/>
      <c r="AK209" s="294"/>
    </row>
    <row r="210" spans="1:37" x14ac:dyDescent="0.25">
      <c r="A210" s="294"/>
      <c r="B210" s="294"/>
      <c r="C210" s="294"/>
      <c r="D210" s="294"/>
      <c r="E210" s="294"/>
      <c r="F210" s="294"/>
      <c r="G210" s="294"/>
      <c r="H210" s="294"/>
      <c r="I210" s="294"/>
      <c r="J210" s="294"/>
      <c r="K210" s="294"/>
      <c r="L210" s="294"/>
      <c r="M210" s="294"/>
      <c r="N210" s="294"/>
      <c r="O210" s="294"/>
      <c r="P210" s="294"/>
      <c r="Q210" s="294"/>
      <c r="R210" s="294"/>
      <c r="S210" s="294"/>
      <c r="T210" s="294"/>
      <c r="W210" s="294"/>
      <c r="X210" s="294"/>
      <c r="Y210" s="294"/>
      <c r="Z210" s="294"/>
      <c r="AA210" s="294"/>
      <c r="AB210" s="294"/>
      <c r="AC210" s="294"/>
      <c r="AD210" s="294"/>
      <c r="AE210" s="294"/>
      <c r="AF210" s="294"/>
      <c r="AG210" s="294"/>
      <c r="AH210" s="294"/>
      <c r="AI210" s="294"/>
      <c r="AJ210" s="294"/>
      <c r="AK210" s="294"/>
    </row>
    <row r="211" spans="1:37" x14ac:dyDescent="0.25">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row>
    <row r="212" spans="1:37" x14ac:dyDescent="0.25">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4"/>
      <c r="AF212" s="294"/>
      <c r="AG212" s="294"/>
      <c r="AH212" s="294"/>
      <c r="AI212" s="294"/>
      <c r="AJ212" s="294"/>
      <c r="AK212" s="294"/>
    </row>
    <row r="213" spans="1:37" x14ac:dyDescent="0.25">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294"/>
      <c r="AE213" s="294"/>
      <c r="AF213" s="294"/>
      <c r="AG213" s="294"/>
      <c r="AH213" s="294"/>
      <c r="AI213" s="294"/>
      <c r="AJ213" s="294"/>
      <c r="AK213" s="294"/>
    </row>
    <row r="214" spans="1:37" x14ac:dyDescent="0.25">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c r="Z214" s="294"/>
      <c r="AA214" s="294"/>
      <c r="AB214" s="294"/>
      <c r="AC214" s="294"/>
      <c r="AD214" s="294"/>
      <c r="AE214" s="294"/>
      <c r="AF214" s="294"/>
      <c r="AG214" s="294"/>
      <c r="AH214" s="294"/>
      <c r="AI214" s="294"/>
      <c r="AJ214" s="294"/>
      <c r="AK214" s="294"/>
    </row>
    <row r="215" spans="1:37" x14ac:dyDescent="0.25">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94"/>
      <c r="AJ215" s="294"/>
      <c r="AK215" s="294"/>
    </row>
    <row r="216" spans="1:37" x14ac:dyDescent="0.25">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294"/>
      <c r="AF216" s="294"/>
      <c r="AG216" s="294"/>
      <c r="AH216" s="294"/>
      <c r="AI216" s="294"/>
      <c r="AJ216" s="294"/>
      <c r="AK216" s="294"/>
    </row>
    <row r="217" spans="1:37" x14ac:dyDescent="0.25">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c r="Z217" s="294"/>
      <c r="AA217" s="294"/>
      <c r="AB217" s="294"/>
      <c r="AC217" s="294"/>
      <c r="AD217" s="294"/>
      <c r="AE217" s="294"/>
      <c r="AF217" s="294"/>
      <c r="AG217" s="294"/>
      <c r="AH217" s="294"/>
      <c r="AI217" s="294"/>
      <c r="AJ217" s="294"/>
      <c r="AK217" s="294"/>
    </row>
    <row r="218" spans="1:37" x14ac:dyDescent="0.25">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row>
    <row r="219" spans="1:37" x14ac:dyDescent="0.25">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row>
    <row r="220" spans="1:37" x14ac:dyDescent="0.25">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94"/>
      <c r="AJ220" s="294"/>
      <c r="AK220" s="294"/>
    </row>
    <row r="221" spans="1:37" x14ac:dyDescent="0.25">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c r="Z221" s="294"/>
      <c r="AA221" s="294"/>
      <c r="AB221" s="294"/>
      <c r="AC221" s="294"/>
      <c r="AD221" s="294"/>
      <c r="AE221" s="294"/>
      <c r="AF221" s="294"/>
      <c r="AG221" s="294"/>
      <c r="AH221" s="294"/>
      <c r="AI221" s="294"/>
      <c r="AJ221" s="294"/>
      <c r="AK221" s="294"/>
    </row>
    <row r="222" spans="1:37" x14ac:dyDescent="0.25">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294"/>
      <c r="AE222" s="294"/>
      <c r="AF222" s="294"/>
      <c r="AG222" s="294"/>
      <c r="AH222" s="294"/>
      <c r="AI222" s="294"/>
      <c r="AJ222" s="294"/>
      <c r="AK222" s="294"/>
    </row>
    <row r="223" spans="1:37" x14ac:dyDescent="0.25">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94"/>
      <c r="AJ223" s="294"/>
      <c r="AK223" s="294"/>
    </row>
    <row r="224" spans="1:37" x14ac:dyDescent="0.25">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row>
    <row r="225" spans="1:37" x14ac:dyDescent="0.25">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row>
    <row r="226" spans="1:37" x14ac:dyDescent="0.25">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c r="Z226" s="294"/>
      <c r="AA226" s="294"/>
      <c r="AB226" s="294"/>
      <c r="AC226" s="294"/>
      <c r="AD226" s="294"/>
      <c r="AE226" s="294"/>
      <c r="AF226" s="294"/>
      <c r="AG226" s="294"/>
      <c r="AH226" s="294"/>
      <c r="AI226" s="294"/>
      <c r="AJ226" s="294"/>
      <c r="AK226" s="294"/>
    </row>
    <row r="227" spans="1:37" x14ac:dyDescent="0.25">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c r="Z227" s="294"/>
      <c r="AA227" s="294"/>
      <c r="AB227" s="294"/>
      <c r="AC227" s="294"/>
      <c r="AD227" s="294"/>
      <c r="AE227" s="294"/>
      <c r="AF227" s="294"/>
      <c r="AG227" s="294"/>
      <c r="AH227" s="294"/>
      <c r="AI227" s="294"/>
      <c r="AJ227" s="294"/>
      <c r="AK227" s="294"/>
    </row>
    <row r="228" spans="1:37" x14ac:dyDescent="0.25">
      <c r="A228" s="294"/>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4"/>
      <c r="AK228" s="294"/>
    </row>
    <row r="229" spans="1:37" x14ac:dyDescent="0.25">
      <c r="A229" s="294"/>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row>
    <row r="230" spans="1:37" x14ac:dyDescent="0.25">
      <c r="A230" s="294"/>
      <c r="B230" s="294"/>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94"/>
      <c r="AJ230" s="294"/>
      <c r="AK230" s="294"/>
    </row>
    <row r="231" spans="1:37" x14ac:dyDescent="0.25">
      <c r="A231" s="294"/>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row>
    <row r="232" spans="1:37" x14ac:dyDescent="0.25">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c r="Y232" s="294"/>
      <c r="Z232" s="294"/>
      <c r="AA232" s="294"/>
      <c r="AB232" s="294"/>
      <c r="AC232" s="294"/>
      <c r="AD232" s="294"/>
      <c r="AE232" s="294"/>
      <c r="AF232" s="294"/>
      <c r="AG232" s="294"/>
      <c r="AH232" s="294"/>
      <c r="AI232" s="294"/>
      <c r="AJ232" s="294"/>
      <c r="AK232" s="294"/>
    </row>
    <row r="233" spans="1:37" x14ac:dyDescent="0.25">
      <c r="A233" s="294"/>
      <c r="B233" s="294"/>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c r="Z233" s="294"/>
      <c r="AA233" s="294"/>
      <c r="AB233" s="294"/>
      <c r="AC233" s="294"/>
      <c r="AD233" s="294"/>
      <c r="AE233" s="294"/>
      <c r="AF233" s="294"/>
      <c r="AG233" s="294"/>
      <c r="AH233" s="294"/>
      <c r="AI233" s="294"/>
      <c r="AJ233" s="294"/>
      <c r="AK233" s="294"/>
    </row>
    <row r="234" spans="1:37" x14ac:dyDescent="0.25">
      <c r="A234" s="294"/>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4"/>
      <c r="AK234" s="294"/>
    </row>
    <row r="235" spans="1:37" x14ac:dyDescent="0.25">
      <c r="A235" s="294"/>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row>
    <row r="236" spans="1:37" x14ac:dyDescent="0.25">
      <c r="A236" s="294"/>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294"/>
      <c r="AE236" s="294"/>
      <c r="AF236" s="294"/>
      <c r="AG236" s="294"/>
      <c r="AH236" s="294"/>
      <c r="AI236" s="294"/>
      <c r="AJ236" s="294"/>
      <c r="AK236" s="294"/>
    </row>
    <row r="237" spans="1:37" x14ac:dyDescent="0.25">
      <c r="A237" s="294"/>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c r="Z237" s="294"/>
      <c r="AA237" s="294"/>
      <c r="AB237" s="294"/>
      <c r="AC237" s="294"/>
      <c r="AD237" s="294"/>
      <c r="AE237" s="294"/>
      <c r="AF237" s="294"/>
      <c r="AG237" s="294"/>
      <c r="AH237" s="294"/>
      <c r="AI237" s="294"/>
      <c r="AJ237" s="294"/>
      <c r="AK237" s="294"/>
    </row>
    <row r="238" spans="1:37" x14ac:dyDescent="0.25">
      <c r="A238" s="294"/>
      <c r="B238" s="294"/>
      <c r="C238" s="294"/>
      <c r="D238" s="294"/>
      <c r="E238" s="294"/>
      <c r="F238" s="294"/>
      <c r="G238" s="294"/>
      <c r="H238" s="294"/>
      <c r="I238" s="294"/>
      <c r="J238" s="294"/>
      <c r="K238" s="294"/>
      <c r="L238" s="294"/>
      <c r="M238" s="294"/>
      <c r="N238" s="294"/>
      <c r="O238" s="294"/>
      <c r="P238" s="294"/>
      <c r="Q238" s="294"/>
      <c r="R238" s="294"/>
      <c r="S238" s="294"/>
      <c r="T238" s="294"/>
      <c r="U238" s="294"/>
      <c r="V238" s="294"/>
      <c r="W238" s="294"/>
      <c r="X238" s="294"/>
      <c r="Y238" s="294"/>
      <c r="Z238" s="294"/>
      <c r="AA238" s="294"/>
      <c r="AB238" s="294"/>
      <c r="AC238" s="294"/>
      <c r="AD238" s="294"/>
      <c r="AE238" s="294"/>
      <c r="AF238" s="294"/>
      <c r="AG238" s="294"/>
      <c r="AH238" s="294"/>
      <c r="AI238" s="294"/>
      <c r="AJ238" s="294"/>
      <c r="AK238" s="294"/>
    </row>
    <row r="239" spans="1:37" x14ac:dyDescent="0.25">
      <c r="A239" s="294"/>
      <c r="B239" s="294"/>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c r="Z239" s="294"/>
      <c r="AA239" s="294"/>
      <c r="AB239" s="294"/>
      <c r="AC239" s="294"/>
      <c r="AD239" s="294"/>
      <c r="AE239" s="294"/>
      <c r="AF239" s="294"/>
      <c r="AG239" s="294"/>
      <c r="AH239" s="294"/>
      <c r="AI239" s="294"/>
      <c r="AJ239" s="294"/>
      <c r="AK239" s="294"/>
    </row>
    <row r="240" spans="1:37" x14ac:dyDescent="0.25">
      <c r="A240" s="294"/>
      <c r="B240" s="294"/>
      <c r="C240" s="294"/>
      <c r="D240" s="294"/>
      <c r="E240" s="294"/>
      <c r="F240" s="294"/>
      <c r="G240" s="294"/>
      <c r="H240" s="294"/>
      <c r="I240" s="294"/>
      <c r="J240" s="294"/>
      <c r="K240" s="294"/>
      <c r="L240" s="294"/>
      <c r="M240" s="294"/>
      <c r="N240" s="294"/>
      <c r="O240" s="294"/>
      <c r="P240" s="294"/>
      <c r="Q240" s="294"/>
      <c r="R240" s="294"/>
      <c r="S240" s="294"/>
      <c r="T240" s="294"/>
      <c r="U240" s="294"/>
      <c r="V240" s="294"/>
      <c r="W240" s="294"/>
      <c r="X240" s="294"/>
      <c r="Y240" s="294"/>
      <c r="Z240" s="294"/>
      <c r="AA240" s="294"/>
      <c r="AB240" s="294"/>
      <c r="AC240" s="294"/>
      <c r="AD240" s="294"/>
      <c r="AE240" s="294"/>
      <c r="AF240" s="294"/>
      <c r="AG240" s="294"/>
      <c r="AH240" s="294"/>
      <c r="AI240" s="294"/>
      <c r="AJ240" s="294"/>
      <c r="AK240" s="294"/>
    </row>
    <row r="241" spans="1:37" x14ac:dyDescent="0.25">
      <c r="A241" s="294"/>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4"/>
      <c r="AK241" s="294"/>
    </row>
    <row r="242" spans="1:37" x14ac:dyDescent="0.25">
      <c r="A242" s="294"/>
      <c r="B242" s="294"/>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c r="Z242" s="294"/>
      <c r="AA242" s="294"/>
      <c r="AB242" s="294"/>
      <c r="AC242" s="294"/>
      <c r="AD242" s="294"/>
      <c r="AE242" s="294"/>
      <c r="AF242" s="294"/>
      <c r="AG242" s="294"/>
      <c r="AH242" s="294"/>
      <c r="AI242" s="294"/>
      <c r="AJ242" s="294"/>
      <c r="AK242" s="294"/>
    </row>
    <row r="243" spans="1:37" x14ac:dyDescent="0.25">
      <c r="A243" s="294"/>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294"/>
      <c r="AF243" s="294"/>
      <c r="AG243" s="294"/>
      <c r="AH243" s="294"/>
      <c r="AI243" s="294"/>
      <c r="AJ243" s="294"/>
      <c r="AK243" s="294"/>
    </row>
    <row r="244" spans="1:37" x14ac:dyDescent="0.25">
      <c r="A244" s="294"/>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294"/>
      <c r="AF244" s="294"/>
      <c r="AG244" s="294"/>
      <c r="AH244" s="294"/>
      <c r="AI244" s="294"/>
      <c r="AJ244" s="294"/>
      <c r="AK244" s="294"/>
    </row>
    <row r="245" spans="1:37" x14ac:dyDescent="0.25">
      <c r="A245" s="294"/>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c r="Z245" s="294"/>
      <c r="AA245" s="294"/>
      <c r="AB245" s="294"/>
      <c r="AC245" s="294"/>
      <c r="AD245" s="294"/>
      <c r="AE245" s="294"/>
      <c r="AF245" s="294"/>
      <c r="AG245" s="294"/>
      <c r="AH245" s="294"/>
      <c r="AI245" s="294"/>
      <c r="AJ245" s="294"/>
      <c r="AK245" s="294"/>
    </row>
    <row r="246" spans="1:37" x14ac:dyDescent="0.25">
      <c r="A246" s="294"/>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294"/>
      <c r="AE246" s="294"/>
      <c r="AF246" s="294"/>
      <c r="AG246" s="294"/>
      <c r="AH246" s="294"/>
      <c r="AI246" s="294"/>
      <c r="AJ246" s="294"/>
      <c r="AK246" s="294"/>
    </row>
    <row r="247" spans="1:37" x14ac:dyDescent="0.25">
      <c r="A247" s="294"/>
      <c r="B247" s="294"/>
      <c r="C247" s="294"/>
      <c r="D247" s="294"/>
      <c r="E247" s="294"/>
      <c r="F247" s="294"/>
      <c r="G247" s="294"/>
      <c r="H247" s="294"/>
      <c r="I247" s="294"/>
      <c r="J247" s="294"/>
      <c r="K247" s="294"/>
      <c r="L247" s="294"/>
      <c r="M247" s="294"/>
      <c r="N247" s="294"/>
      <c r="O247" s="294"/>
      <c r="P247" s="294"/>
      <c r="Q247" s="294"/>
      <c r="R247" s="294"/>
      <c r="S247" s="294"/>
      <c r="T247" s="294"/>
      <c r="U247" s="294"/>
      <c r="V247" s="294"/>
      <c r="W247" s="294"/>
      <c r="X247" s="294"/>
      <c r="Y247" s="294"/>
      <c r="Z247" s="294"/>
      <c r="AA247" s="294"/>
      <c r="AB247" s="294"/>
      <c r="AC247" s="294"/>
      <c r="AD247" s="294"/>
      <c r="AE247" s="294"/>
      <c r="AF247" s="294"/>
      <c r="AG247" s="294"/>
      <c r="AH247" s="294"/>
      <c r="AI247" s="294"/>
      <c r="AJ247" s="294"/>
      <c r="AK247" s="294"/>
    </row>
    <row r="248" spans="1:37" x14ac:dyDescent="0.25">
      <c r="A248" s="294"/>
      <c r="B248" s="294"/>
      <c r="C248" s="294"/>
      <c r="D248" s="294"/>
      <c r="E248" s="294"/>
      <c r="F248" s="294"/>
      <c r="G248" s="294"/>
      <c r="H248" s="294"/>
      <c r="I248" s="294"/>
      <c r="J248" s="294"/>
      <c r="K248" s="294"/>
      <c r="L248" s="294"/>
      <c r="M248" s="294"/>
      <c r="N248" s="294"/>
      <c r="O248" s="294"/>
      <c r="P248" s="294"/>
      <c r="Q248" s="294"/>
      <c r="R248" s="294"/>
      <c r="S248" s="294"/>
      <c r="T248" s="294"/>
      <c r="U248" s="294"/>
      <c r="V248" s="294"/>
      <c r="W248" s="294"/>
      <c r="X248" s="294"/>
      <c r="Y248" s="294"/>
      <c r="Z248" s="294"/>
      <c r="AA248" s="294"/>
      <c r="AB248" s="294"/>
      <c r="AC248" s="294"/>
      <c r="AD248" s="294"/>
      <c r="AE248" s="294"/>
      <c r="AF248" s="294"/>
      <c r="AG248" s="294"/>
      <c r="AH248" s="294"/>
      <c r="AI248" s="294"/>
      <c r="AJ248" s="294"/>
      <c r="AK248" s="294"/>
    </row>
    <row r="249" spans="1:37" x14ac:dyDescent="0.25">
      <c r="A249" s="294"/>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c r="Z249" s="294"/>
      <c r="AA249" s="294"/>
      <c r="AB249" s="294"/>
      <c r="AC249" s="294"/>
      <c r="AD249" s="294"/>
      <c r="AE249" s="294"/>
      <c r="AF249" s="294"/>
      <c r="AG249" s="294"/>
      <c r="AH249" s="294"/>
      <c r="AI249" s="294"/>
      <c r="AJ249" s="294"/>
      <c r="AK249" s="294"/>
    </row>
    <row r="250" spans="1:37" x14ac:dyDescent="0.25">
      <c r="A250" s="294"/>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294"/>
      <c r="AF250" s="294"/>
      <c r="AG250" s="294"/>
      <c r="AH250" s="294"/>
      <c r="AI250" s="294"/>
      <c r="AJ250" s="294"/>
      <c r="AK250" s="294"/>
    </row>
    <row r="251" spans="1:37" x14ac:dyDescent="0.25">
      <c r="A251" s="294"/>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c r="Z251" s="294"/>
      <c r="AA251" s="294"/>
      <c r="AB251" s="294"/>
      <c r="AC251" s="294"/>
      <c r="AD251" s="294"/>
      <c r="AE251" s="294"/>
      <c r="AF251" s="294"/>
      <c r="AG251" s="294"/>
      <c r="AH251" s="294"/>
      <c r="AI251" s="294"/>
      <c r="AJ251" s="294"/>
      <c r="AK251" s="294"/>
    </row>
    <row r="252" spans="1:37" x14ac:dyDescent="0.25">
      <c r="A252" s="294"/>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294"/>
      <c r="AE252" s="294"/>
      <c r="AF252" s="294"/>
      <c r="AG252" s="294"/>
      <c r="AH252" s="294"/>
      <c r="AI252" s="294"/>
      <c r="AJ252" s="294"/>
      <c r="AK252" s="294"/>
    </row>
    <row r="253" spans="1:37" x14ac:dyDescent="0.25">
      <c r="A253" s="294"/>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294"/>
      <c r="AF253" s="294"/>
      <c r="AG253" s="294"/>
      <c r="AH253" s="294"/>
      <c r="AI253" s="294"/>
      <c r="AJ253" s="294"/>
      <c r="AK253" s="294"/>
    </row>
    <row r="254" spans="1:37" x14ac:dyDescent="0.25">
      <c r="A254" s="294"/>
      <c r="B254" s="294"/>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c r="Z254" s="294"/>
      <c r="AA254" s="294"/>
      <c r="AB254" s="294"/>
      <c r="AC254" s="294"/>
      <c r="AD254" s="294"/>
      <c r="AE254" s="294"/>
      <c r="AF254" s="294"/>
      <c r="AG254" s="294"/>
      <c r="AH254" s="294"/>
      <c r="AI254" s="294"/>
      <c r="AJ254" s="294"/>
      <c r="AK254" s="294"/>
    </row>
    <row r="255" spans="1:37" x14ac:dyDescent="0.25">
      <c r="A255" s="294"/>
      <c r="B255" s="294"/>
      <c r="C255" s="294"/>
      <c r="D255" s="294"/>
      <c r="E255" s="294"/>
      <c r="F255" s="294"/>
      <c r="G255" s="294"/>
      <c r="H255" s="294"/>
      <c r="I255" s="294"/>
      <c r="J255" s="294"/>
      <c r="K255" s="294"/>
      <c r="L255" s="294"/>
      <c r="M255" s="294"/>
      <c r="N255" s="294"/>
      <c r="O255" s="294"/>
      <c r="P255" s="294"/>
      <c r="Q255" s="294"/>
      <c r="R255" s="294"/>
      <c r="S255" s="294"/>
      <c r="T255" s="294"/>
      <c r="U255" s="294"/>
      <c r="V255" s="294"/>
      <c r="W255" s="294"/>
      <c r="X255" s="294"/>
      <c r="Y255" s="294"/>
      <c r="Z255" s="294"/>
      <c r="AA255" s="294"/>
      <c r="AB255" s="294"/>
      <c r="AC255" s="294"/>
      <c r="AD255" s="294"/>
      <c r="AE255" s="294"/>
      <c r="AF255" s="294"/>
      <c r="AG255" s="294"/>
      <c r="AH255" s="294"/>
      <c r="AI255" s="294"/>
      <c r="AJ255" s="294"/>
      <c r="AK255" s="294"/>
    </row>
    <row r="256" spans="1:37" x14ac:dyDescent="0.25">
      <c r="A256" s="294"/>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c r="Z256" s="294"/>
      <c r="AA256" s="294"/>
      <c r="AB256" s="294"/>
      <c r="AC256" s="294"/>
      <c r="AD256" s="294"/>
      <c r="AE256" s="294"/>
      <c r="AF256" s="294"/>
      <c r="AG256" s="294"/>
      <c r="AH256" s="294"/>
      <c r="AI256" s="294"/>
      <c r="AJ256" s="294"/>
      <c r="AK256" s="294"/>
    </row>
    <row r="257" spans="1:37" x14ac:dyDescent="0.25">
      <c r="A257" s="294"/>
      <c r="B257" s="294"/>
      <c r="C257" s="294"/>
      <c r="D257" s="294"/>
      <c r="E257" s="294"/>
      <c r="F257" s="294"/>
      <c r="G257" s="294"/>
      <c r="H257" s="294"/>
      <c r="I257" s="294"/>
      <c r="J257" s="294"/>
      <c r="K257" s="294"/>
      <c r="L257" s="294"/>
      <c r="M257" s="294"/>
      <c r="N257" s="294"/>
      <c r="O257" s="294"/>
      <c r="P257" s="294"/>
      <c r="Q257" s="294"/>
      <c r="R257" s="294"/>
      <c r="S257" s="294"/>
      <c r="T257" s="294"/>
      <c r="U257" s="294"/>
      <c r="V257" s="294"/>
      <c r="W257" s="294"/>
      <c r="X257" s="294"/>
      <c r="Y257" s="294"/>
      <c r="Z257" s="294"/>
      <c r="AA257" s="294"/>
      <c r="AB257" s="294"/>
      <c r="AC257" s="294"/>
      <c r="AD257" s="294"/>
      <c r="AE257" s="294"/>
      <c r="AF257" s="294"/>
      <c r="AG257" s="294"/>
      <c r="AH257" s="294"/>
      <c r="AI257" s="294"/>
      <c r="AJ257" s="294"/>
      <c r="AK257" s="294"/>
    </row>
    <row r="258" spans="1:37" x14ac:dyDescent="0.25">
      <c r="A258" s="294"/>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294"/>
      <c r="AF258" s="294"/>
      <c r="AG258" s="294"/>
      <c r="AH258" s="294"/>
      <c r="AI258" s="294"/>
      <c r="AJ258" s="294"/>
      <c r="AK258" s="294"/>
    </row>
    <row r="259" spans="1:37" x14ac:dyDescent="0.25">
      <c r="A259" s="294"/>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294"/>
      <c r="AF259" s="294"/>
      <c r="AG259" s="294"/>
      <c r="AH259" s="294"/>
      <c r="AI259" s="294"/>
      <c r="AJ259" s="294"/>
      <c r="AK259" s="294"/>
    </row>
    <row r="260" spans="1:37" x14ac:dyDescent="0.25">
      <c r="A260" s="294"/>
      <c r="B260" s="294"/>
      <c r="C260" s="294"/>
      <c r="D260" s="294"/>
      <c r="E260" s="294"/>
      <c r="F260" s="294"/>
      <c r="G260" s="294"/>
      <c r="H260" s="294"/>
      <c r="I260" s="294"/>
      <c r="J260" s="294"/>
      <c r="K260" s="294"/>
      <c r="L260" s="294"/>
      <c r="M260" s="294"/>
      <c r="N260" s="294"/>
      <c r="O260" s="294"/>
      <c r="P260" s="294"/>
      <c r="Q260" s="294"/>
      <c r="R260" s="294"/>
      <c r="S260" s="294"/>
      <c r="T260" s="294"/>
      <c r="U260" s="294"/>
      <c r="V260" s="294"/>
      <c r="W260" s="294"/>
      <c r="X260" s="294"/>
      <c r="Y260" s="294"/>
      <c r="Z260" s="294"/>
      <c r="AA260" s="294"/>
      <c r="AB260" s="294"/>
      <c r="AC260" s="294"/>
      <c r="AD260" s="294"/>
      <c r="AE260" s="294"/>
      <c r="AF260" s="294"/>
      <c r="AG260" s="294"/>
      <c r="AH260" s="294"/>
      <c r="AI260" s="294"/>
      <c r="AJ260" s="294"/>
      <c r="AK260" s="294"/>
    </row>
    <row r="261" spans="1:37" x14ac:dyDescent="0.25">
      <c r="A261" s="294"/>
      <c r="B261" s="294"/>
      <c r="C261" s="294"/>
      <c r="D261" s="294"/>
      <c r="E261" s="294"/>
      <c r="F261" s="294"/>
      <c r="G261" s="294"/>
      <c r="H261" s="294"/>
      <c r="I261" s="294"/>
      <c r="J261" s="294"/>
      <c r="K261" s="294"/>
      <c r="L261" s="294"/>
      <c r="M261" s="294"/>
      <c r="N261" s="294"/>
      <c r="O261" s="294"/>
      <c r="P261" s="294"/>
      <c r="Q261" s="294"/>
      <c r="R261" s="294"/>
      <c r="S261" s="294"/>
      <c r="T261" s="294"/>
      <c r="U261" s="294"/>
      <c r="V261" s="294"/>
      <c r="W261" s="294"/>
      <c r="X261" s="294"/>
      <c r="Y261" s="294"/>
      <c r="Z261" s="294"/>
      <c r="AA261" s="294"/>
      <c r="AB261" s="294"/>
      <c r="AC261" s="294"/>
      <c r="AD261" s="294"/>
      <c r="AE261" s="294"/>
      <c r="AF261" s="294"/>
      <c r="AG261" s="294"/>
      <c r="AH261" s="294"/>
      <c r="AI261" s="294"/>
      <c r="AJ261" s="294"/>
      <c r="AK261" s="294"/>
    </row>
    <row r="262" spans="1:37" x14ac:dyDescent="0.25">
      <c r="A262" s="294"/>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c r="Z262" s="294"/>
      <c r="AA262" s="294"/>
      <c r="AB262" s="294"/>
      <c r="AC262" s="294"/>
      <c r="AD262" s="294"/>
      <c r="AE262" s="294"/>
      <c r="AF262" s="294"/>
      <c r="AG262" s="294"/>
      <c r="AH262" s="294"/>
      <c r="AI262" s="294"/>
      <c r="AJ262" s="294"/>
      <c r="AK262" s="294"/>
    </row>
    <row r="263" spans="1:37" x14ac:dyDescent="0.25">
      <c r="A263" s="294"/>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294"/>
      <c r="AE263" s="294"/>
      <c r="AF263" s="294"/>
      <c r="AG263" s="294"/>
      <c r="AH263" s="294"/>
      <c r="AI263" s="294"/>
      <c r="AJ263" s="294"/>
      <c r="AK263" s="294"/>
    </row>
    <row r="264" spans="1:37" x14ac:dyDescent="0.25">
      <c r="A264" s="294"/>
      <c r="B264" s="294"/>
      <c r="C264" s="294"/>
      <c r="D264" s="294"/>
      <c r="E264" s="294"/>
      <c r="F264" s="294"/>
      <c r="G264" s="294"/>
      <c r="H264" s="294"/>
      <c r="I264" s="294"/>
      <c r="J264" s="294"/>
      <c r="K264" s="294"/>
      <c r="L264" s="294"/>
      <c r="M264" s="294"/>
      <c r="N264" s="294"/>
      <c r="O264" s="294"/>
      <c r="P264" s="294"/>
      <c r="Q264" s="294"/>
      <c r="R264" s="294"/>
      <c r="S264" s="294"/>
      <c r="T264" s="294"/>
      <c r="U264" s="294"/>
      <c r="V264" s="294"/>
      <c r="W264" s="294"/>
      <c r="X264" s="294"/>
      <c r="Y264" s="294"/>
      <c r="Z264" s="294"/>
      <c r="AA264" s="294"/>
      <c r="AB264" s="294"/>
      <c r="AC264" s="294"/>
      <c r="AD264" s="294"/>
      <c r="AE264" s="294"/>
      <c r="AF264" s="294"/>
      <c r="AG264" s="294"/>
      <c r="AH264" s="294"/>
      <c r="AI264" s="294"/>
      <c r="AJ264" s="294"/>
      <c r="AK264" s="294"/>
    </row>
    <row r="265" spans="1:37" x14ac:dyDescent="0.25">
      <c r="A265" s="294"/>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294"/>
      <c r="AE265" s="294"/>
      <c r="AF265" s="294"/>
      <c r="AG265" s="294"/>
      <c r="AH265" s="294"/>
      <c r="AI265" s="294"/>
      <c r="AJ265" s="294"/>
      <c r="AK265" s="294"/>
    </row>
    <row r="266" spans="1:37" x14ac:dyDescent="0.25">
      <c r="A266" s="294"/>
      <c r="B266" s="294"/>
      <c r="C266" s="294"/>
      <c r="D266" s="294"/>
      <c r="E266" s="294"/>
      <c r="F266" s="294"/>
      <c r="G266" s="294"/>
      <c r="H266" s="294"/>
      <c r="I266" s="294"/>
      <c r="J266" s="294"/>
      <c r="K266" s="294"/>
      <c r="L266" s="294"/>
      <c r="M266" s="294"/>
      <c r="N266" s="294"/>
      <c r="O266" s="294"/>
      <c r="P266" s="294"/>
      <c r="Q266" s="294"/>
      <c r="R266" s="294"/>
      <c r="S266" s="294"/>
      <c r="T266" s="294"/>
      <c r="U266" s="294"/>
      <c r="V266" s="294"/>
      <c r="W266" s="294"/>
      <c r="X266" s="294"/>
      <c r="Y266" s="294"/>
      <c r="Z266" s="294"/>
      <c r="AA266" s="294"/>
      <c r="AB266" s="294"/>
      <c r="AC266" s="294"/>
      <c r="AD266" s="294"/>
      <c r="AE266" s="294"/>
      <c r="AF266" s="294"/>
      <c r="AG266" s="294"/>
      <c r="AH266" s="294"/>
      <c r="AI266" s="294"/>
      <c r="AJ266" s="294"/>
      <c r="AK266" s="294"/>
    </row>
    <row r="267" spans="1:37" x14ac:dyDescent="0.25">
      <c r="A267" s="294"/>
      <c r="B267" s="294"/>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c r="Z267" s="294"/>
      <c r="AA267" s="294"/>
      <c r="AB267" s="294"/>
      <c r="AC267" s="294"/>
      <c r="AD267" s="294"/>
      <c r="AE267" s="294"/>
      <c r="AF267" s="294"/>
      <c r="AG267" s="294"/>
      <c r="AH267" s="294"/>
      <c r="AI267" s="294"/>
      <c r="AJ267" s="294"/>
      <c r="AK267" s="294"/>
    </row>
    <row r="268" spans="1:37" x14ac:dyDescent="0.25">
      <c r="A268" s="294"/>
      <c r="B268" s="294"/>
      <c r="C268" s="294"/>
      <c r="D268" s="294"/>
      <c r="E268" s="294"/>
      <c r="F268" s="294"/>
      <c r="G268" s="294"/>
      <c r="H268" s="294"/>
      <c r="I268" s="294"/>
      <c r="J268" s="294"/>
      <c r="K268" s="294"/>
      <c r="L268" s="294"/>
      <c r="M268" s="294"/>
      <c r="N268" s="294"/>
      <c r="O268" s="294"/>
      <c r="P268" s="294"/>
      <c r="Q268" s="294"/>
      <c r="R268" s="294"/>
      <c r="S268" s="294"/>
      <c r="T268" s="294"/>
      <c r="U268" s="294"/>
      <c r="V268" s="294"/>
      <c r="W268" s="294"/>
      <c r="X268" s="294"/>
      <c r="Y268" s="294"/>
      <c r="Z268" s="294"/>
      <c r="AA268" s="294"/>
      <c r="AB268" s="294"/>
      <c r="AC268" s="294"/>
      <c r="AD268" s="294"/>
      <c r="AE268" s="294"/>
      <c r="AF268" s="294"/>
      <c r="AG268" s="294"/>
      <c r="AH268" s="294"/>
      <c r="AI268" s="294"/>
      <c r="AJ268" s="294"/>
      <c r="AK268" s="294"/>
    </row>
    <row r="269" spans="1:37" x14ac:dyDescent="0.25">
      <c r="A269" s="294"/>
      <c r="B269" s="294"/>
      <c r="C269" s="294"/>
      <c r="D269" s="294"/>
      <c r="E269" s="294"/>
      <c r="F269" s="294"/>
      <c r="G269" s="294"/>
      <c r="H269" s="294"/>
      <c r="I269" s="294"/>
      <c r="J269" s="294"/>
      <c r="K269" s="294"/>
      <c r="L269" s="294"/>
      <c r="M269" s="294"/>
      <c r="N269" s="294"/>
      <c r="O269" s="294"/>
      <c r="P269" s="294"/>
      <c r="Q269" s="294"/>
      <c r="R269" s="294"/>
      <c r="S269" s="294"/>
      <c r="T269" s="294"/>
      <c r="U269" s="294"/>
      <c r="V269" s="294"/>
      <c r="W269" s="294"/>
      <c r="X269" s="294"/>
      <c r="Y269" s="294"/>
      <c r="Z269" s="294"/>
      <c r="AA269" s="294"/>
      <c r="AB269" s="294"/>
      <c r="AC269" s="294"/>
      <c r="AD269" s="294"/>
      <c r="AE269" s="294"/>
      <c r="AF269" s="294"/>
      <c r="AG269" s="294"/>
      <c r="AH269" s="294"/>
      <c r="AI269" s="294"/>
      <c r="AJ269" s="294"/>
      <c r="AK269" s="294"/>
    </row>
    <row r="270" spans="1:37" x14ac:dyDescent="0.25">
      <c r="A270" s="294"/>
      <c r="B270" s="294"/>
      <c r="C270" s="294"/>
      <c r="D270" s="294"/>
      <c r="E270" s="294"/>
      <c r="F270" s="294"/>
      <c r="G270" s="294"/>
      <c r="H270" s="294"/>
      <c r="I270" s="294"/>
      <c r="J270" s="294"/>
      <c r="K270" s="294"/>
      <c r="L270" s="294"/>
      <c r="M270" s="294"/>
      <c r="N270" s="294"/>
      <c r="O270" s="294"/>
      <c r="P270" s="294"/>
      <c r="Q270" s="294"/>
      <c r="R270" s="294"/>
      <c r="S270" s="294"/>
      <c r="T270" s="294"/>
      <c r="U270" s="294"/>
      <c r="V270" s="294"/>
      <c r="W270" s="294"/>
      <c r="X270" s="294"/>
      <c r="Y270" s="294"/>
      <c r="Z270" s="294"/>
      <c r="AA270" s="294"/>
      <c r="AB270" s="294"/>
      <c r="AC270" s="294"/>
      <c r="AD270" s="294"/>
      <c r="AE270" s="294"/>
      <c r="AF270" s="294"/>
      <c r="AG270" s="294"/>
      <c r="AH270" s="294"/>
      <c r="AI270" s="294"/>
      <c r="AJ270" s="294"/>
      <c r="AK270" s="294"/>
    </row>
    <row r="271" spans="1:37" x14ac:dyDescent="0.25">
      <c r="A271" s="294"/>
      <c r="B271" s="294"/>
      <c r="C271" s="294"/>
      <c r="D271" s="294"/>
      <c r="E271" s="294"/>
      <c r="F271" s="294"/>
      <c r="G271" s="294"/>
      <c r="H271" s="294"/>
      <c r="I271" s="294"/>
      <c r="J271" s="294"/>
      <c r="K271" s="294"/>
      <c r="L271" s="294"/>
      <c r="M271" s="294"/>
      <c r="N271" s="294"/>
      <c r="O271" s="294"/>
      <c r="P271" s="294"/>
      <c r="Q271" s="294"/>
      <c r="R271" s="294"/>
      <c r="S271" s="294"/>
      <c r="T271" s="294"/>
      <c r="U271" s="294"/>
      <c r="V271" s="294"/>
      <c r="W271" s="294"/>
      <c r="X271" s="294"/>
      <c r="Y271" s="294"/>
      <c r="Z271" s="294"/>
      <c r="AA271" s="294"/>
      <c r="AB271" s="294"/>
      <c r="AC271" s="294"/>
      <c r="AD271" s="294"/>
      <c r="AE271" s="294"/>
      <c r="AF271" s="294"/>
      <c r="AG271" s="294"/>
      <c r="AH271" s="294"/>
      <c r="AI271" s="294"/>
      <c r="AJ271" s="294"/>
      <c r="AK271" s="294"/>
    </row>
    <row r="272" spans="1:37" x14ac:dyDescent="0.25">
      <c r="A272" s="294"/>
      <c r="B272" s="294"/>
      <c r="C272" s="294"/>
      <c r="D272" s="294"/>
      <c r="E272" s="294"/>
      <c r="F272" s="294"/>
      <c r="G272" s="294"/>
      <c r="H272" s="294"/>
      <c r="I272" s="294"/>
      <c r="J272" s="294"/>
      <c r="K272" s="294"/>
      <c r="L272" s="294"/>
      <c r="M272" s="294"/>
      <c r="N272" s="294"/>
      <c r="O272" s="294"/>
      <c r="P272" s="294"/>
      <c r="Q272" s="294"/>
      <c r="R272" s="294"/>
      <c r="S272" s="294"/>
      <c r="T272" s="294"/>
      <c r="U272" s="294"/>
      <c r="V272" s="294"/>
      <c r="W272" s="294"/>
      <c r="X272" s="294"/>
      <c r="Y272" s="294"/>
      <c r="Z272" s="294"/>
      <c r="AA272" s="294"/>
      <c r="AB272" s="294"/>
      <c r="AC272" s="294"/>
      <c r="AD272" s="294"/>
      <c r="AE272" s="294"/>
      <c r="AF272" s="294"/>
      <c r="AG272" s="294"/>
      <c r="AH272" s="294"/>
      <c r="AI272" s="294"/>
      <c r="AJ272" s="294"/>
      <c r="AK272" s="294"/>
    </row>
    <row r="273" spans="1:37" x14ac:dyDescent="0.25">
      <c r="A273" s="294"/>
      <c r="B273" s="294"/>
      <c r="C273" s="294"/>
      <c r="D273" s="294"/>
      <c r="E273" s="294"/>
      <c r="F273" s="294"/>
      <c r="G273" s="294"/>
      <c r="H273" s="294"/>
      <c r="I273" s="294"/>
      <c r="J273" s="294"/>
      <c r="K273" s="294"/>
      <c r="L273" s="294"/>
      <c r="M273" s="294"/>
      <c r="N273" s="294"/>
      <c r="O273" s="294"/>
      <c r="P273" s="294"/>
      <c r="Q273" s="294"/>
      <c r="R273" s="294"/>
      <c r="S273" s="294"/>
      <c r="T273" s="294"/>
      <c r="U273" s="294"/>
      <c r="V273" s="294"/>
      <c r="W273" s="294"/>
      <c r="X273" s="294"/>
      <c r="Y273" s="294"/>
      <c r="Z273" s="294"/>
      <c r="AA273" s="294"/>
      <c r="AB273" s="294"/>
      <c r="AC273" s="294"/>
      <c r="AD273" s="294"/>
      <c r="AE273" s="294"/>
      <c r="AF273" s="294"/>
      <c r="AG273" s="294"/>
      <c r="AH273" s="294"/>
      <c r="AI273" s="294"/>
      <c r="AJ273" s="294"/>
      <c r="AK273" s="294"/>
    </row>
    <row r="274" spans="1:37" x14ac:dyDescent="0.25">
      <c r="A274" s="294"/>
      <c r="B274" s="294"/>
      <c r="C274" s="294"/>
      <c r="D274" s="294"/>
      <c r="E274" s="294"/>
      <c r="F274" s="294"/>
      <c r="G274" s="294"/>
      <c r="H274" s="294"/>
      <c r="I274" s="294"/>
      <c r="J274" s="294"/>
      <c r="K274" s="294"/>
      <c r="L274" s="294"/>
      <c r="M274" s="294"/>
      <c r="N274" s="294"/>
      <c r="O274" s="294"/>
      <c r="P274" s="294"/>
      <c r="Q274" s="294"/>
      <c r="R274" s="294"/>
      <c r="S274" s="294"/>
      <c r="T274" s="294"/>
      <c r="U274" s="294"/>
      <c r="V274" s="294"/>
      <c r="W274" s="294"/>
      <c r="X274" s="294"/>
      <c r="Y274" s="294"/>
      <c r="Z274" s="294"/>
      <c r="AA274" s="294"/>
      <c r="AB274" s="294"/>
      <c r="AC274" s="294"/>
      <c r="AD274" s="294"/>
      <c r="AE274" s="294"/>
      <c r="AF274" s="294"/>
      <c r="AG274" s="294"/>
      <c r="AH274" s="294"/>
      <c r="AI274" s="294"/>
      <c r="AJ274" s="294"/>
      <c r="AK274" s="294"/>
    </row>
    <row r="275" spans="1:37" x14ac:dyDescent="0.25">
      <c r="A275" s="294"/>
      <c r="B275" s="294"/>
      <c r="C275" s="294"/>
      <c r="D275" s="294"/>
      <c r="E275" s="294"/>
      <c r="F275" s="294"/>
      <c r="G275" s="294"/>
      <c r="H275" s="294"/>
      <c r="I275" s="294"/>
      <c r="J275" s="294"/>
      <c r="K275" s="294"/>
      <c r="L275" s="294"/>
      <c r="M275" s="294"/>
      <c r="N275" s="294"/>
      <c r="O275" s="294"/>
      <c r="P275" s="294"/>
      <c r="Q275" s="294"/>
      <c r="R275" s="294"/>
      <c r="S275" s="294"/>
      <c r="T275" s="294"/>
      <c r="U275" s="294"/>
      <c r="V275" s="294"/>
      <c r="W275" s="294"/>
      <c r="X275" s="294"/>
      <c r="Y275" s="294"/>
      <c r="Z275" s="294"/>
      <c r="AA275" s="294"/>
      <c r="AB275" s="294"/>
      <c r="AC275" s="294"/>
      <c r="AD275" s="294"/>
      <c r="AE275" s="294"/>
      <c r="AF275" s="294"/>
      <c r="AG275" s="294"/>
      <c r="AH275" s="294"/>
      <c r="AI275" s="294"/>
      <c r="AJ275" s="294"/>
      <c r="AK275" s="294"/>
    </row>
    <row r="276" spans="1:37" x14ac:dyDescent="0.25">
      <c r="A276" s="294"/>
      <c r="B276" s="294"/>
      <c r="C276" s="294"/>
      <c r="D276" s="294"/>
      <c r="E276" s="294"/>
      <c r="F276" s="294"/>
      <c r="G276" s="294"/>
      <c r="H276" s="294"/>
      <c r="I276" s="294"/>
      <c r="J276" s="294"/>
      <c r="K276" s="294"/>
      <c r="L276" s="294"/>
      <c r="M276" s="294"/>
      <c r="N276" s="294"/>
      <c r="O276" s="294"/>
      <c r="P276" s="294"/>
      <c r="Q276" s="294"/>
      <c r="R276" s="294"/>
      <c r="S276" s="294"/>
      <c r="T276" s="294"/>
      <c r="U276" s="294"/>
      <c r="V276" s="294"/>
      <c r="W276" s="294"/>
      <c r="X276" s="294"/>
      <c r="Y276" s="294"/>
      <c r="Z276" s="294"/>
      <c r="AA276" s="294"/>
      <c r="AB276" s="294"/>
      <c r="AC276" s="294"/>
      <c r="AD276" s="294"/>
      <c r="AE276" s="294"/>
      <c r="AF276" s="294"/>
      <c r="AG276" s="294"/>
      <c r="AH276" s="294"/>
      <c r="AI276" s="294"/>
      <c r="AJ276" s="294"/>
      <c r="AK276" s="294"/>
    </row>
    <row r="277" spans="1:37" x14ac:dyDescent="0.25">
      <c r="A277" s="294"/>
      <c r="B277" s="294"/>
      <c r="C277" s="294"/>
      <c r="D277" s="294"/>
      <c r="E277" s="294"/>
      <c r="F277" s="294"/>
      <c r="G277" s="294"/>
      <c r="H277" s="294"/>
      <c r="I277" s="294"/>
      <c r="J277" s="294"/>
      <c r="K277" s="294"/>
      <c r="L277" s="294"/>
      <c r="M277" s="294"/>
      <c r="N277" s="294"/>
      <c r="O277" s="294"/>
      <c r="P277" s="294"/>
      <c r="Q277" s="294"/>
      <c r="R277" s="294"/>
      <c r="S277" s="294"/>
      <c r="T277" s="294"/>
      <c r="U277" s="294"/>
      <c r="V277" s="294"/>
      <c r="W277" s="294"/>
      <c r="X277" s="294"/>
      <c r="Y277" s="294"/>
      <c r="Z277" s="294"/>
      <c r="AA277" s="294"/>
      <c r="AB277" s="294"/>
      <c r="AC277" s="294"/>
      <c r="AD277" s="294"/>
      <c r="AE277" s="294"/>
      <c r="AF277" s="294"/>
      <c r="AG277" s="294"/>
      <c r="AH277" s="294"/>
      <c r="AI277" s="294"/>
      <c r="AJ277" s="294"/>
      <c r="AK277" s="294"/>
    </row>
    <row r="278" spans="1:37" x14ac:dyDescent="0.25">
      <c r="A278" s="294"/>
      <c r="B278" s="294"/>
      <c r="C278" s="294"/>
      <c r="D278" s="294"/>
      <c r="E278" s="294"/>
      <c r="F278" s="294"/>
      <c r="G278" s="294"/>
      <c r="H278" s="294"/>
      <c r="I278" s="294"/>
      <c r="J278" s="294"/>
      <c r="K278" s="294"/>
      <c r="L278" s="294"/>
      <c r="M278" s="294"/>
      <c r="N278" s="294"/>
      <c r="O278" s="294"/>
      <c r="P278" s="294"/>
      <c r="Q278" s="294"/>
      <c r="R278" s="294"/>
      <c r="S278" s="294"/>
      <c r="T278" s="294"/>
      <c r="U278" s="294"/>
      <c r="V278" s="294"/>
      <c r="W278" s="294"/>
      <c r="X278" s="294"/>
      <c r="Y278" s="294"/>
      <c r="Z278" s="294"/>
      <c r="AA278" s="294"/>
      <c r="AB278" s="294"/>
      <c r="AC278" s="294"/>
      <c r="AD278" s="294"/>
      <c r="AE278" s="294"/>
      <c r="AF278" s="294"/>
      <c r="AG278" s="294"/>
      <c r="AH278" s="294"/>
      <c r="AI278" s="294"/>
      <c r="AJ278" s="294"/>
      <c r="AK278" s="294"/>
    </row>
    <row r="279" spans="1:37" x14ac:dyDescent="0.25">
      <c r="A279" s="294"/>
      <c r="B279" s="294"/>
      <c r="C279" s="294"/>
      <c r="D279" s="294"/>
      <c r="E279" s="294"/>
      <c r="F279" s="294"/>
      <c r="G279" s="294"/>
      <c r="H279" s="294"/>
      <c r="I279" s="294"/>
      <c r="J279" s="294"/>
      <c r="K279" s="294"/>
      <c r="L279" s="294"/>
      <c r="M279" s="294"/>
      <c r="N279" s="294"/>
      <c r="O279" s="294"/>
      <c r="P279" s="294"/>
      <c r="Q279" s="294"/>
      <c r="R279" s="294"/>
      <c r="S279" s="294"/>
      <c r="T279" s="294"/>
      <c r="U279" s="294"/>
      <c r="V279" s="294"/>
      <c r="W279" s="294"/>
      <c r="X279" s="294"/>
      <c r="Y279" s="294"/>
      <c r="Z279" s="294"/>
      <c r="AA279" s="294"/>
      <c r="AB279" s="294"/>
      <c r="AC279" s="294"/>
      <c r="AD279" s="294"/>
      <c r="AE279" s="294"/>
      <c r="AF279" s="294"/>
      <c r="AG279" s="294"/>
      <c r="AH279" s="294"/>
      <c r="AI279" s="294"/>
      <c r="AJ279" s="294"/>
      <c r="AK279" s="294"/>
    </row>
    <row r="280" spans="1:37" x14ac:dyDescent="0.25">
      <c r="A280" s="294"/>
      <c r="B280" s="294"/>
      <c r="C280" s="294"/>
      <c r="D280" s="294"/>
      <c r="E280" s="294"/>
      <c r="F280" s="294"/>
      <c r="G280" s="294"/>
      <c r="H280" s="294"/>
      <c r="I280" s="294"/>
      <c r="J280" s="294"/>
      <c r="K280" s="294"/>
      <c r="L280" s="294"/>
      <c r="M280" s="294"/>
      <c r="N280" s="294"/>
      <c r="O280" s="294"/>
      <c r="P280" s="294"/>
      <c r="Q280" s="294"/>
      <c r="R280" s="294"/>
      <c r="S280" s="294"/>
      <c r="T280" s="294"/>
      <c r="U280" s="294"/>
      <c r="V280" s="294"/>
      <c r="W280" s="294"/>
      <c r="X280" s="294"/>
      <c r="Y280" s="294"/>
      <c r="Z280" s="294"/>
      <c r="AA280" s="294"/>
      <c r="AB280" s="294"/>
      <c r="AC280" s="294"/>
      <c r="AD280" s="294"/>
      <c r="AE280" s="294"/>
      <c r="AF280" s="294"/>
      <c r="AG280" s="294"/>
      <c r="AH280" s="294"/>
      <c r="AI280" s="294"/>
      <c r="AJ280" s="294"/>
      <c r="AK280" s="294"/>
    </row>
    <row r="281" spans="1:37" x14ac:dyDescent="0.25">
      <c r="A281" s="294"/>
      <c r="B281" s="294"/>
      <c r="C281" s="294"/>
      <c r="D281" s="294"/>
      <c r="E281" s="294"/>
      <c r="F281" s="294"/>
      <c r="G281" s="294"/>
      <c r="H281" s="294"/>
      <c r="I281" s="294"/>
      <c r="J281" s="294"/>
      <c r="K281" s="294"/>
      <c r="L281" s="294"/>
      <c r="M281" s="294"/>
      <c r="N281" s="294"/>
      <c r="O281" s="294"/>
      <c r="P281" s="294"/>
      <c r="Q281" s="294"/>
      <c r="R281" s="294"/>
      <c r="S281" s="294"/>
      <c r="T281" s="294"/>
      <c r="U281" s="294"/>
      <c r="V281" s="294"/>
      <c r="W281" s="294"/>
      <c r="X281" s="294"/>
      <c r="Y281" s="294"/>
      <c r="Z281" s="294"/>
      <c r="AA281" s="294"/>
      <c r="AB281" s="294"/>
      <c r="AC281" s="294"/>
      <c r="AD281" s="294"/>
      <c r="AE281" s="294"/>
      <c r="AF281" s="294"/>
      <c r="AG281" s="294"/>
      <c r="AH281" s="294"/>
      <c r="AI281" s="294"/>
      <c r="AJ281" s="294"/>
      <c r="AK281" s="294"/>
    </row>
    <row r="282" spans="1:37" x14ac:dyDescent="0.25">
      <c r="A282" s="294"/>
      <c r="B282" s="294"/>
      <c r="C282" s="294"/>
      <c r="D282" s="294"/>
      <c r="E282" s="294"/>
      <c r="F282" s="294"/>
      <c r="G282" s="294"/>
      <c r="H282" s="294"/>
      <c r="I282" s="294"/>
      <c r="J282" s="294"/>
      <c r="K282" s="294"/>
      <c r="L282" s="294"/>
      <c r="M282" s="294"/>
      <c r="N282" s="294"/>
      <c r="O282" s="294"/>
      <c r="P282" s="294"/>
      <c r="Q282" s="294"/>
      <c r="R282" s="294"/>
      <c r="S282" s="294"/>
      <c r="T282" s="294"/>
      <c r="U282" s="294"/>
      <c r="V282" s="294"/>
      <c r="W282" s="294"/>
      <c r="X282" s="294"/>
      <c r="Y282" s="294"/>
      <c r="Z282" s="294"/>
      <c r="AA282" s="294"/>
      <c r="AB282" s="294"/>
      <c r="AC282" s="294"/>
      <c r="AD282" s="294"/>
      <c r="AE282" s="294"/>
      <c r="AF282" s="294"/>
      <c r="AG282" s="294"/>
      <c r="AH282" s="294"/>
      <c r="AI282" s="294"/>
      <c r="AJ282" s="294"/>
      <c r="AK282" s="294"/>
    </row>
    <row r="283" spans="1:37" x14ac:dyDescent="0.25">
      <c r="A283" s="294"/>
      <c r="B283" s="294"/>
      <c r="C283" s="294"/>
      <c r="D283" s="294"/>
      <c r="E283" s="294"/>
      <c r="F283" s="294"/>
      <c r="G283" s="294"/>
      <c r="H283" s="294"/>
      <c r="I283" s="294"/>
      <c r="J283" s="294"/>
      <c r="K283" s="294"/>
      <c r="L283" s="294"/>
      <c r="M283" s="294"/>
      <c r="N283" s="294"/>
      <c r="O283" s="294"/>
      <c r="P283" s="294"/>
      <c r="Q283" s="294"/>
      <c r="R283" s="294"/>
      <c r="S283" s="294"/>
      <c r="T283" s="294"/>
      <c r="U283" s="294"/>
      <c r="V283" s="294"/>
      <c r="W283" s="294"/>
      <c r="X283" s="294"/>
      <c r="Y283" s="294"/>
      <c r="Z283" s="294"/>
      <c r="AA283" s="294"/>
      <c r="AB283" s="294"/>
      <c r="AC283" s="294"/>
      <c r="AD283" s="294"/>
      <c r="AE283" s="294"/>
      <c r="AF283" s="294"/>
      <c r="AG283" s="294"/>
      <c r="AH283" s="294"/>
      <c r="AI283" s="294"/>
      <c r="AJ283" s="294"/>
      <c r="AK283" s="294"/>
    </row>
    <row r="284" spans="1:37" x14ac:dyDescent="0.25">
      <c r="A284" s="294"/>
      <c r="B284" s="294"/>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294"/>
      <c r="AE284" s="294"/>
      <c r="AF284" s="294"/>
      <c r="AG284" s="294"/>
      <c r="AH284" s="294"/>
      <c r="AI284" s="294"/>
      <c r="AJ284" s="294"/>
      <c r="AK284" s="294"/>
    </row>
    <row r="285" spans="1:37" x14ac:dyDescent="0.25">
      <c r="A285" s="294"/>
      <c r="B285" s="294"/>
      <c r="C285" s="294"/>
      <c r="D285" s="294"/>
      <c r="E285" s="294"/>
      <c r="F285" s="294"/>
      <c r="G285" s="294"/>
      <c r="H285" s="294"/>
      <c r="I285" s="294"/>
      <c r="J285" s="294"/>
      <c r="K285" s="294"/>
      <c r="L285" s="294"/>
      <c r="M285" s="294"/>
      <c r="N285" s="294"/>
      <c r="O285" s="294"/>
      <c r="P285" s="294"/>
      <c r="Q285" s="294"/>
      <c r="R285" s="294"/>
      <c r="S285" s="294"/>
      <c r="T285" s="294"/>
      <c r="U285" s="294"/>
      <c r="V285" s="294"/>
      <c r="W285" s="294"/>
      <c r="X285" s="294"/>
      <c r="Y285" s="294"/>
      <c r="Z285" s="294"/>
      <c r="AA285" s="294"/>
      <c r="AB285" s="294"/>
      <c r="AC285" s="294"/>
      <c r="AD285" s="294"/>
      <c r="AE285" s="294"/>
      <c r="AF285" s="294"/>
      <c r="AG285" s="294"/>
      <c r="AH285" s="294"/>
      <c r="AI285" s="294"/>
      <c r="AJ285" s="294"/>
      <c r="AK285" s="294"/>
    </row>
    <row r="286" spans="1:37" x14ac:dyDescent="0.25">
      <c r="A286" s="294"/>
      <c r="B286" s="294"/>
      <c r="C286" s="294"/>
      <c r="D286" s="294"/>
      <c r="E286" s="294"/>
      <c r="F286" s="294"/>
      <c r="G286" s="294"/>
      <c r="H286" s="294"/>
      <c r="I286" s="294"/>
      <c r="J286" s="294"/>
      <c r="K286" s="294"/>
      <c r="L286" s="294"/>
      <c r="M286" s="294"/>
      <c r="N286" s="294"/>
      <c r="O286" s="294"/>
      <c r="P286" s="294"/>
      <c r="Q286" s="294"/>
      <c r="R286" s="294"/>
      <c r="S286" s="294"/>
      <c r="T286" s="294"/>
      <c r="U286" s="294"/>
      <c r="V286" s="294"/>
      <c r="W286" s="294"/>
      <c r="X286" s="294"/>
      <c r="Y286" s="294"/>
      <c r="Z286" s="294"/>
      <c r="AA286" s="294"/>
      <c r="AB286" s="294"/>
      <c r="AC286" s="294"/>
      <c r="AD286" s="294"/>
      <c r="AE286" s="294"/>
      <c r="AF286" s="294"/>
      <c r="AG286" s="294"/>
      <c r="AH286" s="294"/>
      <c r="AI286" s="294"/>
      <c r="AJ286" s="294"/>
      <c r="AK286" s="294"/>
    </row>
    <row r="287" spans="1:37" x14ac:dyDescent="0.25">
      <c r="A287" s="294"/>
      <c r="B287" s="294"/>
      <c r="C287" s="294"/>
      <c r="D287" s="294"/>
      <c r="E287" s="294"/>
      <c r="F287" s="294"/>
      <c r="G287" s="294"/>
      <c r="H287" s="294"/>
      <c r="I287" s="294"/>
      <c r="J287" s="294"/>
      <c r="K287" s="294"/>
      <c r="L287" s="294"/>
      <c r="M287" s="294"/>
      <c r="N287" s="294"/>
      <c r="O287" s="294"/>
      <c r="P287" s="294"/>
      <c r="Q287" s="294"/>
      <c r="R287" s="294"/>
      <c r="S287" s="294"/>
      <c r="T287" s="294"/>
      <c r="U287" s="294"/>
      <c r="V287" s="294"/>
      <c r="W287" s="294"/>
      <c r="X287" s="294"/>
      <c r="Y287" s="294"/>
      <c r="Z287" s="294"/>
      <c r="AA287" s="294"/>
      <c r="AB287" s="294"/>
      <c r="AC287" s="294"/>
      <c r="AD287" s="294"/>
      <c r="AE287" s="294"/>
      <c r="AF287" s="294"/>
      <c r="AG287" s="294"/>
      <c r="AH287" s="294"/>
      <c r="AI287" s="294"/>
      <c r="AJ287" s="294"/>
      <c r="AK287" s="294"/>
    </row>
    <row r="288" spans="1:37" x14ac:dyDescent="0.25">
      <c r="A288" s="294"/>
      <c r="B288" s="294"/>
      <c r="C288" s="294"/>
      <c r="D288" s="294"/>
      <c r="E288" s="294"/>
      <c r="F288" s="294"/>
      <c r="G288" s="294"/>
      <c r="H288" s="294"/>
      <c r="I288" s="294"/>
      <c r="J288" s="294"/>
      <c r="K288" s="294"/>
      <c r="L288" s="294"/>
      <c r="M288" s="294"/>
      <c r="N288" s="294"/>
      <c r="O288" s="294"/>
      <c r="P288" s="294"/>
      <c r="Q288" s="294"/>
      <c r="R288" s="294"/>
      <c r="S288" s="294"/>
      <c r="T288" s="294"/>
      <c r="U288" s="294"/>
      <c r="V288" s="294"/>
      <c r="W288" s="294"/>
      <c r="X288" s="294"/>
      <c r="Y288" s="294"/>
      <c r="Z288" s="294"/>
      <c r="AA288" s="294"/>
      <c r="AB288" s="294"/>
      <c r="AC288" s="294"/>
      <c r="AD288" s="294"/>
      <c r="AE288" s="294"/>
      <c r="AF288" s="294"/>
      <c r="AG288" s="294"/>
      <c r="AH288" s="294"/>
      <c r="AI288" s="294"/>
      <c r="AJ288" s="294"/>
      <c r="AK288" s="294"/>
    </row>
    <row r="289" spans="1:37" x14ac:dyDescent="0.25">
      <c r="A289" s="294"/>
      <c r="B289" s="294"/>
      <c r="C289" s="294"/>
      <c r="D289" s="294"/>
      <c r="E289" s="294"/>
      <c r="F289" s="294"/>
      <c r="G289" s="294"/>
      <c r="H289" s="294"/>
      <c r="I289" s="294"/>
      <c r="J289" s="294"/>
      <c r="K289" s="294"/>
      <c r="L289" s="294"/>
      <c r="M289" s="294"/>
      <c r="N289" s="294"/>
      <c r="O289" s="294"/>
      <c r="P289" s="294"/>
      <c r="Q289" s="294"/>
      <c r="R289" s="294"/>
      <c r="S289" s="294"/>
      <c r="T289" s="294"/>
      <c r="U289" s="294"/>
      <c r="V289" s="294"/>
      <c r="W289" s="294"/>
      <c r="X289" s="294"/>
      <c r="Y289" s="294"/>
      <c r="Z289" s="294"/>
      <c r="AA289" s="294"/>
      <c r="AB289" s="294"/>
      <c r="AC289" s="294"/>
      <c r="AD289" s="294"/>
      <c r="AE289" s="294"/>
      <c r="AF289" s="294"/>
      <c r="AG289" s="294"/>
      <c r="AH289" s="294"/>
      <c r="AI289" s="294"/>
      <c r="AJ289" s="294"/>
      <c r="AK289" s="294"/>
    </row>
    <row r="290" spans="1:37" x14ac:dyDescent="0.25">
      <c r="A290" s="294"/>
      <c r="B290" s="294"/>
      <c r="C290" s="294"/>
      <c r="D290" s="294"/>
      <c r="E290" s="294"/>
      <c r="F290" s="294"/>
      <c r="G290" s="294"/>
      <c r="H290" s="294"/>
      <c r="I290" s="294"/>
      <c r="J290" s="294"/>
      <c r="K290" s="294"/>
      <c r="L290" s="294"/>
      <c r="M290" s="294"/>
      <c r="N290" s="294"/>
      <c r="O290" s="294"/>
      <c r="P290" s="294"/>
      <c r="Q290" s="294"/>
      <c r="R290" s="294"/>
      <c r="S290" s="294"/>
      <c r="T290" s="294"/>
      <c r="U290" s="294"/>
      <c r="V290" s="294"/>
      <c r="W290" s="294"/>
      <c r="X290" s="294"/>
      <c r="Y290" s="294"/>
      <c r="Z290" s="294"/>
      <c r="AA290" s="294"/>
      <c r="AB290" s="294"/>
      <c r="AC290" s="294"/>
      <c r="AD290" s="294"/>
      <c r="AE290" s="294"/>
      <c r="AF290" s="294"/>
      <c r="AG290" s="294"/>
      <c r="AH290" s="294"/>
      <c r="AI290" s="294"/>
      <c r="AJ290" s="294"/>
      <c r="AK290" s="294"/>
    </row>
    <row r="291" spans="1:37" x14ac:dyDescent="0.25">
      <c r="A291" s="294"/>
      <c r="B291" s="294"/>
      <c r="C291" s="294"/>
      <c r="D291" s="294"/>
      <c r="E291" s="294"/>
      <c r="F291" s="294"/>
      <c r="G291" s="294"/>
      <c r="H291" s="294"/>
      <c r="I291" s="294"/>
      <c r="J291" s="294"/>
      <c r="K291" s="294"/>
      <c r="L291" s="294"/>
      <c r="M291" s="294"/>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row>
    <row r="292" spans="1:37" x14ac:dyDescent="0.25">
      <c r="A292" s="294"/>
      <c r="B292" s="294"/>
      <c r="C292" s="294"/>
      <c r="D292" s="294"/>
      <c r="E292" s="294"/>
      <c r="F292" s="294"/>
      <c r="G292" s="294"/>
      <c r="H292" s="294"/>
      <c r="I292" s="294"/>
      <c r="J292" s="294"/>
      <c r="K292" s="294"/>
      <c r="L292" s="294"/>
      <c r="M292" s="294"/>
      <c r="N292" s="294"/>
      <c r="O292" s="294"/>
      <c r="P292" s="294"/>
      <c r="Q292" s="294"/>
      <c r="R292" s="294"/>
      <c r="S292" s="294"/>
      <c r="T292" s="294"/>
      <c r="U292" s="294"/>
      <c r="V292" s="294"/>
      <c r="W292" s="294"/>
      <c r="X292" s="294"/>
      <c r="Y292" s="294"/>
      <c r="Z292" s="294"/>
      <c r="AA292" s="294"/>
      <c r="AB292" s="294"/>
      <c r="AC292" s="294"/>
      <c r="AD292" s="294"/>
      <c r="AE292" s="294"/>
      <c r="AF292" s="294"/>
      <c r="AG292" s="294"/>
      <c r="AH292" s="294"/>
      <c r="AI292" s="294"/>
      <c r="AJ292" s="294"/>
      <c r="AK292" s="294"/>
    </row>
    <row r="293" spans="1:37" x14ac:dyDescent="0.25">
      <c r="A293" s="294"/>
      <c r="B293" s="294"/>
      <c r="C293" s="294"/>
      <c r="D293" s="294"/>
      <c r="E293" s="294"/>
      <c r="F293" s="294"/>
      <c r="G293" s="294"/>
      <c r="H293" s="294"/>
      <c r="I293" s="294"/>
      <c r="J293" s="294"/>
      <c r="K293" s="294"/>
      <c r="L293" s="294"/>
      <c r="M293" s="294"/>
      <c r="N293" s="294"/>
      <c r="O293" s="294"/>
      <c r="P293" s="294"/>
      <c r="Q293" s="294"/>
      <c r="R293" s="294"/>
      <c r="S293" s="294"/>
      <c r="T293" s="294"/>
      <c r="U293" s="294"/>
      <c r="V293" s="294"/>
      <c r="W293" s="294"/>
      <c r="X293" s="294"/>
      <c r="Y293" s="294"/>
      <c r="Z293" s="294"/>
      <c r="AA293" s="294"/>
      <c r="AB293" s="294"/>
      <c r="AC293" s="294"/>
      <c r="AD293" s="294"/>
      <c r="AE293" s="294"/>
      <c r="AF293" s="294"/>
      <c r="AG293" s="294"/>
      <c r="AH293" s="294"/>
      <c r="AI293" s="294"/>
      <c r="AJ293" s="294"/>
      <c r="AK293" s="294"/>
    </row>
    <row r="294" spans="1:37" x14ac:dyDescent="0.25">
      <c r="A294" s="294"/>
      <c r="B294" s="294"/>
      <c r="C294" s="294"/>
      <c r="D294" s="294"/>
      <c r="E294" s="294"/>
      <c r="F294" s="294"/>
      <c r="G294" s="294"/>
      <c r="H294" s="294"/>
      <c r="I294" s="294"/>
      <c r="J294" s="294"/>
      <c r="K294" s="294"/>
      <c r="L294" s="294"/>
      <c r="M294" s="294"/>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row>
    <row r="295" spans="1:37" x14ac:dyDescent="0.25">
      <c r="A295" s="294"/>
      <c r="B295" s="294"/>
      <c r="C295" s="294"/>
      <c r="D295" s="294"/>
      <c r="E295" s="294"/>
      <c r="F295" s="294"/>
      <c r="G295" s="294"/>
      <c r="H295" s="294"/>
      <c r="I295" s="294"/>
      <c r="J295" s="294"/>
      <c r="K295" s="294"/>
      <c r="L295" s="294"/>
      <c r="M295" s="294"/>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row>
    <row r="296" spans="1:37" x14ac:dyDescent="0.25">
      <c r="A296" s="294"/>
      <c r="B296" s="294"/>
      <c r="C296" s="294"/>
      <c r="D296" s="294"/>
      <c r="E296" s="294"/>
      <c r="F296" s="294"/>
      <c r="G296" s="294"/>
      <c r="H296" s="294"/>
      <c r="I296" s="294"/>
      <c r="J296" s="294"/>
      <c r="K296" s="294"/>
      <c r="L296" s="294"/>
      <c r="M296" s="294"/>
      <c r="N296" s="294"/>
      <c r="O296" s="294"/>
      <c r="P296" s="294"/>
      <c r="Q296" s="294"/>
      <c r="R296" s="294"/>
      <c r="S296" s="294"/>
      <c r="T296" s="294"/>
      <c r="U296" s="294"/>
      <c r="V296" s="294"/>
      <c r="W296" s="294"/>
      <c r="X296" s="294"/>
      <c r="Y296" s="294"/>
      <c r="Z296" s="294"/>
      <c r="AA296" s="294"/>
      <c r="AB296" s="294"/>
      <c r="AC296" s="294"/>
      <c r="AD296" s="294"/>
      <c r="AE296" s="294"/>
      <c r="AF296" s="294"/>
      <c r="AG296" s="294"/>
      <c r="AH296" s="294"/>
      <c r="AI296" s="294"/>
      <c r="AJ296" s="294"/>
      <c r="AK296" s="294"/>
    </row>
    <row r="297" spans="1:37" x14ac:dyDescent="0.25">
      <c r="A297" s="294"/>
      <c r="B297" s="294"/>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c r="AA297" s="294"/>
      <c r="AB297" s="294"/>
      <c r="AC297" s="294"/>
      <c r="AD297" s="294"/>
      <c r="AE297" s="294"/>
      <c r="AF297" s="294"/>
      <c r="AG297" s="294"/>
      <c r="AH297" s="294"/>
      <c r="AI297" s="294"/>
      <c r="AJ297" s="294"/>
      <c r="AK297" s="294"/>
    </row>
    <row r="298" spans="1:37" x14ac:dyDescent="0.25">
      <c r="A298" s="294"/>
      <c r="B298" s="294"/>
      <c r="C298" s="294"/>
      <c r="D298" s="294"/>
      <c r="E298" s="294"/>
      <c r="F298" s="294"/>
      <c r="G298" s="294"/>
      <c r="H298" s="294"/>
      <c r="I298" s="294"/>
      <c r="J298" s="294"/>
      <c r="K298" s="294"/>
      <c r="L298" s="294"/>
      <c r="M298" s="294"/>
      <c r="N298" s="294"/>
      <c r="O298" s="294"/>
      <c r="P298" s="294"/>
      <c r="Q298" s="294"/>
      <c r="R298" s="294"/>
      <c r="S298" s="294"/>
      <c r="T298" s="294"/>
      <c r="U298" s="294"/>
      <c r="V298" s="294"/>
      <c r="W298" s="294"/>
      <c r="X298" s="294"/>
      <c r="Y298" s="294"/>
      <c r="Z298" s="294"/>
      <c r="AA298" s="294"/>
      <c r="AB298" s="294"/>
      <c r="AC298" s="294"/>
      <c r="AD298" s="294"/>
      <c r="AE298" s="294"/>
      <c r="AF298" s="294"/>
      <c r="AG298" s="294"/>
      <c r="AH298" s="294"/>
      <c r="AI298" s="294"/>
      <c r="AJ298" s="294"/>
      <c r="AK298" s="294"/>
    </row>
    <row r="299" spans="1:37" x14ac:dyDescent="0.25">
      <c r="A299" s="294"/>
      <c r="B299" s="294"/>
      <c r="C299" s="294"/>
      <c r="D299" s="294"/>
      <c r="E299" s="294"/>
      <c r="F299" s="294"/>
      <c r="G299" s="294"/>
      <c r="H299" s="294"/>
      <c r="I299" s="294"/>
      <c r="J299" s="294"/>
      <c r="K299" s="294"/>
      <c r="L299" s="294"/>
      <c r="M299" s="294"/>
      <c r="N299" s="294"/>
      <c r="O299" s="294"/>
      <c r="P299" s="294"/>
      <c r="Q299" s="294"/>
      <c r="R299" s="294"/>
      <c r="S299" s="294"/>
      <c r="T299" s="294"/>
      <c r="U299" s="294"/>
      <c r="V299" s="294"/>
      <c r="W299" s="294"/>
      <c r="X299" s="294"/>
      <c r="Y299" s="294"/>
      <c r="Z299" s="294"/>
      <c r="AA299" s="294"/>
      <c r="AB299" s="294"/>
      <c r="AC299" s="294"/>
      <c r="AD299" s="294"/>
      <c r="AE299" s="294"/>
      <c r="AF299" s="294"/>
      <c r="AG299" s="294"/>
      <c r="AH299" s="294"/>
      <c r="AI299" s="294"/>
      <c r="AJ299" s="294"/>
      <c r="AK299" s="294"/>
    </row>
    <row r="300" spans="1:37" x14ac:dyDescent="0.25">
      <c r="A300" s="294"/>
      <c r="B300" s="294"/>
      <c r="C300" s="294"/>
      <c r="D300" s="294"/>
      <c r="E300" s="294"/>
      <c r="F300" s="294"/>
      <c r="G300" s="294"/>
      <c r="H300" s="294"/>
      <c r="I300" s="294"/>
      <c r="J300" s="294"/>
      <c r="K300" s="294"/>
      <c r="L300" s="294"/>
      <c r="M300" s="294"/>
      <c r="N300" s="294"/>
      <c r="O300" s="294"/>
      <c r="P300" s="294"/>
      <c r="Q300" s="294"/>
      <c r="R300" s="294"/>
      <c r="S300" s="294"/>
      <c r="T300" s="294"/>
      <c r="U300" s="294"/>
      <c r="V300" s="294"/>
      <c r="W300" s="294"/>
      <c r="X300" s="294"/>
      <c r="Y300" s="294"/>
      <c r="Z300" s="294"/>
      <c r="AA300" s="294"/>
      <c r="AB300" s="294"/>
      <c r="AC300" s="294"/>
      <c r="AD300" s="294"/>
      <c r="AE300" s="294"/>
      <c r="AF300" s="294"/>
      <c r="AG300" s="294"/>
      <c r="AH300" s="294"/>
      <c r="AI300" s="294"/>
      <c r="AJ300" s="294"/>
      <c r="AK300" s="294"/>
    </row>
    <row r="301" spans="1:37" x14ac:dyDescent="0.25">
      <c r="A301" s="294"/>
      <c r="B301" s="294"/>
      <c r="C301" s="294"/>
      <c r="D301" s="294"/>
      <c r="E301" s="294"/>
      <c r="F301" s="294"/>
      <c r="G301" s="294"/>
      <c r="H301" s="294"/>
      <c r="I301" s="294"/>
      <c r="J301" s="294"/>
      <c r="K301" s="294"/>
      <c r="L301" s="294"/>
      <c r="M301" s="294"/>
      <c r="N301" s="294"/>
      <c r="O301" s="294"/>
      <c r="P301" s="294"/>
      <c r="Q301" s="294"/>
      <c r="R301" s="294"/>
      <c r="S301" s="294"/>
      <c r="T301" s="294"/>
      <c r="U301" s="294"/>
      <c r="V301" s="294"/>
      <c r="W301" s="294"/>
      <c r="X301" s="294"/>
      <c r="Y301" s="294"/>
      <c r="Z301" s="294"/>
      <c r="AA301" s="294"/>
      <c r="AB301" s="294"/>
      <c r="AC301" s="294"/>
      <c r="AD301" s="294"/>
      <c r="AE301" s="294"/>
      <c r="AF301" s="294"/>
      <c r="AG301" s="294"/>
      <c r="AH301" s="294"/>
      <c r="AI301" s="294"/>
      <c r="AJ301" s="294"/>
      <c r="AK301" s="294"/>
    </row>
    <row r="302" spans="1:37" x14ac:dyDescent="0.25">
      <c r="A302" s="294"/>
      <c r="B302" s="294"/>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c r="AA302" s="294"/>
      <c r="AB302" s="294"/>
      <c r="AC302" s="294"/>
      <c r="AD302" s="294"/>
      <c r="AE302" s="294"/>
      <c r="AF302" s="294"/>
      <c r="AG302" s="294"/>
      <c r="AH302" s="294"/>
      <c r="AI302" s="294"/>
      <c r="AJ302" s="294"/>
      <c r="AK302" s="294"/>
    </row>
    <row r="303" spans="1:37" x14ac:dyDescent="0.25">
      <c r="A303" s="294"/>
      <c r="B303" s="294"/>
      <c r="C303" s="294"/>
      <c r="D303" s="294"/>
      <c r="E303" s="294"/>
      <c r="F303" s="294"/>
      <c r="G303" s="294"/>
      <c r="H303" s="294"/>
      <c r="I303" s="294"/>
      <c r="J303" s="294"/>
      <c r="K303" s="294"/>
      <c r="L303" s="294"/>
      <c r="M303" s="294"/>
      <c r="N303" s="294"/>
      <c r="O303" s="294"/>
      <c r="P303" s="294"/>
      <c r="Q303" s="294"/>
      <c r="R303" s="294"/>
      <c r="S303" s="294"/>
      <c r="T303" s="294"/>
      <c r="U303" s="294"/>
      <c r="V303" s="294"/>
      <c r="W303" s="294"/>
      <c r="X303" s="294"/>
      <c r="Y303" s="294"/>
      <c r="Z303" s="294"/>
      <c r="AA303" s="294"/>
      <c r="AB303" s="294"/>
      <c r="AC303" s="294"/>
      <c r="AD303" s="294"/>
      <c r="AE303" s="294"/>
      <c r="AF303" s="294"/>
      <c r="AG303" s="294"/>
      <c r="AH303" s="294"/>
      <c r="AI303" s="294"/>
      <c r="AJ303" s="294"/>
      <c r="AK303" s="294"/>
    </row>
    <row r="304" spans="1:37" x14ac:dyDescent="0.25">
      <c r="A304" s="294"/>
      <c r="B304" s="294"/>
      <c r="C304" s="294"/>
      <c r="D304" s="294"/>
      <c r="E304" s="294"/>
      <c r="F304" s="294"/>
      <c r="G304" s="294"/>
      <c r="H304" s="294"/>
      <c r="I304" s="294"/>
      <c r="J304" s="294"/>
      <c r="K304" s="294"/>
      <c r="L304" s="294"/>
      <c r="M304" s="294"/>
      <c r="N304" s="294"/>
      <c r="O304" s="294"/>
      <c r="P304" s="294"/>
      <c r="Q304" s="294"/>
      <c r="R304" s="294"/>
      <c r="S304" s="294"/>
      <c r="T304" s="294"/>
      <c r="U304" s="294"/>
      <c r="V304" s="294"/>
      <c r="W304" s="294"/>
      <c r="X304" s="294"/>
      <c r="Y304" s="294"/>
      <c r="Z304" s="294"/>
      <c r="AA304" s="294"/>
      <c r="AB304" s="294"/>
      <c r="AC304" s="294"/>
      <c r="AD304" s="294"/>
      <c r="AE304" s="294"/>
      <c r="AF304" s="294"/>
      <c r="AG304" s="294"/>
      <c r="AH304" s="294"/>
      <c r="AI304" s="294"/>
      <c r="AJ304" s="294"/>
      <c r="AK304" s="294"/>
    </row>
    <row r="305" spans="1:37" x14ac:dyDescent="0.25">
      <c r="A305" s="294"/>
      <c r="B305" s="294"/>
      <c r="C305" s="294"/>
      <c r="D305" s="294"/>
      <c r="E305" s="294"/>
      <c r="F305" s="294"/>
      <c r="G305" s="294"/>
      <c r="H305" s="294"/>
      <c r="I305" s="294"/>
      <c r="J305" s="294"/>
      <c r="K305" s="294"/>
      <c r="L305" s="294"/>
      <c r="M305" s="294"/>
      <c r="N305" s="294"/>
      <c r="O305" s="294"/>
      <c r="P305" s="294"/>
      <c r="Q305" s="294"/>
      <c r="R305" s="294"/>
      <c r="S305" s="294"/>
      <c r="T305" s="294"/>
      <c r="U305" s="294"/>
      <c r="V305" s="294"/>
      <c r="W305" s="294"/>
      <c r="X305" s="294"/>
      <c r="Y305" s="294"/>
      <c r="Z305" s="294"/>
      <c r="AA305" s="294"/>
      <c r="AB305" s="294"/>
      <c r="AC305" s="294"/>
      <c r="AD305" s="294"/>
      <c r="AE305" s="294"/>
      <c r="AF305" s="294"/>
      <c r="AG305" s="294"/>
      <c r="AH305" s="294"/>
      <c r="AI305" s="294"/>
      <c r="AJ305" s="294"/>
      <c r="AK305" s="294"/>
    </row>
    <row r="306" spans="1:37" x14ac:dyDescent="0.25">
      <c r="A306" s="294"/>
      <c r="B306" s="294"/>
      <c r="C306" s="294"/>
      <c r="D306" s="294"/>
      <c r="E306" s="294"/>
      <c r="F306" s="294"/>
      <c r="G306" s="294"/>
      <c r="H306" s="294"/>
      <c r="I306" s="294"/>
      <c r="J306" s="294"/>
      <c r="K306" s="294"/>
      <c r="L306" s="294"/>
      <c r="M306" s="294"/>
      <c r="N306" s="294"/>
      <c r="O306" s="294"/>
      <c r="P306" s="294"/>
      <c r="Q306" s="294"/>
      <c r="R306" s="294"/>
      <c r="S306" s="294"/>
      <c r="T306" s="294"/>
      <c r="U306" s="294"/>
      <c r="V306" s="294"/>
      <c r="W306" s="294"/>
      <c r="X306" s="294"/>
      <c r="Y306" s="294"/>
      <c r="Z306" s="294"/>
      <c r="AA306" s="294"/>
      <c r="AB306" s="294"/>
      <c r="AC306" s="294"/>
      <c r="AD306" s="294"/>
      <c r="AE306" s="294"/>
      <c r="AF306" s="294"/>
      <c r="AG306" s="294"/>
      <c r="AH306" s="294"/>
      <c r="AI306" s="294"/>
      <c r="AJ306" s="294"/>
      <c r="AK306" s="294"/>
    </row>
    <row r="307" spans="1:37" x14ac:dyDescent="0.25">
      <c r="A307" s="294"/>
      <c r="B307" s="294"/>
      <c r="C307" s="294"/>
      <c r="D307" s="294"/>
      <c r="E307" s="294"/>
      <c r="F307" s="294"/>
      <c r="G307" s="294"/>
      <c r="H307" s="294"/>
      <c r="I307" s="294"/>
      <c r="J307" s="294"/>
      <c r="K307" s="294"/>
      <c r="L307" s="294"/>
      <c r="M307" s="294"/>
      <c r="N307" s="294"/>
      <c r="O307" s="294"/>
      <c r="P307" s="294"/>
      <c r="Q307" s="294"/>
      <c r="R307" s="294"/>
      <c r="S307" s="294"/>
      <c r="T307" s="294"/>
      <c r="U307" s="294"/>
      <c r="V307" s="294"/>
      <c r="W307" s="294"/>
      <c r="X307" s="294"/>
      <c r="Y307" s="294"/>
      <c r="Z307" s="294"/>
      <c r="AA307" s="294"/>
      <c r="AB307" s="294"/>
      <c r="AC307" s="294"/>
      <c r="AD307" s="294"/>
      <c r="AE307" s="294"/>
      <c r="AF307" s="294"/>
      <c r="AG307" s="294"/>
      <c r="AH307" s="294"/>
      <c r="AI307" s="294"/>
      <c r="AJ307" s="294"/>
      <c r="AK307" s="294"/>
    </row>
    <row r="308" spans="1:37" x14ac:dyDescent="0.25">
      <c r="A308" s="294"/>
      <c r="B308" s="294"/>
      <c r="C308" s="294"/>
      <c r="D308" s="294"/>
      <c r="E308" s="294"/>
      <c r="F308" s="294"/>
      <c r="G308" s="294"/>
      <c r="H308" s="294"/>
      <c r="I308" s="294"/>
      <c r="J308" s="294"/>
      <c r="K308" s="294"/>
      <c r="L308" s="294"/>
      <c r="M308" s="294"/>
      <c r="N308" s="294"/>
      <c r="O308" s="294"/>
      <c r="P308" s="294"/>
      <c r="Q308" s="294"/>
      <c r="R308" s="294"/>
      <c r="S308" s="294"/>
      <c r="T308" s="294"/>
      <c r="U308" s="294"/>
      <c r="V308" s="294"/>
      <c r="W308" s="294"/>
      <c r="X308" s="294"/>
      <c r="Y308" s="294"/>
      <c r="Z308" s="294"/>
      <c r="AA308" s="294"/>
      <c r="AB308" s="294"/>
      <c r="AC308" s="294"/>
      <c r="AD308" s="294"/>
      <c r="AE308" s="294"/>
      <c r="AF308" s="294"/>
      <c r="AG308" s="294"/>
      <c r="AH308" s="294"/>
      <c r="AI308" s="294"/>
      <c r="AJ308" s="294"/>
      <c r="AK308" s="294"/>
    </row>
    <row r="309" spans="1:37" x14ac:dyDescent="0.25">
      <c r="A309" s="294"/>
      <c r="B309" s="294"/>
      <c r="C309" s="294"/>
      <c r="D309" s="294"/>
      <c r="E309" s="294"/>
      <c r="F309" s="294"/>
      <c r="G309" s="294"/>
      <c r="H309" s="294"/>
      <c r="I309" s="294"/>
      <c r="J309" s="294"/>
      <c r="K309" s="294"/>
      <c r="L309" s="294"/>
      <c r="M309" s="294"/>
      <c r="N309" s="294"/>
      <c r="O309" s="294"/>
      <c r="P309" s="294"/>
      <c r="Q309" s="294"/>
      <c r="R309" s="294"/>
      <c r="S309" s="294"/>
      <c r="T309" s="294"/>
      <c r="U309" s="294"/>
      <c r="V309" s="294"/>
      <c r="W309" s="294"/>
      <c r="X309" s="294"/>
      <c r="Y309" s="294"/>
      <c r="Z309" s="294"/>
      <c r="AA309" s="294"/>
      <c r="AB309" s="294"/>
      <c r="AC309" s="294"/>
      <c r="AD309" s="294"/>
      <c r="AE309" s="294"/>
      <c r="AF309" s="294"/>
      <c r="AG309" s="294"/>
      <c r="AH309" s="294"/>
      <c r="AI309" s="294"/>
      <c r="AJ309" s="294"/>
      <c r="AK309" s="294"/>
    </row>
    <row r="310" spans="1:37" x14ac:dyDescent="0.25">
      <c r="A310" s="294"/>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94"/>
      <c r="AJ310" s="294"/>
      <c r="AK310" s="294"/>
    </row>
    <row r="311" spans="1:37" x14ac:dyDescent="0.25">
      <c r="A311" s="294"/>
      <c r="B311" s="294"/>
      <c r="C311" s="294"/>
      <c r="D311" s="294"/>
      <c r="E311" s="294"/>
      <c r="F311" s="294"/>
      <c r="G311" s="294"/>
      <c r="H311" s="294"/>
      <c r="I311" s="294"/>
      <c r="J311" s="294"/>
      <c r="K311" s="294"/>
      <c r="L311" s="294"/>
      <c r="M311" s="294"/>
      <c r="N311" s="294"/>
      <c r="O311" s="294"/>
      <c r="P311" s="294"/>
      <c r="Q311" s="294"/>
      <c r="R311" s="294"/>
      <c r="S311" s="294"/>
      <c r="T311" s="294"/>
      <c r="U311" s="294"/>
      <c r="V311" s="294"/>
      <c r="W311" s="294"/>
      <c r="X311" s="294"/>
      <c r="Y311" s="294"/>
      <c r="Z311" s="294"/>
      <c r="AA311" s="294"/>
      <c r="AB311" s="294"/>
      <c r="AC311" s="294"/>
      <c r="AD311" s="294"/>
      <c r="AE311" s="294"/>
      <c r="AF311" s="294"/>
      <c r="AG311" s="294"/>
      <c r="AH311" s="294"/>
      <c r="AI311" s="294"/>
      <c r="AJ311" s="294"/>
      <c r="AK311" s="294"/>
    </row>
    <row r="312" spans="1:37" x14ac:dyDescent="0.25">
      <c r="A312" s="294"/>
      <c r="B312" s="294"/>
      <c r="C312" s="294"/>
      <c r="D312" s="294"/>
      <c r="E312" s="294"/>
      <c r="F312" s="294"/>
      <c r="G312" s="294"/>
      <c r="H312" s="294"/>
      <c r="I312" s="294"/>
      <c r="J312" s="294"/>
      <c r="K312" s="294"/>
      <c r="L312" s="294"/>
      <c r="M312" s="294"/>
      <c r="N312" s="294"/>
      <c r="O312" s="294"/>
      <c r="P312" s="294"/>
      <c r="Q312" s="294"/>
      <c r="R312" s="294"/>
      <c r="S312" s="294"/>
      <c r="T312" s="294"/>
      <c r="U312" s="294"/>
      <c r="V312" s="294"/>
      <c r="W312" s="294"/>
      <c r="X312" s="294"/>
      <c r="Y312" s="294"/>
      <c r="Z312" s="294"/>
      <c r="AA312" s="294"/>
      <c r="AB312" s="294"/>
      <c r="AC312" s="294"/>
      <c r="AD312" s="294"/>
      <c r="AE312" s="294"/>
      <c r="AF312" s="294"/>
      <c r="AG312" s="294"/>
      <c r="AH312" s="294"/>
      <c r="AI312" s="294"/>
      <c r="AJ312" s="294"/>
      <c r="AK312" s="294"/>
    </row>
    <row r="313" spans="1:37" x14ac:dyDescent="0.25">
      <c r="A313" s="294"/>
      <c r="B313" s="294"/>
      <c r="C313" s="294"/>
      <c r="D313" s="294"/>
      <c r="E313" s="294"/>
      <c r="F313" s="294"/>
      <c r="G313" s="294"/>
      <c r="H313" s="294"/>
      <c r="I313" s="294"/>
      <c r="J313" s="294"/>
      <c r="K313" s="294"/>
      <c r="L313" s="294"/>
      <c r="M313" s="294"/>
      <c r="N313" s="294"/>
      <c r="O313" s="294"/>
      <c r="P313" s="294"/>
      <c r="Q313" s="294"/>
      <c r="R313" s="294"/>
      <c r="S313" s="294"/>
      <c r="T313" s="294"/>
      <c r="U313" s="294"/>
      <c r="V313" s="294"/>
      <c r="W313" s="294"/>
      <c r="X313" s="294"/>
      <c r="Y313" s="294"/>
      <c r="Z313" s="294"/>
      <c r="AA313" s="294"/>
      <c r="AB313" s="294"/>
      <c r="AC313" s="294"/>
      <c r="AD313" s="294"/>
      <c r="AE313" s="294"/>
      <c r="AF313" s="294"/>
      <c r="AG313" s="294"/>
      <c r="AH313" s="294"/>
      <c r="AI313" s="294"/>
      <c r="AJ313" s="294"/>
      <c r="AK313" s="294"/>
    </row>
    <row r="314" spans="1:37" x14ac:dyDescent="0.25">
      <c r="A314" s="294"/>
      <c r="B314" s="294"/>
      <c r="C314" s="294"/>
      <c r="D314" s="294"/>
      <c r="E314" s="294"/>
      <c r="F314" s="294"/>
      <c r="G314" s="294"/>
      <c r="H314" s="294"/>
      <c r="I314" s="294"/>
      <c r="J314" s="294"/>
      <c r="K314" s="294"/>
      <c r="L314" s="294"/>
      <c r="M314" s="294"/>
      <c r="N314" s="294"/>
      <c r="O314" s="294"/>
      <c r="P314" s="294"/>
      <c r="Q314" s="294"/>
      <c r="R314" s="294"/>
      <c r="S314" s="294"/>
      <c r="T314" s="294"/>
      <c r="U314" s="294"/>
      <c r="V314" s="294"/>
      <c r="W314" s="294"/>
      <c r="X314" s="294"/>
      <c r="Y314" s="294"/>
      <c r="Z314" s="294"/>
      <c r="AA314" s="294"/>
      <c r="AB314" s="294"/>
      <c r="AC314" s="294"/>
      <c r="AD314" s="294"/>
      <c r="AE314" s="294"/>
      <c r="AF314" s="294"/>
      <c r="AG314" s="294"/>
      <c r="AH314" s="294"/>
      <c r="AI314" s="294"/>
      <c r="AJ314" s="294"/>
      <c r="AK314" s="294"/>
    </row>
    <row r="315" spans="1:37" x14ac:dyDescent="0.25">
      <c r="A315" s="294"/>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294"/>
      <c r="AF315" s="294"/>
      <c r="AG315" s="294"/>
      <c r="AH315" s="294"/>
      <c r="AI315" s="294"/>
      <c r="AJ315" s="294"/>
      <c r="AK315" s="294"/>
    </row>
    <row r="316" spans="1:37" x14ac:dyDescent="0.25">
      <c r="A316" s="294"/>
      <c r="B316" s="294"/>
      <c r="C316" s="294"/>
      <c r="D316" s="294"/>
      <c r="E316" s="294"/>
      <c r="F316" s="294"/>
      <c r="G316" s="294"/>
      <c r="H316" s="294"/>
      <c r="I316" s="294"/>
      <c r="J316" s="294"/>
      <c r="K316" s="294"/>
      <c r="L316" s="294"/>
      <c r="M316" s="294"/>
      <c r="N316" s="294"/>
      <c r="O316" s="294"/>
      <c r="P316" s="294"/>
      <c r="Q316" s="294"/>
      <c r="R316" s="294"/>
      <c r="S316" s="294"/>
      <c r="T316" s="294"/>
      <c r="U316" s="294"/>
      <c r="V316" s="294"/>
      <c r="W316" s="294"/>
      <c r="X316" s="294"/>
      <c r="Y316" s="294"/>
      <c r="Z316" s="294"/>
      <c r="AA316" s="294"/>
      <c r="AB316" s="294"/>
      <c r="AC316" s="294"/>
      <c r="AD316" s="294"/>
      <c r="AE316" s="294"/>
      <c r="AF316" s="294"/>
      <c r="AG316" s="294"/>
      <c r="AH316" s="294"/>
      <c r="AI316" s="294"/>
      <c r="AJ316" s="294"/>
      <c r="AK316" s="294"/>
    </row>
    <row r="317" spans="1:37" x14ac:dyDescent="0.25">
      <c r="A317" s="294"/>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294"/>
      <c r="AE317" s="294"/>
      <c r="AF317" s="294"/>
      <c r="AG317" s="294"/>
      <c r="AH317" s="294"/>
      <c r="AI317" s="294"/>
      <c r="AJ317" s="294"/>
      <c r="AK317" s="294"/>
    </row>
    <row r="318" spans="1:37" x14ac:dyDescent="0.25">
      <c r="A318" s="294"/>
      <c r="B318" s="294"/>
      <c r="C318" s="294"/>
      <c r="D318" s="294"/>
      <c r="E318" s="294"/>
      <c r="F318" s="294"/>
      <c r="G318" s="294"/>
      <c r="H318" s="294"/>
      <c r="I318" s="294"/>
      <c r="J318" s="294"/>
      <c r="K318" s="294"/>
      <c r="L318" s="294"/>
      <c r="M318" s="294"/>
      <c r="N318" s="294"/>
      <c r="O318" s="294"/>
      <c r="P318" s="294"/>
      <c r="Q318" s="294"/>
      <c r="R318" s="294"/>
      <c r="S318" s="294"/>
      <c r="T318" s="294"/>
      <c r="U318" s="294"/>
      <c r="V318" s="294"/>
      <c r="W318" s="294"/>
      <c r="X318" s="294"/>
      <c r="Y318" s="294"/>
      <c r="Z318" s="294"/>
      <c r="AA318" s="294"/>
      <c r="AB318" s="294"/>
      <c r="AC318" s="294"/>
      <c r="AD318" s="294"/>
      <c r="AE318" s="294"/>
      <c r="AF318" s="294"/>
      <c r="AG318" s="294"/>
      <c r="AH318" s="294"/>
      <c r="AI318" s="294"/>
      <c r="AJ318" s="294"/>
      <c r="AK318" s="294"/>
    </row>
    <row r="319" spans="1:37" x14ac:dyDescent="0.25">
      <c r="A319" s="294"/>
      <c r="B319" s="294"/>
      <c r="C319" s="294"/>
      <c r="D319" s="294"/>
      <c r="E319" s="294"/>
      <c r="F319" s="294"/>
      <c r="G319" s="294"/>
      <c r="H319" s="294"/>
      <c r="I319" s="294"/>
      <c r="J319" s="294"/>
      <c r="K319" s="294"/>
      <c r="L319" s="294"/>
      <c r="M319" s="294"/>
      <c r="N319" s="294"/>
      <c r="O319" s="294"/>
      <c r="P319" s="294"/>
      <c r="Q319" s="294"/>
      <c r="R319" s="294"/>
      <c r="S319" s="294"/>
      <c r="T319" s="294"/>
      <c r="U319" s="294"/>
      <c r="V319" s="294"/>
      <c r="W319" s="294"/>
      <c r="X319" s="294"/>
      <c r="Y319" s="294"/>
      <c r="Z319" s="294"/>
      <c r="AA319" s="294"/>
      <c r="AB319" s="294"/>
      <c r="AC319" s="294"/>
      <c r="AD319" s="294"/>
      <c r="AE319" s="294"/>
      <c r="AF319" s="294"/>
      <c r="AG319" s="294"/>
      <c r="AH319" s="294"/>
      <c r="AI319" s="294"/>
      <c r="AJ319" s="294"/>
      <c r="AK319" s="294"/>
    </row>
    <row r="320" spans="1:37" x14ac:dyDescent="0.25">
      <c r="A320" s="294"/>
      <c r="B320" s="294"/>
      <c r="C320" s="294"/>
      <c r="D320" s="294"/>
      <c r="E320" s="294"/>
      <c r="F320" s="294"/>
      <c r="G320" s="294"/>
      <c r="H320" s="294"/>
      <c r="I320" s="294"/>
      <c r="J320" s="294"/>
      <c r="K320" s="294"/>
      <c r="L320" s="294"/>
      <c r="M320" s="294"/>
      <c r="N320" s="294"/>
      <c r="O320" s="294"/>
      <c r="P320" s="294"/>
      <c r="Q320" s="294"/>
      <c r="R320" s="294"/>
      <c r="S320" s="294"/>
      <c r="T320" s="294"/>
      <c r="U320" s="294"/>
      <c r="V320" s="294"/>
      <c r="W320" s="294"/>
      <c r="X320" s="294"/>
      <c r="Y320" s="294"/>
      <c r="Z320" s="294"/>
      <c r="AA320" s="294"/>
      <c r="AB320" s="294"/>
      <c r="AC320" s="294"/>
      <c r="AD320" s="294"/>
      <c r="AE320" s="294"/>
      <c r="AF320" s="294"/>
      <c r="AG320" s="294"/>
      <c r="AH320" s="294"/>
      <c r="AI320" s="294"/>
      <c r="AJ320" s="294"/>
      <c r="AK320" s="294"/>
    </row>
    <row r="321" spans="1:37" x14ac:dyDescent="0.25">
      <c r="A321" s="294"/>
      <c r="B321" s="294"/>
      <c r="C321" s="294"/>
      <c r="D321" s="294"/>
      <c r="E321" s="294"/>
      <c r="F321" s="294"/>
      <c r="G321" s="294"/>
      <c r="H321" s="294"/>
      <c r="I321" s="294"/>
      <c r="J321" s="294"/>
      <c r="K321" s="294"/>
      <c r="L321" s="294"/>
      <c r="M321" s="294"/>
      <c r="N321" s="294"/>
      <c r="O321" s="294"/>
      <c r="P321" s="294"/>
      <c r="Q321" s="294"/>
      <c r="R321" s="294"/>
      <c r="S321" s="294"/>
      <c r="T321" s="294"/>
      <c r="U321" s="294"/>
      <c r="V321" s="294"/>
      <c r="W321" s="294"/>
      <c r="X321" s="294"/>
      <c r="Y321" s="294"/>
      <c r="Z321" s="294"/>
      <c r="AA321" s="294"/>
      <c r="AB321" s="294"/>
      <c r="AC321" s="294"/>
      <c r="AD321" s="294"/>
      <c r="AE321" s="294"/>
      <c r="AF321" s="294"/>
      <c r="AG321" s="294"/>
      <c r="AH321" s="294"/>
      <c r="AI321" s="294"/>
      <c r="AJ321" s="294"/>
      <c r="AK321" s="294"/>
    </row>
    <row r="322" spans="1:37" x14ac:dyDescent="0.25">
      <c r="A322" s="294"/>
      <c r="B322" s="294"/>
      <c r="C322" s="294"/>
      <c r="D322" s="294"/>
      <c r="E322" s="294"/>
      <c r="F322" s="294"/>
      <c r="G322" s="294"/>
      <c r="H322" s="294"/>
      <c r="I322" s="294"/>
      <c r="J322" s="294"/>
      <c r="K322" s="294"/>
      <c r="L322" s="294"/>
      <c r="M322" s="294"/>
      <c r="N322" s="294"/>
      <c r="O322" s="294"/>
      <c r="P322" s="294"/>
      <c r="Q322" s="294"/>
      <c r="R322" s="294"/>
      <c r="S322" s="294"/>
      <c r="T322" s="294"/>
      <c r="U322" s="294"/>
      <c r="V322" s="294"/>
      <c r="W322" s="294"/>
      <c r="X322" s="294"/>
      <c r="Y322" s="294"/>
      <c r="Z322" s="294"/>
      <c r="AA322" s="294"/>
      <c r="AB322" s="294"/>
      <c r="AC322" s="294"/>
      <c r="AD322" s="294"/>
      <c r="AE322" s="294"/>
      <c r="AF322" s="294"/>
      <c r="AG322" s="294"/>
      <c r="AH322" s="294"/>
      <c r="AI322" s="294"/>
      <c r="AJ322" s="294"/>
      <c r="AK322" s="294"/>
    </row>
    <row r="323" spans="1:37" x14ac:dyDescent="0.25">
      <c r="A323" s="294"/>
      <c r="B323" s="294"/>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294"/>
      <c r="AF323" s="294"/>
      <c r="AG323" s="294"/>
      <c r="AH323" s="294"/>
      <c r="AI323" s="294"/>
      <c r="AJ323" s="294"/>
      <c r="AK323" s="294"/>
    </row>
    <row r="324" spans="1:37" x14ac:dyDescent="0.25">
      <c r="A324" s="294"/>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294"/>
      <c r="AF324" s="294"/>
      <c r="AG324" s="294"/>
      <c r="AH324" s="294"/>
      <c r="AI324" s="294"/>
      <c r="AJ324" s="294"/>
      <c r="AK324" s="294"/>
    </row>
    <row r="325" spans="1:37" x14ac:dyDescent="0.25">
      <c r="A325" s="294"/>
      <c r="B325" s="294"/>
      <c r="C325" s="294"/>
      <c r="D325" s="294"/>
      <c r="E325" s="294"/>
      <c r="F325" s="294"/>
      <c r="G325" s="294"/>
      <c r="H325" s="294"/>
      <c r="I325" s="294"/>
      <c r="J325" s="294"/>
      <c r="K325" s="294"/>
      <c r="L325" s="294"/>
      <c r="M325" s="294"/>
      <c r="N325" s="294"/>
      <c r="O325" s="294"/>
      <c r="P325" s="294"/>
      <c r="Q325" s="294"/>
      <c r="R325" s="294"/>
      <c r="S325" s="294"/>
      <c r="T325" s="294"/>
      <c r="U325" s="294"/>
      <c r="V325" s="294"/>
      <c r="W325" s="294"/>
      <c r="X325" s="294"/>
      <c r="Y325" s="294"/>
      <c r="Z325" s="294"/>
      <c r="AA325" s="294"/>
      <c r="AB325" s="294"/>
      <c r="AC325" s="294"/>
      <c r="AD325" s="294"/>
      <c r="AE325" s="294"/>
      <c r="AF325" s="294"/>
      <c r="AG325" s="294"/>
      <c r="AH325" s="294"/>
      <c r="AI325" s="294"/>
      <c r="AJ325" s="294"/>
      <c r="AK325" s="294"/>
    </row>
    <row r="326" spans="1:37" x14ac:dyDescent="0.25">
      <c r="A326" s="294"/>
      <c r="B326" s="294"/>
      <c r="C326" s="294"/>
      <c r="D326" s="294"/>
      <c r="E326" s="294"/>
      <c r="F326" s="294"/>
      <c r="G326" s="294"/>
      <c r="H326" s="294"/>
      <c r="I326" s="294"/>
      <c r="J326" s="294"/>
      <c r="K326" s="294"/>
      <c r="L326" s="294"/>
      <c r="M326" s="294"/>
      <c r="N326" s="294"/>
      <c r="O326" s="294"/>
      <c r="P326" s="294"/>
      <c r="Q326" s="294"/>
      <c r="R326" s="294"/>
      <c r="S326" s="294"/>
      <c r="T326" s="294"/>
      <c r="U326" s="294"/>
      <c r="V326" s="294"/>
      <c r="W326" s="294"/>
      <c r="X326" s="294"/>
      <c r="Y326" s="294"/>
      <c r="Z326" s="294"/>
      <c r="AA326" s="294"/>
      <c r="AB326" s="294"/>
      <c r="AC326" s="294"/>
      <c r="AD326" s="294"/>
      <c r="AE326" s="294"/>
      <c r="AF326" s="294"/>
      <c r="AG326" s="294"/>
      <c r="AH326" s="294"/>
      <c r="AI326" s="294"/>
      <c r="AJ326" s="294"/>
      <c r="AK326" s="294"/>
    </row>
    <row r="327" spans="1:37" x14ac:dyDescent="0.25">
      <c r="A327" s="294"/>
      <c r="B327" s="294"/>
      <c r="C327" s="294"/>
      <c r="D327" s="294"/>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c r="AA327" s="294"/>
      <c r="AB327" s="294"/>
      <c r="AC327" s="294"/>
      <c r="AD327" s="294"/>
      <c r="AE327" s="294"/>
      <c r="AF327" s="294"/>
      <c r="AG327" s="294"/>
      <c r="AH327" s="294"/>
      <c r="AI327" s="294"/>
      <c r="AJ327" s="294"/>
      <c r="AK327" s="294"/>
    </row>
    <row r="328" spans="1:37" x14ac:dyDescent="0.25">
      <c r="A328" s="294"/>
      <c r="B328" s="294"/>
      <c r="C328" s="294"/>
      <c r="D328" s="294"/>
      <c r="E328" s="294"/>
      <c r="F328" s="294"/>
      <c r="G328" s="294"/>
      <c r="H328" s="294"/>
      <c r="I328" s="294"/>
      <c r="J328" s="294"/>
      <c r="K328" s="294"/>
      <c r="L328" s="294"/>
      <c r="M328" s="294"/>
      <c r="N328" s="294"/>
      <c r="O328" s="294"/>
      <c r="P328" s="294"/>
      <c r="Q328" s="294"/>
      <c r="R328" s="294"/>
      <c r="S328" s="294"/>
      <c r="T328" s="294"/>
      <c r="U328" s="294"/>
      <c r="V328" s="294"/>
      <c r="W328" s="294"/>
      <c r="X328" s="294"/>
      <c r="Y328" s="294"/>
      <c r="Z328" s="294"/>
      <c r="AA328" s="294"/>
      <c r="AB328" s="294"/>
      <c r="AC328" s="294"/>
      <c r="AD328" s="294"/>
      <c r="AE328" s="294"/>
      <c r="AF328" s="294"/>
      <c r="AG328" s="294"/>
      <c r="AH328" s="294"/>
      <c r="AI328" s="294"/>
      <c r="AJ328" s="294"/>
      <c r="AK328" s="294"/>
    </row>
    <row r="329" spans="1:37" x14ac:dyDescent="0.25">
      <c r="A329" s="294"/>
      <c r="B329" s="294"/>
      <c r="C329" s="294"/>
      <c r="D329" s="294"/>
      <c r="E329" s="294"/>
      <c r="F329" s="294"/>
      <c r="G329" s="294"/>
      <c r="H329" s="294"/>
      <c r="I329" s="294"/>
      <c r="J329" s="294"/>
      <c r="K329" s="294"/>
      <c r="L329" s="294"/>
      <c r="M329" s="294"/>
      <c r="N329" s="294"/>
      <c r="O329" s="294"/>
      <c r="P329" s="294"/>
      <c r="Q329" s="294"/>
      <c r="R329" s="294"/>
      <c r="S329" s="294"/>
      <c r="T329" s="294"/>
      <c r="U329" s="294"/>
      <c r="V329" s="294"/>
      <c r="W329" s="294"/>
      <c r="X329" s="294"/>
      <c r="Y329" s="294"/>
      <c r="Z329" s="294"/>
      <c r="AA329" s="294"/>
      <c r="AB329" s="294"/>
      <c r="AC329" s="294"/>
      <c r="AD329" s="294"/>
      <c r="AE329" s="294"/>
      <c r="AF329" s="294"/>
      <c r="AG329" s="294"/>
      <c r="AH329" s="294"/>
      <c r="AI329" s="294"/>
      <c r="AJ329" s="294"/>
      <c r="AK329" s="294"/>
    </row>
    <row r="330" spans="1:37" x14ac:dyDescent="0.25">
      <c r="A330" s="294"/>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294"/>
      <c r="AE330" s="294"/>
      <c r="AF330" s="294"/>
      <c r="AG330" s="294"/>
      <c r="AH330" s="294"/>
      <c r="AI330" s="294"/>
      <c r="AJ330" s="294"/>
      <c r="AK330" s="294"/>
    </row>
    <row r="331" spans="1:37" x14ac:dyDescent="0.25">
      <c r="A331" s="294"/>
      <c r="B331" s="294"/>
      <c r="C331" s="294"/>
      <c r="D331" s="294"/>
      <c r="E331" s="294"/>
      <c r="F331" s="294"/>
      <c r="G331" s="294"/>
      <c r="H331" s="294"/>
      <c r="I331" s="294"/>
      <c r="J331" s="294"/>
      <c r="K331" s="294"/>
      <c r="L331" s="294"/>
      <c r="M331" s="294"/>
      <c r="N331" s="294"/>
      <c r="O331" s="294"/>
      <c r="P331" s="294"/>
      <c r="Q331" s="294"/>
      <c r="R331" s="294"/>
      <c r="S331" s="294"/>
      <c r="T331" s="294"/>
      <c r="U331" s="294"/>
      <c r="V331" s="294"/>
      <c r="W331" s="294"/>
      <c r="X331" s="294"/>
      <c r="Y331" s="294"/>
      <c r="Z331" s="294"/>
      <c r="AA331" s="294"/>
      <c r="AB331" s="294"/>
      <c r="AC331" s="294"/>
      <c r="AD331" s="294"/>
      <c r="AE331" s="294"/>
      <c r="AF331" s="294"/>
      <c r="AG331" s="294"/>
      <c r="AH331" s="294"/>
      <c r="AI331" s="294"/>
      <c r="AJ331" s="294"/>
      <c r="AK331" s="294"/>
    </row>
    <row r="332" spans="1:37" x14ac:dyDescent="0.25">
      <c r="A332" s="294"/>
      <c r="B332" s="294"/>
      <c r="C332" s="294"/>
      <c r="D332" s="294"/>
      <c r="E332" s="294"/>
      <c r="F332" s="294"/>
      <c r="G332" s="294"/>
      <c r="H332" s="294"/>
      <c r="I332" s="294"/>
      <c r="J332" s="294"/>
      <c r="K332" s="294"/>
      <c r="L332" s="294"/>
      <c r="M332" s="294"/>
      <c r="N332" s="294"/>
      <c r="O332" s="294"/>
      <c r="P332" s="294"/>
      <c r="Q332" s="294"/>
      <c r="R332" s="294"/>
      <c r="S332" s="294"/>
      <c r="T332" s="294"/>
      <c r="U332" s="294"/>
      <c r="V332" s="294"/>
      <c r="W332" s="294"/>
      <c r="X332" s="294"/>
      <c r="Y332" s="294"/>
      <c r="Z332" s="294"/>
      <c r="AA332" s="294"/>
      <c r="AB332" s="294"/>
      <c r="AC332" s="294"/>
      <c r="AD332" s="294"/>
      <c r="AE332" s="294"/>
      <c r="AF332" s="294"/>
      <c r="AG332" s="294"/>
      <c r="AH332" s="294"/>
      <c r="AI332" s="294"/>
      <c r="AJ332" s="294"/>
      <c r="AK332" s="294"/>
    </row>
    <row r="333" spans="1:37" x14ac:dyDescent="0.25">
      <c r="A333" s="294"/>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294"/>
      <c r="AF333" s="294"/>
      <c r="AG333" s="294"/>
      <c r="AH333" s="294"/>
      <c r="AI333" s="294"/>
      <c r="AJ333" s="294"/>
      <c r="AK333" s="294"/>
    </row>
    <row r="334" spans="1:37" x14ac:dyDescent="0.25">
      <c r="A334" s="294"/>
      <c r="B334" s="294"/>
      <c r="C334" s="294"/>
      <c r="D334" s="294"/>
      <c r="E334" s="294"/>
      <c r="F334" s="294"/>
      <c r="G334" s="294"/>
      <c r="H334" s="294"/>
      <c r="I334" s="294"/>
      <c r="J334" s="294"/>
      <c r="K334" s="294"/>
      <c r="L334" s="294"/>
      <c r="M334" s="294"/>
      <c r="N334" s="294"/>
      <c r="O334" s="294"/>
      <c r="P334" s="294"/>
      <c r="Q334" s="294"/>
      <c r="R334" s="294"/>
      <c r="S334" s="294"/>
      <c r="T334" s="294"/>
      <c r="U334" s="294"/>
      <c r="V334" s="294"/>
      <c r="W334" s="294"/>
      <c r="X334" s="294"/>
      <c r="Y334" s="294"/>
      <c r="Z334" s="294"/>
      <c r="AA334" s="294"/>
      <c r="AB334" s="294"/>
      <c r="AC334" s="294"/>
      <c r="AD334" s="294"/>
      <c r="AE334" s="294"/>
      <c r="AF334" s="294"/>
      <c r="AG334" s="294"/>
      <c r="AH334" s="294"/>
      <c r="AI334" s="294"/>
      <c r="AJ334" s="294"/>
      <c r="AK334" s="294"/>
    </row>
    <row r="335" spans="1:37" x14ac:dyDescent="0.25">
      <c r="A335" s="294"/>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294"/>
      <c r="AE335" s="294"/>
      <c r="AF335" s="294"/>
      <c r="AG335" s="294"/>
      <c r="AH335" s="294"/>
      <c r="AI335" s="294"/>
      <c r="AJ335" s="294"/>
      <c r="AK335" s="294"/>
    </row>
    <row r="336" spans="1:37" x14ac:dyDescent="0.25">
      <c r="A336" s="294"/>
      <c r="B336" s="294"/>
      <c r="C336" s="294"/>
      <c r="D336" s="294"/>
      <c r="E336" s="294"/>
      <c r="F336" s="294"/>
      <c r="G336" s="294"/>
      <c r="H336" s="294"/>
      <c r="I336" s="294"/>
      <c r="J336" s="294"/>
      <c r="K336" s="294"/>
      <c r="L336" s="294"/>
      <c r="M336" s="294"/>
      <c r="N336" s="294"/>
      <c r="O336" s="294"/>
      <c r="P336" s="294"/>
      <c r="Q336" s="294"/>
      <c r="R336" s="294"/>
      <c r="S336" s="294"/>
      <c r="T336" s="294"/>
      <c r="U336" s="294"/>
      <c r="V336" s="294"/>
      <c r="W336" s="294"/>
      <c r="X336" s="294"/>
      <c r="Y336" s="294"/>
      <c r="Z336" s="294"/>
      <c r="AA336" s="294"/>
      <c r="AB336" s="294"/>
      <c r="AC336" s="294"/>
      <c r="AD336" s="294"/>
      <c r="AE336" s="294"/>
      <c r="AF336" s="294"/>
      <c r="AG336" s="294"/>
      <c r="AH336" s="294"/>
      <c r="AI336" s="294"/>
      <c r="AJ336" s="294"/>
      <c r="AK336" s="294"/>
    </row>
    <row r="337" spans="1:37" x14ac:dyDescent="0.25">
      <c r="A337" s="294"/>
      <c r="B337" s="294"/>
      <c r="C337" s="294"/>
      <c r="D337" s="294"/>
      <c r="E337" s="294"/>
      <c r="F337" s="294"/>
      <c r="G337" s="294"/>
      <c r="H337" s="294"/>
      <c r="I337" s="294"/>
      <c r="J337" s="294"/>
      <c r="K337" s="294"/>
      <c r="L337" s="294"/>
      <c r="M337" s="294"/>
      <c r="N337" s="294"/>
      <c r="O337" s="294"/>
      <c r="P337" s="294"/>
      <c r="Q337" s="294"/>
      <c r="R337" s="294"/>
      <c r="S337" s="294"/>
      <c r="T337" s="294"/>
      <c r="U337" s="294"/>
      <c r="V337" s="294"/>
      <c r="W337" s="294"/>
      <c r="X337" s="294"/>
      <c r="Y337" s="294"/>
      <c r="Z337" s="294"/>
      <c r="AA337" s="294"/>
      <c r="AB337" s="294"/>
      <c r="AC337" s="294"/>
      <c r="AD337" s="294"/>
      <c r="AE337" s="294"/>
      <c r="AF337" s="294"/>
      <c r="AG337" s="294"/>
      <c r="AH337" s="294"/>
      <c r="AI337" s="294"/>
      <c r="AJ337" s="294"/>
      <c r="AK337" s="294"/>
    </row>
    <row r="338" spans="1:37" x14ac:dyDescent="0.25">
      <c r="A338" s="294"/>
      <c r="B338" s="294"/>
      <c r="C338" s="294"/>
      <c r="D338" s="294"/>
      <c r="E338" s="294"/>
      <c r="F338" s="294"/>
      <c r="G338" s="294"/>
      <c r="H338" s="294"/>
      <c r="I338" s="294"/>
      <c r="J338" s="294"/>
      <c r="K338" s="294"/>
      <c r="L338" s="294"/>
      <c r="M338" s="294"/>
      <c r="N338" s="294"/>
      <c r="O338" s="294"/>
      <c r="P338" s="294"/>
      <c r="Q338" s="294"/>
      <c r="R338" s="294"/>
      <c r="S338" s="294"/>
      <c r="T338" s="294"/>
      <c r="U338" s="294"/>
      <c r="V338" s="294"/>
      <c r="W338" s="294"/>
      <c r="X338" s="294"/>
      <c r="Y338" s="294"/>
      <c r="Z338" s="294"/>
      <c r="AA338" s="294"/>
      <c r="AB338" s="294"/>
      <c r="AC338" s="294"/>
      <c r="AD338" s="294"/>
      <c r="AE338" s="294"/>
      <c r="AF338" s="294"/>
      <c r="AG338" s="294"/>
      <c r="AH338" s="294"/>
      <c r="AI338" s="294"/>
      <c r="AJ338" s="294"/>
      <c r="AK338" s="294"/>
    </row>
    <row r="339" spans="1:37" x14ac:dyDescent="0.25">
      <c r="A339" s="294"/>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c r="AA339" s="294"/>
      <c r="AB339" s="294"/>
      <c r="AC339" s="294"/>
      <c r="AD339" s="294"/>
      <c r="AE339" s="294"/>
      <c r="AF339" s="294"/>
      <c r="AG339" s="294"/>
      <c r="AH339" s="294"/>
      <c r="AI339" s="294"/>
      <c r="AJ339" s="294"/>
      <c r="AK339" s="294"/>
    </row>
    <row r="340" spans="1:37" x14ac:dyDescent="0.25">
      <c r="A340" s="294"/>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c r="AE340" s="294"/>
      <c r="AF340" s="294"/>
      <c r="AG340" s="294"/>
      <c r="AH340" s="294"/>
      <c r="AI340" s="294"/>
      <c r="AJ340" s="294"/>
      <c r="AK340" s="294"/>
    </row>
    <row r="341" spans="1:37" x14ac:dyDescent="0.25">
      <c r="A341" s="294"/>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294"/>
      <c r="AE341" s="294"/>
      <c r="AF341" s="294"/>
      <c r="AG341" s="294"/>
      <c r="AH341" s="294"/>
      <c r="AI341" s="294"/>
      <c r="AJ341" s="294"/>
      <c r="AK341" s="294"/>
    </row>
    <row r="342" spans="1:37" x14ac:dyDescent="0.25">
      <c r="A342" s="294"/>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294"/>
      <c r="AF342" s="294"/>
      <c r="AG342" s="294"/>
      <c r="AH342" s="294"/>
      <c r="AI342" s="294"/>
      <c r="AJ342" s="294"/>
      <c r="AK342" s="294"/>
    </row>
    <row r="343" spans="1:37" x14ac:dyDescent="0.25">
      <c r="A343" s="294"/>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F343" s="294"/>
      <c r="AG343" s="294"/>
      <c r="AH343" s="294"/>
      <c r="AI343" s="294"/>
      <c r="AJ343" s="294"/>
      <c r="AK343" s="294"/>
    </row>
    <row r="344" spans="1:37" x14ac:dyDescent="0.25">
      <c r="A344" s="294"/>
      <c r="B344" s="294"/>
      <c r="C344" s="294"/>
      <c r="D344" s="294"/>
      <c r="E344" s="294"/>
      <c r="F344" s="294"/>
      <c r="G344" s="294"/>
      <c r="H344" s="294"/>
      <c r="I344" s="294"/>
      <c r="J344" s="294"/>
      <c r="K344" s="294"/>
      <c r="L344" s="294"/>
      <c r="M344" s="294"/>
      <c r="N344" s="294"/>
      <c r="O344" s="294"/>
      <c r="P344" s="294"/>
      <c r="Q344" s="294"/>
      <c r="R344" s="294"/>
      <c r="S344" s="294"/>
      <c r="T344" s="294"/>
      <c r="U344" s="294"/>
      <c r="V344" s="294"/>
      <c r="W344" s="294"/>
      <c r="X344" s="294"/>
      <c r="Y344" s="294"/>
      <c r="Z344" s="294"/>
      <c r="AA344" s="294"/>
      <c r="AB344" s="294"/>
      <c r="AC344" s="294"/>
      <c r="AD344" s="294"/>
      <c r="AE344" s="294"/>
      <c r="AF344" s="294"/>
      <c r="AG344" s="294"/>
      <c r="AH344" s="294"/>
      <c r="AI344" s="294"/>
      <c r="AJ344" s="294"/>
      <c r="AK344" s="294"/>
    </row>
    <row r="345" spans="1:37" x14ac:dyDescent="0.25">
      <c r="A345" s="294"/>
      <c r="B345" s="294"/>
      <c r="C345" s="294"/>
      <c r="D345" s="294"/>
      <c r="E345" s="294"/>
      <c r="F345" s="294"/>
      <c r="G345" s="294"/>
      <c r="H345" s="294"/>
      <c r="I345" s="294"/>
      <c r="J345" s="294"/>
      <c r="K345" s="294"/>
      <c r="L345" s="294"/>
      <c r="M345" s="294"/>
      <c r="N345" s="294"/>
      <c r="O345" s="294"/>
      <c r="P345" s="294"/>
      <c r="Q345" s="294"/>
      <c r="R345" s="294"/>
      <c r="S345" s="294"/>
      <c r="T345" s="294"/>
      <c r="U345" s="294"/>
      <c r="V345" s="294"/>
      <c r="W345" s="294"/>
      <c r="X345" s="294"/>
      <c r="Y345" s="294"/>
      <c r="Z345" s="294"/>
      <c r="AA345" s="294"/>
      <c r="AB345" s="294"/>
      <c r="AC345" s="294"/>
      <c r="AD345" s="294"/>
      <c r="AE345" s="294"/>
      <c r="AF345" s="294"/>
      <c r="AG345" s="294"/>
      <c r="AH345" s="294"/>
      <c r="AI345" s="294"/>
      <c r="AJ345" s="294"/>
      <c r="AK345" s="294"/>
    </row>
    <row r="346" spans="1:37" x14ac:dyDescent="0.25">
      <c r="A346" s="294"/>
      <c r="B346" s="294"/>
      <c r="C346" s="294"/>
      <c r="D346" s="294"/>
      <c r="E346" s="294"/>
      <c r="F346" s="294"/>
      <c r="G346" s="294"/>
      <c r="H346" s="294"/>
      <c r="I346" s="294"/>
      <c r="J346" s="294"/>
      <c r="K346" s="294"/>
      <c r="L346" s="294"/>
      <c r="M346" s="294"/>
      <c r="N346" s="294"/>
      <c r="O346" s="294"/>
      <c r="P346" s="294"/>
      <c r="Q346" s="294"/>
      <c r="R346" s="294"/>
      <c r="S346" s="294"/>
      <c r="T346" s="294"/>
      <c r="U346" s="294"/>
      <c r="V346" s="294"/>
      <c r="W346" s="294"/>
      <c r="X346" s="294"/>
      <c r="Y346" s="294"/>
      <c r="Z346" s="294"/>
      <c r="AA346" s="294"/>
      <c r="AB346" s="294"/>
      <c r="AC346" s="294"/>
      <c r="AD346" s="294"/>
      <c r="AE346" s="294"/>
      <c r="AF346" s="294"/>
      <c r="AG346" s="294"/>
      <c r="AH346" s="294"/>
      <c r="AI346" s="294"/>
      <c r="AJ346" s="294"/>
      <c r="AK346" s="294"/>
    </row>
    <row r="347" spans="1:37" x14ac:dyDescent="0.25">
      <c r="A347" s="294"/>
      <c r="B347" s="294"/>
      <c r="C347" s="294"/>
      <c r="D347" s="294"/>
      <c r="E347" s="294"/>
      <c r="F347" s="294"/>
      <c r="G347" s="294"/>
      <c r="H347" s="294"/>
      <c r="I347" s="294"/>
      <c r="J347" s="294"/>
      <c r="K347" s="294"/>
      <c r="L347" s="294"/>
      <c r="M347" s="294"/>
      <c r="N347" s="294"/>
      <c r="O347" s="294"/>
      <c r="P347" s="294"/>
      <c r="Q347" s="294"/>
      <c r="R347" s="294"/>
      <c r="S347" s="294"/>
      <c r="T347" s="294"/>
      <c r="U347" s="294"/>
      <c r="V347" s="294"/>
      <c r="W347" s="294"/>
      <c r="X347" s="294"/>
      <c r="Y347" s="294"/>
      <c r="Z347" s="294"/>
      <c r="AA347" s="294"/>
      <c r="AB347" s="294"/>
      <c r="AC347" s="294"/>
      <c r="AD347" s="294"/>
      <c r="AE347" s="294"/>
      <c r="AF347" s="294"/>
      <c r="AG347" s="294"/>
      <c r="AH347" s="294"/>
      <c r="AI347" s="294"/>
      <c r="AJ347" s="294"/>
      <c r="AK347" s="294"/>
    </row>
    <row r="348" spans="1:37" x14ac:dyDescent="0.25">
      <c r="A348" s="294"/>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294"/>
      <c r="AE348" s="294"/>
      <c r="AF348" s="294"/>
      <c r="AG348" s="294"/>
      <c r="AH348" s="294"/>
      <c r="AI348" s="294"/>
      <c r="AJ348" s="294"/>
      <c r="AK348" s="294"/>
    </row>
    <row r="349" spans="1:37" x14ac:dyDescent="0.25">
      <c r="A349" s="294"/>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294"/>
      <c r="AF349" s="294"/>
      <c r="AG349" s="294"/>
      <c r="AH349" s="294"/>
      <c r="AI349" s="294"/>
      <c r="AJ349" s="294"/>
      <c r="AK349" s="294"/>
    </row>
    <row r="350" spans="1:37" x14ac:dyDescent="0.25">
      <c r="A350" s="294"/>
      <c r="B350" s="294"/>
      <c r="C350" s="294"/>
      <c r="D350" s="294"/>
      <c r="E350" s="294"/>
      <c r="F350" s="294"/>
      <c r="G350" s="294"/>
      <c r="H350" s="294"/>
      <c r="I350" s="294"/>
      <c r="J350" s="294"/>
      <c r="K350" s="294"/>
      <c r="L350" s="294"/>
      <c r="M350" s="294"/>
      <c r="N350" s="294"/>
      <c r="O350" s="294"/>
      <c r="P350" s="294"/>
      <c r="Q350" s="294"/>
      <c r="R350" s="294"/>
      <c r="S350" s="294"/>
      <c r="T350" s="294"/>
      <c r="U350" s="294"/>
      <c r="V350" s="294"/>
      <c r="W350" s="294"/>
      <c r="X350" s="294"/>
      <c r="Y350" s="294"/>
      <c r="Z350" s="294"/>
      <c r="AA350" s="294"/>
      <c r="AB350" s="294"/>
      <c r="AC350" s="294"/>
      <c r="AD350" s="294"/>
      <c r="AE350" s="294"/>
      <c r="AF350" s="294"/>
      <c r="AG350" s="294"/>
      <c r="AH350" s="294"/>
      <c r="AI350" s="294"/>
      <c r="AJ350" s="294"/>
      <c r="AK350" s="294"/>
    </row>
    <row r="351" spans="1:37" x14ac:dyDescent="0.25">
      <c r="A351" s="294"/>
      <c r="B351" s="294"/>
      <c r="C351" s="294"/>
      <c r="D351" s="294"/>
      <c r="E351" s="294"/>
      <c r="F351" s="294"/>
      <c r="G351" s="294"/>
      <c r="H351" s="294"/>
      <c r="I351" s="294"/>
      <c r="J351" s="294"/>
      <c r="K351" s="294"/>
      <c r="L351" s="294"/>
      <c r="M351" s="294"/>
      <c r="N351" s="294"/>
      <c r="O351" s="294"/>
      <c r="P351" s="294"/>
      <c r="Q351" s="294"/>
      <c r="R351" s="294"/>
      <c r="S351" s="294"/>
      <c r="T351" s="294"/>
      <c r="U351" s="294"/>
      <c r="V351" s="294"/>
      <c r="W351" s="294"/>
      <c r="X351" s="294"/>
      <c r="Y351" s="294"/>
      <c r="Z351" s="294"/>
      <c r="AA351" s="294"/>
      <c r="AB351" s="294"/>
      <c r="AC351" s="294"/>
      <c r="AD351" s="294"/>
      <c r="AE351" s="294"/>
      <c r="AF351" s="294"/>
      <c r="AG351" s="294"/>
      <c r="AH351" s="294"/>
      <c r="AI351" s="294"/>
      <c r="AJ351" s="294"/>
      <c r="AK351" s="294"/>
    </row>
    <row r="352" spans="1:37" x14ac:dyDescent="0.25">
      <c r="A352" s="294"/>
      <c r="B352" s="294"/>
      <c r="C352" s="294"/>
      <c r="D352" s="294"/>
      <c r="E352" s="294"/>
      <c r="F352" s="294"/>
      <c r="G352" s="294"/>
      <c r="H352" s="294"/>
      <c r="I352" s="294"/>
      <c r="J352" s="294"/>
      <c r="K352" s="294"/>
      <c r="L352" s="294"/>
      <c r="M352" s="294"/>
      <c r="N352" s="294"/>
      <c r="O352" s="294"/>
      <c r="P352" s="294"/>
      <c r="Q352" s="294"/>
      <c r="R352" s="294"/>
      <c r="S352" s="294"/>
      <c r="T352" s="294"/>
      <c r="U352" s="294"/>
      <c r="V352" s="294"/>
      <c r="W352" s="294"/>
      <c r="X352" s="294"/>
      <c r="Y352" s="294"/>
      <c r="Z352" s="294"/>
      <c r="AA352" s="294"/>
      <c r="AB352" s="294"/>
      <c r="AC352" s="294"/>
      <c r="AD352" s="294"/>
      <c r="AE352" s="294"/>
      <c r="AF352" s="294"/>
      <c r="AG352" s="294"/>
      <c r="AH352" s="294"/>
      <c r="AI352" s="294"/>
      <c r="AJ352" s="294"/>
      <c r="AK352" s="294"/>
    </row>
    <row r="353" spans="1:37" x14ac:dyDescent="0.25">
      <c r="A353" s="294"/>
      <c r="B353" s="294"/>
      <c r="C353" s="294"/>
      <c r="D353" s="294"/>
      <c r="E353" s="294"/>
      <c r="F353" s="294"/>
      <c r="G353" s="294"/>
      <c r="H353" s="294"/>
      <c r="I353" s="294"/>
      <c r="J353" s="294"/>
      <c r="K353" s="294"/>
      <c r="L353" s="294"/>
      <c r="M353" s="294"/>
      <c r="N353" s="294"/>
      <c r="O353" s="294"/>
      <c r="P353" s="294"/>
      <c r="Q353" s="294"/>
      <c r="R353" s="294"/>
      <c r="S353" s="294"/>
      <c r="T353" s="294"/>
      <c r="U353" s="294"/>
      <c r="V353" s="294"/>
      <c r="W353" s="294"/>
      <c r="X353" s="294"/>
      <c r="Y353" s="294"/>
      <c r="Z353" s="294"/>
      <c r="AA353" s="294"/>
      <c r="AB353" s="294"/>
      <c r="AC353" s="294"/>
      <c r="AD353" s="294"/>
      <c r="AE353" s="294"/>
      <c r="AF353" s="294"/>
      <c r="AG353" s="294"/>
      <c r="AH353" s="294"/>
      <c r="AI353" s="294"/>
      <c r="AJ353" s="294"/>
      <c r="AK353" s="294"/>
    </row>
    <row r="354" spans="1:37" x14ac:dyDescent="0.25">
      <c r="A354" s="294"/>
      <c r="B354" s="294"/>
      <c r="C354" s="294"/>
      <c r="D354" s="294"/>
      <c r="E354" s="294"/>
      <c r="F354" s="294"/>
      <c r="G354" s="294"/>
      <c r="H354" s="294"/>
      <c r="I354" s="294"/>
      <c r="J354" s="294"/>
      <c r="K354" s="294"/>
      <c r="L354" s="294"/>
      <c r="M354" s="294"/>
      <c r="N354" s="294"/>
      <c r="O354" s="294"/>
      <c r="P354" s="294"/>
      <c r="Q354" s="294"/>
      <c r="R354" s="294"/>
      <c r="S354" s="294"/>
      <c r="T354" s="294"/>
      <c r="U354" s="294"/>
      <c r="V354" s="294"/>
      <c r="W354" s="294"/>
      <c r="X354" s="294"/>
      <c r="Y354" s="294"/>
      <c r="Z354" s="294"/>
      <c r="AA354" s="294"/>
      <c r="AB354" s="294"/>
      <c r="AC354" s="294"/>
      <c r="AD354" s="294"/>
      <c r="AE354" s="294"/>
      <c r="AF354" s="294"/>
      <c r="AG354" s="294"/>
      <c r="AH354" s="294"/>
      <c r="AI354" s="294"/>
      <c r="AJ354" s="294"/>
      <c r="AK354" s="294"/>
    </row>
    <row r="355" spans="1:37" x14ac:dyDescent="0.25">
      <c r="A355" s="294"/>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294"/>
      <c r="AE355" s="294"/>
      <c r="AF355" s="294"/>
      <c r="AG355" s="294"/>
      <c r="AH355" s="294"/>
      <c r="AI355" s="294"/>
      <c r="AJ355" s="294"/>
      <c r="AK355" s="294"/>
    </row>
    <row r="356" spans="1:37" x14ac:dyDescent="0.25">
      <c r="A356" s="294"/>
      <c r="B356" s="294"/>
      <c r="C356" s="294"/>
      <c r="D356" s="294"/>
      <c r="E356" s="294"/>
      <c r="F356" s="294"/>
      <c r="G356" s="294"/>
      <c r="H356" s="294"/>
      <c r="I356" s="294"/>
      <c r="J356" s="294"/>
      <c r="K356" s="294"/>
      <c r="L356" s="294"/>
      <c r="M356" s="294"/>
      <c r="N356" s="294"/>
      <c r="O356" s="294"/>
      <c r="P356" s="294"/>
      <c r="Q356" s="294"/>
      <c r="R356" s="294"/>
      <c r="S356" s="294"/>
      <c r="T356" s="294"/>
      <c r="U356" s="294"/>
      <c r="V356" s="294"/>
      <c r="W356" s="294"/>
      <c r="X356" s="294"/>
      <c r="Y356" s="294"/>
      <c r="Z356" s="294"/>
      <c r="AA356" s="294"/>
      <c r="AB356" s="294"/>
      <c r="AC356" s="294"/>
      <c r="AD356" s="294"/>
      <c r="AE356" s="294"/>
      <c r="AF356" s="294"/>
      <c r="AG356" s="294"/>
      <c r="AH356" s="294"/>
      <c r="AI356" s="294"/>
      <c r="AJ356" s="294"/>
      <c r="AK356" s="294"/>
    </row>
    <row r="357" spans="1:37" x14ac:dyDescent="0.25">
      <c r="A357" s="294"/>
      <c r="B357" s="294"/>
      <c r="C357" s="294"/>
      <c r="D357" s="294"/>
      <c r="E357" s="294"/>
      <c r="F357" s="294"/>
      <c r="G357" s="294"/>
      <c r="H357" s="294"/>
      <c r="I357" s="294"/>
      <c r="J357" s="294"/>
      <c r="K357" s="294"/>
      <c r="L357" s="294"/>
      <c r="M357" s="294"/>
      <c r="N357" s="294"/>
      <c r="O357" s="294"/>
      <c r="P357" s="294"/>
      <c r="Q357" s="294"/>
      <c r="R357" s="294"/>
      <c r="S357" s="294"/>
      <c r="T357" s="294"/>
      <c r="U357" s="294"/>
      <c r="V357" s="294"/>
      <c r="W357" s="294"/>
      <c r="X357" s="294"/>
      <c r="Y357" s="294"/>
      <c r="Z357" s="294"/>
      <c r="AA357" s="294"/>
      <c r="AB357" s="294"/>
      <c r="AC357" s="294"/>
      <c r="AD357" s="294"/>
      <c r="AE357" s="294"/>
      <c r="AF357" s="294"/>
      <c r="AG357" s="294"/>
      <c r="AH357" s="294"/>
      <c r="AI357" s="294"/>
      <c r="AJ357" s="294"/>
      <c r="AK357" s="294"/>
    </row>
    <row r="358" spans="1:37" x14ac:dyDescent="0.25">
      <c r="A358" s="294"/>
      <c r="B358" s="294"/>
      <c r="C358" s="294"/>
      <c r="D358" s="294"/>
      <c r="E358" s="294"/>
      <c r="F358" s="294"/>
      <c r="G358" s="294"/>
      <c r="H358" s="294"/>
      <c r="I358" s="294"/>
      <c r="J358" s="294"/>
      <c r="K358" s="294"/>
      <c r="L358" s="294"/>
      <c r="M358" s="294"/>
      <c r="N358" s="294"/>
      <c r="O358" s="294"/>
      <c r="P358" s="294"/>
      <c r="Q358" s="294"/>
      <c r="R358" s="294"/>
      <c r="S358" s="294"/>
      <c r="T358" s="294"/>
      <c r="U358" s="294"/>
      <c r="V358" s="294"/>
      <c r="W358" s="294"/>
      <c r="X358" s="294"/>
      <c r="Y358" s="294"/>
      <c r="Z358" s="294"/>
      <c r="AA358" s="294"/>
      <c r="AB358" s="294"/>
      <c r="AC358" s="294"/>
      <c r="AD358" s="294"/>
      <c r="AE358" s="294"/>
      <c r="AF358" s="294"/>
      <c r="AG358" s="294"/>
      <c r="AH358" s="294"/>
      <c r="AI358" s="294"/>
      <c r="AJ358" s="294"/>
      <c r="AK358" s="294"/>
    </row>
    <row r="359" spans="1:37" x14ac:dyDescent="0.25">
      <c r="A359" s="294"/>
      <c r="B359" s="294"/>
      <c r="C359" s="294"/>
      <c r="D359" s="294"/>
      <c r="E359" s="294"/>
      <c r="F359" s="294"/>
      <c r="G359" s="294"/>
      <c r="H359" s="294"/>
      <c r="I359" s="294"/>
      <c r="J359" s="294"/>
      <c r="K359" s="294"/>
      <c r="L359" s="294"/>
      <c r="M359" s="294"/>
      <c r="N359" s="294"/>
      <c r="O359" s="294"/>
      <c r="P359" s="294"/>
      <c r="Q359" s="294"/>
      <c r="R359" s="294"/>
      <c r="S359" s="294"/>
      <c r="T359" s="294"/>
      <c r="U359" s="294"/>
      <c r="V359" s="294"/>
      <c r="W359" s="294"/>
      <c r="X359" s="294"/>
      <c r="Y359" s="294"/>
      <c r="Z359" s="294"/>
      <c r="AA359" s="294"/>
      <c r="AB359" s="294"/>
      <c r="AC359" s="294"/>
      <c r="AD359" s="294"/>
      <c r="AE359" s="294"/>
      <c r="AF359" s="294"/>
      <c r="AG359" s="294"/>
      <c r="AH359" s="294"/>
      <c r="AI359" s="294"/>
      <c r="AJ359" s="294"/>
      <c r="AK359" s="294"/>
    </row>
    <row r="360" spans="1:37" x14ac:dyDescent="0.25">
      <c r="A360" s="294"/>
      <c r="B360" s="294"/>
      <c r="C360" s="294"/>
      <c r="D360" s="294"/>
      <c r="E360" s="294"/>
      <c r="F360" s="294"/>
      <c r="G360" s="294"/>
      <c r="H360" s="294"/>
      <c r="I360" s="294"/>
      <c r="J360" s="294"/>
      <c r="K360" s="294"/>
      <c r="L360" s="294"/>
      <c r="M360" s="294"/>
      <c r="N360" s="294"/>
      <c r="O360" s="294"/>
      <c r="P360" s="294"/>
      <c r="Q360" s="294"/>
      <c r="R360" s="294"/>
      <c r="S360" s="294"/>
      <c r="T360" s="294"/>
      <c r="U360" s="294"/>
      <c r="V360" s="294"/>
      <c r="W360" s="294"/>
      <c r="X360" s="294"/>
      <c r="Y360" s="294"/>
      <c r="Z360" s="294"/>
      <c r="AA360" s="294"/>
      <c r="AB360" s="294"/>
      <c r="AC360" s="294"/>
      <c r="AD360" s="294"/>
      <c r="AE360" s="294"/>
      <c r="AF360" s="294"/>
      <c r="AG360" s="294"/>
      <c r="AH360" s="294"/>
      <c r="AI360" s="294"/>
      <c r="AJ360" s="294"/>
      <c r="AK360" s="294"/>
    </row>
    <row r="361" spans="1:37" x14ac:dyDescent="0.25">
      <c r="A361" s="294"/>
      <c r="B361" s="294"/>
      <c r="C361" s="294"/>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row>
    <row r="362" spans="1:37" x14ac:dyDescent="0.25">
      <c r="A362" s="294"/>
      <c r="B362" s="294"/>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row>
    <row r="363" spans="1:37" x14ac:dyDescent="0.25">
      <c r="A363" s="294"/>
      <c r="B363" s="294"/>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row>
    <row r="364" spans="1:37" x14ac:dyDescent="0.25">
      <c r="A364" s="294"/>
      <c r="B364" s="294"/>
      <c r="C364" s="294"/>
      <c r="D364" s="294"/>
      <c r="E364" s="294"/>
      <c r="F364" s="294"/>
      <c r="G364" s="294"/>
      <c r="H364" s="294"/>
      <c r="I364" s="294"/>
      <c r="J364" s="294"/>
      <c r="K364" s="294"/>
      <c r="L364" s="294"/>
      <c r="M364" s="294"/>
      <c r="N364" s="294"/>
      <c r="O364" s="294"/>
      <c r="P364" s="294"/>
      <c r="Q364" s="294"/>
      <c r="R364" s="294"/>
      <c r="S364" s="294"/>
      <c r="T364" s="294"/>
      <c r="U364" s="294"/>
      <c r="V364" s="294"/>
      <c r="W364" s="294"/>
      <c r="X364" s="294"/>
      <c r="Y364" s="294"/>
      <c r="Z364" s="294"/>
      <c r="AA364" s="294"/>
      <c r="AB364" s="294"/>
      <c r="AC364" s="294"/>
      <c r="AD364" s="294"/>
      <c r="AE364" s="294"/>
      <c r="AF364" s="294"/>
      <c r="AG364" s="294"/>
      <c r="AH364" s="294"/>
      <c r="AI364" s="294"/>
      <c r="AJ364" s="294"/>
      <c r="AK364" s="294"/>
    </row>
    <row r="365" spans="1:37" x14ac:dyDescent="0.25">
      <c r="A365" s="294"/>
      <c r="B365" s="294"/>
      <c r="C365" s="294"/>
      <c r="D365" s="294"/>
      <c r="E365" s="294"/>
      <c r="F365" s="294"/>
      <c r="G365" s="294"/>
      <c r="H365" s="294"/>
      <c r="I365" s="294"/>
      <c r="J365" s="294"/>
      <c r="K365" s="294"/>
      <c r="L365" s="294"/>
      <c r="M365" s="294"/>
      <c r="N365" s="294"/>
      <c r="O365" s="294"/>
      <c r="P365" s="294"/>
      <c r="Q365" s="294"/>
      <c r="R365" s="294"/>
      <c r="S365" s="294"/>
      <c r="T365" s="294"/>
      <c r="U365" s="294"/>
      <c r="V365" s="294"/>
      <c r="W365" s="294"/>
      <c r="X365" s="294"/>
      <c r="Y365" s="294"/>
      <c r="Z365" s="294"/>
      <c r="AA365" s="294"/>
      <c r="AB365" s="294"/>
      <c r="AC365" s="294"/>
      <c r="AD365" s="294"/>
      <c r="AE365" s="294"/>
      <c r="AF365" s="294"/>
      <c r="AG365" s="294"/>
      <c r="AH365" s="294"/>
      <c r="AI365" s="294"/>
      <c r="AJ365" s="294"/>
      <c r="AK365" s="294"/>
    </row>
    <row r="366" spans="1:37" x14ac:dyDescent="0.25">
      <c r="A366" s="294"/>
      <c r="B366" s="294"/>
      <c r="C366" s="294"/>
      <c r="D366" s="294"/>
      <c r="E366" s="294"/>
      <c r="F366" s="294"/>
      <c r="G366" s="294"/>
      <c r="H366" s="294"/>
      <c r="I366" s="294"/>
      <c r="J366" s="294"/>
      <c r="K366" s="294"/>
      <c r="L366" s="294"/>
      <c r="M366" s="294"/>
      <c r="N366" s="294"/>
      <c r="O366" s="294"/>
      <c r="P366" s="294"/>
      <c r="Q366" s="294"/>
      <c r="R366" s="294"/>
      <c r="S366" s="294"/>
      <c r="T366" s="294"/>
      <c r="U366" s="294"/>
      <c r="V366" s="294"/>
      <c r="W366" s="294"/>
      <c r="X366" s="294"/>
      <c r="Y366" s="294"/>
      <c r="Z366" s="294"/>
      <c r="AA366" s="294"/>
      <c r="AB366" s="294"/>
      <c r="AC366" s="294"/>
      <c r="AD366" s="294"/>
      <c r="AE366" s="294"/>
      <c r="AF366" s="294"/>
      <c r="AG366" s="294"/>
      <c r="AH366" s="294"/>
      <c r="AI366" s="294"/>
      <c r="AJ366" s="294"/>
      <c r="AK366" s="294"/>
    </row>
    <row r="367" spans="1:37" x14ac:dyDescent="0.25">
      <c r="A367" s="294"/>
      <c r="B367" s="294"/>
      <c r="C367" s="294"/>
      <c r="D367" s="294"/>
      <c r="E367" s="294"/>
      <c r="F367" s="294"/>
      <c r="G367" s="294"/>
      <c r="H367" s="294"/>
      <c r="I367" s="294"/>
      <c r="J367" s="294"/>
      <c r="K367" s="294"/>
      <c r="L367" s="294"/>
      <c r="M367" s="294"/>
      <c r="N367" s="294"/>
      <c r="O367" s="294"/>
      <c r="P367" s="294"/>
      <c r="Q367" s="294"/>
      <c r="R367" s="294"/>
      <c r="S367" s="294"/>
      <c r="T367" s="294"/>
      <c r="U367" s="294"/>
      <c r="V367" s="294"/>
      <c r="W367" s="294"/>
      <c r="X367" s="294"/>
      <c r="Y367" s="294"/>
      <c r="Z367" s="294"/>
      <c r="AA367" s="294"/>
      <c r="AB367" s="294"/>
      <c r="AC367" s="294"/>
      <c r="AD367" s="294"/>
      <c r="AE367" s="294"/>
      <c r="AF367" s="294"/>
      <c r="AG367" s="294"/>
      <c r="AH367" s="294"/>
      <c r="AI367" s="294"/>
      <c r="AJ367" s="294"/>
      <c r="AK367" s="294"/>
    </row>
    <row r="368" spans="1:37" x14ac:dyDescent="0.25">
      <c r="A368" s="294"/>
      <c r="B368" s="294"/>
      <c r="C368" s="294"/>
      <c r="D368" s="294"/>
      <c r="E368" s="294"/>
      <c r="F368" s="294"/>
      <c r="G368" s="294"/>
      <c r="H368" s="294"/>
      <c r="I368" s="294"/>
      <c r="J368" s="294"/>
      <c r="K368" s="294"/>
      <c r="L368" s="294"/>
      <c r="M368" s="294"/>
      <c r="N368" s="294"/>
      <c r="O368" s="294"/>
      <c r="P368" s="294"/>
      <c r="Q368" s="294"/>
      <c r="R368" s="294"/>
      <c r="S368" s="294"/>
      <c r="T368" s="294"/>
      <c r="U368" s="294"/>
      <c r="V368" s="294"/>
      <c r="W368" s="294"/>
      <c r="X368" s="294"/>
      <c r="Y368" s="294"/>
      <c r="Z368" s="294"/>
      <c r="AA368" s="294"/>
      <c r="AB368" s="294"/>
      <c r="AC368" s="294"/>
      <c r="AD368" s="294"/>
      <c r="AE368" s="294"/>
      <c r="AF368" s="294"/>
      <c r="AG368" s="294"/>
      <c r="AH368" s="294"/>
      <c r="AI368" s="294"/>
      <c r="AJ368" s="294"/>
      <c r="AK368" s="294"/>
    </row>
    <row r="369" spans="1:37" x14ac:dyDescent="0.25">
      <c r="A369" s="294"/>
      <c r="B369" s="294"/>
      <c r="C369" s="294"/>
      <c r="D369" s="294"/>
      <c r="E369" s="294"/>
      <c r="F369" s="294"/>
      <c r="G369" s="294"/>
      <c r="H369" s="294"/>
      <c r="I369" s="294"/>
      <c r="J369" s="294"/>
      <c r="K369" s="294"/>
      <c r="L369" s="294"/>
      <c r="M369" s="294"/>
      <c r="N369" s="294"/>
      <c r="O369" s="294"/>
      <c r="P369" s="294"/>
      <c r="Q369" s="294"/>
      <c r="R369" s="294"/>
      <c r="S369" s="294"/>
      <c r="T369" s="294"/>
      <c r="U369" s="294"/>
      <c r="V369" s="294"/>
      <c r="W369" s="294"/>
      <c r="X369" s="294"/>
      <c r="Y369" s="294"/>
      <c r="Z369" s="294"/>
      <c r="AA369" s="294"/>
      <c r="AB369" s="294"/>
      <c r="AC369" s="294"/>
      <c r="AD369" s="294"/>
      <c r="AE369" s="294"/>
      <c r="AF369" s="294"/>
      <c r="AG369" s="294"/>
      <c r="AH369" s="294"/>
      <c r="AI369" s="294"/>
      <c r="AJ369" s="294"/>
      <c r="AK369" s="294"/>
    </row>
    <row r="370" spans="1:37" x14ac:dyDescent="0.25">
      <c r="A370" s="294"/>
      <c r="B370" s="294"/>
      <c r="C370" s="294"/>
      <c r="D370" s="294"/>
      <c r="E370" s="294"/>
      <c r="F370" s="294"/>
      <c r="G370" s="294"/>
      <c r="H370" s="294"/>
      <c r="I370" s="294"/>
      <c r="J370" s="294"/>
      <c r="K370" s="294"/>
      <c r="L370" s="294"/>
      <c r="M370" s="294"/>
      <c r="N370" s="294"/>
      <c r="O370" s="294"/>
      <c r="P370" s="294"/>
      <c r="Q370" s="294"/>
      <c r="R370" s="294"/>
      <c r="S370" s="294"/>
      <c r="T370" s="294"/>
      <c r="U370" s="294"/>
      <c r="V370" s="294"/>
      <c r="W370" s="294"/>
      <c r="X370" s="294"/>
      <c r="Y370" s="294"/>
      <c r="Z370" s="294"/>
      <c r="AA370" s="294"/>
      <c r="AB370" s="294"/>
      <c r="AC370" s="294"/>
      <c r="AD370" s="294"/>
      <c r="AE370" s="294"/>
      <c r="AF370" s="294"/>
      <c r="AG370" s="294"/>
      <c r="AH370" s="294"/>
      <c r="AI370" s="294"/>
      <c r="AJ370" s="294"/>
      <c r="AK370" s="294"/>
    </row>
    <row r="371" spans="1:37" x14ac:dyDescent="0.25">
      <c r="A371" s="294"/>
      <c r="B371" s="294"/>
      <c r="C371" s="294"/>
      <c r="D371" s="294"/>
      <c r="E371" s="294"/>
      <c r="F371" s="294"/>
      <c r="G371" s="294"/>
      <c r="H371" s="294"/>
      <c r="I371" s="294"/>
      <c r="J371" s="294"/>
      <c r="K371" s="294"/>
      <c r="L371" s="294"/>
      <c r="M371" s="294"/>
      <c r="N371" s="294"/>
      <c r="O371" s="294"/>
      <c r="P371" s="294"/>
      <c r="Q371" s="294"/>
      <c r="R371" s="294"/>
      <c r="S371" s="294"/>
      <c r="T371" s="294"/>
      <c r="U371" s="294"/>
      <c r="V371" s="294"/>
      <c r="W371" s="294"/>
      <c r="X371" s="294"/>
      <c r="Y371" s="294"/>
      <c r="Z371" s="294"/>
      <c r="AA371" s="294"/>
      <c r="AB371" s="294"/>
      <c r="AC371" s="294"/>
      <c r="AD371" s="294"/>
      <c r="AE371" s="294"/>
      <c r="AF371" s="294"/>
      <c r="AG371" s="294"/>
      <c r="AH371" s="294"/>
      <c r="AI371" s="294"/>
      <c r="AJ371" s="294"/>
      <c r="AK371" s="294"/>
    </row>
    <row r="372" spans="1:37" x14ac:dyDescent="0.25">
      <c r="A372" s="294"/>
      <c r="B372" s="294"/>
      <c r="C372" s="294"/>
      <c r="D372" s="294"/>
      <c r="E372" s="294"/>
      <c r="F372" s="294"/>
      <c r="G372" s="294"/>
      <c r="H372" s="294"/>
      <c r="I372" s="294"/>
      <c r="J372" s="294"/>
      <c r="K372" s="294"/>
      <c r="L372" s="294"/>
      <c r="M372" s="294"/>
      <c r="N372" s="294"/>
      <c r="O372" s="294"/>
      <c r="P372" s="294"/>
      <c r="Q372" s="294"/>
      <c r="R372" s="294"/>
      <c r="S372" s="294"/>
      <c r="T372" s="294"/>
      <c r="U372" s="294"/>
      <c r="V372" s="294"/>
      <c r="W372" s="294"/>
      <c r="X372" s="294"/>
      <c r="Y372" s="294"/>
      <c r="Z372" s="294"/>
      <c r="AA372" s="294"/>
      <c r="AB372" s="294"/>
      <c r="AC372" s="294"/>
      <c r="AD372" s="294"/>
      <c r="AE372" s="294"/>
      <c r="AF372" s="294"/>
      <c r="AG372" s="294"/>
      <c r="AH372" s="294"/>
      <c r="AI372" s="294"/>
      <c r="AJ372" s="294"/>
      <c r="AK372" s="294"/>
    </row>
    <row r="373" spans="1:37" x14ac:dyDescent="0.25">
      <c r="A373" s="294"/>
      <c r="B373" s="294"/>
      <c r="C373" s="294"/>
      <c r="D373" s="294"/>
      <c r="E373" s="294"/>
      <c r="F373" s="294"/>
      <c r="G373" s="294"/>
      <c r="H373" s="294"/>
      <c r="I373" s="294"/>
      <c r="J373" s="294"/>
      <c r="K373" s="294"/>
      <c r="L373" s="294"/>
      <c r="M373" s="294"/>
      <c r="N373" s="294"/>
      <c r="O373" s="294"/>
      <c r="P373" s="294"/>
      <c r="Q373" s="294"/>
      <c r="R373" s="294"/>
      <c r="S373" s="294"/>
      <c r="T373" s="294"/>
      <c r="U373" s="294"/>
      <c r="V373" s="294"/>
      <c r="W373" s="294"/>
      <c r="X373" s="294"/>
      <c r="Y373" s="294"/>
      <c r="Z373" s="294"/>
      <c r="AA373" s="294"/>
      <c r="AB373" s="294"/>
      <c r="AC373" s="294"/>
      <c r="AD373" s="294"/>
      <c r="AE373" s="294"/>
      <c r="AF373" s="294"/>
      <c r="AG373" s="294"/>
      <c r="AH373" s="294"/>
      <c r="AI373" s="294"/>
      <c r="AJ373" s="294"/>
      <c r="AK373" s="294"/>
    </row>
    <row r="374" spans="1:37" x14ac:dyDescent="0.25">
      <c r="A374" s="294"/>
      <c r="B374" s="294"/>
      <c r="C374" s="294"/>
      <c r="D374" s="294"/>
      <c r="E374" s="294"/>
      <c r="F374" s="294"/>
      <c r="G374" s="294"/>
      <c r="H374" s="294"/>
      <c r="I374" s="294"/>
      <c r="J374" s="294"/>
      <c r="K374" s="294"/>
      <c r="L374" s="294"/>
      <c r="M374" s="294"/>
      <c r="N374" s="294"/>
      <c r="O374" s="294"/>
      <c r="P374" s="294"/>
      <c r="Q374" s="294"/>
      <c r="R374" s="294"/>
      <c r="S374" s="294"/>
      <c r="T374" s="294"/>
      <c r="U374" s="294"/>
      <c r="V374" s="294"/>
      <c r="W374" s="294"/>
      <c r="X374" s="294"/>
      <c r="Y374" s="294"/>
      <c r="Z374" s="294"/>
      <c r="AA374" s="294"/>
      <c r="AB374" s="294"/>
      <c r="AC374" s="294"/>
      <c r="AD374" s="294"/>
      <c r="AE374" s="294"/>
      <c r="AF374" s="294"/>
      <c r="AG374" s="294"/>
      <c r="AH374" s="294"/>
      <c r="AI374" s="294"/>
      <c r="AJ374" s="294"/>
      <c r="AK374" s="294"/>
    </row>
    <row r="375" spans="1:37" x14ac:dyDescent="0.25">
      <c r="A375" s="294"/>
      <c r="B375" s="294"/>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c r="AA375" s="294"/>
      <c r="AB375" s="294"/>
      <c r="AC375" s="294"/>
      <c r="AD375" s="294"/>
      <c r="AE375" s="294"/>
      <c r="AF375" s="294"/>
      <c r="AG375" s="294"/>
      <c r="AH375" s="294"/>
      <c r="AI375" s="294"/>
      <c r="AJ375" s="294"/>
      <c r="AK375" s="294"/>
    </row>
    <row r="376" spans="1:37" x14ac:dyDescent="0.25">
      <c r="A376" s="294"/>
      <c r="B376" s="294"/>
      <c r="C376" s="294"/>
      <c r="D376" s="294"/>
      <c r="E376" s="294"/>
      <c r="F376" s="294"/>
      <c r="G376" s="294"/>
      <c r="H376" s="294"/>
      <c r="I376" s="294"/>
      <c r="J376" s="294"/>
      <c r="K376" s="294"/>
      <c r="L376" s="294"/>
      <c r="M376" s="294"/>
      <c r="N376" s="294"/>
      <c r="O376" s="294"/>
      <c r="P376" s="294"/>
      <c r="Q376" s="294"/>
      <c r="R376" s="294"/>
      <c r="S376" s="294"/>
      <c r="T376" s="294"/>
      <c r="U376" s="294"/>
      <c r="V376" s="294"/>
      <c r="W376" s="294"/>
      <c r="X376" s="294"/>
      <c r="Y376" s="294"/>
      <c r="Z376" s="294"/>
      <c r="AA376" s="294"/>
      <c r="AB376" s="294"/>
      <c r="AC376" s="294"/>
      <c r="AD376" s="294"/>
      <c r="AE376" s="294"/>
      <c r="AF376" s="294"/>
      <c r="AG376" s="294"/>
      <c r="AH376" s="294"/>
      <c r="AI376" s="294"/>
      <c r="AJ376" s="294"/>
      <c r="AK376" s="294"/>
    </row>
    <row r="377" spans="1:37" x14ac:dyDescent="0.25">
      <c r="A377" s="294"/>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294"/>
      <c r="AF377" s="294"/>
      <c r="AG377" s="294"/>
      <c r="AH377" s="294"/>
      <c r="AI377" s="294"/>
      <c r="AJ377" s="294"/>
      <c r="AK377" s="294"/>
    </row>
    <row r="378" spans="1:37" x14ac:dyDescent="0.25">
      <c r="A378" s="294"/>
      <c r="B378" s="294"/>
      <c r="C378" s="294"/>
      <c r="D378" s="294"/>
      <c r="E378" s="294"/>
      <c r="F378" s="294"/>
      <c r="G378" s="294"/>
      <c r="H378" s="294"/>
      <c r="I378" s="294"/>
      <c r="J378" s="294"/>
      <c r="K378" s="294"/>
      <c r="L378" s="294"/>
      <c r="M378" s="294"/>
      <c r="N378" s="294"/>
      <c r="O378" s="294"/>
      <c r="P378" s="294"/>
      <c r="Q378" s="294"/>
      <c r="R378" s="294"/>
      <c r="S378" s="294"/>
      <c r="T378" s="294"/>
      <c r="U378" s="294"/>
      <c r="V378" s="294"/>
      <c r="W378" s="294"/>
      <c r="X378" s="294"/>
      <c r="Y378" s="294"/>
      <c r="Z378" s="294"/>
      <c r="AA378" s="294"/>
      <c r="AB378" s="294"/>
      <c r="AC378" s="294"/>
      <c r="AD378" s="294"/>
      <c r="AE378" s="294"/>
      <c r="AF378" s="294"/>
      <c r="AG378" s="294"/>
      <c r="AH378" s="294"/>
      <c r="AI378" s="294"/>
      <c r="AJ378" s="294"/>
      <c r="AK378" s="294"/>
    </row>
    <row r="379" spans="1:37" x14ac:dyDescent="0.25">
      <c r="A379" s="294"/>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294"/>
      <c r="AF379" s="294"/>
      <c r="AG379" s="294"/>
      <c r="AH379" s="294"/>
      <c r="AI379" s="294"/>
      <c r="AJ379" s="294"/>
      <c r="AK379" s="294"/>
    </row>
    <row r="380" spans="1:37" x14ac:dyDescent="0.25">
      <c r="A380" s="294"/>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294"/>
      <c r="AF380" s="294"/>
      <c r="AG380" s="294"/>
      <c r="AH380" s="294"/>
      <c r="AI380" s="294"/>
      <c r="AJ380" s="294"/>
      <c r="AK380" s="294"/>
    </row>
    <row r="381" spans="1:37" x14ac:dyDescent="0.25">
      <c r="A381" s="294"/>
      <c r="B381" s="294"/>
      <c r="C381" s="294"/>
      <c r="D381" s="294"/>
      <c r="E381" s="294"/>
      <c r="F381" s="294"/>
      <c r="G381" s="294"/>
      <c r="H381" s="294"/>
      <c r="I381" s="294"/>
      <c r="J381" s="294"/>
      <c r="K381" s="294"/>
      <c r="L381" s="294"/>
      <c r="M381" s="294"/>
      <c r="N381" s="294"/>
      <c r="O381" s="294"/>
      <c r="P381" s="294"/>
      <c r="Q381" s="294"/>
      <c r="R381" s="294"/>
      <c r="S381" s="294"/>
      <c r="T381" s="294"/>
      <c r="U381" s="294"/>
      <c r="V381" s="294"/>
      <c r="W381" s="294"/>
      <c r="X381" s="294"/>
      <c r="Y381" s="294"/>
      <c r="Z381" s="294"/>
      <c r="AA381" s="294"/>
      <c r="AB381" s="294"/>
      <c r="AC381" s="294"/>
      <c r="AD381" s="294"/>
      <c r="AE381" s="294"/>
      <c r="AF381" s="294"/>
      <c r="AG381" s="294"/>
      <c r="AH381" s="294"/>
      <c r="AI381" s="294"/>
      <c r="AJ381" s="294"/>
      <c r="AK381" s="294"/>
    </row>
    <row r="382" spans="1:37" x14ac:dyDescent="0.25">
      <c r="A382" s="294"/>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294"/>
      <c r="AE382" s="294"/>
      <c r="AF382" s="294"/>
      <c r="AG382" s="294"/>
      <c r="AH382" s="294"/>
      <c r="AI382" s="294"/>
      <c r="AJ382" s="294"/>
      <c r="AK382" s="294"/>
    </row>
    <row r="383" spans="1:37" x14ac:dyDescent="0.25">
      <c r="A383" s="294"/>
      <c r="B383" s="294"/>
      <c r="C383" s="294"/>
      <c r="D383" s="294"/>
      <c r="E383" s="294"/>
      <c r="F383" s="294"/>
      <c r="G383" s="294"/>
      <c r="H383" s="294"/>
      <c r="I383" s="294"/>
      <c r="J383" s="294"/>
      <c r="K383" s="294"/>
      <c r="L383" s="294"/>
      <c r="M383" s="294"/>
      <c r="N383" s="294"/>
      <c r="O383" s="294"/>
      <c r="P383" s="294"/>
      <c r="Q383" s="294"/>
      <c r="R383" s="294"/>
      <c r="S383" s="294"/>
      <c r="T383" s="294"/>
      <c r="U383" s="294"/>
      <c r="V383" s="294"/>
      <c r="W383" s="294"/>
      <c r="X383" s="294"/>
      <c r="Y383" s="294"/>
      <c r="Z383" s="294"/>
      <c r="AA383" s="294"/>
      <c r="AB383" s="294"/>
      <c r="AC383" s="294"/>
      <c r="AD383" s="294"/>
      <c r="AE383" s="294"/>
      <c r="AF383" s="294"/>
      <c r="AG383" s="294"/>
      <c r="AH383" s="294"/>
      <c r="AI383" s="294"/>
      <c r="AJ383" s="294"/>
      <c r="AK383" s="294"/>
    </row>
    <row r="384" spans="1:37" x14ac:dyDescent="0.25">
      <c r="A384" s="294"/>
      <c r="B384" s="294"/>
      <c r="C384" s="294"/>
      <c r="D384" s="294"/>
      <c r="E384" s="294"/>
      <c r="F384" s="294"/>
      <c r="G384" s="294"/>
      <c r="H384" s="294"/>
      <c r="I384" s="294"/>
      <c r="J384" s="294"/>
      <c r="K384" s="294"/>
      <c r="L384" s="294"/>
      <c r="M384" s="294"/>
      <c r="N384" s="294"/>
      <c r="O384" s="294"/>
      <c r="P384" s="294"/>
      <c r="Q384" s="294"/>
      <c r="R384" s="294"/>
      <c r="S384" s="294"/>
      <c r="T384" s="294"/>
      <c r="U384" s="294"/>
      <c r="V384" s="294"/>
      <c r="W384" s="294"/>
      <c r="X384" s="294"/>
      <c r="Y384" s="294"/>
      <c r="Z384" s="294"/>
      <c r="AA384" s="294"/>
      <c r="AB384" s="294"/>
      <c r="AC384" s="294"/>
      <c r="AD384" s="294"/>
      <c r="AE384" s="294"/>
      <c r="AF384" s="294"/>
      <c r="AG384" s="294"/>
      <c r="AH384" s="294"/>
      <c r="AI384" s="294"/>
      <c r="AJ384" s="294"/>
      <c r="AK384" s="294"/>
    </row>
    <row r="385" spans="1:37" x14ac:dyDescent="0.25">
      <c r="A385" s="294"/>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294"/>
      <c r="AE385" s="294"/>
      <c r="AF385" s="294"/>
      <c r="AG385" s="294"/>
      <c r="AH385" s="294"/>
      <c r="AI385" s="294"/>
      <c r="AJ385" s="294"/>
      <c r="AK385" s="294"/>
    </row>
    <row r="386" spans="1:37" x14ac:dyDescent="0.25">
      <c r="A386" s="294"/>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294"/>
      <c r="AF386" s="294"/>
      <c r="AG386" s="294"/>
      <c r="AH386" s="294"/>
      <c r="AI386" s="294"/>
      <c r="AJ386" s="294"/>
      <c r="AK386" s="294"/>
    </row>
    <row r="387" spans="1:37" x14ac:dyDescent="0.25">
      <c r="A387" s="294"/>
      <c r="B387" s="294"/>
      <c r="C387" s="294"/>
      <c r="D387" s="294"/>
      <c r="E387" s="294"/>
      <c r="F387" s="294"/>
      <c r="G387" s="294"/>
      <c r="H387" s="294"/>
      <c r="I387" s="294"/>
      <c r="J387" s="294"/>
      <c r="K387" s="294"/>
      <c r="L387" s="294"/>
      <c r="M387" s="294"/>
      <c r="N387" s="294"/>
      <c r="O387" s="294"/>
      <c r="P387" s="294"/>
      <c r="Q387" s="294"/>
      <c r="R387" s="294"/>
      <c r="S387" s="294"/>
      <c r="T387" s="294"/>
      <c r="U387" s="294"/>
      <c r="V387" s="294"/>
      <c r="W387" s="294"/>
      <c r="X387" s="294"/>
      <c r="Y387" s="294"/>
      <c r="Z387" s="294"/>
      <c r="AA387" s="294"/>
      <c r="AB387" s="294"/>
      <c r="AC387" s="294"/>
      <c r="AD387" s="294"/>
      <c r="AE387" s="294"/>
      <c r="AF387" s="294"/>
      <c r="AG387" s="294"/>
      <c r="AH387" s="294"/>
      <c r="AI387" s="294"/>
      <c r="AJ387" s="294"/>
      <c r="AK387" s="294"/>
    </row>
    <row r="388" spans="1:37" x14ac:dyDescent="0.25">
      <c r="A388" s="294"/>
      <c r="B388" s="294"/>
      <c r="C388" s="294"/>
      <c r="D388" s="294"/>
      <c r="E388" s="294"/>
      <c r="F388" s="294"/>
      <c r="G388" s="294"/>
      <c r="H388" s="294"/>
      <c r="I388" s="294"/>
      <c r="J388" s="294"/>
      <c r="K388" s="294"/>
      <c r="L388" s="294"/>
      <c r="M388" s="294"/>
      <c r="N388" s="294"/>
      <c r="O388" s="294"/>
      <c r="P388" s="294"/>
      <c r="Q388" s="294"/>
      <c r="R388" s="294"/>
      <c r="S388" s="294"/>
      <c r="T388" s="294"/>
      <c r="U388" s="294"/>
      <c r="V388" s="294"/>
      <c r="W388" s="294"/>
      <c r="X388" s="294"/>
      <c r="Y388" s="294"/>
      <c r="Z388" s="294"/>
      <c r="AA388" s="294"/>
      <c r="AB388" s="294"/>
      <c r="AC388" s="294"/>
      <c r="AD388" s="294"/>
      <c r="AE388" s="294"/>
      <c r="AF388" s="294"/>
      <c r="AG388" s="294"/>
      <c r="AH388" s="294"/>
      <c r="AI388" s="294"/>
      <c r="AJ388" s="294"/>
      <c r="AK388" s="294"/>
    </row>
    <row r="389" spans="1:37" x14ac:dyDescent="0.25">
      <c r="A389" s="294"/>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294"/>
      <c r="AF389" s="294"/>
      <c r="AG389" s="294"/>
      <c r="AH389" s="294"/>
      <c r="AI389" s="294"/>
      <c r="AJ389" s="294"/>
      <c r="AK389" s="294"/>
    </row>
    <row r="390" spans="1:37" x14ac:dyDescent="0.25">
      <c r="A390" s="294"/>
      <c r="B390" s="294"/>
      <c r="C390" s="294"/>
      <c r="D390" s="294"/>
      <c r="E390" s="294"/>
      <c r="F390" s="294"/>
      <c r="G390" s="294"/>
      <c r="H390" s="294"/>
      <c r="I390" s="294"/>
      <c r="J390" s="294"/>
      <c r="K390" s="294"/>
      <c r="L390" s="294"/>
      <c r="M390" s="294"/>
      <c r="N390" s="294"/>
      <c r="O390" s="294"/>
      <c r="P390" s="294"/>
      <c r="Q390" s="294"/>
      <c r="R390" s="294"/>
      <c r="S390" s="294"/>
      <c r="T390" s="294"/>
      <c r="U390" s="294"/>
      <c r="V390" s="294"/>
      <c r="W390" s="294"/>
      <c r="X390" s="294"/>
      <c r="Y390" s="294"/>
      <c r="Z390" s="294"/>
      <c r="AA390" s="294"/>
      <c r="AB390" s="294"/>
      <c r="AC390" s="294"/>
      <c r="AD390" s="294"/>
      <c r="AE390" s="294"/>
      <c r="AF390" s="294"/>
      <c r="AG390" s="294"/>
      <c r="AH390" s="294"/>
      <c r="AI390" s="294"/>
      <c r="AJ390" s="294"/>
      <c r="AK390" s="294"/>
    </row>
    <row r="391" spans="1:37" x14ac:dyDescent="0.25">
      <c r="A391" s="294"/>
      <c r="B391" s="294"/>
      <c r="C391" s="294"/>
      <c r="D391" s="294"/>
      <c r="E391" s="294"/>
      <c r="F391" s="294"/>
      <c r="G391" s="294"/>
      <c r="H391" s="294"/>
      <c r="I391" s="294"/>
      <c r="J391" s="294"/>
      <c r="K391" s="294"/>
      <c r="L391" s="294"/>
      <c r="M391" s="294"/>
      <c r="N391" s="294"/>
      <c r="O391" s="294"/>
      <c r="P391" s="294"/>
      <c r="Q391" s="294"/>
      <c r="R391" s="294"/>
      <c r="S391" s="294"/>
      <c r="T391" s="294"/>
      <c r="U391" s="294"/>
      <c r="V391" s="294"/>
      <c r="W391" s="294"/>
      <c r="X391" s="294"/>
      <c r="Y391" s="294"/>
      <c r="Z391" s="294"/>
      <c r="AA391" s="294"/>
      <c r="AB391" s="294"/>
      <c r="AC391" s="294"/>
      <c r="AD391" s="294"/>
      <c r="AE391" s="294"/>
      <c r="AF391" s="294"/>
      <c r="AG391" s="294"/>
      <c r="AH391" s="294"/>
      <c r="AI391" s="294"/>
      <c r="AJ391" s="294"/>
      <c r="AK391" s="294"/>
    </row>
    <row r="392" spans="1:37" x14ac:dyDescent="0.25">
      <c r="A392" s="294"/>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294"/>
      <c r="AE392" s="294"/>
      <c r="AF392" s="294"/>
      <c r="AG392" s="294"/>
      <c r="AH392" s="294"/>
      <c r="AI392" s="294"/>
      <c r="AJ392" s="294"/>
      <c r="AK392" s="294"/>
    </row>
    <row r="393" spans="1:37" x14ac:dyDescent="0.25">
      <c r="A393" s="294"/>
      <c r="B393" s="294"/>
      <c r="C393" s="294"/>
      <c r="D393" s="294"/>
      <c r="E393" s="294"/>
      <c r="F393" s="294"/>
      <c r="G393" s="294"/>
      <c r="H393" s="294"/>
      <c r="I393" s="294"/>
      <c r="J393" s="294"/>
      <c r="K393" s="294"/>
      <c r="L393" s="294"/>
      <c r="M393" s="294"/>
      <c r="N393" s="294"/>
      <c r="O393" s="294"/>
      <c r="P393" s="294"/>
      <c r="Q393" s="294"/>
      <c r="R393" s="294"/>
      <c r="S393" s="294"/>
      <c r="T393" s="294"/>
      <c r="U393" s="294"/>
      <c r="V393" s="294"/>
      <c r="W393" s="294"/>
      <c r="X393" s="294"/>
      <c r="Y393" s="294"/>
      <c r="Z393" s="294"/>
      <c r="AA393" s="294"/>
      <c r="AB393" s="294"/>
      <c r="AC393" s="294"/>
      <c r="AD393" s="294"/>
      <c r="AE393" s="294"/>
      <c r="AF393" s="294"/>
      <c r="AG393" s="294"/>
      <c r="AH393" s="294"/>
      <c r="AI393" s="294"/>
      <c r="AJ393" s="294"/>
      <c r="AK393" s="294"/>
    </row>
    <row r="394" spans="1:37" x14ac:dyDescent="0.25">
      <c r="A394" s="294"/>
      <c r="B394" s="294"/>
      <c r="C394" s="294"/>
      <c r="D394" s="294"/>
      <c r="E394" s="294"/>
      <c r="F394" s="294"/>
      <c r="G394" s="294"/>
      <c r="H394" s="294"/>
      <c r="I394" s="294"/>
      <c r="J394" s="294"/>
      <c r="K394" s="294"/>
      <c r="L394" s="294"/>
      <c r="M394" s="294"/>
      <c r="N394" s="294"/>
      <c r="O394" s="294"/>
      <c r="P394" s="294"/>
      <c r="Q394" s="294"/>
      <c r="R394" s="294"/>
      <c r="S394" s="294"/>
      <c r="T394" s="294"/>
      <c r="U394" s="294"/>
      <c r="V394" s="294"/>
      <c r="W394" s="294"/>
      <c r="X394" s="294"/>
      <c r="Y394" s="294"/>
      <c r="Z394" s="294"/>
      <c r="AA394" s="294"/>
      <c r="AB394" s="294"/>
      <c r="AC394" s="294"/>
      <c r="AD394" s="294"/>
      <c r="AE394" s="294"/>
      <c r="AF394" s="294"/>
      <c r="AG394" s="294"/>
      <c r="AH394" s="294"/>
      <c r="AI394" s="294"/>
      <c r="AJ394" s="294"/>
      <c r="AK394" s="294"/>
    </row>
    <row r="395" spans="1:37" x14ac:dyDescent="0.25">
      <c r="A395" s="294"/>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294"/>
      <c r="AE395" s="294"/>
      <c r="AF395" s="294"/>
      <c r="AG395" s="294"/>
      <c r="AH395" s="294"/>
      <c r="AI395" s="294"/>
      <c r="AJ395" s="294"/>
      <c r="AK395" s="294"/>
    </row>
    <row r="396" spans="1:37" x14ac:dyDescent="0.25">
      <c r="A396" s="294"/>
      <c r="B396" s="294"/>
      <c r="C396" s="294"/>
      <c r="D396" s="294"/>
      <c r="E396" s="294"/>
      <c r="F396" s="294"/>
      <c r="G396" s="294"/>
      <c r="H396" s="294"/>
      <c r="I396" s="294"/>
      <c r="J396" s="294"/>
      <c r="K396" s="294"/>
      <c r="L396" s="294"/>
      <c r="M396" s="294"/>
      <c r="N396" s="294"/>
      <c r="O396" s="294"/>
      <c r="P396" s="294"/>
      <c r="Q396" s="294"/>
      <c r="R396" s="294"/>
      <c r="S396" s="294"/>
      <c r="T396" s="294"/>
      <c r="U396" s="294"/>
      <c r="V396" s="294"/>
      <c r="W396" s="294"/>
      <c r="X396" s="294"/>
      <c r="Y396" s="294"/>
      <c r="Z396" s="294"/>
      <c r="AA396" s="294"/>
      <c r="AB396" s="294"/>
      <c r="AC396" s="294"/>
      <c r="AD396" s="294"/>
      <c r="AE396" s="294"/>
      <c r="AF396" s="294"/>
      <c r="AG396" s="294"/>
      <c r="AH396" s="294"/>
      <c r="AI396" s="294"/>
      <c r="AJ396" s="294"/>
      <c r="AK396" s="294"/>
    </row>
    <row r="397" spans="1:37" x14ac:dyDescent="0.25">
      <c r="A397" s="294"/>
      <c r="B397" s="294"/>
      <c r="C397" s="294"/>
      <c r="D397" s="294"/>
      <c r="E397" s="294"/>
      <c r="F397" s="294"/>
      <c r="G397" s="294"/>
      <c r="H397" s="294"/>
      <c r="I397" s="294"/>
      <c r="J397" s="294"/>
      <c r="K397" s="294"/>
      <c r="L397" s="294"/>
      <c r="M397" s="294"/>
      <c r="N397" s="294"/>
      <c r="O397" s="294"/>
      <c r="P397" s="294"/>
      <c r="Q397" s="294"/>
      <c r="R397" s="294"/>
      <c r="S397" s="294"/>
      <c r="T397" s="294"/>
      <c r="U397" s="294"/>
      <c r="V397" s="294"/>
      <c r="W397" s="294"/>
      <c r="X397" s="294"/>
      <c r="Y397" s="294"/>
      <c r="Z397" s="294"/>
      <c r="AA397" s="294"/>
      <c r="AB397" s="294"/>
      <c r="AC397" s="294"/>
      <c r="AD397" s="294"/>
      <c r="AE397" s="294"/>
      <c r="AF397" s="294"/>
      <c r="AG397" s="294"/>
      <c r="AH397" s="294"/>
      <c r="AI397" s="294"/>
      <c r="AJ397" s="294"/>
      <c r="AK397" s="294"/>
    </row>
    <row r="398" spans="1:37" x14ac:dyDescent="0.25">
      <c r="A398" s="294"/>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c r="AA398" s="294"/>
      <c r="AB398" s="294"/>
      <c r="AC398" s="294"/>
      <c r="AD398" s="294"/>
      <c r="AE398" s="294"/>
      <c r="AF398" s="294"/>
      <c r="AG398" s="294"/>
      <c r="AH398" s="294"/>
      <c r="AI398" s="294"/>
      <c r="AJ398" s="294"/>
      <c r="AK398" s="294"/>
    </row>
    <row r="399" spans="1:37" x14ac:dyDescent="0.25">
      <c r="A399" s="294"/>
      <c r="B399" s="294"/>
      <c r="C399" s="294"/>
      <c r="D399" s="294"/>
      <c r="E399" s="294"/>
      <c r="F399" s="294"/>
      <c r="G399" s="294"/>
      <c r="H399" s="294"/>
      <c r="I399" s="294"/>
      <c r="J399" s="294"/>
      <c r="K399" s="294"/>
      <c r="L399" s="294"/>
      <c r="M399" s="294"/>
      <c r="N399" s="294"/>
      <c r="O399" s="294"/>
      <c r="P399" s="294"/>
      <c r="Q399" s="294"/>
      <c r="R399" s="294"/>
      <c r="S399" s="294"/>
      <c r="T399" s="294"/>
      <c r="U399" s="294"/>
      <c r="V399" s="294"/>
      <c r="W399" s="294"/>
      <c r="X399" s="294"/>
      <c r="Y399" s="294"/>
      <c r="Z399" s="294"/>
      <c r="AA399" s="294"/>
      <c r="AB399" s="294"/>
      <c r="AC399" s="294"/>
      <c r="AD399" s="294"/>
      <c r="AE399" s="294"/>
      <c r="AF399" s="294"/>
      <c r="AG399" s="294"/>
      <c r="AH399" s="294"/>
      <c r="AI399" s="294"/>
      <c r="AJ399" s="294"/>
      <c r="AK399" s="294"/>
    </row>
    <row r="400" spans="1:37" x14ac:dyDescent="0.25">
      <c r="A400" s="294"/>
      <c r="B400" s="294"/>
      <c r="C400" s="294"/>
      <c r="D400" s="294"/>
      <c r="E400" s="294"/>
      <c r="F400" s="294"/>
      <c r="G400" s="294"/>
      <c r="H400" s="294"/>
      <c r="I400" s="294"/>
      <c r="J400" s="294"/>
      <c r="K400" s="294"/>
      <c r="L400" s="294"/>
      <c r="M400" s="294"/>
      <c r="N400" s="294"/>
      <c r="O400" s="294"/>
      <c r="P400" s="294"/>
      <c r="Q400" s="294"/>
      <c r="R400" s="294"/>
      <c r="S400" s="294"/>
      <c r="T400" s="294"/>
      <c r="U400" s="294"/>
      <c r="V400" s="294"/>
      <c r="W400" s="294"/>
      <c r="X400" s="294"/>
      <c r="Y400" s="294"/>
      <c r="Z400" s="294"/>
      <c r="AA400" s="294"/>
      <c r="AB400" s="294"/>
      <c r="AC400" s="294"/>
      <c r="AD400" s="294"/>
      <c r="AE400" s="294"/>
      <c r="AF400" s="294"/>
      <c r="AG400" s="294"/>
      <c r="AH400" s="294"/>
      <c r="AI400" s="294"/>
      <c r="AJ400" s="294"/>
      <c r="AK400" s="294"/>
    </row>
    <row r="401" spans="1:37" x14ac:dyDescent="0.25">
      <c r="A401" s="294"/>
      <c r="B401" s="294"/>
      <c r="C401" s="294"/>
      <c r="D401" s="294"/>
      <c r="E401" s="294"/>
      <c r="F401" s="294"/>
      <c r="G401" s="294"/>
      <c r="H401" s="294"/>
      <c r="I401" s="294"/>
      <c r="J401" s="294"/>
      <c r="K401" s="294"/>
      <c r="L401" s="294"/>
      <c r="M401" s="294"/>
      <c r="N401" s="294"/>
      <c r="O401" s="294"/>
      <c r="P401" s="294"/>
      <c r="Q401" s="294"/>
      <c r="R401" s="294"/>
      <c r="S401" s="294"/>
      <c r="T401" s="294"/>
      <c r="U401" s="294"/>
      <c r="V401" s="294"/>
      <c r="W401" s="294"/>
      <c r="X401" s="294"/>
      <c r="Y401" s="294"/>
      <c r="Z401" s="294"/>
      <c r="AA401" s="294"/>
      <c r="AB401" s="294"/>
      <c r="AC401" s="294"/>
      <c r="AD401" s="294"/>
      <c r="AE401" s="294"/>
      <c r="AF401" s="294"/>
      <c r="AG401" s="294"/>
      <c r="AH401" s="294"/>
      <c r="AI401" s="294"/>
      <c r="AJ401" s="294"/>
      <c r="AK401" s="294"/>
    </row>
    <row r="402" spans="1:37" x14ac:dyDescent="0.25">
      <c r="A402" s="294"/>
      <c r="B402" s="294"/>
      <c r="C402" s="294"/>
      <c r="D402" s="294"/>
      <c r="E402" s="294"/>
      <c r="F402" s="294"/>
      <c r="G402" s="294"/>
      <c r="H402" s="294"/>
      <c r="I402" s="294"/>
      <c r="J402" s="294"/>
      <c r="K402" s="294"/>
      <c r="L402" s="294"/>
      <c r="M402" s="294"/>
      <c r="N402" s="294"/>
      <c r="O402" s="294"/>
      <c r="P402" s="294"/>
      <c r="Q402" s="294"/>
      <c r="R402" s="294"/>
      <c r="S402" s="294"/>
      <c r="T402" s="294"/>
      <c r="U402" s="294"/>
      <c r="V402" s="294"/>
      <c r="W402" s="294"/>
      <c r="X402" s="294"/>
      <c r="Y402" s="294"/>
      <c r="Z402" s="294"/>
      <c r="AA402" s="294"/>
      <c r="AB402" s="294"/>
      <c r="AC402" s="294"/>
      <c r="AD402" s="294"/>
      <c r="AE402" s="294"/>
      <c r="AF402" s="294"/>
      <c r="AG402" s="294"/>
      <c r="AH402" s="294"/>
      <c r="AI402" s="294"/>
      <c r="AJ402" s="294"/>
      <c r="AK402" s="294"/>
    </row>
    <row r="403" spans="1:37" x14ac:dyDescent="0.25">
      <c r="A403" s="294"/>
      <c r="B403" s="294"/>
      <c r="C403" s="294"/>
      <c r="D403" s="294"/>
      <c r="E403" s="294"/>
      <c r="F403" s="294"/>
      <c r="G403" s="294"/>
      <c r="H403" s="294"/>
      <c r="I403" s="294"/>
      <c r="J403" s="294"/>
      <c r="K403" s="294"/>
      <c r="L403" s="294"/>
      <c r="M403" s="294"/>
      <c r="N403" s="294"/>
      <c r="O403" s="294"/>
      <c r="P403" s="294"/>
      <c r="Q403" s="294"/>
      <c r="R403" s="294"/>
      <c r="S403" s="294"/>
      <c r="T403" s="294"/>
      <c r="U403" s="294"/>
      <c r="V403" s="294"/>
      <c r="W403" s="294"/>
      <c r="X403" s="294"/>
      <c r="Y403" s="294"/>
      <c r="Z403" s="294"/>
      <c r="AA403" s="294"/>
      <c r="AB403" s="294"/>
      <c r="AC403" s="294"/>
      <c r="AD403" s="294"/>
      <c r="AE403" s="294"/>
      <c r="AF403" s="294"/>
      <c r="AG403" s="294"/>
      <c r="AH403" s="294"/>
      <c r="AI403" s="294"/>
      <c r="AJ403" s="294"/>
      <c r="AK403" s="294"/>
    </row>
    <row r="404" spans="1:37" x14ac:dyDescent="0.25">
      <c r="A404" s="294"/>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294"/>
      <c r="AF404" s="294"/>
      <c r="AG404" s="294"/>
      <c r="AH404" s="294"/>
      <c r="AI404" s="294"/>
      <c r="AJ404" s="294"/>
      <c r="AK404" s="294"/>
    </row>
    <row r="405" spans="1:37" x14ac:dyDescent="0.25">
      <c r="A405" s="294"/>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294"/>
      <c r="AF405" s="294"/>
      <c r="AG405" s="294"/>
      <c r="AH405" s="294"/>
      <c r="AI405" s="294"/>
      <c r="AJ405" s="294"/>
      <c r="AK405" s="294"/>
    </row>
    <row r="406" spans="1:37" x14ac:dyDescent="0.25">
      <c r="A406" s="294"/>
      <c r="B406" s="294"/>
      <c r="C406" s="294"/>
      <c r="D406" s="294"/>
      <c r="E406" s="294"/>
      <c r="F406" s="294"/>
      <c r="G406" s="294"/>
      <c r="H406" s="294"/>
      <c r="I406" s="294"/>
      <c r="J406" s="294"/>
      <c r="K406" s="294"/>
      <c r="L406" s="294"/>
      <c r="M406" s="294"/>
      <c r="N406" s="294"/>
      <c r="O406" s="294"/>
      <c r="P406" s="294"/>
      <c r="Q406" s="294"/>
      <c r="R406" s="294"/>
      <c r="S406" s="294"/>
      <c r="T406" s="294"/>
      <c r="U406" s="294"/>
      <c r="V406" s="294"/>
      <c r="W406" s="294"/>
      <c r="X406" s="294"/>
      <c r="Y406" s="294"/>
      <c r="Z406" s="294"/>
      <c r="AA406" s="294"/>
      <c r="AB406" s="294"/>
      <c r="AC406" s="294"/>
      <c r="AD406" s="294"/>
      <c r="AE406" s="294"/>
      <c r="AF406" s="294"/>
      <c r="AG406" s="294"/>
      <c r="AH406" s="294"/>
      <c r="AI406" s="294"/>
      <c r="AJ406" s="294"/>
      <c r="AK406" s="294"/>
    </row>
    <row r="407" spans="1:37" x14ac:dyDescent="0.25">
      <c r="A407" s="294"/>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294"/>
      <c r="AE407" s="294"/>
      <c r="AF407" s="294"/>
      <c r="AG407" s="294"/>
      <c r="AH407" s="294"/>
      <c r="AI407" s="294"/>
      <c r="AJ407" s="294"/>
      <c r="AK407" s="294"/>
    </row>
    <row r="408" spans="1:37" x14ac:dyDescent="0.25">
      <c r="A408" s="294"/>
      <c r="B408" s="294"/>
      <c r="C408" s="294"/>
      <c r="D408" s="294"/>
      <c r="E408" s="294"/>
      <c r="F408" s="294"/>
      <c r="G408" s="294"/>
      <c r="H408" s="294"/>
      <c r="I408" s="294"/>
      <c r="J408" s="294"/>
      <c r="K408" s="294"/>
      <c r="L408" s="294"/>
      <c r="M408" s="294"/>
      <c r="N408" s="294"/>
      <c r="O408" s="294"/>
      <c r="P408" s="294"/>
      <c r="Q408" s="294"/>
      <c r="R408" s="294"/>
      <c r="S408" s="294"/>
      <c r="T408" s="294"/>
      <c r="U408" s="294"/>
      <c r="V408" s="294"/>
      <c r="W408" s="294"/>
      <c r="X408" s="294"/>
      <c r="Y408" s="294"/>
      <c r="Z408" s="294"/>
      <c r="AA408" s="294"/>
      <c r="AB408" s="294"/>
      <c r="AC408" s="294"/>
      <c r="AD408" s="294"/>
      <c r="AE408" s="294"/>
      <c r="AF408" s="294"/>
      <c r="AG408" s="294"/>
      <c r="AH408" s="294"/>
      <c r="AI408" s="294"/>
      <c r="AJ408" s="294"/>
      <c r="AK408" s="294"/>
    </row>
    <row r="409" spans="1:37" x14ac:dyDescent="0.25">
      <c r="A409" s="294"/>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294"/>
      <c r="AF409" s="294"/>
      <c r="AG409" s="294"/>
      <c r="AH409" s="294"/>
      <c r="AI409" s="294"/>
      <c r="AJ409" s="294"/>
      <c r="AK409" s="294"/>
    </row>
    <row r="410" spans="1:37" x14ac:dyDescent="0.25">
      <c r="A410" s="294"/>
      <c r="B410" s="294"/>
      <c r="C410" s="294"/>
      <c r="D410" s="294"/>
      <c r="E410" s="294"/>
      <c r="F410" s="294"/>
      <c r="G410" s="294"/>
      <c r="H410" s="294"/>
      <c r="I410" s="294"/>
      <c r="J410" s="294"/>
      <c r="K410" s="294"/>
      <c r="L410" s="294"/>
      <c r="M410" s="294"/>
      <c r="N410" s="294"/>
      <c r="O410" s="294"/>
      <c r="P410" s="294"/>
      <c r="Q410" s="294"/>
      <c r="R410" s="294"/>
      <c r="S410" s="294"/>
      <c r="T410" s="294"/>
      <c r="U410" s="294"/>
      <c r="V410" s="294"/>
      <c r="W410" s="294"/>
      <c r="X410" s="294"/>
      <c r="Y410" s="294"/>
      <c r="Z410" s="294"/>
      <c r="AA410" s="294"/>
      <c r="AB410" s="294"/>
      <c r="AC410" s="294"/>
      <c r="AD410" s="294"/>
      <c r="AE410" s="294"/>
      <c r="AF410" s="294"/>
      <c r="AG410" s="294"/>
      <c r="AH410" s="294"/>
      <c r="AI410" s="294"/>
      <c r="AJ410" s="294"/>
      <c r="AK410" s="294"/>
    </row>
    <row r="411" spans="1:37" x14ac:dyDescent="0.25">
      <c r="A411" s="294"/>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294"/>
      <c r="AF411" s="294"/>
      <c r="AG411" s="294"/>
      <c r="AH411" s="294"/>
      <c r="AI411" s="294"/>
      <c r="AJ411" s="294"/>
      <c r="AK411" s="294"/>
    </row>
    <row r="412" spans="1:37" x14ac:dyDescent="0.25">
      <c r="A412" s="294"/>
      <c r="B412" s="294"/>
      <c r="C412" s="294"/>
      <c r="D412" s="294"/>
      <c r="E412" s="294"/>
      <c r="F412" s="294"/>
      <c r="G412" s="294"/>
      <c r="H412" s="294"/>
      <c r="I412" s="294"/>
      <c r="J412" s="294"/>
      <c r="K412" s="294"/>
      <c r="L412" s="294"/>
      <c r="M412" s="294"/>
      <c r="N412" s="294"/>
      <c r="O412" s="294"/>
      <c r="P412" s="294"/>
      <c r="Q412" s="294"/>
      <c r="R412" s="294"/>
      <c r="S412" s="294"/>
      <c r="T412" s="294"/>
      <c r="U412" s="294"/>
      <c r="V412" s="294"/>
      <c r="W412" s="294"/>
      <c r="X412" s="294"/>
      <c r="Y412" s="294"/>
      <c r="Z412" s="294"/>
      <c r="AA412" s="294"/>
      <c r="AB412" s="294"/>
      <c r="AC412" s="294"/>
      <c r="AD412" s="294"/>
      <c r="AE412" s="294"/>
      <c r="AF412" s="294"/>
      <c r="AG412" s="294"/>
      <c r="AH412" s="294"/>
      <c r="AI412" s="294"/>
      <c r="AJ412" s="294"/>
      <c r="AK412" s="294"/>
    </row>
    <row r="413" spans="1:37" x14ac:dyDescent="0.25">
      <c r="A413" s="294"/>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294"/>
      <c r="AE413" s="294"/>
      <c r="AF413" s="294"/>
      <c r="AG413" s="294"/>
      <c r="AH413" s="294"/>
      <c r="AI413" s="294"/>
      <c r="AJ413" s="294"/>
      <c r="AK413" s="294"/>
    </row>
    <row r="414" spans="1:37" x14ac:dyDescent="0.25">
      <c r="A414" s="294"/>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294"/>
      <c r="AF414" s="294"/>
      <c r="AG414" s="294"/>
      <c r="AH414" s="294"/>
      <c r="AI414" s="294"/>
      <c r="AJ414" s="294"/>
      <c r="AK414" s="294"/>
    </row>
    <row r="415" spans="1:37" x14ac:dyDescent="0.25">
      <c r="A415" s="294"/>
      <c r="B415" s="294"/>
      <c r="C415" s="294"/>
      <c r="D415" s="294"/>
      <c r="E415" s="294"/>
      <c r="F415" s="294"/>
      <c r="G415" s="294"/>
      <c r="H415" s="294"/>
      <c r="I415" s="294"/>
      <c r="J415" s="294"/>
      <c r="K415" s="294"/>
      <c r="L415" s="294"/>
      <c r="M415" s="294"/>
      <c r="N415" s="294"/>
      <c r="O415" s="294"/>
      <c r="P415" s="294"/>
      <c r="Q415" s="294"/>
      <c r="R415" s="294"/>
      <c r="S415" s="294"/>
      <c r="T415" s="294"/>
      <c r="U415" s="294"/>
      <c r="V415" s="294"/>
      <c r="W415" s="294"/>
      <c r="X415" s="294"/>
      <c r="Y415" s="294"/>
      <c r="Z415" s="294"/>
      <c r="AA415" s="294"/>
      <c r="AB415" s="294"/>
      <c r="AC415" s="294"/>
      <c r="AD415" s="294"/>
      <c r="AE415" s="294"/>
      <c r="AF415" s="294"/>
      <c r="AG415" s="294"/>
      <c r="AH415" s="294"/>
      <c r="AI415" s="294"/>
      <c r="AJ415" s="294"/>
      <c r="AK415" s="294"/>
    </row>
    <row r="416" spans="1:37" x14ac:dyDescent="0.25">
      <c r="A416" s="294"/>
      <c r="B416" s="294"/>
      <c r="C416" s="294"/>
      <c r="D416" s="294"/>
      <c r="E416" s="294"/>
      <c r="F416" s="294"/>
      <c r="G416" s="294"/>
      <c r="H416" s="294"/>
      <c r="I416" s="294"/>
      <c r="J416" s="294"/>
      <c r="K416" s="294"/>
      <c r="L416" s="294"/>
      <c r="M416" s="294"/>
      <c r="N416" s="294"/>
      <c r="O416" s="294"/>
      <c r="P416" s="294"/>
      <c r="Q416" s="294"/>
      <c r="R416" s="294"/>
      <c r="S416" s="294"/>
      <c r="T416" s="294"/>
      <c r="U416" s="294"/>
      <c r="V416" s="294"/>
      <c r="W416" s="294"/>
      <c r="X416" s="294"/>
      <c r="Y416" s="294"/>
      <c r="Z416" s="294"/>
      <c r="AA416" s="294"/>
      <c r="AB416" s="294"/>
      <c r="AC416" s="294"/>
      <c r="AD416" s="294"/>
      <c r="AE416" s="294"/>
      <c r="AF416" s="294"/>
      <c r="AG416" s="294"/>
      <c r="AH416" s="294"/>
      <c r="AI416" s="294"/>
      <c r="AJ416" s="294"/>
      <c r="AK416" s="294"/>
    </row>
    <row r="417" spans="1:37" x14ac:dyDescent="0.25">
      <c r="A417" s="294"/>
      <c r="B417" s="294"/>
      <c r="C417" s="294"/>
      <c r="D417" s="294"/>
      <c r="E417" s="294"/>
      <c r="F417" s="294"/>
      <c r="G417" s="294"/>
      <c r="H417" s="294"/>
      <c r="I417" s="294"/>
      <c r="J417" s="294"/>
      <c r="K417" s="294"/>
      <c r="L417" s="294"/>
      <c r="M417" s="294"/>
      <c r="N417" s="294"/>
      <c r="O417" s="294"/>
      <c r="P417" s="294"/>
      <c r="Q417" s="294"/>
      <c r="R417" s="294"/>
      <c r="S417" s="294"/>
      <c r="T417" s="294"/>
      <c r="U417" s="294"/>
      <c r="V417" s="294"/>
      <c r="W417" s="294"/>
      <c r="X417" s="294"/>
      <c r="Y417" s="294"/>
      <c r="Z417" s="294"/>
      <c r="AA417" s="294"/>
      <c r="AB417" s="294"/>
      <c r="AC417" s="294"/>
      <c r="AD417" s="294"/>
      <c r="AE417" s="294"/>
      <c r="AF417" s="294"/>
      <c r="AG417" s="294"/>
      <c r="AH417" s="294"/>
      <c r="AI417" s="294"/>
      <c r="AJ417" s="294"/>
      <c r="AK417" s="294"/>
    </row>
    <row r="418" spans="1:37" x14ac:dyDescent="0.25">
      <c r="A418" s="294"/>
      <c r="B418" s="294"/>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c r="AA418" s="294"/>
      <c r="AB418" s="294"/>
      <c r="AC418" s="294"/>
      <c r="AD418" s="294"/>
      <c r="AE418" s="294"/>
      <c r="AF418" s="294"/>
      <c r="AG418" s="294"/>
      <c r="AH418" s="294"/>
      <c r="AI418" s="294"/>
      <c r="AJ418" s="294"/>
      <c r="AK418" s="294"/>
    </row>
    <row r="419" spans="1:37" x14ac:dyDescent="0.25">
      <c r="A419" s="294"/>
      <c r="B419" s="294"/>
      <c r="C419" s="294"/>
      <c r="D419" s="294"/>
      <c r="E419" s="294"/>
      <c r="F419" s="294"/>
      <c r="G419" s="294"/>
      <c r="H419" s="294"/>
      <c r="I419" s="294"/>
      <c r="J419" s="294"/>
      <c r="K419" s="294"/>
      <c r="L419" s="294"/>
      <c r="M419" s="294"/>
      <c r="N419" s="294"/>
      <c r="O419" s="294"/>
      <c r="P419" s="294"/>
      <c r="Q419" s="294"/>
      <c r="R419" s="294"/>
      <c r="S419" s="294"/>
      <c r="T419" s="294"/>
      <c r="U419" s="294"/>
      <c r="V419" s="294"/>
      <c r="W419" s="294"/>
      <c r="X419" s="294"/>
      <c r="Y419" s="294"/>
      <c r="Z419" s="294"/>
      <c r="AA419" s="294"/>
      <c r="AB419" s="294"/>
      <c r="AC419" s="294"/>
      <c r="AD419" s="294"/>
      <c r="AE419" s="294"/>
      <c r="AF419" s="294"/>
      <c r="AG419" s="294"/>
      <c r="AH419" s="294"/>
      <c r="AI419" s="294"/>
      <c r="AJ419" s="294"/>
      <c r="AK419" s="294"/>
    </row>
    <row r="420" spans="1:37" x14ac:dyDescent="0.25">
      <c r="A420" s="294"/>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294"/>
      <c r="AF420" s="294"/>
      <c r="AG420" s="294"/>
      <c r="AH420" s="294"/>
      <c r="AI420" s="294"/>
      <c r="AJ420" s="294"/>
      <c r="AK420" s="294"/>
    </row>
    <row r="421" spans="1:37" x14ac:dyDescent="0.25">
      <c r="A421" s="294"/>
      <c r="B421" s="294"/>
      <c r="C421" s="294"/>
      <c r="D421" s="294"/>
      <c r="E421" s="294"/>
      <c r="F421" s="294"/>
      <c r="G421" s="294"/>
      <c r="H421" s="294"/>
      <c r="I421" s="294"/>
      <c r="J421" s="294"/>
      <c r="K421" s="294"/>
      <c r="L421" s="294"/>
      <c r="M421" s="294"/>
      <c r="N421" s="294"/>
      <c r="O421" s="294"/>
      <c r="P421" s="294"/>
      <c r="Q421" s="294"/>
      <c r="R421" s="294"/>
      <c r="S421" s="294"/>
      <c r="T421" s="294"/>
      <c r="U421" s="294"/>
      <c r="V421" s="294"/>
      <c r="W421" s="294"/>
      <c r="X421" s="294"/>
      <c r="Y421" s="294"/>
      <c r="Z421" s="294"/>
      <c r="AA421" s="294"/>
      <c r="AB421" s="294"/>
      <c r="AC421" s="294"/>
      <c r="AD421" s="294"/>
      <c r="AE421" s="294"/>
      <c r="AF421" s="294"/>
      <c r="AG421" s="294"/>
      <c r="AH421" s="294"/>
      <c r="AI421" s="294"/>
      <c r="AJ421" s="294"/>
      <c r="AK421" s="294"/>
    </row>
    <row r="422" spans="1:37" x14ac:dyDescent="0.25">
      <c r="A422" s="294"/>
      <c r="B422" s="294"/>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c r="AA422" s="294"/>
      <c r="AB422" s="294"/>
      <c r="AC422" s="294"/>
      <c r="AD422" s="294"/>
      <c r="AE422" s="294"/>
      <c r="AF422" s="294"/>
      <c r="AG422" s="294"/>
      <c r="AH422" s="294"/>
      <c r="AI422" s="294"/>
      <c r="AJ422" s="294"/>
      <c r="AK422" s="294"/>
    </row>
    <row r="423" spans="1:37" x14ac:dyDescent="0.25">
      <c r="A423" s="294"/>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294"/>
      <c r="AE423" s="294"/>
      <c r="AF423" s="294"/>
      <c r="AG423" s="294"/>
      <c r="AH423" s="294"/>
      <c r="AI423" s="294"/>
      <c r="AJ423" s="294"/>
      <c r="AK423" s="294"/>
    </row>
    <row r="424" spans="1:37" x14ac:dyDescent="0.25">
      <c r="A424" s="294"/>
      <c r="B424" s="294"/>
      <c r="C424" s="294"/>
      <c r="D424" s="294"/>
      <c r="E424" s="294"/>
      <c r="F424" s="294"/>
      <c r="G424" s="294"/>
      <c r="H424" s="294"/>
      <c r="I424" s="294"/>
      <c r="J424" s="294"/>
      <c r="K424" s="294"/>
      <c r="L424" s="294"/>
      <c r="M424" s="294"/>
      <c r="N424" s="294"/>
      <c r="O424" s="294"/>
      <c r="P424" s="294"/>
      <c r="Q424" s="294"/>
      <c r="R424" s="294"/>
      <c r="S424" s="294"/>
      <c r="T424" s="294"/>
      <c r="U424" s="294"/>
      <c r="V424" s="294"/>
      <c r="W424" s="294"/>
      <c r="X424" s="294"/>
      <c r="Y424" s="294"/>
      <c r="Z424" s="294"/>
      <c r="AA424" s="294"/>
      <c r="AB424" s="294"/>
      <c r="AC424" s="294"/>
      <c r="AD424" s="294"/>
      <c r="AE424" s="294"/>
      <c r="AF424" s="294"/>
      <c r="AG424" s="294"/>
      <c r="AH424" s="294"/>
      <c r="AI424" s="294"/>
      <c r="AJ424" s="294"/>
      <c r="AK424" s="294"/>
    </row>
    <row r="425" spans="1:37" x14ac:dyDescent="0.25">
      <c r="A425" s="294"/>
      <c r="B425" s="294"/>
      <c r="C425" s="294"/>
      <c r="D425" s="294"/>
      <c r="E425" s="294"/>
      <c r="F425" s="294"/>
      <c r="G425" s="294"/>
      <c r="H425" s="294"/>
      <c r="I425" s="294"/>
      <c r="J425" s="294"/>
      <c r="K425" s="294"/>
      <c r="L425" s="294"/>
      <c r="M425" s="294"/>
      <c r="N425" s="294"/>
      <c r="O425" s="294"/>
      <c r="P425" s="294"/>
      <c r="Q425" s="294"/>
      <c r="R425" s="294"/>
      <c r="S425" s="294"/>
      <c r="T425" s="294"/>
      <c r="U425" s="294"/>
      <c r="V425" s="294"/>
      <c r="W425" s="294"/>
      <c r="X425" s="294"/>
      <c r="Y425" s="294"/>
      <c r="Z425" s="294"/>
      <c r="AA425" s="294"/>
      <c r="AB425" s="294"/>
      <c r="AC425" s="294"/>
      <c r="AD425" s="294"/>
      <c r="AE425" s="294"/>
      <c r="AF425" s="294"/>
      <c r="AG425" s="294"/>
      <c r="AH425" s="294"/>
      <c r="AI425" s="294"/>
      <c r="AJ425" s="294"/>
      <c r="AK425" s="294"/>
    </row>
    <row r="426" spans="1:37" x14ac:dyDescent="0.25">
      <c r="A426" s="294"/>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294"/>
      <c r="AE426" s="294"/>
      <c r="AF426" s="294"/>
      <c r="AG426" s="294"/>
      <c r="AH426" s="294"/>
      <c r="AI426" s="294"/>
      <c r="AJ426" s="294"/>
      <c r="AK426" s="294"/>
    </row>
    <row r="427" spans="1:37" x14ac:dyDescent="0.25">
      <c r="A427" s="294"/>
      <c r="B427" s="294"/>
      <c r="C427" s="294"/>
      <c r="D427" s="294"/>
      <c r="E427" s="294"/>
      <c r="F427" s="294"/>
      <c r="G427" s="294"/>
      <c r="H427" s="294"/>
      <c r="I427" s="294"/>
      <c r="J427" s="294"/>
      <c r="K427" s="294"/>
      <c r="L427" s="294"/>
      <c r="M427" s="294"/>
      <c r="N427" s="294"/>
      <c r="O427" s="294"/>
      <c r="P427" s="294"/>
      <c r="Q427" s="294"/>
      <c r="R427" s="294"/>
      <c r="S427" s="294"/>
      <c r="T427" s="294"/>
      <c r="U427" s="294"/>
      <c r="V427" s="294"/>
      <c r="W427" s="294"/>
      <c r="X427" s="294"/>
      <c r="Y427" s="294"/>
      <c r="Z427" s="294"/>
      <c r="AA427" s="294"/>
      <c r="AB427" s="294"/>
      <c r="AC427" s="294"/>
      <c r="AD427" s="294"/>
      <c r="AE427" s="294"/>
      <c r="AF427" s="294"/>
      <c r="AG427" s="294"/>
      <c r="AH427" s="294"/>
      <c r="AI427" s="294"/>
      <c r="AJ427" s="294"/>
      <c r="AK427" s="294"/>
    </row>
    <row r="428" spans="1:37" x14ac:dyDescent="0.25">
      <c r="A428" s="294"/>
      <c r="B428" s="294"/>
      <c r="C428" s="294"/>
      <c r="D428" s="294"/>
      <c r="E428" s="294"/>
      <c r="F428" s="294"/>
      <c r="G428" s="294"/>
      <c r="H428" s="294"/>
      <c r="I428" s="294"/>
      <c r="J428" s="294"/>
      <c r="K428" s="294"/>
      <c r="L428" s="294"/>
      <c r="M428" s="294"/>
      <c r="N428" s="294"/>
      <c r="O428" s="294"/>
      <c r="P428" s="294"/>
      <c r="Q428" s="294"/>
      <c r="R428" s="294"/>
      <c r="S428" s="294"/>
      <c r="T428" s="294"/>
      <c r="U428" s="294"/>
      <c r="V428" s="294"/>
      <c r="W428" s="294"/>
      <c r="X428" s="294"/>
      <c r="Y428" s="294"/>
      <c r="Z428" s="294"/>
      <c r="AA428" s="294"/>
      <c r="AB428" s="294"/>
      <c r="AC428" s="294"/>
      <c r="AD428" s="294"/>
      <c r="AE428" s="294"/>
      <c r="AF428" s="294"/>
      <c r="AG428" s="294"/>
      <c r="AH428" s="294"/>
      <c r="AI428" s="294"/>
      <c r="AJ428" s="294"/>
      <c r="AK428" s="294"/>
    </row>
    <row r="429" spans="1:37" x14ac:dyDescent="0.25">
      <c r="A429" s="294"/>
      <c r="B429" s="294"/>
      <c r="C429" s="294"/>
      <c r="D429" s="294"/>
      <c r="E429" s="294"/>
      <c r="F429" s="294"/>
      <c r="G429" s="294"/>
      <c r="H429" s="294"/>
      <c r="I429" s="294"/>
      <c r="J429" s="294"/>
      <c r="K429" s="294"/>
      <c r="L429" s="294"/>
      <c r="M429" s="294"/>
      <c r="N429" s="294"/>
      <c r="O429" s="294"/>
      <c r="P429" s="294"/>
      <c r="Q429" s="294"/>
      <c r="R429" s="294"/>
      <c r="S429" s="294"/>
      <c r="T429" s="294"/>
      <c r="U429" s="294"/>
      <c r="V429" s="294"/>
      <c r="W429" s="294"/>
      <c r="X429" s="294"/>
      <c r="Y429" s="294"/>
      <c r="Z429" s="294"/>
      <c r="AA429" s="294"/>
      <c r="AB429" s="294"/>
      <c r="AC429" s="294"/>
      <c r="AD429" s="294"/>
      <c r="AE429" s="294"/>
      <c r="AF429" s="294"/>
      <c r="AG429" s="294"/>
      <c r="AH429" s="294"/>
      <c r="AI429" s="294"/>
      <c r="AJ429" s="294"/>
      <c r="AK429" s="294"/>
    </row>
    <row r="430" spans="1:37" x14ac:dyDescent="0.25">
      <c r="A430" s="294"/>
      <c r="B430" s="294"/>
      <c r="C430" s="294"/>
      <c r="D430" s="294"/>
      <c r="E430" s="294"/>
      <c r="F430" s="294"/>
      <c r="G430" s="294"/>
      <c r="H430" s="294"/>
      <c r="I430" s="294"/>
      <c r="J430" s="294"/>
      <c r="K430" s="294"/>
      <c r="L430" s="294"/>
      <c r="M430" s="294"/>
      <c r="N430" s="294"/>
      <c r="O430" s="294"/>
      <c r="P430" s="294"/>
      <c r="Q430" s="294"/>
      <c r="R430" s="294"/>
      <c r="S430" s="294"/>
      <c r="T430" s="294"/>
      <c r="U430" s="294"/>
      <c r="V430" s="294"/>
      <c r="W430" s="294"/>
      <c r="X430" s="294"/>
      <c r="Y430" s="294"/>
      <c r="Z430" s="294"/>
      <c r="AA430" s="294"/>
      <c r="AB430" s="294"/>
      <c r="AC430" s="294"/>
      <c r="AD430" s="294"/>
      <c r="AE430" s="294"/>
      <c r="AF430" s="294"/>
      <c r="AG430" s="294"/>
      <c r="AH430" s="294"/>
      <c r="AI430" s="294"/>
      <c r="AJ430" s="294"/>
      <c r="AK430" s="294"/>
    </row>
    <row r="431" spans="1:37" x14ac:dyDescent="0.25">
      <c r="A431" s="294"/>
      <c r="B431" s="294"/>
      <c r="C431" s="294"/>
      <c r="D431" s="294"/>
      <c r="E431" s="294"/>
      <c r="F431" s="294"/>
      <c r="G431" s="294"/>
      <c r="H431" s="294"/>
      <c r="I431" s="294"/>
      <c r="J431" s="294"/>
      <c r="K431" s="294"/>
      <c r="L431" s="294"/>
      <c r="M431" s="294"/>
      <c r="N431" s="294"/>
      <c r="O431" s="294"/>
      <c r="P431" s="294"/>
      <c r="Q431" s="294"/>
      <c r="R431" s="294"/>
      <c r="S431" s="294"/>
      <c r="T431" s="294"/>
      <c r="U431" s="294"/>
      <c r="V431" s="294"/>
      <c r="W431" s="294"/>
      <c r="X431" s="294"/>
      <c r="Y431" s="294"/>
      <c r="Z431" s="294"/>
      <c r="AA431" s="294"/>
      <c r="AB431" s="294"/>
      <c r="AC431" s="294"/>
      <c r="AD431" s="294"/>
      <c r="AE431" s="294"/>
      <c r="AF431" s="294"/>
      <c r="AG431" s="294"/>
      <c r="AH431" s="294"/>
      <c r="AI431" s="294"/>
      <c r="AJ431" s="294"/>
      <c r="AK431" s="294"/>
    </row>
    <row r="432" spans="1:37" x14ac:dyDescent="0.25">
      <c r="A432" s="294"/>
      <c r="B432" s="294"/>
      <c r="C432" s="294"/>
      <c r="D432" s="294"/>
      <c r="E432" s="294"/>
      <c r="F432" s="294"/>
      <c r="G432" s="294"/>
      <c r="H432" s="294"/>
      <c r="I432" s="294"/>
      <c r="J432" s="294"/>
      <c r="K432" s="294"/>
      <c r="L432" s="294"/>
      <c r="M432" s="294"/>
      <c r="N432" s="294"/>
      <c r="O432" s="294"/>
      <c r="P432" s="294"/>
      <c r="Q432" s="294"/>
      <c r="R432" s="294"/>
      <c r="S432" s="294"/>
      <c r="T432" s="294"/>
      <c r="U432" s="294"/>
      <c r="V432" s="294"/>
      <c r="W432" s="294"/>
      <c r="X432" s="294"/>
      <c r="Y432" s="294"/>
      <c r="Z432" s="294"/>
      <c r="AA432" s="294"/>
      <c r="AB432" s="294"/>
      <c r="AC432" s="294"/>
      <c r="AD432" s="294"/>
      <c r="AE432" s="294"/>
      <c r="AF432" s="294"/>
      <c r="AG432" s="294"/>
      <c r="AH432" s="294"/>
      <c r="AI432" s="294"/>
      <c r="AJ432" s="294"/>
      <c r="AK432" s="294"/>
    </row>
    <row r="433" spans="1:37" x14ac:dyDescent="0.25">
      <c r="A433" s="294"/>
      <c r="B433" s="294"/>
      <c r="C433" s="294"/>
      <c r="D433" s="294"/>
      <c r="E433" s="294"/>
      <c r="F433" s="294"/>
      <c r="G433" s="294"/>
      <c r="H433" s="294"/>
      <c r="I433" s="294"/>
      <c r="J433" s="294"/>
      <c r="K433" s="294"/>
      <c r="L433" s="294"/>
      <c r="M433" s="294"/>
      <c r="N433" s="294"/>
      <c r="O433" s="294"/>
      <c r="P433" s="294"/>
      <c r="Q433" s="294"/>
      <c r="R433" s="294"/>
      <c r="S433" s="294"/>
      <c r="T433" s="294"/>
      <c r="U433" s="294"/>
      <c r="V433" s="294"/>
      <c r="W433" s="294"/>
      <c r="X433" s="294"/>
      <c r="Y433" s="294"/>
      <c r="Z433" s="294"/>
      <c r="AA433" s="294"/>
      <c r="AB433" s="294"/>
      <c r="AC433" s="294"/>
      <c r="AD433" s="294"/>
      <c r="AE433" s="294"/>
      <c r="AF433" s="294"/>
      <c r="AG433" s="294"/>
      <c r="AH433" s="294"/>
      <c r="AI433" s="294"/>
      <c r="AJ433" s="294"/>
      <c r="AK433" s="294"/>
    </row>
    <row r="434" spans="1:37" x14ac:dyDescent="0.25">
      <c r="A434" s="294"/>
      <c r="B434" s="294"/>
      <c r="C434" s="294"/>
      <c r="D434" s="294"/>
      <c r="E434" s="294"/>
      <c r="F434" s="294"/>
      <c r="G434" s="294"/>
      <c r="H434" s="294"/>
      <c r="I434" s="294"/>
      <c r="J434" s="294"/>
      <c r="K434" s="294"/>
      <c r="L434" s="294"/>
      <c r="M434" s="294"/>
      <c r="N434" s="294"/>
      <c r="O434" s="294"/>
      <c r="P434" s="294"/>
      <c r="Q434" s="294"/>
      <c r="R434" s="294"/>
      <c r="S434" s="294"/>
      <c r="T434" s="294"/>
      <c r="U434" s="294"/>
      <c r="V434" s="294"/>
      <c r="W434" s="294"/>
      <c r="X434" s="294"/>
      <c r="Y434" s="294"/>
      <c r="Z434" s="294"/>
      <c r="AA434" s="294"/>
      <c r="AB434" s="294"/>
      <c r="AC434" s="294"/>
      <c r="AD434" s="294"/>
      <c r="AE434" s="294"/>
      <c r="AF434" s="294"/>
      <c r="AG434" s="294"/>
      <c r="AH434" s="294"/>
      <c r="AI434" s="294"/>
      <c r="AJ434" s="294"/>
      <c r="AK434" s="294"/>
    </row>
    <row r="435" spans="1:37" x14ac:dyDescent="0.25">
      <c r="A435" s="294"/>
      <c r="B435" s="294"/>
      <c r="C435" s="294"/>
      <c r="D435" s="294"/>
      <c r="E435" s="294"/>
      <c r="F435" s="294"/>
      <c r="G435" s="294"/>
      <c r="H435" s="294"/>
      <c r="I435" s="294"/>
      <c r="J435" s="294"/>
      <c r="K435" s="294"/>
      <c r="L435" s="294"/>
      <c r="M435" s="294"/>
      <c r="N435" s="294"/>
      <c r="O435" s="294"/>
      <c r="P435" s="294"/>
      <c r="Q435" s="294"/>
      <c r="R435" s="294"/>
      <c r="S435" s="294"/>
      <c r="T435" s="294"/>
      <c r="U435" s="294"/>
      <c r="V435" s="294"/>
      <c r="W435" s="294"/>
      <c r="X435" s="294"/>
      <c r="Y435" s="294"/>
      <c r="Z435" s="294"/>
      <c r="AA435" s="294"/>
      <c r="AB435" s="294"/>
      <c r="AC435" s="294"/>
      <c r="AD435" s="294"/>
      <c r="AE435" s="294"/>
      <c r="AF435" s="294"/>
      <c r="AG435" s="294"/>
      <c r="AH435" s="294"/>
      <c r="AI435" s="294"/>
      <c r="AJ435" s="294"/>
      <c r="AK435" s="294"/>
    </row>
  </sheetData>
  <sheetProtection selectLockedCells="1" selectUnlockedCells="1"/>
  <customSheetViews>
    <customSheetView guid="{9F10FD11-6100-49E1-A6D9-5E69E81A5748}" scale="80" showGridLines="0" showRowCol="0" state="hidden" topLeftCell="A113">
      <selection activeCell="B123" sqref="B123"/>
      <pageMargins left="0.7" right="0.7" top="0.75" bottom="0.75" header="0.3" footer="0.3"/>
      <pageSetup paperSize="9" orientation="portrait" verticalDpi="0" r:id="rId1"/>
    </customSheetView>
  </customSheetViews>
  <mergeCells count="19">
    <mergeCell ref="D124:G124"/>
    <mergeCell ref="C14:F14"/>
    <mergeCell ref="C15:F15"/>
    <mergeCell ref="C16:F16"/>
    <mergeCell ref="C17:F17"/>
    <mergeCell ref="C18:F18"/>
    <mergeCell ref="D108:G108"/>
    <mergeCell ref="D109:G109"/>
    <mergeCell ref="D110:G110"/>
    <mergeCell ref="D112:G112"/>
    <mergeCell ref="D122:G122"/>
    <mergeCell ref="D123:G123"/>
    <mergeCell ref="B153:D153"/>
    <mergeCell ref="D125:G125"/>
    <mergeCell ref="D126:G126"/>
    <mergeCell ref="D127:G127"/>
    <mergeCell ref="B131:C131"/>
    <mergeCell ref="B132:C132"/>
    <mergeCell ref="B152:D152"/>
  </mergeCells>
  <dataValidations disablePrompts="1" count="1">
    <dataValidation allowBlank="1" showErrorMessage="1" sqref="D131"/>
  </dataValidation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06"/>
  <sheetViews>
    <sheetView zoomScaleNormal="100" workbookViewId="0">
      <selection activeCell="I203" sqref="I203"/>
    </sheetView>
  </sheetViews>
  <sheetFormatPr defaultRowHeight="15" x14ac:dyDescent="0.25"/>
  <cols>
    <col min="9" max="9" width="6.28515625" customWidth="1"/>
  </cols>
  <sheetData>
    <row r="2" spans="1:8" x14ac:dyDescent="0.25">
      <c r="C2" s="709" t="s">
        <v>181</v>
      </c>
      <c r="D2" s="709"/>
      <c r="E2" s="709"/>
      <c r="F2" s="709"/>
      <c r="G2" s="709"/>
      <c r="H2" s="709"/>
    </row>
    <row r="4" spans="1:8" x14ac:dyDescent="0.25">
      <c r="A4" s="703">
        <v>1</v>
      </c>
      <c r="B4">
        <v>1</v>
      </c>
      <c r="C4" s="505">
        <f>E5+F5</f>
        <v>1</v>
      </c>
      <c r="D4" s="505">
        <f>G5+H5</f>
        <v>6.6000000000000005</v>
      </c>
      <c r="E4" s="502" t="s">
        <v>517</v>
      </c>
      <c r="F4" s="502" t="s">
        <v>518</v>
      </c>
      <c r="G4" s="62" t="s">
        <v>519</v>
      </c>
      <c r="H4" s="62" t="s">
        <v>520</v>
      </c>
    </row>
    <row r="5" spans="1:8" x14ac:dyDescent="0.25">
      <c r="A5" s="704"/>
      <c r="B5">
        <v>2</v>
      </c>
      <c r="C5" s="501">
        <f>E5-F5</f>
        <v>0</v>
      </c>
      <c r="D5">
        <f>D4</f>
        <v>6.6000000000000005</v>
      </c>
      <c r="E5" s="85">
        <f>'DATI STRUTTURA'!$F$71</f>
        <v>0.5</v>
      </c>
      <c r="F5" s="503">
        <f>'DATI STRUTTURA'!$D$71/2</f>
        <v>0.5</v>
      </c>
      <c r="G5" s="504">
        <f>'DATI STRUTTURA'!$G$71</f>
        <v>6.4</v>
      </c>
      <c r="H5" s="10">
        <f>'DATI STRUTTURA'!$E$71/2</f>
        <v>0.2</v>
      </c>
    </row>
    <row r="6" spans="1:8" x14ac:dyDescent="0.25">
      <c r="A6" s="704"/>
      <c r="B6">
        <v>3</v>
      </c>
      <c r="C6" s="501">
        <f>E5-F5</f>
        <v>0</v>
      </c>
      <c r="D6" s="505">
        <f>G5-H5</f>
        <v>6.2</v>
      </c>
    </row>
    <row r="7" spans="1:8" x14ac:dyDescent="0.25">
      <c r="A7" s="704"/>
      <c r="B7">
        <v>4</v>
      </c>
      <c r="C7">
        <f>C4</f>
        <v>1</v>
      </c>
      <c r="D7">
        <f>D6</f>
        <v>6.2</v>
      </c>
    </row>
    <row r="8" spans="1:8" x14ac:dyDescent="0.25">
      <c r="A8" s="704"/>
      <c r="B8">
        <v>5</v>
      </c>
      <c r="C8">
        <f>C4</f>
        <v>1</v>
      </c>
      <c r="D8">
        <f>D4</f>
        <v>6.6000000000000005</v>
      </c>
    </row>
    <row r="9" spans="1:8" x14ac:dyDescent="0.25">
      <c r="A9" s="704"/>
    </row>
    <row r="10" spans="1:8" x14ac:dyDescent="0.25">
      <c r="A10" s="704">
        <v>2</v>
      </c>
      <c r="B10">
        <v>1</v>
      </c>
      <c r="C10" s="505">
        <f>E11+F11</f>
        <v>3.25</v>
      </c>
      <c r="D10" s="505">
        <f>G11+H11</f>
        <v>6.6000000000000005</v>
      </c>
      <c r="E10" s="502" t="s">
        <v>517</v>
      </c>
      <c r="F10" s="502" t="s">
        <v>518</v>
      </c>
      <c r="G10" s="62" t="s">
        <v>519</v>
      </c>
      <c r="H10" s="62" t="s">
        <v>520</v>
      </c>
    </row>
    <row r="11" spans="1:8" x14ac:dyDescent="0.25">
      <c r="A11" s="704"/>
      <c r="B11">
        <v>2</v>
      </c>
      <c r="C11" s="501">
        <f>E11-F11</f>
        <v>1.87</v>
      </c>
      <c r="D11">
        <f>D10</f>
        <v>6.6000000000000005</v>
      </c>
      <c r="E11" s="85">
        <f>'DATI STRUTTURA'!$F$72</f>
        <v>2.56</v>
      </c>
      <c r="F11" s="503">
        <f>'DATI STRUTTURA'!$D$72/2</f>
        <v>0.69</v>
      </c>
      <c r="G11" s="504">
        <f>'DATI STRUTTURA'!$G$72</f>
        <v>6.4</v>
      </c>
      <c r="H11" s="10">
        <f>'DATI STRUTTURA'!$E$72/2</f>
        <v>0.2</v>
      </c>
    </row>
    <row r="12" spans="1:8" x14ac:dyDescent="0.25">
      <c r="A12" s="704"/>
      <c r="B12">
        <v>3</v>
      </c>
      <c r="C12" s="501">
        <f>E11-F11</f>
        <v>1.87</v>
      </c>
      <c r="D12" s="505">
        <f>G11-H11</f>
        <v>6.2</v>
      </c>
    </row>
    <row r="13" spans="1:8" x14ac:dyDescent="0.25">
      <c r="A13" s="704"/>
      <c r="B13">
        <v>4</v>
      </c>
      <c r="C13">
        <f>C10</f>
        <v>3.25</v>
      </c>
      <c r="D13">
        <f>D12</f>
        <v>6.2</v>
      </c>
    </row>
    <row r="14" spans="1:8" x14ac:dyDescent="0.25">
      <c r="A14" s="704"/>
      <c r="B14">
        <v>5</v>
      </c>
      <c r="C14">
        <f>C10</f>
        <v>3.25</v>
      </c>
      <c r="D14">
        <f>D10</f>
        <v>6.6000000000000005</v>
      </c>
    </row>
    <row r="15" spans="1:8" x14ac:dyDescent="0.25">
      <c r="A15" s="704"/>
    </row>
    <row r="16" spans="1:8" x14ac:dyDescent="0.25">
      <c r="A16" s="704">
        <v>3</v>
      </c>
      <c r="B16">
        <v>1</v>
      </c>
      <c r="C16" s="505">
        <f>E17+F17</f>
        <v>4.2399999999999993</v>
      </c>
      <c r="D16" s="505">
        <f>G17+H17</f>
        <v>7.5</v>
      </c>
      <c r="E16" s="502" t="s">
        <v>517</v>
      </c>
      <c r="F16" s="502" t="s">
        <v>518</v>
      </c>
      <c r="G16" s="62" t="s">
        <v>519</v>
      </c>
      <c r="H16" s="62" t="s">
        <v>520</v>
      </c>
    </row>
    <row r="17" spans="1:8" x14ac:dyDescent="0.25">
      <c r="A17" s="704"/>
      <c r="B17">
        <v>2</v>
      </c>
      <c r="C17" s="501">
        <f>E17-F17</f>
        <v>3.3</v>
      </c>
      <c r="D17">
        <f>D16</f>
        <v>7.5</v>
      </c>
      <c r="E17" s="85">
        <f>'DATI STRUTTURA'!$F$73</f>
        <v>3.7699999999999996</v>
      </c>
      <c r="F17" s="503">
        <f>'DATI STRUTTURA'!$D$73/2</f>
        <v>0.47</v>
      </c>
      <c r="G17" s="504">
        <f>'DATI STRUTTURA'!$G$73</f>
        <v>7.3</v>
      </c>
      <c r="H17" s="10">
        <f>'DATI STRUTTURA'!$E$73/2</f>
        <v>0.2</v>
      </c>
    </row>
    <row r="18" spans="1:8" x14ac:dyDescent="0.25">
      <c r="A18" s="704"/>
      <c r="B18">
        <v>3</v>
      </c>
      <c r="C18" s="501">
        <f>E17-F17</f>
        <v>3.3</v>
      </c>
      <c r="D18" s="505">
        <f>G17-H17</f>
        <v>7.1</v>
      </c>
    </row>
    <row r="19" spans="1:8" x14ac:dyDescent="0.25">
      <c r="A19" s="704"/>
      <c r="B19">
        <v>4</v>
      </c>
      <c r="C19">
        <f>C16</f>
        <v>4.2399999999999993</v>
      </c>
      <c r="D19">
        <f>D18</f>
        <v>7.1</v>
      </c>
    </row>
    <row r="20" spans="1:8" x14ac:dyDescent="0.25">
      <c r="A20" s="704"/>
      <c r="B20">
        <v>5</v>
      </c>
      <c r="C20">
        <f>C16</f>
        <v>4.2399999999999993</v>
      </c>
      <c r="D20">
        <f>D16</f>
        <v>7.5</v>
      </c>
    </row>
    <row r="21" spans="1:8" x14ac:dyDescent="0.25">
      <c r="A21" s="705"/>
    </row>
    <row r="22" spans="1:8" x14ac:dyDescent="0.25">
      <c r="A22" s="703">
        <v>4</v>
      </c>
      <c r="B22">
        <v>1</v>
      </c>
      <c r="C22" s="505">
        <f>E23+F23</f>
        <v>7.0500000000000007</v>
      </c>
      <c r="D22" s="505">
        <f>G23+H23</f>
        <v>7.5</v>
      </c>
      <c r="E22" s="502" t="s">
        <v>517</v>
      </c>
      <c r="F22" s="502" t="s">
        <v>518</v>
      </c>
      <c r="G22" s="62" t="s">
        <v>519</v>
      </c>
      <c r="H22" s="62" t="s">
        <v>520</v>
      </c>
    </row>
    <row r="23" spans="1:8" x14ac:dyDescent="0.25">
      <c r="A23" s="704"/>
      <c r="B23">
        <v>2</v>
      </c>
      <c r="C23" s="501">
        <f>E23-F23</f>
        <v>5.16</v>
      </c>
      <c r="D23">
        <f>D22</f>
        <v>7.5</v>
      </c>
      <c r="E23" s="85">
        <f>'DATI STRUTTURA'!$F$74</f>
        <v>6.1050000000000004</v>
      </c>
      <c r="F23" s="503">
        <f>'DATI STRUTTURA'!$D$74/2</f>
        <v>0.94499999999999995</v>
      </c>
      <c r="G23" s="504">
        <f>'DATI STRUTTURA'!$G$74</f>
        <v>7.3</v>
      </c>
      <c r="H23" s="10">
        <f>'DATI STRUTTURA'!$E$74/2</f>
        <v>0.2</v>
      </c>
    </row>
    <row r="24" spans="1:8" x14ac:dyDescent="0.25">
      <c r="A24" s="704"/>
      <c r="B24">
        <v>3</v>
      </c>
      <c r="C24" s="501">
        <f>E23-F23</f>
        <v>5.16</v>
      </c>
      <c r="D24" s="505">
        <f>G23-H23</f>
        <v>7.1</v>
      </c>
    </row>
    <row r="25" spans="1:8" x14ac:dyDescent="0.25">
      <c r="A25" s="704"/>
      <c r="B25">
        <v>4</v>
      </c>
      <c r="C25">
        <f>C22</f>
        <v>7.0500000000000007</v>
      </c>
      <c r="D25">
        <f>D24</f>
        <v>7.1</v>
      </c>
    </row>
    <row r="26" spans="1:8" x14ac:dyDescent="0.25">
      <c r="A26" s="705"/>
      <c r="B26">
        <v>5</v>
      </c>
      <c r="C26">
        <f>C22</f>
        <v>7.0500000000000007</v>
      </c>
      <c r="D26">
        <f>D22</f>
        <v>7.5</v>
      </c>
    </row>
    <row r="27" spans="1:8" x14ac:dyDescent="0.25">
      <c r="A27" s="703">
        <v>5</v>
      </c>
      <c r="B27">
        <v>1</v>
      </c>
      <c r="C27" s="505">
        <f>E28+F28</f>
        <v>10.200000000000001</v>
      </c>
      <c r="D27" s="505">
        <f>G28+H28</f>
        <v>7.5</v>
      </c>
      <c r="E27" s="502" t="s">
        <v>517</v>
      </c>
      <c r="F27" s="502" t="s">
        <v>518</v>
      </c>
      <c r="G27" s="62" t="s">
        <v>519</v>
      </c>
      <c r="H27" s="62" t="s">
        <v>520</v>
      </c>
    </row>
    <row r="28" spans="1:8" x14ac:dyDescent="0.25">
      <c r="A28" s="704"/>
      <c r="B28">
        <v>2</v>
      </c>
      <c r="C28" s="501">
        <f>E28-F28</f>
        <v>8.4700000000000006</v>
      </c>
      <c r="D28">
        <f>D27</f>
        <v>7.5</v>
      </c>
      <c r="E28" s="85">
        <f>'DATI STRUTTURA'!$F$75</f>
        <v>9.3350000000000009</v>
      </c>
      <c r="F28" s="503">
        <f>'DATI STRUTTURA'!$D$75/2</f>
        <v>0.86499999999999999</v>
      </c>
      <c r="G28" s="504">
        <f>'DATI STRUTTURA'!$G$75</f>
        <v>7.3</v>
      </c>
      <c r="H28" s="10">
        <f>'DATI STRUTTURA'!$E$75/2</f>
        <v>0.2</v>
      </c>
    </row>
    <row r="29" spans="1:8" x14ac:dyDescent="0.25">
      <c r="A29" s="704"/>
      <c r="B29">
        <v>3</v>
      </c>
      <c r="C29" s="501">
        <f>E28-F28</f>
        <v>8.4700000000000006</v>
      </c>
      <c r="D29" s="505">
        <f>G28-H28</f>
        <v>7.1</v>
      </c>
    </row>
    <row r="30" spans="1:8" x14ac:dyDescent="0.25">
      <c r="A30" s="704"/>
      <c r="B30">
        <v>4</v>
      </c>
      <c r="C30">
        <f>C27</f>
        <v>10.200000000000001</v>
      </c>
      <c r="D30">
        <f>D29</f>
        <v>7.1</v>
      </c>
    </row>
    <row r="31" spans="1:8" x14ac:dyDescent="0.25">
      <c r="A31" s="705"/>
      <c r="B31">
        <v>5</v>
      </c>
      <c r="C31">
        <f>C27</f>
        <v>10.200000000000001</v>
      </c>
      <c r="D31">
        <f>D27</f>
        <v>7.5</v>
      </c>
    </row>
    <row r="32" spans="1:8" x14ac:dyDescent="0.25">
      <c r="A32" s="703">
        <v>6</v>
      </c>
      <c r="B32">
        <v>1</v>
      </c>
      <c r="C32" s="505">
        <f>E33+F33</f>
        <v>10.199999999999999</v>
      </c>
      <c r="D32" s="505">
        <f>G33+H33</f>
        <v>3.4000000000000004</v>
      </c>
      <c r="E32" s="502" t="s">
        <v>517</v>
      </c>
      <c r="F32" s="502" t="s">
        <v>518</v>
      </c>
      <c r="G32" s="62" t="s">
        <v>519</v>
      </c>
      <c r="H32" s="62" t="s">
        <v>520</v>
      </c>
    </row>
    <row r="33" spans="1:8" x14ac:dyDescent="0.25">
      <c r="A33" s="704"/>
      <c r="B33">
        <v>2</v>
      </c>
      <c r="C33" s="501">
        <f>E33-F33</f>
        <v>8.7100000000000009</v>
      </c>
      <c r="D33">
        <f>D32</f>
        <v>3.4000000000000004</v>
      </c>
      <c r="E33" s="85">
        <f>'DATI STRUTTURA'!$F$76</f>
        <v>9.4550000000000001</v>
      </c>
      <c r="F33" s="503">
        <f>'DATI STRUTTURA'!$D$76/2</f>
        <v>0.745</v>
      </c>
      <c r="G33" s="504">
        <f>'DATI STRUTTURA'!$G$76</f>
        <v>3.2</v>
      </c>
      <c r="H33" s="10">
        <f>'DATI STRUTTURA'!$E$76/2</f>
        <v>0.2</v>
      </c>
    </row>
    <row r="34" spans="1:8" x14ac:dyDescent="0.25">
      <c r="A34" s="704"/>
      <c r="B34">
        <v>3</v>
      </c>
      <c r="C34" s="501">
        <f>E33-F33</f>
        <v>8.7100000000000009</v>
      </c>
      <c r="D34" s="505">
        <f>G33-H33</f>
        <v>3</v>
      </c>
    </row>
    <row r="35" spans="1:8" x14ac:dyDescent="0.25">
      <c r="A35" s="704"/>
      <c r="B35">
        <v>4</v>
      </c>
      <c r="C35">
        <f>C32</f>
        <v>10.199999999999999</v>
      </c>
      <c r="D35">
        <f>D34</f>
        <v>3</v>
      </c>
    </row>
    <row r="36" spans="1:8" x14ac:dyDescent="0.25">
      <c r="A36" s="705"/>
      <c r="B36">
        <v>5</v>
      </c>
      <c r="C36">
        <f>C32</f>
        <v>10.199999999999999</v>
      </c>
      <c r="D36">
        <f>D32</f>
        <v>3.4000000000000004</v>
      </c>
    </row>
    <row r="37" spans="1:8" x14ac:dyDescent="0.25">
      <c r="A37" s="703">
        <v>7</v>
      </c>
      <c r="B37">
        <v>1</v>
      </c>
      <c r="C37" s="505">
        <f>E38+F38</f>
        <v>7.8500000000000005</v>
      </c>
      <c r="D37" s="505">
        <f>G38+H38</f>
        <v>3.4000000000000004</v>
      </c>
      <c r="E37" s="502" t="s">
        <v>517</v>
      </c>
      <c r="F37" s="502" t="s">
        <v>518</v>
      </c>
      <c r="G37" s="62" t="s">
        <v>519</v>
      </c>
      <c r="H37" s="62" t="s">
        <v>520</v>
      </c>
    </row>
    <row r="38" spans="1:8" x14ac:dyDescent="0.25">
      <c r="A38" s="704"/>
      <c r="B38">
        <v>2</v>
      </c>
      <c r="C38" s="501">
        <f>E38-F38</f>
        <v>6.05</v>
      </c>
      <c r="D38">
        <f>D37</f>
        <v>3.4000000000000004</v>
      </c>
      <c r="E38" s="85">
        <f>'DATI STRUTTURA'!$F$77</f>
        <v>6.95</v>
      </c>
      <c r="F38" s="503">
        <f>'DATI STRUTTURA'!$D$77/2</f>
        <v>0.9</v>
      </c>
      <c r="G38" s="504">
        <f>'DATI STRUTTURA'!$G$77</f>
        <v>3.2</v>
      </c>
      <c r="H38" s="10">
        <f>'DATI STRUTTURA'!$E$77/2</f>
        <v>0.2</v>
      </c>
    </row>
    <row r="39" spans="1:8" x14ac:dyDescent="0.25">
      <c r="A39" s="704"/>
      <c r="B39">
        <v>3</v>
      </c>
      <c r="C39" s="501">
        <f>E38-F38</f>
        <v>6.05</v>
      </c>
      <c r="D39" s="505">
        <f>G38-H38</f>
        <v>3</v>
      </c>
    </row>
    <row r="40" spans="1:8" x14ac:dyDescent="0.25">
      <c r="A40" s="704"/>
      <c r="B40">
        <v>4</v>
      </c>
      <c r="C40">
        <f>C37</f>
        <v>7.8500000000000005</v>
      </c>
      <c r="D40">
        <f>D39</f>
        <v>3</v>
      </c>
    </row>
    <row r="41" spans="1:8" x14ac:dyDescent="0.25">
      <c r="A41" s="705"/>
      <c r="B41">
        <v>5</v>
      </c>
      <c r="C41">
        <f>C37</f>
        <v>7.8500000000000005</v>
      </c>
      <c r="D41">
        <f>D37</f>
        <v>3.4000000000000004</v>
      </c>
    </row>
    <row r="42" spans="1:8" x14ac:dyDescent="0.25">
      <c r="A42" s="703">
        <v>8</v>
      </c>
      <c r="B42">
        <v>1</v>
      </c>
      <c r="C42" s="505">
        <f>E43+F43</f>
        <v>6.1</v>
      </c>
      <c r="D42" s="505">
        <f>G43+H43</f>
        <v>-1.9000000000000001</v>
      </c>
      <c r="E42" s="502" t="s">
        <v>517</v>
      </c>
      <c r="F42" s="502" t="s">
        <v>518</v>
      </c>
      <c r="G42" s="62" t="s">
        <v>519</v>
      </c>
      <c r="H42" s="62" t="s">
        <v>520</v>
      </c>
    </row>
    <row r="43" spans="1:8" x14ac:dyDescent="0.25">
      <c r="A43" s="704"/>
      <c r="B43">
        <v>2</v>
      </c>
      <c r="C43" s="501">
        <f>E43-F43</f>
        <v>5.0600000000000005</v>
      </c>
      <c r="D43">
        <f>D42</f>
        <v>-1.9000000000000001</v>
      </c>
      <c r="E43" s="85">
        <f>'DATI STRUTTURA'!$F$78</f>
        <v>5.58</v>
      </c>
      <c r="F43" s="503">
        <f>'DATI STRUTTURA'!$D$78/2</f>
        <v>0.52</v>
      </c>
      <c r="G43" s="504">
        <f>'DATI STRUTTURA'!$G$78</f>
        <v>-2.1</v>
      </c>
      <c r="H43" s="10">
        <f>'DATI STRUTTURA'!$E$78/2</f>
        <v>0.2</v>
      </c>
    </row>
    <row r="44" spans="1:8" x14ac:dyDescent="0.25">
      <c r="A44" s="704"/>
      <c r="B44">
        <v>3</v>
      </c>
      <c r="C44" s="501">
        <f>E43-F43</f>
        <v>5.0600000000000005</v>
      </c>
      <c r="D44" s="505">
        <f>G43-H43</f>
        <v>-2.3000000000000003</v>
      </c>
    </row>
    <row r="45" spans="1:8" x14ac:dyDescent="0.25">
      <c r="A45" s="704"/>
      <c r="B45">
        <v>4</v>
      </c>
      <c r="C45">
        <f>C42</f>
        <v>6.1</v>
      </c>
      <c r="D45">
        <f>D44</f>
        <v>-2.3000000000000003</v>
      </c>
    </row>
    <row r="46" spans="1:8" x14ac:dyDescent="0.25">
      <c r="A46" s="705"/>
      <c r="B46">
        <v>5</v>
      </c>
      <c r="C46">
        <f>C42</f>
        <v>6.1</v>
      </c>
      <c r="D46">
        <f>D42</f>
        <v>-1.9000000000000001</v>
      </c>
    </row>
    <row r="47" spans="1:8" x14ac:dyDescent="0.25">
      <c r="A47" s="703">
        <v>9</v>
      </c>
      <c r="B47">
        <v>1</v>
      </c>
      <c r="C47" s="505">
        <f>E48+F48</f>
        <v>4.34</v>
      </c>
      <c r="D47" s="505">
        <f>G48+H48</f>
        <v>-1.9000000000000001</v>
      </c>
      <c r="E47" s="502" t="s">
        <v>517</v>
      </c>
      <c r="F47" s="502" t="s">
        <v>518</v>
      </c>
      <c r="G47" s="62" t="s">
        <v>519</v>
      </c>
      <c r="H47" s="62" t="s">
        <v>520</v>
      </c>
    </row>
    <row r="48" spans="1:8" x14ac:dyDescent="0.25">
      <c r="A48" s="704"/>
      <c r="B48">
        <v>2</v>
      </c>
      <c r="C48" s="501">
        <f>E48-F48</f>
        <v>3.3</v>
      </c>
      <c r="D48">
        <f>D47</f>
        <v>-1.9000000000000001</v>
      </c>
      <c r="E48" s="85">
        <f>'DATI STRUTTURA'!$F$79</f>
        <v>3.82</v>
      </c>
      <c r="F48" s="503">
        <f>'DATI STRUTTURA'!$D$79/2</f>
        <v>0.52</v>
      </c>
      <c r="G48" s="504">
        <f>'DATI STRUTTURA'!$G$79</f>
        <v>-2.1</v>
      </c>
      <c r="H48" s="10">
        <f>'DATI STRUTTURA'!$E$79/2</f>
        <v>0.2</v>
      </c>
    </row>
    <row r="49" spans="1:8" x14ac:dyDescent="0.25">
      <c r="A49" s="704"/>
      <c r="B49">
        <v>3</v>
      </c>
      <c r="C49" s="501">
        <f>E48-F48</f>
        <v>3.3</v>
      </c>
      <c r="D49" s="505">
        <f>G48-H48</f>
        <v>-2.3000000000000003</v>
      </c>
    </row>
    <row r="50" spans="1:8" x14ac:dyDescent="0.25">
      <c r="A50" s="704"/>
      <c r="B50">
        <v>4</v>
      </c>
      <c r="C50">
        <f>C47</f>
        <v>4.34</v>
      </c>
      <c r="D50">
        <f>D49</f>
        <v>-2.3000000000000003</v>
      </c>
    </row>
    <row r="51" spans="1:8" x14ac:dyDescent="0.25">
      <c r="A51" s="705"/>
      <c r="B51">
        <v>5</v>
      </c>
      <c r="C51">
        <f>C47</f>
        <v>4.34</v>
      </c>
      <c r="D51">
        <f>D47</f>
        <v>-1.9000000000000001</v>
      </c>
    </row>
    <row r="52" spans="1:8" x14ac:dyDescent="0.25">
      <c r="A52" s="703">
        <v>10</v>
      </c>
      <c r="B52">
        <v>1</v>
      </c>
      <c r="C52" s="505">
        <f>E53+F53</f>
        <v>3.3</v>
      </c>
      <c r="D52" s="505">
        <f>G53+H53</f>
        <v>0.2</v>
      </c>
      <c r="E52" s="502" t="s">
        <v>517</v>
      </c>
      <c r="F52" s="502" t="s">
        <v>518</v>
      </c>
      <c r="G52" s="62" t="s">
        <v>519</v>
      </c>
      <c r="H52" s="62" t="s">
        <v>520</v>
      </c>
    </row>
    <row r="53" spans="1:8" x14ac:dyDescent="0.25">
      <c r="A53" s="704"/>
      <c r="B53">
        <v>2</v>
      </c>
      <c r="C53" s="501">
        <f>E53-F53</f>
        <v>2.46</v>
      </c>
      <c r="D53">
        <f>D52</f>
        <v>0.2</v>
      </c>
      <c r="E53" s="85">
        <f>'DATI STRUTTURA'!$F$80</f>
        <v>2.88</v>
      </c>
      <c r="F53" s="503">
        <f>'DATI STRUTTURA'!$D$80/2</f>
        <v>0.42</v>
      </c>
      <c r="G53" s="504">
        <f>'DATI STRUTTURA'!$G$80</f>
        <v>0</v>
      </c>
      <c r="H53" s="10">
        <f>'DATI STRUTTURA'!$E$80/2</f>
        <v>0.2</v>
      </c>
    </row>
    <row r="54" spans="1:8" x14ac:dyDescent="0.25">
      <c r="A54" s="704"/>
      <c r="B54">
        <v>3</v>
      </c>
      <c r="C54" s="501">
        <f>E53-F53</f>
        <v>2.46</v>
      </c>
      <c r="D54" s="505">
        <f>G53-H53</f>
        <v>-0.2</v>
      </c>
    </row>
    <row r="55" spans="1:8" x14ac:dyDescent="0.25">
      <c r="A55" s="704"/>
      <c r="B55">
        <v>4</v>
      </c>
      <c r="C55">
        <f>C52</f>
        <v>3.3</v>
      </c>
      <c r="D55">
        <f>D54</f>
        <v>-0.2</v>
      </c>
    </row>
    <row r="56" spans="1:8" x14ac:dyDescent="0.25">
      <c r="A56" s="705"/>
      <c r="B56">
        <v>5</v>
      </c>
      <c r="C56">
        <f>C52</f>
        <v>3.3</v>
      </c>
      <c r="D56">
        <f>D52</f>
        <v>0.2</v>
      </c>
    </row>
    <row r="57" spans="1:8" x14ac:dyDescent="0.25">
      <c r="A57" s="703">
        <v>11</v>
      </c>
      <c r="B57">
        <v>1</v>
      </c>
      <c r="C57" s="505">
        <f>E58+F58</f>
        <v>1.5</v>
      </c>
      <c r="D57" s="505">
        <f>G58+H58</f>
        <v>0.2</v>
      </c>
      <c r="E57" s="502" t="s">
        <v>517</v>
      </c>
      <c r="F57" s="502" t="s">
        <v>518</v>
      </c>
      <c r="G57" s="62" t="s">
        <v>519</v>
      </c>
      <c r="H57" s="62" t="s">
        <v>520</v>
      </c>
    </row>
    <row r="58" spans="1:8" x14ac:dyDescent="0.25">
      <c r="A58" s="704"/>
      <c r="B58">
        <v>2</v>
      </c>
      <c r="C58" s="505">
        <f>E58-F58</f>
        <v>0</v>
      </c>
      <c r="D58">
        <f>D57</f>
        <v>0.2</v>
      </c>
      <c r="E58" s="85">
        <f>'DATI STRUTTURA'!$F$81</f>
        <v>0.75</v>
      </c>
      <c r="F58" s="503">
        <f>'DATI STRUTTURA'!$D$81/2</f>
        <v>0.75</v>
      </c>
      <c r="G58" s="504">
        <f>'DATI STRUTTURA'!$G$81</f>
        <v>0</v>
      </c>
      <c r="H58" s="10">
        <f>'DATI STRUTTURA'!$E$81/2</f>
        <v>0.2</v>
      </c>
    </row>
    <row r="59" spans="1:8" x14ac:dyDescent="0.25">
      <c r="A59" s="704"/>
      <c r="B59">
        <v>3</v>
      </c>
      <c r="C59" s="501">
        <f>E58-F58</f>
        <v>0</v>
      </c>
      <c r="D59" s="505">
        <f>G58-H58</f>
        <v>-0.2</v>
      </c>
    </row>
    <row r="60" spans="1:8" x14ac:dyDescent="0.25">
      <c r="A60" s="704"/>
      <c r="B60">
        <v>4</v>
      </c>
      <c r="C60">
        <f>C57</f>
        <v>1.5</v>
      </c>
      <c r="D60">
        <f>D59</f>
        <v>-0.2</v>
      </c>
    </row>
    <row r="61" spans="1:8" x14ac:dyDescent="0.25">
      <c r="A61" s="705"/>
      <c r="B61">
        <v>5</v>
      </c>
      <c r="C61">
        <f>C57</f>
        <v>1.5</v>
      </c>
      <c r="D61">
        <f>D57</f>
        <v>0.2</v>
      </c>
    </row>
    <row r="62" spans="1:8" x14ac:dyDescent="0.25">
      <c r="A62" s="706">
        <v>12</v>
      </c>
      <c r="B62">
        <v>1</v>
      </c>
      <c r="C62" s="501">
        <f>E63+F63</f>
        <v>0.2</v>
      </c>
      <c r="D62" s="505">
        <f>G63+H63</f>
        <v>6.4</v>
      </c>
      <c r="E62" s="502" t="s">
        <v>517</v>
      </c>
      <c r="F62" s="502" t="s">
        <v>518</v>
      </c>
      <c r="G62" s="62" t="s">
        <v>519</v>
      </c>
      <c r="H62" s="62" t="s">
        <v>520</v>
      </c>
    </row>
    <row r="63" spans="1:8" x14ac:dyDescent="0.25">
      <c r="A63" s="707"/>
      <c r="B63">
        <v>2</v>
      </c>
      <c r="C63" s="501">
        <f>E63-F63</f>
        <v>-0.2</v>
      </c>
      <c r="D63">
        <f>D62</f>
        <v>6.4</v>
      </c>
      <c r="E63" s="85">
        <f>'DATI STRUTTURA'!$F$82</f>
        <v>0</v>
      </c>
      <c r="F63" s="503">
        <f>'DATI STRUTTURA'!$D$82/2</f>
        <v>0.2</v>
      </c>
      <c r="G63" s="504">
        <f>'DATI STRUTTURA'!$G$82</f>
        <v>3.2</v>
      </c>
      <c r="H63" s="10">
        <f>'DATI STRUTTURA'!$E$82/2</f>
        <v>3.2</v>
      </c>
    </row>
    <row r="64" spans="1:8" x14ac:dyDescent="0.25">
      <c r="A64" s="707"/>
      <c r="B64">
        <v>3</v>
      </c>
      <c r="C64" s="501">
        <f>E63-F63</f>
        <v>-0.2</v>
      </c>
      <c r="D64" s="505">
        <f>G63-H63</f>
        <v>0</v>
      </c>
    </row>
    <row r="65" spans="1:8" x14ac:dyDescent="0.25">
      <c r="A65" s="707"/>
      <c r="B65">
        <v>4</v>
      </c>
      <c r="C65">
        <f>C62</f>
        <v>0.2</v>
      </c>
      <c r="D65">
        <f>D64</f>
        <v>0</v>
      </c>
    </row>
    <row r="66" spans="1:8" x14ac:dyDescent="0.25">
      <c r="A66" s="708"/>
      <c r="B66">
        <v>5</v>
      </c>
      <c r="C66">
        <f>C62</f>
        <v>0.2</v>
      </c>
      <c r="D66">
        <f>D62</f>
        <v>6.4</v>
      </c>
    </row>
    <row r="67" spans="1:8" x14ac:dyDescent="0.25">
      <c r="A67" s="703">
        <v>13</v>
      </c>
      <c r="B67">
        <v>1</v>
      </c>
      <c r="C67" s="501">
        <f>E68+F68</f>
        <v>3.5</v>
      </c>
      <c r="D67" s="505">
        <f>G68+H68</f>
        <v>7.3000000000000007</v>
      </c>
      <c r="E67" s="502" t="s">
        <v>517</v>
      </c>
      <c r="F67" s="502" t="s">
        <v>518</v>
      </c>
      <c r="G67" s="62" t="s">
        <v>519</v>
      </c>
      <c r="H67" s="62" t="s">
        <v>520</v>
      </c>
    </row>
    <row r="68" spans="1:8" x14ac:dyDescent="0.25">
      <c r="A68" s="704"/>
      <c r="B68">
        <v>2</v>
      </c>
      <c r="C68" s="501">
        <f>E68-F68</f>
        <v>3.0999999999999996</v>
      </c>
      <c r="D68">
        <f>D67</f>
        <v>7.3000000000000007</v>
      </c>
      <c r="E68" s="85">
        <f>'DATI STRUTTURA'!$F$83</f>
        <v>3.3</v>
      </c>
      <c r="F68" s="503">
        <f>'DATI STRUTTURA'!$D$83/2</f>
        <v>0.2</v>
      </c>
      <c r="G68" s="504">
        <f>'DATI STRUTTURA'!$G$83</f>
        <v>5.8250000000000002</v>
      </c>
      <c r="H68" s="10">
        <f>'DATI STRUTTURA'!$E$83/2</f>
        <v>1.4750000000000001</v>
      </c>
    </row>
    <row r="69" spans="1:8" x14ac:dyDescent="0.25">
      <c r="A69" s="704"/>
      <c r="B69">
        <v>3</v>
      </c>
      <c r="C69" s="501">
        <f>E68-F68</f>
        <v>3.0999999999999996</v>
      </c>
      <c r="D69" s="505">
        <f>G68-H68</f>
        <v>4.3499999999999996</v>
      </c>
    </row>
    <row r="70" spans="1:8" x14ac:dyDescent="0.25">
      <c r="A70" s="704"/>
      <c r="B70">
        <v>4</v>
      </c>
      <c r="C70">
        <f>C67</f>
        <v>3.5</v>
      </c>
      <c r="D70">
        <f>D69</f>
        <v>4.3499999999999996</v>
      </c>
    </row>
    <row r="71" spans="1:8" x14ac:dyDescent="0.25">
      <c r="A71" s="705"/>
      <c r="B71">
        <v>5</v>
      </c>
      <c r="C71">
        <f>C67</f>
        <v>3.5</v>
      </c>
      <c r="D71">
        <f>D67</f>
        <v>7.3000000000000007</v>
      </c>
    </row>
    <row r="72" spans="1:8" x14ac:dyDescent="0.25">
      <c r="A72" s="703">
        <v>14</v>
      </c>
      <c r="B72">
        <v>1</v>
      </c>
      <c r="C72" s="501">
        <f>E73+F73</f>
        <v>3.5</v>
      </c>
      <c r="D72" s="505">
        <f>G73+H73</f>
        <v>2.0500000000000003</v>
      </c>
      <c r="E72" s="502" t="s">
        <v>517</v>
      </c>
      <c r="F72" s="502" t="s">
        <v>518</v>
      </c>
      <c r="G72" s="62" t="s">
        <v>519</v>
      </c>
      <c r="H72" s="62" t="s">
        <v>520</v>
      </c>
    </row>
    <row r="73" spans="1:8" x14ac:dyDescent="0.25">
      <c r="A73" s="704"/>
      <c r="B73">
        <v>2</v>
      </c>
      <c r="C73" s="501">
        <f>E73-F73</f>
        <v>3.0999999999999996</v>
      </c>
      <c r="D73">
        <f>D72</f>
        <v>2.0500000000000003</v>
      </c>
      <c r="E73" s="85">
        <f>'DATI STRUTTURA'!$F$84</f>
        <v>3.3</v>
      </c>
      <c r="F73" s="503">
        <f>'DATI STRUTTURA'!$D$84/2</f>
        <v>0.2</v>
      </c>
      <c r="G73" s="504">
        <f>'DATI STRUTTURA'!$G$84</f>
        <v>-2.5000000000000001E-2</v>
      </c>
      <c r="H73" s="10">
        <f>'DATI STRUTTURA'!$E$84/2</f>
        <v>2.0750000000000002</v>
      </c>
    </row>
    <row r="74" spans="1:8" x14ac:dyDescent="0.25">
      <c r="A74" s="704"/>
      <c r="B74">
        <v>3</v>
      </c>
      <c r="C74" s="501">
        <f>E73-F73</f>
        <v>3.0999999999999996</v>
      </c>
      <c r="D74" s="505">
        <f>G73-H73</f>
        <v>-2.1</v>
      </c>
    </row>
    <row r="75" spans="1:8" x14ac:dyDescent="0.25">
      <c r="A75" s="704"/>
      <c r="B75">
        <v>4</v>
      </c>
      <c r="C75">
        <f>C72</f>
        <v>3.5</v>
      </c>
      <c r="D75">
        <f>D74</f>
        <v>-2.1</v>
      </c>
    </row>
    <row r="76" spans="1:8" x14ac:dyDescent="0.25">
      <c r="A76" s="705"/>
      <c r="B76">
        <v>5</v>
      </c>
      <c r="C76">
        <f>C72</f>
        <v>3.5</v>
      </c>
      <c r="D76">
        <f>D72</f>
        <v>2.0500000000000003</v>
      </c>
    </row>
    <row r="77" spans="1:8" x14ac:dyDescent="0.25">
      <c r="A77" s="703">
        <v>15</v>
      </c>
      <c r="B77">
        <v>1</v>
      </c>
      <c r="C77" s="501">
        <f>E78+F78</f>
        <v>6.3</v>
      </c>
      <c r="D77" s="505">
        <f>G78+H78</f>
        <v>7.2999999999999989</v>
      </c>
      <c r="E77" s="502" t="s">
        <v>517</v>
      </c>
      <c r="F77" s="502" t="s">
        <v>518</v>
      </c>
      <c r="G77" s="62" t="s">
        <v>519</v>
      </c>
      <c r="H77" s="62" t="s">
        <v>520</v>
      </c>
    </row>
    <row r="78" spans="1:8" x14ac:dyDescent="0.25">
      <c r="A78" s="704"/>
      <c r="B78">
        <v>2</v>
      </c>
      <c r="C78" s="501">
        <f>E78-F78</f>
        <v>5.8999999999999995</v>
      </c>
      <c r="D78">
        <f>D77</f>
        <v>7.2999999999999989</v>
      </c>
      <c r="E78" s="85">
        <f>'DATI STRUTTURA'!$F$85</f>
        <v>6.1</v>
      </c>
      <c r="F78" s="503">
        <f>'DATI STRUTTURA'!$D$85/2</f>
        <v>0.2</v>
      </c>
      <c r="G78" s="504">
        <f>'DATI STRUTTURA'!$G$85</f>
        <v>5.8249999999999993</v>
      </c>
      <c r="H78" s="10">
        <f>'DATI STRUTTURA'!$E$85/2</f>
        <v>1.4750000000000001</v>
      </c>
    </row>
    <row r="79" spans="1:8" x14ac:dyDescent="0.25">
      <c r="A79" s="704"/>
      <c r="B79">
        <v>3</v>
      </c>
      <c r="C79" s="501">
        <f>E78-F78</f>
        <v>5.8999999999999995</v>
      </c>
      <c r="D79" s="505">
        <f>G78-H78</f>
        <v>4.3499999999999996</v>
      </c>
    </row>
    <row r="80" spans="1:8" x14ac:dyDescent="0.25">
      <c r="A80" s="704"/>
      <c r="B80">
        <v>4</v>
      </c>
      <c r="C80">
        <f>C77</f>
        <v>6.3</v>
      </c>
      <c r="D80">
        <f>D79</f>
        <v>4.3499999999999996</v>
      </c>
    </row>
    <row r="81" spans="1:8" x14ac:dyDescent="0.25">
      <c r="A81" s="705"/>
      <c r="B81">
        <v>5</v>
      </c>
      <c r="C81">
        <f>C77</f>
        <v>6.3</v>
      </c>
      <c r="D81">
        <f>D77</f>
        <v>7.2999999999999989</v>
      </c>
    </row>
    <row r="82" spans="1:8" x14ac:dyDescent="0.25">
      <c r="A82" s="703">
        <v>16</v>
      </c>
      <c r="B82">
        <v>1</v>
      </c>
      <c r="C82" s="501">
        <f>E83+F83</f>
        <v>6.3</v>
      </c>
      <c r="D82" s="505">
        <f>G83+H83</f>
        <v>3.2</v>
      </c>
      <c r="E82" s="502" t="s">
        <v>517</v>
      </c>
      <c r="F82" s="502" t="s">
        <v>518</v>
      </c>
      <c r="G82" s="62" t="s">
        <v>519</v>
      </c>
      <c r="H82" s="62" t="s">
        <v>520</v>
      </c>
    </row>
    <row r="83" spans="1:8" x14ac:dyDescent="0.25">
      <c r="A83" s="704"/>
      <c r="B83">
        <v>2</v>
      </c>
      <c r="C83" s="501">
        <f>E83-F83</f>
        <v>5.8999999999999995</v>
      </c>
      <c r="D83">
        <f>D82</f>
        <v>3.2</v>
      </c>
      <c r="E83" s="85">
        <f>'DATI STRUTTURA'!$F$86</f>
        <v>6.1</v>
      </c>
      <c r="F83" s="503">
        <f>'DATI STRUTTURA'!$D$86/2</f>
        <v>0.2</v>
      </c>
      <c r="G83" s="504">
        <f>'DATI STRUTTURA'!$G$86</f>
        <v>0.55000000000000004</v>
      </c>
      <c r="H83" s="10">
        <f>'DATI STRUTTURA'!$E$86/2</f>
        <v>2.65</v>
      </c>
    </row>
    <row r="84" spans="1:8" x14ac:dyDescent="0.25">
      <c r="A84" s="704"/>
      <c r="B84">
        <v>3</v>
      </c>
      <c r="C84" s="501">
        <f>E83-F83</f>
        <v>5.8999999999999995</v>
      </c>
      <c r="D84" s="505">
        <f>G83-H83</f>
        <v>-2.0999999999999996</v>
      </c>
    </row>
    <row r="85" spans="1:8" x14ac:dyDescent="0.25">
      <c r="A85" s="704"/>
      <c r="B85">
        <v>4</v>
      </c>
      <c r="C85">
        <f>C82</f>
        <v>6.3</v>
      </c>
      <c r="D85">
        <f>D84</f>
        <v>-2.0999999999999996</v>
      </c>
    </row>
    <row r="86" spans="1:8" x14ac:dyDescent="0.25">
      <c r="A86" s="705"/>
      <c r="B86">
        <v>5</v>
      </c>
      <c r="C86">
        <f>C82</f>
        <v>6.3</v>
      </c>
      <c r="D86">
        <f>D82</f>
        <v>3.2</v>
      </c>
    </row>
    <row r="87" spans="1:8" x14ac:dyDescent="0.25">
      <c r="A87" s="703">
        <v>17</v>
      </c>
      <c r="B87">
        <v>1</v>
      </c>
      <c r="C87" s="501">
        <f>E88+F88</f>
        <v>10.399999999999999</v>
      </c>
      <c r="D87" s="505">
        <f>G88+H88</f>
        <v>7.3</v>
      </c>
      <c r="E87" s="502" t="s">
        <v>517</v>
      </c>
      <c r="F87" s="502" t="s">
        <v>518</v>
      </c>
      <c r="G87" s="62" t="s">
        <v>519</v>
      </c>
      <c r="H87" s="62" t="s">
        <v>520</v>
      </c>
    </row>
    <row r="88" spans="1:8" x14ac:dyDescent="0.25">
      <c r="A88" s="704"/>
      <c r="B88">
        <v>2</v>
      </c>
      <c r="C88" s="501">
        <f>E88-F88</f>
        <v>10</v>
      </c>
      <c r="D88">
        <f>D87</f>
        <v>7.3</v>
      </c>
      <c r="E88" s="85">
        <f>'DATI STRUTTURA'!$F$87</f>
        <v>10.199999999999999</v>
      </c>
      <c r="F88" s="503">
        <f>'DATI STRUTTURA'!$D$87/2</f>
        <v>0.2</v>
      </c>
      <c r="G88" s="504">
        <f>'DATI STRUTTURA'!$G$87</f>
        <v>5.25</v>
      </c>
      <c r="H88" s="10">
        <f>'DATI STRUTTURA'!$E$87/2</f>
        <v>2.0499999999999998</v>
      </c>
    </row>
    <row r="89" spans="1:8" x14ac:dyDescent="0.25">
      <c r="A89" s="704"/>
      <c r="B89">
        <v>3</v>
      </c>
      <c r="C89" s="501">
        <f>E88-F88</f>
        <v>10</v>
      </c>
      <c r="D89" s="505">
        <f>G88-H88</f>
        <v>3.2</v>
      </c>
    </row>
    <row r="90" spans="1:8" x14ac:dyDescent="0.25">
      <c r="A90" s="704"/>
      <c r="B90">
        <v>4</v>
      </c>
      <c r="C90">
        <f>C87</f>
        <v>10.399999999999999</v>
      </c>
      <c r="D90">
        <f>D89</f>
        <v>3.2</v>
      </c>
    </row>
    <row r="91" spans="1:8" x14ac:dyDescent="0.25">
      <c r="A91" s="705"/>
      <c r="B91">
        <v>5</v>
      </c>
      <c r="C91">
        <f>C87</f>
        <v>10.399999999999999</v>
      </c>
      <c r="D91">
        <f>D87</f>
        <v>7.3</v>
      </c>
    </row>
    <row r="92" spans="1:8" x14ac:dyDescent="0.25">
      <c r="A92" s="703">
        <v>18</v>
      </c>
      <c r="B92">
        <v>1</v>
      </c>
      <c r="C92" s="501">
        <f>E93+F93</f>
        <v>0</v>
      </c>
      <c r="D92" s="505">
        <f>G93+H93</f>
        <v>0</v>
      </c>
      <c r="E92" s="502" t="s">
        <v>517</v>
      </c>
      <c r="F92" s="502" t="s">
        <v>518</v>
      </c>
      <c r="G92" s="62" t="s">
        <v>519</v>
      </c>
      <c r="H92" s="62" t="s">
        <v>520</v>
      </c>
    </row>
    <row r="93" spans="1:8" x14ac:dyDescent="0.25">
      <c r="A93" s="704"/>
      <c r="B93">
        <v>2</v>
      </c>
      <c r="C93" s="501">
        <f>E93-F93</f>
        <v>0</v>
      </c>
      <c r="D93">
        <f>D92</f>
        <v>0</v>
      </c>
      <c r="E93" s="85">
        <f>'DATI STRUTTURA'!$F$88</f>
        <v>0</v>
      </c>
      <c r="F93" s="503">
        <f>'DATI STRUTTURA'!$D$88/2</f>
        <v>0</v>
      </c>
      <c r="G93" s="504">
        <f>'DATI STRUTTURA'!$G$88</f>
        <v>0</v>
      </c>
      <c r="H93" s="10">
        <f>'DATI STRUTTURA'!$E$88/2</f>
        <v>0</v>
      </c>
    </row>
    <row r="94" spans="1:8" x14ac:dyDescent="0.25">
      <c r="A94" s="704"/>
      <c r="B94">
        <v>3</v>
      </c>
      <c r="C94" s="501">
        <f>E93-F93</f>
        <v>0</v>
      </c>
      <c r="D94" s="505">
        <f>G93-H93</f>
        <v>0</v>
      </c>
    </row>
    <row r="95" spans="1:8" x14ac:dyDescent="0.25">
      <c r="A95" s="704"/>
      <c r="B95">
        <v>4</v>
      </c>
      <c r="C95">
        <f>C92</f>
        <v>0</v>
      </c>
      <c r="D95">
        <f>D94</f>
        <v>0</v>
      </c>
    </row>
    <row r="96" spans="1:8" x14ac:dyDescent="0.25">
      <c r="A96" s="705"/>
      <c r="B96">
        <v>5</v>
      </c>
      <c r="C96">
        <f>C92</f>
        <v>0</v>
      </c>
      <c r="D96">
        <f>D92</f>
        <v>0</v>
      </c>
    </row>
    <row r="97" spans="1:8" x14ac:dyDescent="0.25">
      <c r="A97" s="703">
        <v>19</v>
      </c>
      <c r="B97">
        <v>1</v>
      </c>
      <c r="C97" s="501">
        <f>E98+F98</f>
        <v>0</v>
      </c>
      <c r="D97" s="505">
        <f>G98+H98</f>
        <v>0</v>
      </c>
      <c r="E97" s="502" t="s">
        <v>517</v>
      </c>
      <c r="F97" s="502" t="s">
        <v>518</v>
      </c>
      <c r="G97" s="62" t="s">
        <v>519</v>
      </c>
      <c r="H97" s="62" t="s">
        <v>520</v>
      </c>
    </row>
    <row r="98" spans="1:8" x14ac:dyDescent="0.25">
      <c r="A98" s="704"/>
      <c r="B98">
        <v>2</v>
      </c>
      <c r="C98" s="501">
        <f>E98-F98</f>
        <v>0</v>
      </c>
      <c r="D98">
        <f>D97</f>
        <v>0</v>
      </c>
      <c r="E98" s="85">
        <f>'DATI STRUTTURA'!$F$89</f>
        <v>0</v>
      </c>
      <c r="F98" s="503">
        <f>'DATI STRUTTURA'!$D$89/2</f>
        <v>0</v>
      </c>
      <c r="G98" s="504">
        <f>'DATI STRUTTURA'!$G$89</f>
        <v>0</v>
      </c>
      <c r="H98" s="10">
        <f>'DATI STRUTTURA'!$E$89/2</f>
        <v>0</v>
      </c>
    </row>
    <row r="99" spans="1:8" x14ac:dyDescent="0.25">
      <c r="A99" s="704"/>
      <c r="B99">
        <v>3</v>
      </c>
      <c r="C99" s="501">
        <f>E98-F98</f>
        <v>0</v>
      </c>
      <c r="D99" s="505">
        <f>G98-H98</f>
        <v>0</v>
      </c>
    </row>
    <row r="100" spans="1:8" x14ac:dyDescent="0.25">
      <c r="A100" s="704"/>
      <c r="B100">
        <v>4</v>
      </c>
      <c r="C100">
        <f>C97</f>
        <v>0</v>
      </c>
      <c r="D100">
        <f>D99</f>
        <v>0</v>
      </c>
    </row>
    <row r="101" spans="1:8" x14ac:dyDescent="0.25">
      <c r="A101" s="705"/>
      <c r="B101">
        <v>5</v>
      </c>
      <c r="C101">
        <f>C97</f>
        <v>0</v>
      </c>
      <c r="D101">
        <f>D97</f>
        <v>0</v>
      </c>
    </row>
    <row r="102" spans="1:8" x14ac:dyDescent="0.25">
      <c r="A102" s="703">
        <v>20</v>
      </c>
      <c r="B102">
        <v>1</v>
      </c>
      <c r="C102" s="501">
        <f>E103+F103</f>
        <v>0</v>
      </c>
      <c r="D102" s="505">
        <f>G103+H103</f>
        <v>0</v>
      </c>
      <c r="E102" s="502" t="s">
        <v>517</v>
      </c>
      <c r="F102" s="502" t="s">
        <v>518</v>
      </c>
      <c r="G102" s="62" t="s">
        <v>519</v>
      </c>
      <c r="H102" s="62" t="s">
        <v>520</v>
      </c>
    </row>
    <row r="103" spans="1:8" x14ac:dyDescent="0.25">
      <c r="A103" s="704"/>
      <c r="B103">
        <v>2</v>
      </c>
      <c r="C103" s="501">
        <f>E103-F103</f>
        <v>0</v>
      </c>
      <c r="D103">
        <f>D102</f>
        <v>0</v>
      </c>
      <c r="E103" s="85">
        <f>'DATI STRUTTURA'!$F$90</f>
        <v>0</v>
      </c>
      <c r="F103" s="503">
        <f>'DATI STRUTTURA'!$D$90/2</f>
        <v>0</v>
      </c>
      <c r="G103" s="504">
        <f>'DATI STRUTTURA'!$G$90</f>
        <v>0</v>
      </c>
      <c r="H103" s="10">
        <f>'DATI STRUTTURA'!$E$90/2</f>
        <v>0</v>
      </c>
    </row>
    <row r="104" spans="1:8" x14ac:dyDescent="0.25">
      <c r="A104" s="704"/>
      <c r="B104">
        <v>3</v>
      </c>
      <c r="C104" s="501">
        <f>E103-F103</f>
        <v>0</v>
      </c>
      <c r="D104" s="505">
        <f>G103-H103</f>
        <v>0</v>
      </c>
    </row>
    <row r="105" spans="1:8" x14ac:dyDescent="0.25">
      <c r="A105" s="704"/>
      <c r="B105">
        <v>4</v>
      </c>
      <c r="C105">
        <f>C102</f>
        <v>0</v>
      </c>
      <c r="D105">
        <f>D104</f>
        <v>0</v>
      </c>
    </row>
    <row r="106" spans="1:8" x14ac:dyDescent="0.25">
      <c r="A106" s="705"/>
      <c r="B106">
        <v>5</v>
      </c>
      <c r="C106">
        <f>C102</f>
        <v>0</v>
      </c>
      <c r="D106">
        <f>D102</f>
        <v>0</v>
      </c>
    </row>
    <row r="107" spans="1:8" x14ac:dyDescent="0.25">
      <c r="A107" s="703">
        <v>21</v>
      </c>
      <c r="B107">
        <v>1</v>
      </c>
      <c r="C107" s="501">
        <f>E108+F108</f>
        <v>0</v>
      </c>
      <c r="D107" s="505">
        <f>G108+H108</f>
        <v>0</v>
      </c>
      <c r="E107" s="502" t="s">
        <v>517</v>
      </c>
      <c r="F107" s="502" t="s">
        <v>518</v>
      </c>
      <c r="G107" s="62" t="s">
        <v>519</v>
      </c>
      <c r="H107" s="62" t="s">
        <v>520</v>
      </c>
    </row>
    <row r="108" spans="1:8" x14ac:dyDescent="0.25">
      <c r="A108" s="704"/>
      <c r="B108">
        <v>2</v>
      </c>
      <c r="C108" s="501">
        <f>E108-F108</f>
        <v>0</v>
      </c>
      <c r="D108">
        <f>D107</f>
        <v>0</v>
      </c>
      <c r="E108" s="85">
        <f>'DATI STRUTTURA'!$F$91</f>
        <v>0</v>
      </c>
      <c r="F108" s="503">
        <f>'DATI STRUTTURA'!$D$91/2</f>
        <v>0</v>
      </c>
      <c r="G108" s="504">
        <f>'DATI STRUTTURA'!$G$91</f>
        <v>0</v>
      </c>
      <c r="H108" s="10">
        <f>'DATI STRUTTURA'!$E$91/2</f>
        <v>0</v>
      </c>
    </row>
    <row r="109" spans="1:8" x14ac:dyDescent="0.25">
      <c r="A109" s="704"/>
      <c r="B109">
        <v>3</v>
      </c>
      <c r="C109" s="501">
        <f>E108-F108</f>
        <v>0</v>
      </c>
      <c r="D109" s="505">
        <f>G108-H108</f>
        <v>0</v>
      </c>
    </row>
    <row r="110" spans="1:8" x14ac:dyDescent="0.25">
      <c r="A110" s="704"/>
      <c r="B110">
        <v>4</v>
      </c>
      <c r="C110">
        <f>C107</f>
        <v>0</v>
      </c>
      <c r="D110">
        <f>D109</f>
        <v>0</v>
      </c>
    </row>
    <row r="111" spans="1:8" x14ac:dyDescent="0.25">
      <c r="A111" s="705"/>
      <c r="B111">
        <v>5</v>
      </c>
      <c r="C111">
        <f>C107</f>
        <v>0</v>
      </c>
      <c r="D111">
        <f>D107</f>
        <v>0</v>
      </c>
    </row>
    <row r="112" spans="1:8" x14ac:dyDescent="0.25">
      <c r="A112" s="703">
        <v>22</v>
      </c>
      <c r="B112">
        <v>1</v>
      </c>
      <c r="C112" s="501">
        <f>E113+F113</f>
        <v>0</v>
      </c>
      <c r="D112" s="505">
        <f>G113+H113</f>
        <v>0</v>
      </c>
      <c r="E112" s="502" t="s">
        <v>517</v>
      </c>
      <c r="F112" s="502" t="s">
        <v>518</v>
      </c>
      <c r="G112" s="62" t="s">
        <v>519</v>
      </c>
      <c r="H112" s="62" t="s">
        <v>520</v>
      </c>
    </row>
    <row r="113" spans="1:8" x14ac:dyDescent="0.25">
      <c r="A113" s="704"/>
      <c r="B113">
        <v>2</v>
      </c>
      <c r="C113" s="501">
        <f>E113-F113</f>
        <v>0</v>
      </c>
      <c r="D113">
        <f>D112</f>
        <v>0</v>
      </c>
      <c r="E113" s="85">
        <f>'DATI STRUTTURA'!$F$92</f>
        <v>0</v>
      </c>
      <c r="F113" s="503">
        <f>'DATI STRUTTURA'!$D$92/2</f>
        <v>0</v>
      </c>
      <c r="G113" s="504">
        <f>'DATI STRUTTURA'!$G$92</f>
        <v>0</v>
      </c>
      <c r="H113" s="10">
        <f>'DATI STRUTTURA'!$E$92/2</f>
        <v>0</v>
      </c>
    </row>
    <row r="114" spans="1:8" x14ac:dyDescent="0.25">
      <c r="A114" s="704"/>
      <c r="B114">
        <v>3</v>
      </c>
      <c r="C114" s="501">
        <f>E113-F113</f>
        <v>0</v>
      </c>
      <c r="D114" s="505">
        <f>G113-H113</f>
        <v>0</v>
      </c>
    </row>
    <row r="115" spans="1:8" x14ac:dyDescent="0.25">
      <c r="A115" s="704"/>
      <c r="B115">
        <v>4</v>
      </c>
      <c r="C115">
        <f>C112</f>
        <v>0</v>
      </c>
      <c r="D115">
        <f>D114</f>
        <v>0</v>
      </c>
    </row>
    <row r="116" spans="1:8" x14ac:dyDescent="0.25">
      <c r="A116" s="705"/>
      <c r="B116">
        <v>5</v>
      </c>
      <c r="C116">
        <f>C112</f>
        <v>0</v>
      </c>
      <c r="D116">
        <f>D112</f>
        <v>0</v>
      </c>
    </row>
    <row r="117" spans="1:8" x14ac:dyDescent="0.25">
      <c r="A117" s="703">
        <v>23</v>
      </c>
      <c r="B117">
        <v>1</v>
      </c>
      <c r="C117" s="501">
        <f>E118+F118</f>
        <v>0</v>
      </c>
      <c r="D117" s="505">
        <f>G118+H118</f>
        <v>0</v>
      </c>
      <c r="E117" s="502" t="s">
        <v>517</v>
      </c>
      <c r="F117" s="502" t="s">
        <v>518</v>
      </c>
      <c r="G117" s="62" t="s">
        <v>519</v>
      </c>
      <c r="H117" s="62" t="s">
        <v>520</v>
      </c>
    </row>
    <row r="118" spans="1:8" x14ac:dyDescent="0.25">
      <c r="A118" s="704"/>
      <c r="B118">
        <v>2</v>
      </c>
      <c r="C118" s="501">
        <f>E118-F118</f>
        <v>0</v>
      </c>
      <c r="D118">
        <f>D117</f>
        <v>0</v>
      </c>
      <c r="E118" s="85">
        <f>'DATI STRUTTURA'!$F$93</f>
        <v>0</v>
      </c>
      <c r="F118" s="503">
        <f>'DATI STRUTTURA'!$D$93/2</f>
        <v>0</v>
      </c>
      <c r="G118" s="504">
        <f>'DATI STRUTTURA'!$G$93</f>
        <v>0</v>
      </c>
      <c r="H118" s="10">
        <f>'DATI STRUTTURA'!$E$93/2</f>
        <v>0</v>
      </c>
    </row>
    <row r="119" spans="1:8" x14ac:dyDescent="0.25">
      <c r="A119" s="704"/>
      <c r="B119">
        <v>3</v>
      </c>
      <c r="C119" s="501">
        <f>E118-F118</f>
        <v>0</v>
      </c>
      <c r="D119" s="505">
        <f>G118-H118</f>
        <v>0</v>
      </c>
    </row>
    <row r="120" spans="1:8" x14ac:dyDescent="0.25">
      <c r="A120" s="704"/>
      <c r="B120">
        <v>4</v>
      </c>
      <c r="C120">
        <f>C117</f>
        <v>0</v>
      </c>
      <c r="D120">
        <f>D119</f>
        <v>0</v>
      </c>
    </row>
    <row r="121" spans="1:8" x14ac:dyDescent="0.25">
      <c r="A121" s="705"/>
      <c r="B121">
        <v>5</v>
      </c>
      <c r="C121">
        <f>C117</f>
        <v>0</v>
      </c>
      <c r="D121">
        <f>D117</f>
        <v>0</v>
      </c>
    </row>
    <row r="122" spans="1:8" x14ac:dyDescent="0.25">
      <c r="A122" s="703">
        <v>24</v>
      </c>
      <c r="B122">
        <v>1</v>
      </c>
      <c r="C122" s="501">
        <f>E123+F123</f>
        <v>0</v>
      </c>
      <c r="D122" s="505">
        <f>G123+H123</f>
        <v>0</v>
      </c>
      <c r="E122" s="502" t="s">
        <v>517</v>
      </c>
      <c r="F122" s="502" t="s">
        <v>518</v>
      </c>
      <c r="G122" s="62" t="s">
        <v>519</v>
      </c>
      <c r="H122" s="62" t="s">
        <v>520</v>
      </c>
    </row>
    <row r="123" spans="1:8" x14ac:dyDescent="0.25">
      <c r="A123" s="704"/>
      <c r="B123">
        <v>2</v>
      </c>
      <c r="C123" s="501">
        <f>E123-F123</f>
        <v>0</v>
      </c>
      <c r="D123">
        <f>D122</f>
        <v>0</v>
      </c>
      <c r="E123" s="85">
        <f>'DATI STRUTTURA'!$F$94</f>
        <v>0</v>
      </c>
      <c r="F123" s="503">
        <f>'DATI STRUTTURA'!$D$94/2</f>
        <v>0</v>
      </c>
      <c r="G123" s="504">
        <f>'DATI STRUTTURA'!$G$94</f>
        <v>0</v>
      </c>
      <c r="H123" s="10">
        <f>'DATI STRUTTURA'!$E$94/2</f>
        <v>0</v>
      </c>
    </row>
    <row r="124" spans="1:8" x14ac:dyDescent="0.25">
      <c r="A124" s="704"/>
      <c r="B124">
        <v>3</v>
      </c>
      <c r="C124" s="501">
        <f>E123-F123</f>
        <v>0</v>
      </c>
      <c r="D124" s="505">
        <f>G123-H123</f>
        <v>0</v>
      </c>
    </row>
    <row r="125" spans="1:8" x14ac:dyDescent="0.25">
      <c r="A125" s="704"/>
      <c r="B125">
        <v>4</v>
      </c>
      <c r="C125">
        <f>C122</f>
        <v>0</v>
      </c>
      <c r="D125">
        <f>D124</f>
        <v>0</v>
      </c>
    </row>
    <row r="126" spans="1:8" x14ac:dyDescent="0.25">
      <c r="A126" s="705"/>
      <c r="B126">
        <v>5</v>
      </c>
      <c r="C126">
        <f>C122</f>
        <v>0</v>
      </c>
      <c r="D126">
        <f>D122</f>
        <v>0</v>
      </c>
    </row>
    <row r="127" spans="1:8" x14ac:dyDescent="0.25">
      <c r="A127" s="703">
        <v>25</v>
      </c>
      <c r="B127">
        <v>1</v>
      </c>
      <c r="C127" s="501">
        <f>E128+F128</f>
        <v>0</v>
      </c>
      <c r="D127" s="505">
        <f>G128+H128</f>
        <v>0</v>
      </c>
      <c r="E127" s="502" t="s">
        <v>517</v>
      </c>
      <c r="F127" s="502" t="s">
        <v>518</v>
      </c>
      <c r="G127" s="62" t="s">
        <v>519</v>
      </c>
      <c r="H127" s="62" t="s">
        <v>520</v>
      </c>
    </row>
    <row r="128" spans="1:8" x14ac:dyDescent="0.25">
      <c r="A128" s="704"/>
      <c r="B128">
        <v>2</v>
      </c>
      <c r="C128" s="501">
        <f>E128-F128</f>
        <v>0</v>
      </c>
      <c r="D128">
        <f>D127</f>
        <v>0</v>
      </c>
      <c r="E128" s="85">
        <f>'DATI STRUTTURA'!$F$95</f>
        <v>0</v>
      </c>
      <c r="F128" s="503">
        <f>'DATI STRUTTURA'!$D$95/2</f>
        <v>0</v>
      </c>
      <c r="G128" s="504">
        <f>'DATI STRUTTURA'!$G$95</f>
        <v>0</v>
      </c>
      <c r="H128" s="10">
        <f>'DATI STRUTTURA'!$E$95/2</f>
        <v>0</v>
      </c>
    </row>
    <row r="129" spans="1:8" x14ac:dyDescent="0.25">
      <c r="A129" s="704"/>
      <c r="B129">
        <v>3</v>
      </c>
      <c r="C129" s="501">
        <f>E128-F128</f>
        <v>0</v>
      </c>
      <c r="D129" s="505">
        <f>G128-H128</f>
        <v>0</v>
      </c>
    </row>
    <row r="130" spans="1:8" x14ac:dyDescent="0.25">
      <c r="A130" s="704"/>
      <c r="B130">
        <v>4</v>
      </c>
      <c r="C130">
        <f>C127</f>
        <v>0</v>
      </c>
      <c r="D130">
        <f>D129</f>
        <v>0</v>
      </c>
    </row>
    <row r="131" spans="1:8" x14ac:dyDescent="0.25">
      <c r="A131" s="705"/>
      <c r="B131">
        <v>5</v>
      </c>
      <c r="C131">
        <f>C127</f>
        <v>0</v>
      </c>
      <c r="D131">
        <f>D127</f>
        <v>0</v>
      </c>
    </row>
    <row r="132" spans="1:8" x14ac:dyDescent="0.25">
      <c r="A132" s="703">
        <v>26</v>
      </c>
      <c r="B132">
        <v>1</v>
      </c>
      <c r="C132" s="501">
        <f>E133+F133</f>
        <v>0</v>
      </c>
      <c r="D132" s="505">
        <f>G133+H133</f>
        <v>0</v>
      </c>
      <c r="E132" s="502" t="s">
        <v>517</v>
      </c>
      <c r="F132" s="502" t="s">
        <v>518</v>
      </c>
      <c r="G132" s="62" t="s">
        <v>519</v>
      </c>
      <c r="H132" s="62" t="s">
        <v>520</v>
      </c>
    </row>
    <row r="133" spans="1:8" x14ac:dyDescent="0.25">
      <c r="A133" s="704"/>
      <c r="B133">
        <v>2</v>
      </c>
      <c r="C133" s="501">
        <f>E133-F133</f>
        <v>0</v>
      </c>
      <c r="D133">
        <f>D132</f>
        <v>0</v>
      </c>
      <c r="E133" s="85">
        <f>'DATI STRUTTURA'!$F$96</f>
        <v>0</v>
      </c>
      <c r="F133" s="503">
        <f>'DATI STRUTTURA'!$D$96/2</f>
        <v>0</v>
      </c>
      <c r="G133" s="504">
        <f>'DATI STRUTTURA'!$G$96</f>
        <v>0</v>
      </c>
      <c r="H133" s="10">
        <f>'DATI STRUTTURA'!$E$96/2</f>
        <v>0</v>
      </c>
    </row>
    <row r="134" spans="1:8" x14ac:dyDescent="0.25">
      <c r="A134" s="704"/>
      <c r="B134">
        <v>3</v>
      </c>
      <c r="C134" s="501">
        <f>E133-F133</f>
        <v>0</v>
      </c>
      <c r="D134" s="505">
        <f>G133-H133</f>
        <v>0</v>
      </c>
    </row>
    <row r="135" spans="1:8" x14ac:dyDescent="0.25">
      <c r="A135" s="704"/>
      <c r="B135">
        <v>4</v>
      </c>
      <c r="C135">
        <f>C132</f>
        <v>0</v>
      </c>
      <c r="D135">
        <f>D134</f>
        <v>0</v>
      </c>
    </row>
    <row r="136" spans="1:8" x14ac:dyDescent="0.25">
      <c r="A136" s="705"/>
      <c r="B136">
        <v>5</v>
      </c>
      <c r="C136">
        <f>C132</f>
        <v>0</v>
      </c>
      <c r="D136">
        <f>D132</f>
        <v>0</v>
      </c>
    </row>
    <row r="137" spans="1:8" x14ac:dyDescent="0.25">
      <c r="A137" s="703">
        <v>27</v>
      </c>
      <c r="B137">
        <v>1</v>
      </c>
      <c r="C137" s="501">
        <f>E138+F138</f>
        <v>0</v>
      </c>
      <c r="D137" s="505">
        <f>G138+H138</f>
        <v>0</v>
      </c>
      <c r="E137" s="502" t="s">
        <v>517</v>
      </c>
      <c r="F137" s="502" t="s">
        <v>518</v>
      </c>
      <c r="G137" s="62" t="s">
        <v>519</v>
      </c>
      <c r="H137" s="62" t="s">
        <v>520</v>
      </c>
    </row>
    <row r="138" spans="1:8" x14ac:dyDescent="0.25">
      <c r="A138" s="704"/>
      <c r="B138">
        <v>2</v>
      </c>
      <c r="C138" s="501">
        <f>E138-F138</f>
        <v>0</v>
      </c>
      <c r="D138">
        <f>D137</f>
        <v>0</v>
      </c>
      <c r="E138" s="85">
        <f>'DATI STRUTTURA'!$F$97</f>
        <v>0</v>
      </c>
      <c r="F138" s="503">
        <f>'DATI STRUTTURA'!$D$97/2</f>
        <v>0</v>
      </c>
      <c r="G138" s="504">
        <f>'DATI STRUTTURA'!$G$97</f>
        <v>0</v>
      </c>
      <c r="H138" s="10">
        <f>'DATI STRUTTURA'!$E$97/2</f>
        <v>0</v>
      </c>
    </row>
    <row r="139" spans="1:8" x14ac:dyDescent="0.25">
      <c r="A139" s="704"/>
      <c r="B139">
        <v>3</v>
      </c>
      <c r="C139" s="501">
        <f>E138-F138</f>
        <v>0</v>
      </c>
      <c r="D139" s="505">
        <f>G138-H138</f>
        <v>0</v>
      </c>
    </row>
    <row r="140" spans="1:8" x14ac:dyDescent="0.25">
      <c r="A140" s="704"/>
      <c r="B140">
        <v>4</v>
      </c>
      <c r="C140">
        <f>C137</f>
        <v>0</v>
      </c>
      <c r="D140">
        <f>D139</f>
        <v>0</v>
      </c>
    </row>
    <row r="141" spans="1:8" x14ac:dyDescent="0.25">
      <c r="A141" s="705"/>
      <c r="B141">
        <v>5</v>
      </c>
      <c r="C141">
        <f>C137</f>
        <v>0</v>
      </c>
      <c r="D141">
        <f>D137</f>
        <v>0</v>
      </c>
    </row>
    <row r="142" spans="1:8" x14ac:dyDescent="0.25">
      <c r="A142" s="703">
        <v>28</v>
      </c>
      <c r="B142">
        <v>1</v>
      </c>
      <c r="C142" s="501">
        <f>E143+F143</f>
        <v>0</v>
      </c>
      <c r="D142" s="505">
        <f>G143+H143</f>
        <v>0</v>
      </c>
      <c r="E142" s="502" t="s">
        <v>517</v>
      </c>
      <c r="F142" s="502" t="s">
        <v>518</v>
      </c>
      <c r="G142" s="62" t="s">
        <v>519</v>
      </c>
      <c r="H142" s="62" t="s">
        <v>520</v>
      </c>
    </row>
    <row r="143" spans="1:8" x14ac:dyDescent="0.25">
      <c r="A143" s="704"/>
      <c r="B143">
        <v>2</v>
      </c>
      <c r="C143" s="501">
        <f>E143-F143</f>
        <v>0</v>
      </c>
      <c r="D143">
        <f>D142</f>
        <v>0</v>
      </c>
      <c r="E143" s="85">
        <f>'DATI STRUTTURA'!$F$98</f>
        <v>0</v>
      </c>
      <c r="F143" s="503">
        <f>'DATI STRUTTURA'!$D$98/2</f>
        <v>0</v>
      </c>
      <c r="G143" s="504">
        <f>'DATI STRUTTURA'!$G$98</f>
        <v>0</v>
      </c>
      <c r="H143" s="10">
        <f>'DATI STRUTTURA'!$E$98/2</f>
        <v>0</v>
      </c>
    </row>
    <row r="144" spans="1:8" x14ac:dyDescent="0.25">
      <c r="A144" s="704"/>
      <c r="B144">
        <v>3</v>
      </c>
      <c r="C144" s="501">
        <f>E143-F143</f>
        <v>0</v>
      </c>
      <c r="D144" s="505">
        <f>G143-H143</f>
        <v>0</v>
      </c>
    </row>
    <row r="145" spans="1:8" x14ac:dyDescent="0.25">
      <c r="A145" s="704"/>
      <c r="B145">
        <v>4</v>
      </c>
      <c r="C145">
        <f>C142</f>
        <v>0</v>
      </c>
      <c r="D145">
        <f>D144</f>
        <v>0</v>
      </c>
    </row>
    <row r="146" spans="1:8" x14ac:dyDescent="0.25">
      <c r="A146" s="705"/>
      <c r="B146">
        <v>5</v>
      </c>
      <c r="C146">
        <f>C142</f>
        <v>0</v>
      </c>
      <c r="D146">
        <f>D142</f>
        <v>0</v>
      </c>
    </row>
    <row r="147" spans="1:8" x14ac:dyDescent="0.25">
      <c r="A147" s="703">
        <v>29</v>
      </c>
      <c r="B147">
        <v>1</v>
      </c>
      <c r="C147" s="501">
        <f>E148+F148</f>
        <v>0</v>
      </c>
      <c r="D147" s="505">
        <f>G148+H148</f>
        <v>0</v>
      </c>
      <c r="E147" s="502" t="s">
        <v>517</v>
      </c>
      <c r="F147" s="502" t="s">
        <v>518</v>
      </c>
      <c r="G147" s="62" t="s">
        <v>519</v>
      </c>
      <c r="H147" s="62" t="s">
        <v>520</v>
      </c>
    </row>
    <row r="148" spans="1:8" x14ac:dyDescent="0.25">
      <c r="A148" s="704"/>
      <c r="B148">
        <v>2</v>
      </c>
      <c r="C148" s="501">
        <f>E148-F148</f>
        <v>0</v>
      </c>
      <c r="D148">
        <f>D147</f>
        <v>0</v>
      </c>
      <c r="E148" s="85">
        <f>'DATI STRUTTURA'!$F$99</f>
        <v>0</v>
      </c>
      <c r="F148" s="503">
        <f>'DATI STRUTTURA'!$D$99/2</f>
        <v>0</v>
      </c>
      <c r="G148" s="504">
        <f>'DATI STRUTTURA'!$G$99</f>
        <v>0</v>
      </c>
      <c r="H148" s="10">
        <f>'DATI STRUTTURA'!$E$99/2</f>
        <v>0</v>
      </c>
    </row>
    <row r="149" spans="1:8" x14ac:dyDescent="0.25">
      <c r="A149" s="704"/>
      <c r="B149">
        <v>3</v>
      </c>
      <c r="C149" s="501">
        <f>E148-F148</f>
        <v>0</v>
      </c>
      <c r="D149" s="505">
        <f>G148-H148</f>
        <v>0</v>
      </c>
    </row>
    <row r="150" spans="1:8" x14ac:dyDescent="0.25">
      <c r="A150" s="704"/>
      <c r="B150">
        <v>4</v>
      </c>
      <c r="C150">
        <f>C147</f>
        <v>0</v>
      </c>
      <c r="D150">
        <f>D149</f>
        <v>0</v>
      </c>
    </row>
    <row r="151" spans="1:8" x14ac:dyDescent="0.25">
      <c r="A151" s="705"/>
      <c r="B151">
        <v>5</v>
      </c>
      <c r="C151">
        <f>C147</f>
        <v>0</v>
      </c>
      <c r="D151">
        <f>D147</f>
        <v>0</v>
      </c>
    </row>
    <row r="152" spans="1:8" x14ac:dyDescent="0.25">
      <c r="A152" s="703">
        <v>30</v>
      </c>
      <c r="B152">
        <v>1</v>
      </c>
      <c r="C152" s="501">
        <f>E153+F153</f>
        <v>0</v>
      </c>
      <c r="D152" s="505">
        <f>G153+H153</f>
        <v>0</v>
      </c>
      <c r="E152" s="502" t="s">
        <v>517</v>
      </c>
      <c r="F152" s="502" t="s">
        <v>518</v>
      </c>
      <c r="G152" s="62" t="s">
        <v>519</v>
      </c>
      <c r="H152" s="62" t="s">
        <v>520</v>
      </c>
    </row>
    <row r="153" spans="1:8" x14ac:dyDescent="0.25">
      <c r="A153" s="704"/>
      <c r="B153">
        <v>2</v>
      </c>
      <c r="C153" s="501">
        <f>E153-F153</f>
        <v>0</v>
      </c>
      <c r="D153">
        <f>D152</f>
        <v>0</v>
      </c>
      <c r="E153" s="85">
        <f>'DATI STRUTTURA'!$F$100</f>
        <v>0</v>
      </c>
      <c r="F153" s="503">
        <f>'DATI STRUTTURA'!$D$100/2</f>
        <v>0</v>
      </c>
      <c r="G153" s="504">
        <f>'DATI STRUTTURA'!$G$100</f>
        <v>0</v>
      </c>
      <c r="H153" s="10">
        <f>'DATI STRUTTURA'!$E$100/2</f>
        <v>0</v>
      </c>
    </row>
    <row r="154" spans="1:8" x14ac:dyDescent="0.25">
      <c r="A154" s="704"/>
      <c r="B154">
        <v>3</v>
      </c>
      <c r="C154" s="501">
        <f>E153-F153</f>
        <v>0</v>
      </c>
      <c r="D154" s="505">
        <f>G153-H153</f>
        <v>0</v>
      </c>
    </row>
    <row r="155" spans="1:8" x14ac:dyDescent="0.25">
      <c r="A155" s="704"/>
      <c r="B155">
        <v>4</v>
      </c>
      <c r="C155">
        <f>C152</f>
        <v>0</v>
      </c>
      <c r="D155">
        <f>D154</f>
        <v>0</v>
      </c>
    </row>
    <row r="156" spans="1:8" x14ac:dyDescent="0.25">
      <c r="A156" s="705"/>
      <c r="B156">
        <v>5</v>
      </c>
      <c r="C156">
        <f>C152</f>
        <v>0</v>
      </c>
      <c r="D156">
        <f>D152</f>
        <v>0</v>
      </c>
    </row>
    <row r="157" spans="1:8" x14ac:dyDescent="0.25">
      <c r="A157" s="703">
        <v>31</v>
      </c>
      <c r="B157">
        <v>1</v>
      </c>
      <c r="C157" s="501">
        <f>E158+F158</f>
        <v>0</v>
      </c>
      <c r="D157" s="505">
        <f>G158+H158</f>
        <v>0</v>
      </c>
      <c r="E157" s="502" t="s">
        <v>517</v>
      </c>
      <c r="F157" s="502" t="s">
        <v>518</v>
      </c>
      <c r="G157" s="62" t="s">
        <v>519</v>
      </c>
      <c r="H157" s="62" t="s">
        <v>520</v>
      </c>
    </row>
    <row r="158" spans="1:8" x14ac:dyDescent="0.25">
      <c r="A158" s="704"/>
      <c r="B158">
        <v>2</v>
      </c>
      <c r="C158" s="501">
        <f>E158-F158</f>
        <v>0</v>
      </c>
      <c r="D158">
        <f>D157</f>
        <v>0</v>
      </c>
      <c r="E158" s="85">
        <f>'DATI STRUTTURA'!$F$101</f>
        <v>0</v>
      </c>
      <c r="F158" s="503">
        <f>'DATI STRUTTURA'!$D$101/2</f>
        <v>0</v>
      </c>
      <c r="G158" s="504">
        <f>'DATI STRUTTURA'!$G$101</f>
        <v>0</v>
      </c>
      <c r="H158" s="10">
        <f>'DATI STRUTTURA'!$E$101/2</f>
        <v>0</v>
      </c>
    </row>
    <row r="159" spans="1:8" x14ac:dyDescent="0.25">
      <c r="A159" s="704"/>
      <c r="B159">
        <v>3</v>
      </c>
      <c r="C159" s="501">
        <f>E158-F158</f>
        <v>0</v>
      </c>
      <c r="D159" s="505">
        <f>G158-H158</f>
        <v>0</v>
      </c>
    </row>
    <row r="160" spans="1:8" x14ac:dyDescent="0.25">
      <c r="A160" s="704"/>
      <c r="B160">
        <v>4</v>
      </c>
      <c r="C160">
        <f>C157</f>
        <v>0</v>
      </c>
      <c r="D160">
        <f>D159</f>
        <v>0</v>
      </c>
    </row>
    <row r="161" spans="1:8" x14ac:dyDescent="0.25">
      <c r="A161" s="705"/>
      <c r="B161">
        <v>5</v>
      </c>
      <c r="C161">
        <f>C157</f>
        <v>0</v>
      </c>
      <c r="D161">
        <f>D157</f>
        <v>0</v>
      </c>
    </row>
    <row r="162" spans="1:8" x14ac:dyDescent="0.25">
      <c r="A162" s="703">
        <v>32</v>
      </c>
      <c r="B162">
        <v>1</v>
      </c>
      <c r="C162" s="501">
        <f>E163+F163</f>
        <v>0</v>
      </c>
      <c r="D162" s="505">
        <f>G163+H163</f>
        <v>0</v>
      </c>
      <c r="E162" s="502" t="s">
        <v>517</v>
      </c>
      <c r="F162" s="502" t="s">
        <v>518</v>
      </c>
      <c r="G162" s="62" t="s">
        <v>519</v>
      </c>
      <c r="H162" s="62" t="s">
        <v>520</v>
      </c>
    </row>
    <row r="163" spans="1:8" x14ac:dyDescent="0.25">
      <c r="A163" s="704"/>
      <c r="B163">
        <v>2</v>
      </c>
      <c r="C163" s="501">
        <f>E163-F163</f>
        <v>0</v>
      </c>
      <c r="D163">
        <f>D162</f>
        <v>0</v>
      </c>
      <c r="E163" s="85">
        <f>'DATI STRUTTURA'!$F$102</f>
        <v>0</v>
      </c>
      <c r="F163" s="503">
        <f>'DATI STRUTTURA'!$D$102/2</f>
        <v>0</v>
      </c>
      <c r="G163" s="504">
        <f>'DATI STRUTTURA'!$G$102</f>
        <v>0</v>
      </c>
      <c r="H163" s="10">
        <f>'DATI STRUTTURA'!$E$102/2</f>
        <v>0</v>
      </c>
    </row>
    <row r="164" spans="1:8" x14ac:dyDescent="0.25">
      <c r="A164" s="704"/>
      <c r="B164">
        <v>3</v>
      </c>
      <c r="C164" s="501">
        <f>E163-F163</f>
        <v>0</v>
      </c>
      <c r="D164" s="505">
        <f>G163-H163</f>
        <v>0</v>
      </c>
    </row>
    <row r="165" spans="1:8" x14ac:dyDescent="0.25">
      <c r="A165" s="704"/>
      <c r="B165">
        <v>4</v>
      </c>
      <c r="C165">
        <f>C162</f>
        <v>0</v>
      </c>
      <c r="D165">
        <f>D164</f>
        <v>0</v>
      </c>
    </row>
    <row r="166" spans="1:8" x14ac:dyDescent="0.25">
      <c r="A166" s="705"/>
      <c r="B166">
        <v>5</v>
      </c>
      <c r="C166">
        <f>C162</f>
        <v>0</v>
      </c>
      <c r="D166">
        <f>D162</f>
        <v>0</v>
      </c>
    </row>
    <row r="167" spans="1:8" x14ac:dyDescent="0.25">
      <c r="A167" s="703">
        <v>33</v>
      </c>
      <c r="B167">
        <v>1</v>
      </c>
      <c r="C167" s="501">
        <f>E168+F168</f>
        <v>0</v>
      </c>
      <c r="D167" s="505">
        <f>G168+H168</f>
        <v>0</v>
      </c>
      <c r="E167" s="502" t="s">
        <v>517</v>
      </c>
      <c r="F167" s="502" t="s">
        <v>518</v>
      </c>
      <c r="G167" s="62" t="s">
        <v>519</v>
      </c>
      <c r="H167" s="62" t="s">
        <v>520</v>
      </c>
    </row>
    <row r="168" spans="1:8" x14ac:dyDescent="0.25">
      <c r="A168" s="704"/>
      <c r="B168">
        <v>2</v>
      </c>
      <c r="C168" s="501">
        <f>E168-F168</f>
        <v>0</v>
      </c>
      <c r="D168">
        <f>D167</f>
        <v>0</v>
      </c>
      <c r="E168" s="85">
        <f>'DATI STRUTTURA'!$F$103</f>
        <v>0</v>
      </c>
      <c r="F168" s="503">
        <f>'DATI STRUTTURA'!$D$103/2</f>
        <v>0</v>
      </c>
      <c r="G168" s="504">
        <f>'DATI STRUTTURA'!$G$103</f>
        <v>0</v>
      </c>
      <c r="H168" s="10">
        <f>'DATI STRUTTURA'!$E$103/2</f>
        <v>0</v>
      </c>
    </row>
    <row r="169" spans="1:8" x14ac:dyDescent="0.25">
      <c r="A169" s="704"/>
      <c r="B169">
        <v>3</v>
      </c>
      <c r="C169" s="501">
        <f>E168-F168</f>
        <v>0</v>
      </c>
      <c r="D169" s="505">
        <f>G168-H168</f>
        <v>0</v>
      </c>
    </row>
    <row r="170" spans="1:8" x14ac:dyDescent="0.25">
      <c r="A170" s="704"/>
      <c r="B170">
        <v>4</v>
      </c>
      <c r="C170">
        <f>C167</f>
        <v>0</v>
      </c>
      <c r="D170">
        <f>D169</f>
        <v>0</v>
      </c>
    </row>
    <row r="171" spans="1:8" x14ac:dyDescent="0.25">
      <c r="A171" s="705"/>
      <c r="B171">
        <v>5</v>
      </c>
      <c r="C171">
        <f>C167</f>
        <v>0</v>
      </c>
      <c r="D171">
        <f>D167</f>
        <v>0</v>
      </c>
    </row>
    <row r="172" spans="1:8" x14ac:dyDescent="0.25">
      <c r="A172" s="703">
        <v>34</v>
      </c>
      <c r="B172">
        <v>1</v>
      </c>
      <c r="C172" s="501">
        <f>E173+F173</f>
        <v>0</v>
      </c>
      <c r="D172" s="505">
        <f>G173+H173</f>
        <v>0</v>
      </c>
      <c r="E172" s="502" t="s">
        <v>517</v>
      </c>
      <c r="F172" s="502" t="s">
        <v>518</v>
      </c>
      <c r="G172" s="62" t="s">
        <v>519</v>
      </c>
      <c r="H172" s="62" t="s">
        <v>520</v>
      </c>
    </row>
    <row r="173" spans="1:8" x14ac:dyDescent="0.25">
      <c r="A173" s="704"/>
      <c r="B173">
        <v>2</v>
      </c>
      <c r="C173" s="501">
        <f>E173-F173</f>
        <v>0</v>
      </c>
      <c r="D173">
        <f>D172</f>
        <v>0</v>
      </c>
      <c r="E173" s="85">
        <f>'DATI STRUTTURA'!$F$104</f>
        <v>0</v>
      </c>
      <c r="F173" s="503">
        <f>'DATI STRUTTURA'!$D$104/2</f>
        <v>0</v>
      </c>
      <c r="G173" s="504">
        <f>'DATI STRUTTURA'!$G$104</f>
        <v>0</v>
      </c>
      <c r="H173" s="10">
        <f>'DATI STRUTTURA'!$E$104/2</f>
        <v>0</v>
      </c>
    </row>
    <row r="174" spans="1:8" x14ac:dyDescent="0.25">
      <c r="A174" s="704"/>
      <c r="B174">
        <v>3</v>
      </c>
      <c r="C174" s="501">
        <f>E173-F173</f>
        <v>0</v>
      </c>
      <c r="D174" s="505">
        <f>G173-H173</f>
        <v>0</v>
      </c>
    </row>
    <row r="175" spans="1:8" x14ac:dyDescent="0.25">
      <c r="A175" s="704"/>
      <c r="B175">
        <v>4</v>
      </c>
      <c r="C175">
        <f>C172</f>
        <v>0</v>
      </c>
      <c r="D175">
        <f>D174</f>
        <v>0</v>
      </c>
    </row>
    <row r="176" spans="1:8" x14ac:dyDescent="0.25">
      <c r="A176" s="705"/>
      <c r="B176">
        <v>5</v>
      </c>
      <c r="C176">
        <f>C172</f>
        <v>0</v>
      </c>
      <c r="D176">
        <f>D172</f>
        <v>0</v>
      </c>
    </row>
    <row r="177" spans="1:8" x14ac:dyDescent="0.25">
      <c r="A177" s="703">
        <v>35</v>
      </c>
      <c r="B177">
        <v>1</v>
      </c>
      <c r="C177" s="501">
        <f>E178+F178</f>
        <v>0</v>
      </c>
      <c r="D177" s="505">
        <f>G178+H178</f>
        <v>0</v>
      </c>
      <c r="E177" s="502" t="s">
        <v>517</v>
      </c>
      <c r="F177" s="502" t="s">
        <v>518</v>
      </c>
      <c r="G177" s="62" t="s">
        <v>519</v>
      </c>
      <c r="H177" s="62" t="s">
        <v>520</v>
      </c>
    </row>
    <row r="178" spans="1:8" x14ac:dyDescent="0.25">
      <c r="A178" s="704"/>
      <c r="B178">
        <v>2</v>
      </c>
      <c r="C178" s="501">
        <f>E178-F178</f>
        <v>0</v>
      </c>
      <c r="D178">
        <f>D177</f>
        <v>0</v>
      </c>
      <c r="E178" s="85">
        <f>'DATI STRUTTURA'!$F$105</f>
        <v>0</v>
      </c>
      <c r="F178" s="503">
        <f>'DATI STRUTTURA'!$D$105/2</f>
        <v>0</v>
      </c>
      <c r="G178" s="504">
        <f>'DATI STRUTTURA'!$G$105</f>
        <v>0</v>
      </c>
      <c r="H178" s="10">
        <f>'DATI STRUTTURA'!$E$105/2</f>
        <v>0</v>
      </c>
    </row>
    <row r="179" spans="1:8" x14ac:dyDescent="0.25">
      <c r="A179" s="704"/>
      <c r="B179">
        <v>3</v>
      </c>
      <c r="C179" s="501">
        <f>E178-F178</f>
        <v>0</v>
      </c>
      <c r="D179" s="505">
        <f>G178-H178</f>
        <v>0</v>
      </c>
    </row>
    <row r="180" spans="1:8" x14ac:dyDescent="0.25">
      <c r="A180" s="704"/>
      <c r="B180">
        <v>4</v>
      </c>
      <c r="C180">
        <f>C177</f>
        <v>0</v>
      </c>
      <c r="D180">
        <f>D179</f>
        <v>0</v>
      </c>
    </row>
    <row r="181" spans="1:8" x14ac:dyDescent="0.25">
      <c r="A181" s="705"/>
      <c r="B181">
        <v>5</v>
      </c>
      <c r="C181">
        <f>C177</f>
        <v>0</v>
      </c>
      <c r="D181">
        <f>D177</f>
        <v>0</v>
      </c>
    </row>
    <row r="182" spans="1:8" x14ac:dyDescent="0.25">
      <c r="A182" s="703">
        <v>36</v>
      </c>
      <c r="B182">
        <v>1</v>
      </c>
      <c r="C182" s="501">
        <f>E183+F183</f>
        <v>0</v>
      </c>
      <c r="D182" s="505">
        <f>G183+H183</f>
        <v>0</v>
      </c>
      <c r="E182" s="502" t="s">
        <v>517</v>
      </c>
      <c r="F182" s="502" t="s">
        <v>518</v>
      </c>
      <c r="G182" s="62" t="s">
        <v>519</v>
      </c>
      <c r="H182" s="62" t="s">
        <v>520</v>
      </c>
    </row>
    <row r="183" spans="1:8" x14ac:dyDescent="0.25">
      <c r="A183" s="704"/>
      <c r="B183">
        <v>2</v>
      </c>
      <c r="C183" s="501">
        <f>E183-F183</f>
        <v>0</v>
      </c>
      <c r="D183">
        <f>D182</f>
        <v>0</v>
      </c>
      <c r="E183" s="85">
        <f>'DATI STRUTTURA'!$F$106</f>
        <v>0</v>
      </c>
      <c r="F183" s="503">
        <f>'DATI STRUTTURA'!$D$106/2</f>
        <v>0</v>
      </c>
      <c r="G183" s="504">
        <f>'DATI STRUTTURA'!$G$106</f>
        <v>0</v>
      </c>
      <c r="H183" s="10">
        <f>'DATI STRUTTURA'!$E$106/2</f>
        <v>0</v>
      </c>
    </row>
    <row r="184" spans="1:8" x14ac:dyDescent="0.25">
      <c r="A184" s="704"/>
      <c r="B184">
        <v>3</v>
      </c>
      <c r="C184" s="501">
        <f>E183-F183</f>
        <v>0</v>
      </c>
      <c r="D184" s="505">
        <f>G183-H183</f>
        <v>0</v>
      </c>
    </row>
    <row r="185" spans="1:8" x14ac:dyDescent="0.25">
      <c r="A185" s="704"/>
      <c r="B185">
        <v>4</v>
      </c>
      <c r="C185">
        <f>C182</f>
        <v>0</v>
      </c>
      <c r="D185">
        <f>D184</f>
        <v>0</v>
      </c>
    </row>
    <row r="186" spans="1:8" x14ac:dyDescent="0.25">
      <c r="A186" s="705"/>
      <c r="B186">
        <v>5</v>
      </c>
      <c r="C186">
        <f>C182</f>
        <v>0</v>
      </c>
      <c r="D186">
        <f>D182</f>
        <v>0</v>
      </c>
    </row>
    <row r="187" spans="1:8" x14ac:dyDescent="0.25">
      <c r="A187" s="703">
        <v>37</v>
      </c>
      <c r="B187">
        <v>1</v>
      </c>
      <c r="C187" s="501">
        <f>E188+F188</f>
        <v>0</v>
      </c>
      <c r="D187" s="505">
        <f>G188+H188</f>
        <v>0</v>
      </c>
      <c r="E187" s="502" t="s">
        <v>517</v>
      </c>
      <c r="F187" s="502" t="s">
        <v>518</v>
      </c>
      <c r="G187" s="62" t="s">
        <v>519</v>
      </c>
      <c r="H187" s="62" t="s">
        <v>520</v>
      </c>
    </row>
    <row r="188" spans="1:8" x14ac:dyDescent="0.25">
      <c r="A188" s="704"/>
      <c r="B188">
        <v>2</v>
      </c>
      <c r="C188" s="501">
        <f>E188-F188</f>
        <v>0</v>
      </c>
      <c r="D188">
        <f>D187</f>
        <v>0</v>
      </c>
      <c r="E188" s="85">
        <f>'DATI STRUTTURA'!$F$107</f>
        <v>0</v>
      </c>
      <c r="F188" s="503">
        <f>'DATI STRUTTURA'!$D$107/2</f>
        <v>0</v>
      </c>
      <c r="G188" s="504">
        <f>'DATI STRUTTURA'!$G$107</f>
        <v>0</v>
      </c>
      <c r="H188" s="10">
        <f>'DATI STRUTTURA'!$E$107/2</f>
        <v>0</v>
      </c>
    </row>
    <row r="189" spans="1:8" x14ac:dyDescent="0.25">
      <c r="A189" s="704"/>
      <c r="B189">
        <v>3</v>
      </c>
      <c r="C189" s="501">
        <f>E188-F188</f>
        <v>0</v>
      </c>
      <c r="D189" s="505">
        <f>G188-H188</f>
        <v>0</v>
      </c>
    </row>
    <row r="190" spans="1:8" x14ac:dyDescent="0.25">
      <c r="A190" s="704"/>
      <c r="B190">
        <v>4</v>
      </c>
      <c r="C190">
        <f>C187</f>
        <v>0</v>
      </c>
      <c r="D190">
        <f>D189</f>
        <v>0</v>
      </c>
    </row>
    <row r="191" spans="1:8" x14ac:dyDescent="0.25">
      <c r="A191" s="705"/>
      <c r="B191">
        <v>5</v>
      </c>
      <c r="C191">
        <f>C187</f>
        <v>0</v>
      </c>
      <c r="D191">
        <f>D187</f>
        <v>0</v>
      </c>
    </row>
    <row r="192" spans="1:8" x14ac:dyDescent="0.25">
      <c r="A192" s="703">
        <v>38</v>
      </c>
      <c r="B192">
        <v>1</v>
      </c>
      <c r="C192" s="501">
        <f>E193+F193</f>
        <v>0</v>
      </c>
      <c r="D192" s="505">
        <f>G193+H193</f>
        <v>0</v>
      </c>
      <c r="E192" s="502" t="s">
        <v>517</v>
      </c>
      <c r="F192" s="502" t="s">
        <v>518</v>
      </c>
      <c r="G192" s="62" t="s">
        <v>519</v>
      </c>
      <c r="H192" s="62" t="s">
        <v>520</v>
      </c>
    </row>
    <row r="193" spans="1:8" x14ac:dyDescent="0.25">
      <c r="A193" s="704"/>
      <c r="B193">
        <v>2</v>
      </c>
      <c r="C193" s="501">
        <f>E193-F193</f>
        <v>0</v>
      </c>
      <c r="D193">
        <f>D192</f>
        <v>0</v>
      </c>
      <c r="E193" s="85">
        <f>'DATI STRUTTURA'!$F$108</f>
        <v>0</v>
      </c>
      <c r="F193" s="503">
        <f>'DATI STRUTTURA'!$D$108/2</f>
        <v>0</v>
      </c>
      <c r="G193" s="504">
        <f>'DATI STRUTTURA'!$G$108</f>
        <v>0</v>
      </c>
      <c r="H193" s="10">
        <f>'DATI STRUTTURA'!$E$108/2</f>
        <v>0</v>
      </c>
    </row>
    <row r="194" spans="1:8" x14ac:dyDescent="0.25">
      <c r="A194" s="704"/>
      <c r="B194">
        <v>3</v>
      </c>
      <c r="C194" s="501">
        <f>E193-F193</f>
        <v>0</v>
      </c>
      <c r="D194" s="505">
        <f>G193-H193</f>
        <v>0</v>
      </c>
    </row>
    <row r="195" spans="1:8" x14ac:dyDescent="0.25">
      <c r="A195" s="704"/>
      <c r="B195">
        <v>4</v>
      </c>
      <c r="C195">
        <f>C192</f>
        <v>0</v>
      </c>
      <c r="D195">
        <f>D194</f>
        <v>0</v>
      </c>
    </row>
    <row r="196" spans="1:8" x14ac:dyDescent="0.25">
      <c r="A196" s="705"/>
      <c r="B196">
        <v>5</v>
      </c>
      <c r="C196">
        <f>C192</f>
        <v>0</v>
      </c>
      <c r="D196">
        <f>D192</f>
        <v>0</v>
      </c>
    </row>
    <row r="197" spans="1:8" x14ac:dyDescent="0.25">
      <c r="A197" s="703">
        <v>39</v>
      </c>
      <c r="B197">
        <v>1</v>
      </c>
      <c r="C197" s="501">
        <f>E198+F198</f>
        <v>0</v>
      </c>
      <c r="D197" s="505">
        <f>G198+H198</f>
        <v>0</v>
      </c>
      <c r="E197" s="502" t="s">
        <v>517</v>
      </c>
      <c r="F197" s="502" t="s">
        <v>518</v>
      </c>
      <c r="G197" s="62" t="s">
        <v>519</v>
      </c>
      <c r="H197" s="62" t="s">
        <v>520</v>
      </c>
    </row>
    <row r="198" spans="1:8" x14ac:dyDescent="0.25">
      <c r="A198" s="704"/>
      <c r="B198">
        <v>2</v>
      </c>
      <c r="C198" s="501">
        <f>E198-F198</f>
        <v>0</v>
      </c>
      <c r="D198">
        <f>D197</f>
        <v>0</v>
      </c>
      <c r="E198" s="85">
        <f>'DATI STRUTTURA'!$F$109</f>
        <v>0</v>
      </c>
      <c r="F198" s="503">
        <f>'DATI STRUTTURA'!$D$109/2</f>
        <v>0</v>
      </c>
      <c r="G198" s="504">
        <f>'DATI STRUTTURA'!$G$109</f>
        <v>0</v>
      </c>
      <c r="H198" s="10">
        <f>'DATI STRUTTURA'!$E$109/2</f>
        <v>0</v>
      </c>
    </row>
    <row r="199" spans="1:8" x14ac:dyDescent="0.25">
      <c r="A199" s="704"/>
      <c r="B199">
        <v>3</v>
      </c>
      <c r="C199" s="501">
        <f>E198-F198</f>
        <v>0</v>
      </c>
      <c r="D199" s="505">
        <f>G198-H198</f>
        <v>0</v>
      </c>
    </row>
    <row r="200" spans="1:8" x14ac:dyDescent="0.25">
      <c r="A200" s="704"/>
      <c r="B200">
        <v>4</v>
      </c>
      <c r="C200">
        <f>C197</f>
        <v>0</v>
      </c>
      <c r="D200">
        <f>D199</f>
        <v>0</v>
      </c>
    </row>
    <row r="201" spans="1:8" x14ac:dyDescent="0.25">
      <c r="A201" s="705"/>
      <c r="B201">
        <v>5</v>
      </c>
      <c r="C201">
        <f>C197</f>
        <v>0</v>
      </c>
      <c r="D201">
        <f>D197</f>
        <v>0</v>
      </c>
    </row>
    <row r="202" spans="1:8" x14ac:dyDescent="0.25">
      <c r="A202" s="703">
        <v>40</v>
      </c>
      <c r="B202">
        <v>1</v>
      </c>
      <c r="C202" s="501">
        <f>E203+F203</f>
        <v>0</v>
      </c>
      <c r="D202" s="505">
        <f>G203+H203</f>
        <v>0</v>
      </c>
      <c r="E202" s="502" t="s">
        <v>517</v>
      </c>
      <c r="F202" s="502" t="s">
        <v>518</v>
      </c>
      <c r="G202" s="62" t="s">
        <v>519</v>
      </c>
      <c r="H202" s="62" t="s">
        <v>520</v>
      </c>
    </row>
    <row r="203" spans="1:8" x14ac:dyDescent="0.25">
      <c r="A203" s="704"/>
      <c r="B203">
        <v>2</v>
      </c>
      <c r="C203" s="501">
        <f>E203-F203</f>
        <v>0</v>
      </c>
      <c r="D203">
        <f>D202</f>
        <v>0</v>
      </c>
      <c r="E203" s="85">
        <f>'DATI STRUTTURA'!$F$110</f>
        <v>0</v>
      </c>
      <c r="F203" s="503">
        <f>'DATI STRUTTURA'!$D$110/2</f>
        <v>0</v>
      </c>
      <c r="G203" s="504">
        <f>'DATI STRUTTURA'!$G$110</f>
        <v>0</v>
      </c>
      <c r="H203" s="10">
        <f>'DATI STRUTTURA'!$E$110/2</f>
        <v>0</v>
      </c>
    </row>
    <row r="204" spans="1:8" x14ac:dyDescent="0.25">
      <c r="A204" s="704"/>
      <c r="B204">
        <v>3</v>
      </c>
      <c r="C204" s="501">
        <f>E203-F203</f>
        <v>0</v>
      </c>
      <c r="D204" s="505">
        <f>G203-H203</f>
        <v>0</v>
      </c>
    </row>
    <row r="205" spans="1:8" x14ac:dyDescent="0.25">
      <c r="A205" s="704"/>
      <c r="B205">
        <v>4</v>
      </c>
      <c r="C205">
        <f>C202</f>
        <v>0</v>
      </c>
      <c r="D205">
        <f>D204</f>
        <v>0</v>
      </c>
    </row>
    <row r="206" spans="1:8" x14ac:dyDescent="0.25">
      <c r="A206" s="705"/>
      <c r="B206">
        <v>5</v>
      </c>
      <c r="C206">
        <f>C202</f>
        <v>0</v>
      </c>
      <c r="D206">
        <f>D202</f>
        <v>0</v>
      </c>
    </row>
  </sheetData>
  <customSheetViews>
    <customSheetView guid="{9F10FD11-6100-49E1-A6D9-5E69E81A5748}" state="hidden">
      <selection activeCell="I203" sqref="I203"/>
      <pageMargins left="0.7" right="0.7" top="0.75" bottom="0.75" header="0.3" footer="0.3"/>
      <pageSetup paperSize="9" orientation="portrait" r:id="rId1"/>
    </customSheetView>
  </customSheetViews>
  <mergeCells count="41">
    <mergeCell ref="A57:A61"/>
    <mergeCell ref="C2:H2"/>
    <mergeCell ref="A4:A9"/>
    <mergeCell ref="A10:A15"/>
    <mergeCell ref="A16:A21"/>
    <mergeCell ref="A22:A26"/>
    <mergeCell ref="A27:A31"/>
    <mergeCell ref="A32:A36"/>
    <mergeCell ref="A37:A41"/>
    <mergeCell ref="A42:A46"/>
    <mergeCell ref="A47:A51"/>
    <mergeCell ref="A52:A56"/>
    <mergeCell ref="A117:A121"/>
    <mergeCell ref="A62:A66"/>
    <mergeCell ref="A67:A71"/>
    <mergeCell ref="A72:A76"/>
    <mergeCell ref="A77:A81"/>
    <mergeCell ref="A82:A86"/>
    <mergeCell ref="A87:A91"/>
    <mergeCell ref="A92:A96"/>
    <mergeCell ref="A97:A101"/>
    <mergeCell ref="A102:A106"/>
    <mergeCell ref="A107:A111"/>
    <mergeCell ref="A112:A116"/>
    <mergeCell ref="A177:A181"/>
    <mergeCell ref="A122:A126"/>
    <mergeCell ref="A127:A131"/>
    <mergeCell ref="A132:A136"/>
    <mergeCell ref="A137:A141"/>
    <mergeCell ref="A142:A146"/>
    <mergeCell ref="A147:A151"/>
    <mergeCell ref="A152:A156"/>
    <mergeCell ref="A157:A161"/>
    <mergeCell ref="A162:A166"/>
    <mergeCell ref="A167:A171"/>
    <mergeCell ref="A172:A176"/>
    <mergeCell ref="A182:A186"/>
    <mergeCell ref="A187:A191"/>
    <mergeCell ref="A192:A196"/>
    <mergeCell ref="A197:A201"/>
    <mergeCell ref="A202:A206"/>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06"/>
  <sheetViews>
    <sheetView zoomScaleNormal="100" workbookViewId="0">
      <selection activeCell="L33" sqref="L33"/>
    </sheetView>
  </sheetViews>
  <sheetFormatPr defaultRowHeight="15" x14ac:dyDescent="0.25"/>
  <cols>
    <col min="9" max="9" width="6.28515625" customWidth="1"/>
    <col min="12" max="12" width="9.5703125" bestFit="1" customWidth="1"/>
    <col min="15" max="15" width="9.5703125" bestFit="1" customWidth="1"/>
    <col min="19" max="19" width="11.85546875" customWidth="1"/>
  </cols>
  <sheetData>
    <row r="2" spans="1:22" x14ac:dyDescent="0.25">
      <c r="C2" s="709" t="s">
        <v>516</v>
      </c>
      <c r="D2" s="709"/>
      <c r="E2" s="709"/>
      <c r="F2" s="709"/>
      <c r="G2" s="709"/>
      <c r="H2" s="709"/>
      <c r="L2" s="506"/>
      <c r="M2" s="525"/>
      <c r="N2" s="525"/>
      <c r="O2" s="525"/>
      <c r="P2" s="525"/>
      <c r="Q2" s="525"/>
      <c r="R2" s="525"/>
      <c r="S2" s="525"/>
      <c r="T2" s="525"/>
      <c r="U2" s="525"/>
      <c r="V2" s="526"/>
    </row>
    <row r="3" spans="1:22" x14ac:dyDescent="0.25">
      <c r="L3" s="506" t="s">
        <v>538</v>
      </c>
      <c r="M3" s="525"/>
      <c r="N3" s="525"/>
      <c r="O3" s="525" t="s">
        <v>539</v>
      </c>
      <c r="P3" s="525"/>
      <c r="Q3" s="526"/>
      <c r="R3" s="4"/>
      <c r="S3" s="4"/>
      <c r="T3" s="4"/>
      <c r="U3" s="4"/>
      <c r="V3" s="319"/>
    </row>
    <row r="4" spans="1:22" x14ac:dyDescent="0.25">
      <c r="A4" s="703">
        <v>1</v>
      </c>
      <c r="B4">
        <v>1</v>
      </c>
      <c r="C4" s="505">
        <f>E5+F5</f>
        <v>3.3</v>
      </c>
      <c r="D4" s="505">
        <f>G5+H5</f>
        <v>6.55</v>
      </c>
      <c r="E4" s="502" t="s">
        <v>517</v>
      </c>
      <c r="F4" s="502" t="s">
        <v>518</v>
      </c>
      <c r="G4" s="62" t="s">
        <v>519</v>
      </c>
      <c r="H4" s="62" t="s">
        <v>520</v>
      </c>
      <c r="L4" s="508">
        <f>IF('DATI STRUTTURA'!Q50='grafico piano terra'!S5,CENTRI!C11,CENTRI!P11)</f>
        <v>4.5035784977102686</v>
      </c>
      <c r="M4" s="509"/>
      <c r="N4" s="509"/>
      <c r="O4" s="509">
        <f>IF('DATI STRUTTURA'!Q50='grafico piano terra'!S5,CENTRI!F11,CENTRI!S11)</f>
        <v>4.3850356329943541</v>
      </c>
      <c r="P4" s="509"/>
      <c r="Q4" s="319"/>
      <c r="R4" s="4"/>
      <c r="S4" s="4"/>
      <c r="T4" s="4"/>
      <c r="U4" s="4"/>
      <c r="V4" s="319"/>
    </row>
    <row r="5" spans="1:22" x14ac:dyDescent="0.25">
      <c r="A5" s="704"/>
      <c r="B5">
        <v>2</v>
      </c>
      <c r="C5" s="501">
        <f>E5-F5</f>
        <v>0</v>
      </c>
      <c r="D5">
        <f>D4</f>
        <v>6.55</v>
      </c>
      <c r="E5" s="85">
        <f>'DATI STRUTTURA'!$F$22</f>
        <v>1.65</v>
      </c>
      <c r="F5" s="503">
        <f>'DATI STRUTTURA'!$D$22/2</f>
        <v>1.65</v>
      </c>
      <c r="G5" s="504">
        <f>'DATI STRUTTURA'!$G$22</f>
        <v>6.35</v>
      </c>
      <c r="H5" s="10">
        <f>'DATI STRUTTURA'!$E$22/2</f>
        <v>0.2</v>
      </c>
      <c r="L5" s="508">
        <f>IF('DATI STRUTTURA'!Q50='grafico piano terra'!S5,CENTRI!C12,CENTRI!P12)</f>
        <v>3.5061909876746635</v>
      </c>
      <c r="M5" s="509"/>
      <c r="N5" s="509"/>
      <c r="O5" s="509">
        <f>IF('DATI STRUTTURA'!Q50='grafico piano terra'!S5,CENTRI!F12,CENTRI!S12)</f>
        <v>5.0204763494930891</v>
      </c>
      <c r="P5" s="509"/>
      <c r="Q5" s="319"/>
      <c r="R5" s="4"/>
      <c r="S5" s="507" t="s">
        <v>546</v>
      </c>
      <c r="T5" s="4"/>
      <c r="U5" s="4"/>
      <c r="V5" s="319"/>
    </row>
    <row r="6" spans="1:22" x14ac:dyDescent="0.25">
      <c r="A6" s="704"/>
      <c r="B6">
        <v>3</v>
      </c>
      <c r="C6" s="501">
        <f>E5-F5</f>
        <v>0</v>
      </c>
      <c r="D6" s="505">
        <f>G5-H5</f>
        <v>6.1499999999999995</v>
      </c>
      <c r="L6" s="508"/>
      <c r="M6" s="509"/>
      <c r="N6" s="509"/>
      <c r="O6" s="509"/>
      <c r="P6" s="509"/>
      <c r="Q6" s="319"/>
      <c r="R6" s="4"/>
      <c r="S6" s="507" t="s">
        <v>547</v>
      </c>
      <c r="T6" s="4"/>
      <c r="U6" s="4"/>
      <c r="V6" s="319"/>
    </row>
    <row r="7" spans="1:22" x14ac:dyDescent="0.25">
      <c r="A7" s="704"/>
      <c r="B7">
        <v>4</v>
      </c>
      <c r="C7">
        <f>C4</f>
        <v>3.3</v>
      </c>
      <c r="D7">
        <f>D6</f>
        <v>6.1499999999999995</v>
      </c>
      <c r="L7" s="508"/>
      <c r="M7" s="509"/>
      <c r="N7" s="509"/>
      <c r="O7" s="509"/>
      <c r="P7" s="509"/>
      <c r="Q7" s="319"/>
      <c r="R7" s="4"/>
      <c r="S7" s="4"/>
      <c r="T7" s="4"/>
      <c r="U7" s="4"/>
      <c r="V7" s="319"/>
    </row>
    <row r="8" spans="1:22" x14ac:dyDescent="0.25">
      <c r="A8" s="704"/>
      <c r="B8">
        <v>5</v>
      </c>
      <c r="C8">
        <f>C4</f>
        <v>3.3</v>
      </c>
      <c r="D8">
        <f>D4</f>
        <v>6.55</v>
      </c>
      <c r="L8" s="508" t="s">
        <v>540</v>
      </c>
      <c r="M8" s="509"/>
      <c r="N8" s="509"/>
      <c r="O8" s="509" t="s">
        <v>541</v>
      </c>
      <c r="P8" s="509"/>
      <c r="Q8" s="319"/>
      <c r="R8" s="4"/>
      <c r="S8" s="4"/>
      <c r="T8" s="4"/>
      <c r="U8" s="4"/>
      <c r="V8" s="319"/>
    </row>
    <row r="9" spans="1:22" x14ac:dyDescent="0.25">
      <c r="A9" s="704"/>
      <c r="L9" s="508">
        <f>IF('DATI STRUTTURA'!Q50='grafico piano terra'!S5,CENTRI!C32,CENTRI!P32)</f>
        <v>4.7583224410546512</v>
      </c>
      <c r="M9" s="509"/>
      <c r="N9" s="509"/>
      <c r="O9" s="509">
        <f>IF('DATI STRUTTURA'!Q50='grafico piano terra'!S5,CENTRI!F32,CENTRI!S32)</f>
        <v>4.3834556534596736</v>
      </c>
      <c r="P9" s="509"/>
      <c r="Q9" s="319"/>
      <c r="R9" s="4"/>
      <c r="S9" s="4"/>
      <c r="T9" s="4"/>
      <c r="U9" s="4"/>
      <c r="V9" s="319"/>
    </row>
    <row r="10" spans="1:22" x14ac:dyDescent="0.25">
      <c r="A10" s="704">
        <v>2</v>
      </c>
      <c r="B10">
        <v>1</v>
      </c>
      <c r="C10" s="505">
        <f>E11+F11</f>
        <v>4.24</v>
      </c>
      <c r="D10" s="505">
        <f>G11+H11</f>
        <v>7.45</v>
      </c>
      <c r="E10" s="502" t="s">
        <v>517</v>
      </c>
      <c r="F10" s="502" t="s">
        <v>518</v>
      </c>
      <c r="G10" s="62" t="s">
        <v>519</v>
      </c>
      <c r="H10" s="62" t="s">
        <v>520</v>
      </c>
      <c r="L10" s="508">
        <f>IF('DATI STRUTTURA'!Q50='grafico piano terra'!S5,CENTRI!C33,CENTRI!P33)</f>
        <v>3.3445070385428139</v>
      </c>
      <c r="M10" s="509"/>
      <c r="N10" s="509"/>
      <c r="O10" s="509">
        <f>IF('DATI STRUTTURA'!Q50='grafico piano terra'!S5,CENTRI!F33,CENTRI!S33)</f>
        <v>4.1620029681413637</v>
      </c>
      <c r="P10" s="509"/>
      <c r="Q10" s="319"/>
      <c r="R10" s="4"/>
      <c r="S10" s="4"/>
      <c r="T10" s="4"/>
      <c r="U10" s="4"/>
      <c r="V10" s="319"/>
    </row>
    <row r="11" spans="1:22" x14ac:dyDescent="0.25">
      <c r="A11" s="704"/>
      <c r="B11">
        <v>2</v>
      </c>
      <c r="C11" s="501">
        <f>E11-F11</f>
        <v>3.25</v>
      </c>
      <c r="D11">
        <f>D10</f>
        <v>7.45</v>
      </c>
      <c r="E11" s="85">
        <f>'DATI STRUTTURA'!$F$23</f>
        <v>3.7450000000000001</v>
      </c>
      <c r="F11" s="503">
        <f>'DATI STRUTTURA'!$D$23/2</f>
        <v>0.495</v>
      </c>
      <c r="G11" s="504">
        <f>'DATI STRUTTURA'!$G$23</f>
        <v>7.25</v>
      </c>
      <c r="H11" s="10">
        <f>'DATI STRUTTURA'!$E$23/2</f>
        <v>0.2</v>
      </c>
      <c r="L11" s="510"/>
      <c r="M11" s="511"/>
      <c r="N11" s="511"/>
      <c r="O11" s="511"/>
      <c r="P11" s="511"/>
      <c r="Q11" s="322"/>
      <c r="R11" s="4"/>
      <c r="S11" s="4"/>
      <c r="T11" s="4"/>
      <c r="U11" s="4"/>
      <c r="V11" s="319"/>
    </row>
    <row r="12" spans="1:22" x14ac:dyDescent="0.25">
      <c r="A12" s="704"/>
      <c r="B12">
        <v>3</v>
      </c>
      <c r="C12" s="501">
        <f>E11-F11</f>
        <v>3.25</v>
      </c>
      <c r="D12" s="505">
        <f>G11-H11</f>
        <v>7.05</v>
      </c>
      <c r="L12" s="508"/>
      <c r="M12" s="509"/>
      <c r="N12" s="509"/>
      <c r="O12" s="509"/>
      <c r="P12" s="509"/>
      <c r="Q12" s="4"/>
      <c r="R12" s="4"/>
      <c r="S12" s="528" t="s">
        <v>569</v>
      </c>
      <c r="T12" s="528"/>
      <c r="U12" s="528"/>
      <c r="V12" s="529"/>
    </row>
    <row r="13" spans="1:22" x14ac:dyDescent="0.25">
      <c r="A13" s="704"/>
      <c r="B13">
        <v>4</v>
      </c>
      <c r="C13">
        <f>C10</f>
        <v>4.24</v>
      </c>
      <c r="D13">
        <f>D12</f>
        <v>7.05</v>
      </c>
      <c r="L13" s="508"/>
      <c r="M13" s="509"/>
      <c r="N13" s="509"/>
      <c r="O13" s="509"/>
      <c r="P13" s="509"/>
      <c r="Q13" s="4"/>
      <c r="R13" s="4"/>
      <c r="S13" s="4"/>
      <c r="T13" s="4"/>
      <c r="U13" s="4"/>
      <c r="V13" s="319"/>
    </row>
    <row r="14" spans="1:22" x14ac:dyDescent="0.25">
      <c r="A14" s="704"/>
      <c r="B14">
        <v>5</v>
      </c>
      <c r="C14">
        <f>C10</f>
        <v>4.24</v>
      </c>
      <c r="D14">
        <f>D10</f>
        <v>7.45</v>
      </c>
      <c r="L14" s="512" t="s">
        <v>542</v>
      </c>
      <c r="M14" s="527"/>
      <c r="N14" s="527"/>
      <c r="O14" s="527" t="s">
        <v>543</v>
      </c>
      <c r="P14" s="527"/>
      <c r="Q14" s="526"/>
      <c r="R14" s="4"/>
      <c r="S14" s="4"/>
      <c r="T14" s="4"/>
      <c r="U14" s="4"/>
      <c r="V14" s="319"/>
    </row>
    <row r="15" spans="1:22" x14ac:dyDescent="0.25">
      <c r="A15" s="704"/>
      <c r="L15" s="508">
        <f>IF('DATI STRUTTURA'!Q50='grafico piano terra'!S5,CENTRI!C11,CENTRI!P11)</f>
        <v>4.5035784977102686</v>
      </c>
      <c r="M15" s="509"/>
      <c r="N15" s="509"/>
      <c r="O15" s="509">
        <f>IF('DATI STRUTTURA'!Q50='grafico piano terra'!S5,CENTRI!F11,CENTRI!S11)</f>
        <v>4.3850356329943541</v>
      </c>
      <c r="P15" s="509"/>
      <c r="Q15" s="319"/>
      <c r="R15" s="4"/>
      <c r="S15" s="4"/>
      <c r="T15" s="4"/>
      <c r="U15" s="4"/>
      <c r="V15" s="319"/>
    </row>
    <row r="16" spans="1:22" x14ac:dyDescent="0.25">
      <c r="A16" s="704">
        <v>3</v>
      </c>
      <c r="B16">
        <v>1</v>
      </c>
      <c r="C16" s="505">
        <f>E17+F17</f>
        <v>7.0500000000000007</v>
      </c>
      <c r="D16" s="505">
        <f>G17+H17</f>
        <v>7.45</v>
      </c>
      <c r="E16" s="502" t="s">
        <v>517</v>
      </c>
      <c r="F16" s="502" t="s">
        <v>518</v>
      </c>
      <c r="G16" s="62" t="s">
        <v>519</v>
      </c>
      <c r="H16" s="62" t="s">
        <v>520</v>
      </c>
      <c r="L16" s="508">
        <f>IF('DATI STRUTTURA'!Q50='grafico piano terra'!S5,CENTRI!C12,CENTRI!P12)</f>
        <v>3.5061909876746635</v>
      </c>
      <c r="M16" s="509"/>
      <c r="N16" s="509"/>
      <c r="O16" s="509">
        <f>IF('DATI STRUTTURA'!Q50='grafico piano terra'!S5,CENTRI!F12,CENTRI!S12)</f>
        <v>5.0204763494930891</v>
      </c>
      <c r="P16" s="509"/>
      <c r="Q16" s="319"/>
      <c r="R16" s="4"/>
      <c r="S16" s="4"/>
      <c r="T16" s="4"/>
      <c r="U16" s="4"/>
      <c r="V16" s="319"/>
    </row>
    <row r="17" spans="1:22" x14ac:dyDescent="0.25">
      <c r="A17" s="704"/>
      <c r="B17">
        <v>2</v>
      </c>
      <c r="C17" s="501">
        <f>E17-F17</f>
        <v>5.16</v>
      </c>
      <c r="D17">
        <f>D16</f>
        <v>7.45</v>
      </c>
      <c r="E17" s="85">
        <f>'DATI STRUTTURA'!$F$24</f>
        <v>6.1050000000000004</v>
      </c>
      <c r="F17" s="503">
        <f>'DATI STRUTTURA'!$D$24/2</f>
        <v>0.94499999999999995</v>
      </c>
      <c r="G17" s="504">
        <f>'DATI STRUTTURA'!$G$24</f>
        <v>7.25</v>
      </c>
      <c r="H17" s="10">
        <f>'DATI STRUTTURA'!$E$24/2</f>
        <v>0.2</v>
      </c>
      <c r="L17" s="508"/>
      <c r="M17" s="509"/>
      <c r="N17" s="509"/>
      <c r="O17" s="509"/>
      <c r="P17" s="509"/>
      <c r="Q17" s="319"/>
      <c r="R17" s="4"/>
      <c r="S17" s="4"/>
      <c r="T17" s="4"/>
      <c r="U17" s="4"/>
      <c r="V17" s="319"/>
    </row>
    <row r="18" spans="1:22" x14ac:dyDescent="0.25">
      <c r="A18" s="704"/>
      <c r="B18">
        <v>3</v>
      </c>
      <c r="C18" s="501">
        <f>E17-F17</f>
        <v>5.16</v>
      </c>
      <c r="D18" s="505">
        <f>G17-H17</f>
        <v>7.05</v>
      </c>
      <c r="L18" s="508"/>
      <c r="M18" s="509"/>
      <c r="N18" s="509"/>
      <c r="O18" s="509"/>
      <c r="P18" s="509"/>
      <c r="Q18" s="319"/>
      <c r="R18" s="4"/>
      <c r="S18" s="4"/>
      <c r="T18" s="4"/>
      <c r="U18" s="4"/>
      <c r="V18" s="319"/>
    </row>
    <row r="19" spans="1:22" x14ac:dyDescent="0.25">
      <c r="A19" s="704"/>
      <c r="B19">
        <v>4</v>
      </c>
      <c r="C19">
        <f>C16</f>
        <v>7.0500000000000007</v>
      </c>
      <c r="D19">
        <f>D18</f>
        <v>7.05</v>
      </c>
      <c r="L19" s="508" t="s">
        <v>544</v>
      </c>
      <c r="M19" s="509"/>
      <c r="N19" s="509"/>
      <c r="O19" s="509" t="s">
        <v>545</v>
      </c>
      <c r="P19" s="509"/>
      <c r="Q19" s="319"/>
      <c r="R19" s="4"/>
      <c r="S19" s="4"/>
      <c r="T19" s="4"/>
      <c r="U19" s="4"/>
      <c r="V19" s="319"/>
    </row>
    <row r="20" spans="1:22" x14ac:dyDescent="0.25">
      <c r="A20" s="704"/>
      <c r="B20">
        <v>5</v>
      </c>
      <c r="C20">
        <f>C16</f>
        <v>7.0500000000000007</v>
      </c>
      <c r="D20">
        <f>D16</f>
        <v>7.45</v>
      </c>
      <c r="L20" s="508">
        <f>IF('DATI STRUTTURA'!Q50='grafico piano terra'!S5,CENTRI!C32,CENTRI!P32)</f>
        <v>4.7583224410546512</v>
      </c>
      <c r="M20" s="509"/>
      <c r="N20" s="509"/>
      <c r="O20" s="509">
        <f>IF('DATI STRUTTURA'!Q50='grafico piano terra'!S5,CENTRI!F32,CENTRI!S32)</f>
        <v>4.3834556534596736</v>
      </c>
      <c r="P20" s="509"/>
      <c r="Q20" s="319"/>
      <c r="R20" s="4"/>
      <c r="S20" s="4"/>
      <c r="T20" s="4"/>
      <c r="U20" s="4"/>
      <c r="V20" s="319"/>
    </row>
    <row r="21" spans="1:22" x14ac:dyDescent="0.25">
      <c r="A21" s="705"/>
      <c r="L21" s="508">
        <f>IF('DATI STRUTTURA'!Q50='grafico piano terra'!S5,CENTRI!C33,CENTRI!P33)</f>
        <v>3.3445070385428139</v>
      </c>
      <c r="M21" s="509"/>
      <c r="N21" s="509"/>
      <c r="O21" s="509">
        <f>IF('DATI STRUTTURA'!Q50='grafico piano terra'!S5,CENTRI!F33,CENTRI!S33)</f>
        <v>4.1620029681413637</v>
      </c>
      <c r="P21" s="509"/>
      <c r="Q21" s="319"/>
      <c r="R21" s="4"/>
      <c r="S21" s="4"/>
      <c r="T21" s="4"/>
      <c r="U21" s="4"/>
      <c r="V21" s="319"/>
    </row>
    <row r="22" spans="1:22" x14ac:dyDescent="0.25">
      <c r="A22" s="703">
        <v>4</v>
      </c>
      <c r="B22">
        <v>1</v>
      </c>
      <c r="C22" s="505">
        <f>E23+F23</f>
        <v>10.15</v>
      </c>
      <c r="D22" s="505">
        <f>G23+H23</f>
        <v>7.45</v>
      </c>
      <c r="E22" s="502" t="s">
        <v>517</v>
      </c>
      <c r="F22" s="502" t="s">
        <v>518</v>
      </c>
      <c r="G22" s="62" t="s">
        <v>519</v>
      </c>
      <c r="H22" s="62" t="s">
        <v>520</v>
      </c>
      <c r="L22" s="510"/>
      <c r="M22" s="511"/>
      <c r="N22" s="511"/>
      <c r="O22" s="511"/>
      <c r="P22" s="511"/>
      <c r="Q22" s="322"/>
      <c r="R22" s="321"/>
      <c r="S22" s="321"/>
      <c r="T22" s="321"/>
      <c r="U22" s="321"/>
      <c r="V22" s="322"/>
    </row>
    <row r="23" spans="1:22" x14ac:dyDescent="0.25">
      <c r="A23" s="704"/>
      <c r="B23">
        <v>2</v>
      </c>
      <c r="C23" s="501">
        <f>E23-F23</f>
        <v>8.4700000000000006</v>
      </c>
      <c r="D23">
        <f>D22</f>
        <v>7.45</v>
      </c>
      <c r="E23" s="85">
        <f>'DATI STRUTTURA'!$F$25</f>
        <v>9.31</v>
      </c>
      <c r="F23" s="503">
        <f>'DATI STRUTTURA'!$D$25/2</f>
        <v>0.84</v>
      </c>
      <c r="G23" s="504">
        <f>'DATI STRUTTURA'!$G$25</f>
        <v>7.25</v>
      </c>
      <c r="H23" s="10">
        <f>'DATI STRUTTURA'!$E$25/2</f>
        <v>0.2</v>
      </c>
    </row>
    <row r="24" spans="1:22" x14ac:dyDescent="0.25">
      <c r="A24" s="704"/>
      <c r="B24">
        <v>3</v>
      </c>
      <c r="C24" s="501">
        <f>E23-F23</f>
        <v>8.4700000000000006</v>
      </c>
      <c r="D24" s="505">
        <f>G23-H23</f>
        <v>7.05</v>
      </c>
    </row>
    <row r="25" spans="1:22" x14ac:dyDescent="0.25">
      <c r="A25" s="704"/>
      <c r="B25">
        <v>4</v>
      </c>
      <c r="C25">
        <f>C22</f>
        <v>10.15</v>
      </c>
      <c r="D25">
        <f>D24</f>
        <v>7.05</v>
      </c>
    </row>
    <row r="26" spans="1:22" x14ac:dyDescent="0.25">
      <c r="A26" s="705"/>
      <c r="B26">
        <v>5</v>
      </c>
      <c r="C26">
        <f>C22</f>
        <v>10.15</v>
      </c>
      <c r="D26">
        <f>D22</f>
        <v>7.45</v>
      </c>
    </row>
    <row r="27" spans="1:22" x14ac:dyDescent="0.25">
      <c r="A27" s="703">
        <v>5</v>
      </c>
      <c r="B27">
        <v>1</v>
      </c>
      <c r="C27" s="505">
        <f>E28+F28</f>
        <v>10.15</v>
      </c>
      <c r="D27" s="505">
        <f>G28+H28</f>
        <v>3.45</v>
      </c>
      <c r="E27" s="502" t="s">
        <v>517</v>
      </c>
      <c r="F27" s="502" t="s">
        <v>518</v>
      </c>
      <c r="G27" s="62" t="s">
        <v>519</v>
      </c>
      <c r="H27" s="62" t="s">
        <v>520</v>
      </c>
    </row>
    <row r="28" spans="1:22" x14ac:dyDescent="0.25">
      <c r="A28" s="704"/>
      <c r="B28">
        <v>2</v>
      </c>
      <c r="C28" s="501">
        <f>E28-F28</f>
        <v>8.7099999999999991</v>
      </c>
      <c r="D28">
        <f>D27</f>
        <v>3.45</v>
      </c>
      <c r="E28" s="85">
        <f>'DATI STRUTTURA'!$F$26</f>
        <v>9.43</v>
      </c>
      <c r="F28" s="503">
        <f>'DATI STRUTTURA'!$D$26/2</f>
        <v>0.72</v>
      </c>
      <c r="G28" s="504">
        <f>'DATI STRUTTURA'!$G$26</f>
        <v>3.25</v>
      </c>
      <c r="H28" s="10">
        <f>'DATI STRUTTURA'!$E$26/2</f>
        <v>0.2</v>
      </c>
    </row>
    <row r="29" spans="1:22" x14ac:dyDescent="0.25">
      <c r="A29" s="704"/>
      <c r="B29">
        <v>3</v>
      </c>
      <c r="C29" s="501">
        <f>E28-F28</f>
        <v>8.7099999999999991</v>
      </c>
      <c r="D29" s="505">
        <f>G28-H28</f>
        <v>3.05</v>
      </c>
    </row>
    <row r="30" spans="1:22" x14ac:dyDescent="0.25">
      <c r="A30" s="704"/>
      <c r="B30">
        <v>4</v>
      </c>
      <c r="C30">
        <f>C27</f>
        <v>10.15</v>
      </c>
      <c r="D30">
        <f>D29</f>
        <v>3.05</v>
      </c>
    </row>
    <row r="31" spans="1:22" x14ac:dyDescent="0.25">
      <c r="A31" s="705"/>
      <c r="B31">
        <v>5</v>
      </c>
      <c r="C31">
        <f>C27</f>
        <v>10.15</v>
      </c>
      <c r="D31">
        <f>D27</f>
        <v>3.45</v>
      </c>
    </row>
    <row r="32" spans="1:22" x14ac:dyDescent="0.25">
      <c r="A32" s="703">
        <v>6</v>
      </c>
      <c r="B32">
        <v>1</v>
      </c>
      <c r="C32" s="505">
        <f>E33+F33</f>
        <v>7.29</v>
      </c>
      <c r="D32" s="505">
        <f>G33+H33</f>
        <v>3.45</v>
      </c>
      <c r="E32" s="502" t="s">
        <v>517</v>
      </c>
      <c r="F32" s="502" t="s">
        <v>518</v>
      </c>
      <c r="G32" s="62" t="s">
        <v>519</v>
      </c>
      <c r="H32" s="62" t="s">
        <v>520</v>
      </c>
    </row>
    <row r="33" spans="1:8" x14ac:dyDescent="0.25">
      <c r="A33" s="704"/>
      <c r="B33">
        <v>2</v>
      </c>
      <c r="C33" s="501">
        <f>E33-F33</f>
        <v>6.1499999999999995</v>
      </c>
      <c r="D33">
        <f>D32</f>
        <v>3.45</v>
      </c>
      <c r="E33" s="85">
        <f>'DATI STRUTTURA'!$F$27</f>
        <v>6.72</v>
      </c>
      <c r="F33" s="503">
        <f>'DATI STRUTTURA'!$D$27/2</f>
        <v>0.56999999999999995</v>
      </c>
      <c r="G33" s="504">
        <f>'DATI STRUTTURA'!$G$27</f>
        <v>3.25</v>
      </c>
      <c r="H33" s="10">
        <f>'DATI STRUTTURA'!$E$27/2</f>
        <v>0.2</v>
      </c>
    </row>
    <row r="34" spans="1:8" x14ac:dyDescent="0.25">
      <c r="A34" s="704"/>
      <c r="B34">
        <v>3</v>
      </c>
      <c r="C34" s="501">
        <f>E33-F33</f>
        <v>6.1499999999999995</v>
      </c>
      <c r="D34" s="505">
        <f>G33-H33</f>
        <v>3.05</v>
      </c>
    </row>
    <row r="35" spans="1:8" x14ac:dyDescent="0.25">
      <c r="A35" s="704"/>
      <c r="B35">
        <v>4</v>
      </c>
      <c r="C35">
        <f>C32</f>
        <v>7.29</v>
      </c>
      <c r="D35">
        <f>D34</f>
        <v>3.05</v>
      </c>
    </row>
    <row r="36" spans="1:8" x14ac:dyDescent="0.25">
      <c r="A36" s="705"/>
      <c r="B36">
        <v>5</v>
      </c>
      <c r="C36">
        <f>C32</f>
        <v>7.29</v>
      </c>
      <c r="D36">
        <f>D32</f>
        <v>3.45</v>
      </c>
    </row>
    <row r="37" spans="1:8" x14ac:dyDescent="0.25">
      <c r="A37" s="703">
        <v>7</v>
      </c>
      <c r="B37">
        <v>1</v>
      </c>
      <c r="C37" s="505">
        <f>E38+F38</f>
        <v>6.15</v>
      </c>
      <c r="D37" s="505">
        <f>G38+H38</f>
        <v>-1.8499999999999999</v>
      </c>
      <c r="E37" s="502" t="s">
        <v>517</v>
      </c>
      <c r="F37" s="502" t="s">
        <v>518</v>
      </c>
      <c r="G37" s="62" t="s">
        <v>519</v>
      </c>
      <c r="H37" s="62" t="s">
        <v>520</v>
      </c>
    </row>
    <row r="38" spans="1:8" x14ac:dyDescent="0.25">
      <c r="A38" s="704"/>
      <c r="B38">
        <v>2</v>
      </c>
      <c r="C38" s="501">
        <f>E38-F38</f>
        <v>5.0600000000000005</v>
      </c>
      <c r="D38">
        <f>D37</f>
        <v>-1.8499999999999999</v>
      </c>
      <c r="E38" s="85">
        <f>'DATI STRUTTURA'!$F$28</f>
        <v>5.6050000000000004</v>
      </c>
      <c r="F38" s="503">
        <f>'DATI STRUTTURA'!$D$28/2</f>
        <v>0.54500000000000004</v>
      </c>
      <c r="G38" s="504">
        <f>'DATI STRUTTURA'!$G$28</f>
        <v>-2.0499999999999998</v>
      </c>
      <c r="H38" s="10">
        <f>'DATI STRUTTURA'!$E$28/2</f>
        <v>0.2</v>
      </c>
    </row>
    <row r="39" spans="1:8" x14ac:dyDescent="0.25">
      <c r="A39" s="704"/>
      <c r="B39">
        <v>3</v>
      </c>
      <c r="C39" s="501">
        <f>E38-F38</f>
        <v>5.0600000000000005</v>
      </c>
      <c r="D39" s="505">
        <f>G38-H38</f>
        <v>-2.25</v>
      </c>
    </row>
    <row r="40" spans="1:8" x14ac:dyDescent="0.25">
      <c r="A40" s="704"/>
      <c r="B40">
        <v>4</v>
      </c>
      <c r="C40">
        <f>C37</f>
        <v>6.15</v>
      </c>
      <c r="D40">
        <f>D39</f>
        <v>-2.25</v>
      </c>
    </row>
    <row r="41" spans="1:8" x14ac:dyDescent="0.25">
      <c r="A41" s="705"/>
      <c r="B41">
        <v>5</v>
      </c>
      <c r="C41">
        <f>C37</f>
        <v>6.15</v>
      </c>
      <c r="D41">
        <f>D37</f>
        <v>-1.8499999999999999</v>
      </c>
    </row>
    <row r="42" spans="1:8" x14ac:dyDescent="0.25">
      <c r="A42" s="703">
        <v>8</v>
      </c>
      <c r="B42">
        <v>1</v>
      </c>
      <c r="C42" s="505">
        <f>E43+F43</f>
        <v>4.34</v>
      </c>
      <c r="D42" s="505">
        <f>G43+H43</f>
        <v>-1.8499999999999999</v>
      </c>
      <c r="E42" s="502" t="s">
        <v>517</v>
      </c>
      <c r="F42" s="502" t="s">
        <v>518</v>
      </c>
      <c r="G42" s="62" t="s">
        <v>519</v>
      </c>
      <c r="H42" s="62" t="s">
        <v>520</v>
      </c>
    </row>
    <row r="43" spans="1:8" x14ac:dyDescent="0.25">
      <c r="A43" s="704"/>
      <c r="B43">
        <v>2</v>
      </c>
      <c r="C43" s="501">
        <f>E43-F43</f>
        <v>3.25</v>
      </c>
      <c r="D43">
        <f>D42</f>
        <v>-1.8499999999999999</v>
      </c>
      <c r="E43" s="85">
        <f>'DATI STRUTTURA'!$F$29</f>
        <v>3.7949999999999999</v>
      </c>
      <c r="F43" s="503">
        <f>'DATI STRUTTURA'!$D$29/2</f>
        <v>0.54500000000000004</v>
      </c>
      <c r="G43" s="504">
        <f>'DATI STRUTTURA'!$G$29</f>
        <v>-2.0499999999999998</v>
      </c>
      <c r="H43" s="10">
        <f>'DATI STRUTTURA'!$E$29/2</f>
        <v>0.2</v>
      </c>
    </row>
    <row r="44" spans="1:8" x14ac:dyDescent="0.25">
      <c r="A44" s="704"/>
      <c r="B44">
        <v>3</v>
      </c>
      <c r="C44" s="501">
        <f>E43-F43</f>
        <v>3.25</v>
      </c>
      <c r="D44" s="505">
        <f>G43-H43</f>
        <v>-2.25</v>
      </c>
    </row>
    <row r="45" spans="1:8" x14ac:dyDescent="0.25">
      <c r="A45" s="704"/>
      <c r="B45">
        <v>4</v>
      </c>
      <c r="C45">
        <f>C42</f>
        <v>4.34</v>
      </c>
      <c r="D45">
        <f>D44</f>
        <v>-2.25</v>
      </c>
    </row>
    <row r="46" spans="1:8" x14ac:dyDescent="0.25">
      <c r="A46" s="705"/>
      <c r="B46">
        <v>5</v>
      </c>
      <c r="C46">
        <f>C42</f>
        <v>4.34</v>
      </c>
      <c r="D46">
        <f>D42</f>
        <v>-1.8499999999999999</v>
      </c>
    </row>
    <row r="47" spans="1:8" x14ac:dyDescent="0.25">
      <c r="A47" s="703">
        <v>9</v>
      </c>
      <c r="B47">
        <v>1</v>
      </c>
      <c r="C47" s="505">
        <f>E48+F48</f>
        <v>3.25</v>
      </c>
      <c r="D47" s="505">
        <f>G48+H48</f>
        <v>0.25</v>
      </c>
      <c r="E47" s="502" t="s">
        <v>517</v>
      </c>
      <c r="F47" s="502" t="s">
        <v>518</v>
      </c>
      <c r="G47" s="62" t="s">
        <v>519</v>
      </c>
      <c r="H47" s="62" t="s">
        <v>520</v>
      </c>
    </row>
    <row r="48" spans="1:8" x14ac:dyDescent="0.25">
      <c r="A48" s="704"/>
      <c r="B48">
        <v>2</v>
      </c>
      <c r="C48" s="501">
        <f>E48-F48</f>
        <v>2.46</v>
      </c>
      <c r="D48">
        <f>D47</f>
        <v>0.25</v>
      </c>
      <c r="E48" s="85">
        <f>'DATI STRUTTURA'!$F$30</f>
        <v>2.855</v>
      </c>
      <c r="F48" s="503">
        <f>'DATI STRUTTURA'!$D$30/2</f>
        <v>0.39500000000000002</v>
      </c>
      <c r="G48" s="504">
        <f>'DATI STRUTTURA'!$G$30</f>
        <v>0.05</v>
      </c>
      <c r="H48" s="10">
        <f>'DATI STRUTTURA'!$E$30/2</f>
        <v>0.2</v>
      </c>
    </row>
    <row r="49" spans="1:8" x14ac:dyDescent="0.25">
      <c r="A49" s="704"/>
      <c r="B49">
        <v>3</v>
      </c>
      <c r="C49" s="501">
        <f>E48-F48</f>
        <v>2.46</v>
      </c>
      <c r="D49" s="505">
        <f>G48-H48</f>
        <v>-0.15000000000000002</v>
      </c>
    </row>
    <row r="50" spans="1:8" x14ac:dyDescent="0.25">
      <c r="A50" s="704"/>
      <c r="B50">
        <v>4</v>
      </c>
      <c r="C50">
        <f>C47</f>
        <v>3.25</v>
      </c>
      <c r="D50">
        <f>D49</f>
        <v>-0.15000000000000002</v>
      </c>
    </row>
    <row r="51" spans="1:8" x14ac:dyDescent="0.25">
      <c r="A51" s="705"/>
      <c r="B51">
        <v>5</v>
      </c>
      <c r="C51">
        <f>C47</f>
        <v>3.25</v>
      </c>
      <c r="D51">
        <f>D47</f>
        <v>0.25</v>
      </c>
    </row>
    <row r="52" spans="1:8" x14ac:dyDescent="0.25">
      <c r="A52" s="703">
        <v>10</v>
      </c>
      <c r="B52">
        <v>1</v>
      </c>
      <c r="C52" s="505">
        <f>E53+F53</f>
        <v>1.04</v>
      </c>
      <c r="D52" s="505">
        <f>G53+H53</f>
        <v>0.25</v>
      </c>
      <c r="E52" s="502" t="s">
        <v>517</v>
      </c>
      <c r="F52" s="502" t="s">
        <v>518</v>
      </c>
      <c r="G52" s="62" t="s">
        <v>519</v>
      </c>
      <c r="H52" s="62" t="s">
        <v>520</v>
      </c>
    </row>
    <row r="53" spans="1:8" x14ac:dyDescent="0.25">
      <c r="A53" s="704"/>
      <c r="B53">
        <v>2</v>
      </c>
      <c r="C53" s="501">
        <f>E53-F53</f>
        <v>5.0000000000000044E-2</v>
      </c>
      <c r="D53">
        <f>D52</f>
        <v>0.25</v>
      </c>
      <c r="E53" s="85">
        <f>'DATI STRUTTURA'!$F$31</f>
        <v>0.54500000000000004</v>
      </c>
      <c r="F53" s="503">
        <f>'DATI STRUTTURA'!$D$31/2</f>
        <v>0.495</v>
      </c>
      <c r="G53" s="504">
        <f>'DATI STRUTTURA'!$G$31</f>
        <v>0.05</v>
      </c>
      <c r="H53" s="10">
        <f>'DATI STRUTTURA'!$E$31/2</f>
        <v>0.2</v>
      </c>
    </row>
    <row r="54" spans="1:8" x14ac:dyDescent="0.25">
      <c r="A54" s="704"/>
      <c r="B54">
        <v>3</v>
      </c>
      <c r="C54" s="501">
        <f>E53-F53</f>
        <v>5.0000000000000044E-2</v>
      </c>
      <c r="D54" s="505">
        <f>G53-H53</f>
        <v>-0.15000000000000002</v>
      </c>
    </row>
    <row r="55" spans="1:8" x14ac:dyDescent="0.25">
      <c r="A55" s="704"/>
      <c r="B55">
        <v>4</v>
      </c>
      <c r="C55">
        <f>C52</f>
        <v>1.04</v>
      </c>
      <c r="D55">
        <f>D54</f>
        <v>-0.15000000000000002</v>
      </c>
    </row>
    <row r="56" spans="1:8" x14ac:dyDescent="0.25">
      <c r="A56" s="705"/>
      <c r="B56">
        <v>5</v>
      </c>
      <c r="C56">
        <f>C52</f>
        <v>1.04</v>
      </c>
      <c r="D56">
        <f>D52</f>
        <v>0.25</v>
      </c>
    </row>
    <row r="57" spans="1:8" x14ac:dyDescent="0.25">
      <c r="A57" s="703">
        <v>11</v>
      </c>
      <c r="B57">
        <v>1</v>
      </c>
      <c r="C57" s="505">
        <f>E58+F58</f>
        <v>0.25</v>
      </c>
      <c r="D57" s="505">
        <f>G58+H58</f>
        <v>6.35</v>
      </c>
      <c r="E57" s="502" t="s">
        <v>517</v>
      </c>
      <c r="F57" s="502" t="s">
        <v>518</v>
      </c>
      <c r="G57" s="62" t="s">
        <v>519</v>
      </c>
      <c r="H57" s="62" t="s">
        <v>520</v>
      </c>
    </row>
    <row r="58" spans="1:8" x14ac:dyDescent="0.25">
      <c r="A58" s="704"/>
      <c r="B58">
        <v>2</v>
      </c>
      <c r="C58" s="505">
        <f>E58-F58</f>
        <v>-0.15000000000000002</v>
      </c>
      <c r="D58">
        <f>D57</f>
        <v>6.35</v>
      </c>
      <c r="E58" s="85">
        <f>'DATI STRUTTURA'!$F$32</f>
        <v>0.05</v>
      </c>
      <c r="F58" s="503">
        <f>'DATI STRUTTURA'!$D$32/2</f>
        <v>0.2</v>
      </c>
      <c r="G58" s="504">
        <f>'DATI STRUTTURA'!$G$32</f>
        <v>3.2</v>
      </c>
      <c r="H58" s="10">
        <f>'DATI STRUTTURA'!$E$32/2</f>
        <v>3.15</v>
      </c>
    </row>
    <row r="59" spans="1:8" x14ac:dyDescent="0.25">
      <c r="A59" s="704"/>
      <c r="B59">
        <v>3</v>
      </c>
      <c r="C59" s="501">
        <f>E58-F58</f>
        <v>-0.15000000000000002</v>
      </c>
      <c r="D59" s="505">
        <f>G58-H58</f>
        <v>5.0000000000000266E-2</v>
      </c>
    </row>
    <row r="60" spans="1:8" x14ac:dyDescent="0.25">
      <c r="A60" s="704"/>
      <c r="B60">
        <v>4</v>
      </c>
      <c r="C60">
        <f>C57</f>
        <v>0.25</v>
      </c>
      <c r="D60">
        <f>D59</f>
        <v>5.0000000000000266E-2</v>
      </c>
    </row>
    <row r="61" spans="1:8" x14ac:dyDescent="0.25">
      <c r="A61" s="705"/>
      <c r="B61">
        <v>5</v>
      </c>
      <c r="C61">
        <f>C57</f>
        <v>0.25</v>
      </c>
      <c r="D61">
        <f>D57</f>
        <v>6.35</v>
      </c>
    </row>
    <row r="62" spans="1:8" x14ac:dyDescent="0.25">
      <c r="A62" s="706">
        <v>12</v>
      </c>
      <c r="B62">
        <v>1</v>
      </c>
      <c r="C62" s="501">
        <f>E63+F63</f>
        <v>3.45</v>
      </c>
      <c r="D62" s="505">
        <f>G63+H63</f>
        <v>7.25</v>
      </c>
      <c r="E62" s="502" t="s">
        <v>517</v>
      </c>
      <c r="F62" s="502" t="s">
        <v>518</v>
      </c>
      <c r="G62" s="62" t="s">
        <v>519</v>
      </c>
      <c r="H62" s="62" t="s">
        <v>520</v>
      </c>
    </row>
    <row r="63" spans="1:8" x14ac:dyDescent="0.25">
      <c r="A63" s="707"/>
      <c r="B63">
        <v>2</v>
      </c>
      <c r="C63" s="501">
        <f>E63-F63</f>
        <v>3.05</v>
      </c>
      <c r="D63">
        <f>D62</f>
        <v>7.25</v>
      </c>
      <c r="E63" s="10">
        <f>'DATI STRUTTURA'!$F$33</f>
        <v>3.25</v>
      </c>
      <c r="F63" s="503">
        <f>'DATI STRUTTURA'!$D$33/2</f>
        <v>0.2</v>
      </c>
      <c r="G63" s="504">
        <f>'DATI STRUTTURA'!$G$33</f>
        <v>5.8</v>
      </c>
      <c r="H63" s="10">
        <f>'DATI STRUTTURA'!$E$33/2</f>
        <v>1.45</v>
      </c>
    </row>
    <row r="64" spans="1:8" x14ac:dyDescent="0.25">
      <c r="A64" s="707"/>
      <c r="B64">
        <v>3</v>
      </c>
      <c r="C64" s="501">
        <f>E63-F63</f>
        <v>3.05</v>
      </c>
      <c r="D64" s="505">
        <f>G63-H63</f>
        <v>4.3499999999999996</v>
      </c>
    </row>
    <row r="65" spans="1:8" x14ac:dyDescent="0.25">
      <c r="A65" s="707"/>
      <c r="B65">
        <v>4</v>
      </c>
      <c r="C65">
        <f>C62</f>
        <v>3.45</v>
      </c>
      <c r="D65">
        <f>D64</f>
        <v>4.3499999999999996</v>
      </c>
    </row>
    <row r="66" spans="1:8" x14ac:dyDescent="0.25">
      <c r="A66" s="708"/>
      <c r="B66">
        <v>5</v>
      </c>
      <c r="C66">
        <f>C62</f>
        <v>3.45</v>
      </c>
      <c r="D66">
        <f>D62</f>
        <v>7.25</v>
      </c>
    </row>
    <row r="67" spans="1:8" x14ac:dyDescent="0.25">
      <c r="A67" s="703">
        <v>13</v>
      </c>
      <c r="B67">
        <v>1</v>
      </c>
      <c r="C67" s="501">
        <f>E68+F68</f>
        <v>3.45</v>
      </c>
      <c r="D67" s="505">
        <f>G68+H68</f>
        <v>2.0499999999999998</v>
      </c>
      <c r="E67" s="502" t="s">
        <v>517</v>
      </c>
      <c r="F67" s="502" t="s">
        <v>518</v>
      </c>
      <c r="G67" s="62" t="s">
        <v>519</v>
      </c>
      <c r="H67" s="62" t="s">
        <v>520</v>
      </c>
    </row>
    <row r="68" spans="1:8" x14ac:dyDescent="0.25">
      <c r="A68" s="704"/>
      <c r="B68">
        <v>2</v>
      </c>
      <c r="C68" s="501">
        <f>E68-F68</f>
        <v>3.05</v>
      </c>
      <c r="D68">
        <f>D67</f>
        <v>2.0499999999999998</v>
      </c>
      <c r="E68" s="85">
        <f>'DATI STRUTTURA'!$F$34</f>
        <v>3.25</v>
      </c>
      <c r="F68" s="503">
        <f>'DATI STRUTTURA'!$D$34/2</f>
        <v>0.2</v>
      </c>
      <c r="G68" s="504">
        <f>'DATI STRUTTURA'!$G$34</f>
        <v>0</v>
      </c>
      <c r="H68" s="10">
        <f>'DATI STRUTTURA'!$E$34/2</f>
        <v>2.0499999999999998</v>
      </c>
    </row>
    <row r="69" spans="1:8" x14ac:dyDescent="0.25">
      <c r="A69" s="704"/>
      <c r="B69">
        <v>3</v>
      </c>
      <c r="C69" s="501">
        <f>E68-F68</f>
        <v>3.05</v>
      </c>
      <c r="D69" s="505">
        <f>G68-H68</f>
        <v>-2.0499999999999998</v>
      </c>
    </row>
    <row r="70" spans="1:8" x14ac:dyDescent="0.25">
      <c r="A70" s="704"/>
      <c r="B70">
        <v>4</v>
      </c>
      <c r="C70">
        <f>C67</f>
        <v>3.45</v>
      </c>
      <c r="D70">
        <f>D69</f>
        <v>-2.0499999999999998</v>
      </c>
    </row>
    <row r="71" spans="1:8" x14ac:dyDescent="0.25">
      <c r="A71" s="705"/>
      <c r="B71">
        <v>5</v>
      </c>
      <c r="C71">
        <f>C67</f>
        <v>3.45</v>
      </c>
      <c r="D71">
        <f>D67</f>
        <v>2.0499999999999998</v>
      </c>
    </row>
    <row r="72" spans="1:8" x14ac:dyDescent="0.25">
      <c r="A72" s="703">
        <v>14</v>
      </c>
      <c r="B72">
        <v>1</v>
      </c>
      <c r="C72" s="501">
        <f>E73+F73</f>
        <v>6.3500000000000005</v>
      </c>
      <c r="D72" s="505">
        <f>G73+H73</f>
        <v>7.25</v>
      </c>
      <c r="E72" s="502" t="s">
        <v>517</v>
      </c>
      <c r="F72" s="502" t="s">
        <v>518</v>
      </c>
      <c r="G72" s="62" t="s">
        <v>519</v>
      </c>
      <c r="H72" s="62" t="s">
        <v>520</v>
      </c>
    </row>
    <row r="73" spans="1:8" x14ac:dyDescent="0.25">
      <c r="A73" s="704"/>
      <c r="B73">
        <v>2</v>
      </c>
      <c r="C73" s="501">
        <f>E73-F73</f>
        <v>5.95</v>
      </c>
      <c r="D73">
        <f>D72</f>
        <v>7.25</v>
      </c>
      <c r="E73" s="85">
        <f>'DATI STRUTTURA'!$F$35</f>
        <v>6.15</v>
      </c>
      <c r="F73" s="503">
        <f>'DATI STRUTTURA'!$D$35/2</f>
        <v>0.2</v>
      </c>
      <c r="G73" s="504">
        <f>'DATI STRUTTURA'!$G$35</f>
        <v>5.8</v>
      </c>
      <c r="H73" s="10">
        <f>'DATI STRUTTURA'!$E$35/2</f>
        <v>1.45</v>
      </c>
    </row>
    <row r="74" spans="1:8" x14ac:dyDescent="0.25">
      <c r="A74" s="704"/>
      <c r="B74">
        <v>3</v>
      </c>
      <c r="C74" s="501">
        <f>E73-F73</f>
        <v>5.95</v>
      </c>
      <c r="D74" s="505">
        <f>G73-H73</f>
        <v>4.3499999999999996</v>
      </c>
    </row>
    <row r="75" spans="1:8" x14ac:dyDescent="0.25">
      <c r="A75" s="704"/>
      <c r="B75">
        <v>4</v>
      </c>
      <c r="C75">
        <f>C72</f>
        <v>6.3500000000000005</v>
      </c>
      <c r="D75">
        <f>D74</f>
        <v>4.3499999999999996</v>
      </c>
    </row>
    <row r="76" spans="1:8" x14ac:dyDescent="0.25">
      <c r="A76" s="705"/>
      <c r="B76">
        <v>5</v>
      </c>
      <c r="C76">
        <f>C72</f>
        <v>6.3500000000000005</v>
      </c>
      <c r="D76">
        <f>D72</f>
        <v>7.25</v>
      </c>
    </row>
    <row r="77" spans="1:8" x14ac:dyDescent="0.25">
      <c r="A77" s="703">
        <v>15</v>
      </c>
      <c r="B77">
        <v>1</v>
      </c>
      <c r="C77" s="501">
        <f>E78+F78</f>
        <v>6.3500000000000005</v>
      </c>
      <c r="D77" s="505">
        <f>G78+H78</f>
        <v>3.25</v>
      </c>
      <c r="E77" s="502" t="s">
        <v>517</v>
      </c>
      <c r="F77" s="502" t="s">
        <v>518</v>
      </c>
      <c r="G77" s="62" t="s">
        <v>519</v>
      </c>
      <c r="H77" s="62" t="s">
        <v>520</v>
      </c>
    </row>
    <row r="78" spans="1:8" x14ac:dyDescent="0.25">
      <c r="A78" s="704"/>
      <c r="B78">
        <v>2</v>
      </c>
      <c r="C78" s="501">
        <f>E78-F78</f>
        <v>5.95</v>
      </c>
      <c r="D78">
        <f>D77</f>
        <v>3.25</v>
      </c>
      <c r="E78" s="85">
        <f>'DATI STRUTTURA'!$F$36</f>
        <v>6.15</v>
      </c>
      <c r="F78" s="503">
        <f>'DATI STRUTTURA'!$D$36/2</f>
        <v>0.2</v>
      </c>
      <c r="G78" s="504">
        <f>'DATI STRUTTURA'!$G$36</f>
        <v>0.6</v>
      </c>
      <c r="H78" s="10">
        <f>'DATI STRUTTURA'!$E$36/2</f>
        <v>2.65</v>
      </c>
    </row>
    <row r="79" spans="1:8" x14ac:dyDescent="0.25">
      <c r="A79" s="704"/>
      <c r="B79">
        <v>3</v>
      </c>
      <c r="C79" s="501">
        <f>E78-F78</f>
        <v>5.95</v>
      </c>
      <c r="D79" s="505">
        <f>G78-H78</f>
        <v>-2.0499999999999998</v>
      </c>
    </row>
    <row r="80" spans="1:8" x14ac:dyDescent="0.25">
      <c r="A80" s="704"/>
      <c r="B80">
        <v>4</v>
      </c>
      <c r="C80">
        <f>C77</f>
        <v>6.3500000000000005</v>
      </c>
      <c r="D80">
        <f>D79</f>
        <v>-2.0499999999999998</v>
      </c>
    </row>
    <row r="81" spans="1:8" x14ac:dyDescent="0.25">
      <c r="A81" s="705"/>
      <c r="B81">
        <v>5</v>
      </c>
      <c r="C81">
        <f>C77</f>
        <v>6.3500000000000005</v>
      </c>
      <c r="D81">
        <f>D77</f>
        <v>3.25</v>
      </c>
    </row>
    <row r="82" spans="1:8" x14ac:dyDescent="0.25">
      <c r="A82" s="703">
        <v>16</v>
      </c>
      <c r="B82">
        <v>1</v>
      </c>
      <c r="C82" s="501">
        <f>E83+F83</f>
        <v>10.35</v>
      </c>
      <c r="D82" s="505">
        <f>G83+H83</f>
        <v>7.25</v>
      </c>
      <c r="E82" s="502" t="s">
        <v>517</v>
      </c>
      <c r="F82" s="502" t="s">
        <v>518</v>
      </c>
      <c r="G82" s="62" t="s">
        <v>519</v>
      </c>
      <c r="H82" s="62" t="s">
        <v>520</v>
      </c>
    </row>
    <row r="83" spans="1:8" x14ac:dyDescent="0.25">
      <c r="A83" s="704"/>
      <c r="B83">
        <v>2</v>
      </c>
      <c r="C83" s="501">
        <f>E83-F83</f>
        <v>9.9500000000000011</v>
      </c>
      <c r="D83">
        <f>D82</f>
        <v>7.25</v>
      </c>
      <c r="E83" s="85">
        <f>'DATI STRUTTURA'!$F$37</f>
        <v>10.15</v>
      </c>
      <c r="F83" s="503">
        <f>'DATI STRUTTURA'!$D$37/2</f>
        <v>0.2</v>
      </c>
      <c r="G83" s="504">
        <f>'DATI STRUTTURA'!$G$37</f>
        <v>5.25</v>
      </c>
      <c r="H83" s="10">
        <f>'DATI STRUTTURA'!$E$37/2</f>
        <v>2</v>
      </c>
    </row>
    <row r="84" spans="1:8" x14ac:dyDescent="0.25">
      <c r="A84" s="704"/>
      <c r="B84">
        <v>3</v>
      </c>
      <c r="C84" s="501">
        <f>E83-F83</f>
        <v>9.9500000000000011</v>
      </c>
      <c r="D84" s="505">
        <f>G83-H83</f>
        <v>3.25</v>
      </c>
    </row>
    <row r="85" spans="1:8" x14ac:dyDescent="0.25">
      <c r="A85" s="704"/>
      <c r="B85">
        <v>4</v>
      </c>
      <c r="C85">
        <f>C82</f>
        <v>10.35</v>
      </c>
      <c r="D85">
        <f>D84</f>
        <v>3.25</v>
      </c>
    </row>
    <row r="86" spans="1:8" x14ac:dyDescent="0.25">
      <c r="A86" s="705"/>
      <c r="B86">
        <v>5</v>
      </c>
      <c r="C86">
        <f>C82</f>
        <v>10.35</v>
      </c>
      <c r="D86">
        <f>D82</f>
        <v>7.25</v>
      </c>
    </row>
    <row r="87" spans="1:8" x14ac:dyDescent="0.25">
      <c r="A87" s="703">
        <v>17</v>
      </c>
      <c r="B87">
        <v>1</v>
      </c>
      <c r="C87" s="501">
        <f>E88+F88</f>
        <v>0</v>
      </c>
      <c r="D87" s="505">
        <f>G88+H88</f>
        <v>0</v>
      </c>
      <c r="E87" s="502" t="s">
        <v>517</v>
      </c>
      <c r="F87" s="502" t="s">
        <v>518</v>
      </c>
      <c r="G87" s="62" t="s">
        <v>519</v>
      </c>
      <c r="H87" s="62" t="s">
        <v>520</v>
      </c>
    </row>
    <row r="88" spans="1:8" x14ac:dyDescent="0.25">
      <c r="A88" s="704"/>
      <c r="B88">
        <v>2</v>
      </c>
      <c r="C88" s="501">
        <f>E88-F88</f>
        <v>0</v>
      </c>
      <c r="D88">
        <f>D87</f>
        <v>0</v>
      </c>
      <c r="E88" s="85">
        <f>'DATI STRUTTURA'!$F$38</f>
        <v>0</v>
      </c>
      <c r="F88" s="503">
        <f>'DATI STRUTTURA'!$D$38/2</f>
        <v>0</v>
      </c>
      <c r="G88" s="504">
        <f>'DATI STRUTTURA'!$G$38</f>
        <v>0</v>
      </c>
      <c r="H88" s="10">
        <f>'DATI STRUTTURA'!$E$38/2</f>
        <v>0</v>
      </c>
    </row>
    <row r="89" spans="1:8" x14ac:dyDescent="0.25">
      <c r="A89" s="704"/>
      <c r="B89">
        <v>3</v>
      </c>
      <c r="C89" s="501">
        <f>E88-F88</f>
        <v>0</v>
      </c>
      <c r="D89" s="505">
        <f>G88-H88</f>
        <v>0</v>
      </c>
    </row>
    <row r="90" spans="1:8" x14ac:dyDescent="0.25">
      <c r="A90" s="704"/>
      <c r="B90">
        <v>4</v>
      </c>
      <c r="C90">
        <f>C87</f>
        <v>0</v>
      </c>
      <c r="D90">
        <f>D89</f>
        <v>0</v>
      </c>
    </row>
    <row r="91" spans="1:8" x14ac:dyDescent="0.25">
      <c r="A91" s="705"/>
      <c r="B91">
        <v>5</v>
      </c>
      <c r="C91">
        <f>C87</f>
        <v>0</v>
      </c>
      <c r="D91">
        <f>D87</f>
        <v>0</v>
      </c>
    </row>
    <row r="92" spans="1:8" x14ac:dyDescent="0.25">
      <c r="A92" s="703">
        <v>18</v>
      </c>
      <c r="B92">
        <v>1</v>
      </c>
      <c r="C92" s="501">
        <f>E93+F93</f>
        <v>0</v>
      </c>
      <c r="D92" s="505">
        <f>G93+H93</f>
        <v>0</v>
      </c>
      <c r="E92" s="502" t="s">
        <v>517</v>
      </c>
      <c r="F92" s="502" t="s">
        <v>518</v>
      </c>
      <c r="G92" s="62" t="s">
        <v>519</v>
      </c>
      <c r="H92" s="62" t="s">
        <v>520</v>
      </c>
    </row>
    <row r="93" spans="1:8" x14ac:dyDescent="0.25">
      <c r="A93" s="704"/>
      <c r="B93">
        <v>2</v>
      </c>
      <c r="C93" s="501">
        <f>E93-F93</f>
        <v>0</v>
      </c>
      <c r="D93">
        <f>D92</f>
        <v>0</v>
      </c>
      <c r="E93" s="85">
        <f>'DATI STRUTTURA'!$F$39</f>
        <v>0</v>
      </c>
      <c r="F93" s="503">
        <f>'DATI STRUTTURA'!$D$39/2</f>
        <v>0</v>
      </c>
      <c r="G93" s="504">
        <f>'DATI STRUTTURA'!$G$39</f>
        <v>0</v>
      </c>
      <c r="H93" s="10">
        <f>'DATI STRUTTURA'!$E$39/2</f>
        <v>0</v>
      </c>
    </row>
    <row r="94" spans="1:8" x14ac:dyDescent="0.25">
      <c r="A94" s="704"/>
      <c r="B94">
        <v>3</v>
      </c>
      <c r="C94" s="501">
        <f>E93-F93</f>
        <v>0</v>
      </c>
      <c r="D94" s="505">
        <f>G93-H93</f>
        <v>0</v>
      </c>
    </row>
    <row r="95" spans="1:8" x14ac:dyDescent="0.25">
      <c r="A95" s="704"/>
      <c r="B95">
        <v>4</v>
      </c>
      <c r="C95">
        <f>C92</f>
        <v>0</v>
      </c>
      <c r="D95">
        <f>D94</f>
        <v>0</v>
      </c>
    </row>
    <row r="96" spans="1:8" x14ac:dyDescent="0.25">
      <c r="A96" s="705"/>
      <c r="B96">
        <v>5</v>
      </c>
      <c r="C96">
        <f>C92</f>
        <v>0</v>
      </c>
      <c r="D96">
        <f>D92</f>
        <v>0</v>
      </c>
    </row>
    <row r="97" spans="1:8" x14ac:dyDescent="0.25">
      <c r="A97" s="703">
        <v>19</v>
      </c>
      <c r="B97">
        <v>1</v>
      </c>
      <c r="C97" s="501">
        <f>E98+F98</f>
        <v>0</v>
      </c>
      <c r="D97" s="505">
        <f>G98+H98</f>
        <v>0</v>
      </c>
      <c r="E97" s="502" t="s">
        <v>517</v>
      </c>
      <c r="F97" s="502" t="s">
        <v>518</v>
      </c>
      <c r="G97" s="62" t="s">
        <v>519</v>
      </c>
      <c r="H97" s="62" t="s">
        <v>520</v>
      </c>
    </row>
    <row r="98" spans="1:8" x14ac:dyDescent="0.25">
      <c r="A98" s="704"/>
      <c r="B98">
        <v>2</v>
      </c>
      <c r="C98" s="501">
        <f>E98-F98</f>
        <v>0</v>
      </c>
      <c r="D98">
        <f>D97</f>
        <v>0</v>
      </c>
      <c r="E98" s="85">
        <f>'DATI STRUTTURA'!$F$40</f>
        <v>0</v>
      </c>
      <c r="F98" s="503">
        <f>'DATI STRUTTURA'!$D$40/2</f>
        <v>0</v>
      </c>
      <c r="G98" s="504">
        <f>'DATI STRUTTURA'!$G$40</f>
        <v>0</v>
      </c>
      <c r="H98" s="10">
        <f>'DATI STRUTTURA'!$E$40/2</f>
        <v>0</v>
      </c>
    </row>
    <row r="99" spans="1:8" x14ac:dyDescent="0.25">
      <c r="A99" s="704"/>
      <c r="B99">
        <v>3</v>
      </c>
      <c r="C99" s="501">
        <f>E98-F98</f>
        <v>0</v>
      </c>
      <c r="D99" s="505">
        <f>G98-H98</f>
        <v>0</v>
      </c>
    </row>
    <row r="100" spans="1:8" x14ac:dyDescent="0.25">
      <c r="A100" s="704"/>
      <c r="B100">
        <v>4</v>
      </c>
      <c r="C100">
        <f>C97</f>
        <v>0</v>
      </c>
      <c r="D100">
        <f>D99</f>
        <v>0</v>
      </c>
    </row>
    <row r="101" spans="1:8" x14ac:dyDescent="0.25">
      <c r="A101" s="705"/>
      <c r="B101">
        <v>5</v>
      </c>
      <c r="C101">
        <f>C97</f>
        <v>0</v>
      </c>
      <c r="D101">
        <f>D97</f>
        <v>0</v>
      </c>
    </row>
    <row r="102" spans="1:8" x14ac:dyDescent="0.25">
      <c r="A102" s="703">
        <v>20</v>
      </c>
      <c r="B102">
        <v>1</v>
      </c>
      <c r="C102" s="501">
        <f>E103+F103</f>
        <v>0</v>
      </c>
      <c r="D102" s="505">
        <f>G103+H103</f>
        <v>0</v>
      </c>
      <c r="E102" s="502" t="s">
        <v>517</v>
      </c>
      <c r="F102" s="502" t="s">
        <v>518</v>
      </c>
      <c r="G102" s="62" t="s">
        <v>519</v>
      </c>
      <c r="H102" s="62" t="s">
        <v>520</v>
      </c>
    </row>
    <row r="103" spans="1:8" x14ac:dyDescent="0.25">
      <c r="A103" s="704"/>
      <c r="B103">
        <v>2</v>
      </c>
      <c r="C103" s="501">
        <f>E103-F103</f>
        <v>0</v>
      </c>
      <c r="D103">
        <f>D102</f>
        <v>0</v>
      </c>
      <c r="E103" s="85">
        <f>'DATI STRUTTURA'!$F$41</f>
        <v>0</v>
      </c>
      <c r="F103" s="503">
        <f>'DATI STRUTTURA'!$D$41/2</f>
        <v>0</v>
      </c>
      <c r="G103" s="504">
        <f>'DATI STRUTTURA'!$G$41</f>
        <v>0</v>
      </c>
      <c r="H103" s="10">
        <f>'DATI STRUTTURA'!$E$41/2</f>
        <v>0</v>
      </c>
    </row>
    <row r="104" spans="1:8" x14ac:dyDescent="0.25">
      <c r="A104" s="704"/>
      <c r="B104">
        <v>3</v>
      </c>
      <c r="C104" s="501">
        <f>E103-F103</f>
        <v>0</v>
      </c>
      <c r="D104" s="505">
        <f>G103-H103</f>
        <v>0</v>
      </c>
    </row>
    <row r="105" spans="1:8" x14ac:dyDescent="0.25">
      <c r="A105" s="704"/>
      <c r="B105">
        <v>4</v>
      </c>
      <c r="C105">
        <f>C102</f>
        <v>0</v>
      </c>
      <c r="D105">
        <f>D104</f>
        <v>0</v>
      </c>
    </row>
    <row r="106" spans="1:8" x14ac:dyDescent="0.25">
      <c r="A106" s="705"/>
      <c r="B106">
        <v>5</v>
      </c>
      <c r="C106">
        <f>C102</f>
        <v>0</v>
      </c>
      <c r="D106">
        <f>D102</f>
        <v>0</v>
      </c>
    </row>
    <row r="107" spans="1:8" x14ac:dyDescent="0.25">
      <c r="A107" s="703">
        <v>21</v>
      </c>
      <c r="B107">
        <v>1</v>
      </c>
      <c r="C107" s="501">
        <f>E108+F108</f>
        <v>0</v>
      </c>
      <c r="D107" s="505">
        <f>G108+H108</f>
        <v>0</v>
      </c>
      <c r="E107" s="502" t="s">
        <v>517</v>
      </c>
      <c r="F107" s="502" t="s">
        <v>518</v>
      </c>
      <c r="G107" s="62" t="s">
        <v>519</v>
      </c>
      <c r="H107" s="62" t="s">
        <v>520</v>
      </c>
    </row>
    <row r="108" spans="1:8" x14ac:dyDescent="0.25">
      <c r="A108" s="704"/>
      <c r="B108">
        <v>2</v>
      </c>
      <c r="C108" s="501">
        <f>E108-F108</f>
        <v>0</v>
      </c>
      <c r="D108">
        <f>D107</f>
        <v>0</v>
      </c>
      <c r="E108" s="85">
        <f>'DATI STRUTTURA'!$F$42</f>
        <v>0</v>
      </c>
      <c r="F108" s="503">
        <f>'DATI STRUTTURA'!$D$42/2</f>
        <v>0</v>
      </c>
      <c r="G108" s="504">
        <f>'DATI STRUTTURA'!$G$42</f>
        <v>0</v>
      </c>
      <c r="H108" s="10">
        <f>'DATI STRUTTURA'!$E$42/2</f>
        <v>0</v>
      </c>
    </row>
    <row r="109" spans="1:8" x14ac:dyDescent="0.25">
      <c r="A109" s="704"/>
      <c r="B109">
        <v>3</v>
      </c>
      <c r="C109" s="501">
        <f>E108-F108</f>
        <v>0</v>
      </c>
      <c r="D109" s="505">
        <f>G108-H108</f>
        <v>0</v>
      </c>
    </row>
    <row r="110" spans="1:8" x14ac:dyDescent="0.25">
      <c r="A110" s="704"/>
      <c r="B110">
        <v>4</v>
      </c>
      <c r="C110">
        <f>C107</f>
        <v>0</v>
      </c>
      <c r="D110">
        <f>D109</f>
        <v>0</v>
      </c>
    </row>
    <row r="111" spans="1:8" x14ac:dyDescent="0.25">
      <c r="A111" s="705"/>
      <c r="B111">
        <v>5</v>
      </c>
      <c r="C111">
        <f>C107</f>
        <v>0</v>
      </c>
      <c r="D111">
        <f>D107</f>
        <v>0</v>
      </c>
    </row>
    <row r="112" spans="1:8" x14ac:dyDescent="0.25">
      <c r="A112" s="703">
        <v>22</v>
      </c>
      <c r="B112">
        <v>1</v>
      </c>
      <c r="C112" s="501">
        <f>E113+F113</f>
        <v>0</v>
      </c>
      <c r="D112" s="505">
        <f>G113+H113</f>
        <v>0</v>
      </c>
      <c r="E112" s="502" t="s">
        <v>517</v>
      </c>
      <c r="F112" s="502" t="s">
        <v>518</v>
      </c>
      <c r="G112" s="62" t="s">
        <v>519</v>
      </c>
      <c r="H112" s="62" t="s">
        <v>520</v>
      </c>
    </row>
    <row r="113" spans="1:8" x14ac:dyDescent="0.25">
      <c r="A113" s="704"/>
      <c r="B113">
        <v>2</v>
      </c>
      <c r="C113" s="501">
        <f>E113-F113</f>
        <v>0</v>
      </c>
      <c r="D113">
        <f>D112</f>
        <v>0</v>
      </c>
      <c r="E113" s="85">
        <f>'DATI STRUTTURA'!$F$43</f>
        <v>0</v>
      </c>
      <c r="F113" s="503">
        <f>'DATI STRUTTURA'!$D$43/2</f>
        <v>0</v>
      </c>
      <c r="G113" s="504">
        <f>'DATI STRUTTURA'!$G$43</f>
        <v>0</v>
      </c>
      <c r="H113" s="10">
        <f>'DATI STRUTTURA'!$E$43/2</f>
        <v>0</v>
      </c>
    </row>
    <row r="114" spans="1:8" x14ac:dyDescent="0.25">
      <c r="A114" s="704"/>
      <c r="B114">
        <v>3</v>
      </c>
      <c r="C114" s="501">
        <f>E113-F113</f>
        <v>0</v>
      </c>
      <c r="D114" s="505">
        <f>G113-H113</f>
        <v>0</v>
      </c>
    </row>
    <row r="115" spans="1:8" x14ac:dyDescent="0.25">
      <c r="A115" s="704"/>
      <c r="B115">
        <v>4</v>
      </c>
      <c r="C115">
        <f>C112</f>
        <v>0</v>
      </c>
      <c r="D115">
        <f>D114</f>
        <v>0</v>
      </c>
    </row>
    <row r="116" spans="1:8" x14ac:dyDescent="0.25">
      <c r="A116" s="705"/>
      <c r="B116">
        <v>5</v>
      </c>
      <c r="C116">
        <f>C112</f>
        <v>0</v>
      </c>
      <c r="D116">
        <f>D112</f>
        <v>0</v>
      </c>
    </row>
    <row r="117" spans="1:8" x14ac:dyDescent="0.25">
      <c r="A117" s="703">
        <v>23</v>
      </c>
      <c r="B117">
        <v>1</v>
      </c>
      <c r="C117" s="501">
        <f>E118+F118</f>
        <v>0</v>
      </c>
      <c r="D117" s="505">
        <f>G118+H118</f>
        <v>0</v>
      </c>
      <c r="E117" s="502" t="s">
        <v>517</v>
      </c>
      <c r="F117" s="502" t="s">
        <v>518</v>
      </c>
      <c r="G117" s="62" t="s">
        <v>519</v>
      </c>
      <c r="H117" s="62" t="s">
        <v>520</v>
      </c>
    </row>
    <row r="118" spans="1:8" x14ac:dyDescent="0.25">
      <c r="A118" s="704"/>
      <c r="B118">
        <v>2</v>
      </c>
      <c r="C118" s="501">
        <f>E118-F118</f>
        <v>0</v>
      </c>
      <c r="D118">
        <f>D117</f>
        <v>0</v>
      </c>
      <c r="E118" s="85">
        <f>'DATI STRUTTURA'!$F$44</f>
        <v>0</v>
      </c>
      <c r="F118" s="503">
        <f>'DATI STRUTTURA'!$D$44/2</f>
        <v>0</v>
      </c>
      <c r="G118" s="504">
        <f>'DATI STRUTTURA'!$G$44</f>
        <v>0</v>
      </c>
      <c r="H118" s="10">
        <f>'DATI STRUTTURA'!$E$44/2</f>
        <v>0</v>
      </c>
    </row>
    <row r="119" spans="1:8" x14ac:dyDescent="0.25">
      <c r="A119" s="704"/>
      <c r="B119">
        <v>3</v>
      </c>
      <c r="C119" s="501">
        <f>E118-F118</f>
        <v>0</v>
      </c>
      <c r="D119" s="505">
        <f>G118-H118</f>
        <v>0</v>
      </c>
    </row>
    <row r="120" spans="1:8" x14ac:dyDescent="0.25">
      <c r="A120" s="704"/>
      <c r="B120">
        <v>4</v>
      </c>
      <c r="C120">
        <f>C117</f>
        <v>0</v>
      </c>
      <c r="D120">
        <f>D119</f>
        <v>0</v>
      </c>
    </row>
    <row r="121" spans="1:8" x14ac:dyDescent="0.25">
      <c r="A121" s="705"/>
      <c r="B121">
        <v>5</v>
      </c>
      <c r="C121">
        <f>C117</f>
        <v>0</v>
      </c>
      <c r="D121">
        <f>D117</f>
        <v>0</v>
      </c>
    </row>
    <row r="122" spans="1:8" x14ac:dyDescent="0.25">
      <c r="A122" s="703">
        <v>24</v>
      </c>
      <c r="B122">
        <v>1</v>
      </c>
      <c r="C122" s="501">
        <f>E123+F123</f>
        <v>0</v>
      </c>
      <c r="D122" s="505">
        <f>G123+H123</f>
        <v>0</v>
      </c>
      <c r="E122" s="502" t="s">
        <v>517</v>
      </c>
      <c r="F122" s="502" t="s">
        <v>518</v>
      </c>
      <c r="G122" s="62" t="s">
        <v>519</v>
      </c>
      <c r="H122" s="62" t="s">
        <v>520</v>
      </c>
    </row>
    <row r="123" spans="1:8" x14ac:dyDescent="0.25">
      <c r="A123" s="704"/>
      <c r="B123">
        <v>2</v>
      </c>
      <c r="C123" s="501">
        <f>E123-F123</f>
        <v>0</v>
      </c>
      <c r="D123">
        <f>D122</f>
        <v>0</v>
      </c>
      <c r="E123" s="85">
        <f>'DATI STRUTTURA'!$F$45</f>
        <v>0</v>
      </c>
      <c r="F123" s="503">
        <f>'DATI STRUTTURA'!$D$45/2</f>
        <v>0</v>
      </c>
      <c r="G123" s="504">
        <f>'DATI STRUTTURA'!$G$45</f>
        <v>0</v>
      </c>
      <c r="H123" s="10">
        <f>'DATI STRUTTURA'!$E$45/2</f>
        <v>0</v>
      </c>
    </row>
    <row r="124" spans="1:8" x14ac:dyDescent="0.25">
      <c r="A124" s="704"/>
      <c r="B124">
        <v>3</v>
      </c>
      <c r="C124" s="501">
        <f>E123-F123</f>
        <v>0</v>
      </c>
      <c r="D124" s="505">
        <f>G123-H123</f>
        <v>0</v>
      </c>
    </row>
    <row r="125" spans="1:8" x14ac:dyDescent="0.25">
      <c r="A125" s="704"/>
      <c r="B125">
        <v>4</v>
      </c>
      <c r="C125">
        <f>C122</f>
        <v>0</v>
      </c>
      <c r="D125">
        <f>D124</f>
        <v>0</v>
      </c>
    </row>
    <row r="126" spans="1:8" x14ac:dyDescent="0.25">
      <c r="A126" s="705"/>
      <c r="B126">
        <v>5</v>
      </c>
      <c r="C126">
        <f>C122</f>
        <v>0</v>
      </c>
      <c r="D126">
        <f>D122</f>
        <v>0</v>
      </c>
    </row>
    <row r="127" spans="1:8" x14ac:dyDescent="0.25">
      <c r="A127" s="703">
        <v>25</v>
      </c>
      <c r="B127">
        <v>1</v>
      </c>
      <c r="C127" s="501">
        <f>E128+F128</f>
        <v>0</v>
      </c>
      <c r="D127" s="505">
        <f>G128+H128</f>
        <v>0</v>
      </c>
      <c r="E127" s="502" t="s">
        <v>517</v>
      </c>
      <c r="F127" s="502" t="s">
        <v>518</v>
      </c>
      <c r="G127" s="62" t="s">
        <v>519</v>
      </c>
      <c r="H127" s="62" t="s">
        <v>520</v>
      </c>
    </row>
    <row r="128" spans="1:8" x14ac:dyDescent="0.25">
      <c r="A128" s="704"/>
      <c r="B128">
        <v>2</v>
      </c>
      <c r="C128" s="501">
        <f>E128-F128</f>
        <v>0</v>
      </c>
      <c r="D128">
        <f>D127</f>
        <v>0</v>
      </c>
      <c r="E128" s="85">
        <f>'DATI STRUTTURA'!$F$46</f>
        <v>0</v>
      </c>
      <c r="F128" s="503">
        <f>'DATI STRUTTURA'!$D$46/2</f>
        <v>0</v>
      </c>
      <c r="G128" s="504">
        <f>'DATI STRUTTURA'!$G$46</f>
        <v>0</v>
      </c>
      <c r="H128" s="10">
        <f>'DATI STRUTTURA'!$E$46/2</f>
        <v>0</v>
      </c>
    </row>
    <row r="129" spans="1:8" x14ac:dyDescent="0.25">
      <c r="A129" s="704"/>
      <c r="B129">
        <v>3</v>
      </c>
      <c r="C129" s="501">
        <f>E128-F128</f>
        <v>0</v>
      </c>
      <c r="D129" s="505">
        <f>G128-H128</f>
        <v>0</v>
      </c>
    </row>
    <row r="130" spans="1:8" x14ac:dyDescent="0.25">
      <c r="A130" s="704"/>
      <c r="B130">
        <v>4</v>
      </c>
      <c r="C130">
        <f>C127</f>
        <v>0</v>
      </c>
      <c r="D130">
        <f>D129</f>
        <v>0</v>
      </c>
    </row>
    <row r="131" spans="1:8" x14ac:dyDescent="0.25">
      <c r="A131" s="705"/>
      <c r="B131">
        <v>5</v>
      </c>
      <c r="C131">
        <f>C127</f>
        <v>0</v>
      </c>
      <c r="D131">
        <f>D127</f>
        <v>0</v>
      </c>
    </row>
    <row r="132" spans="1:8" x14ac:dyDescent="0.25">
      <c r="A132" s="703">
        <v>26</v>
      </c>
      <c r="B132">
        <v>1</v>
      </c>
      <c r="C132" s="501">
        <f>E133+F133</f>
        <v>0</v>
      </c>
      <c r="D132" s="505">
        <f>G133+H133</f>
        <v>0</v>
      </c>
      <c r="E132" s="502" t="s">
        <v>517</v>
      </c>
      <c r="F132" s="502" t="s">
        <v>518</v>
      </c>
      <c r="G132" s="62" t="s">
        <v>519</v>
      </c>
      <c r="H132" s="62" t="s">
        <v>520</v>
      </c>
    </row>
    <row r="133" spans="1:8" x14ac:dyDescent="0.25">
      <c r="A133" s="704"/>
      <c r="B133">
        <v>2</v>
      </c>
      <c r="C133" s="501">
        <f>E133-F133</f>
        <v>0</v>
      </c>
      <c r="D133">
        <f>D132</f>
        <v>0</v>
      </c>
      <c r="E133" s="85">
        <f>'DATI STRUTTURA'!$F$47</f>
        <v>0</v>
      </c>
      <c r="F133" s="503">
        <f>'DATI STRUTTURA'!$D$47/2</f>
        <v>0</v>
      </c>
      <c r="G133" s="504">
        <f>'DATI STRUTTURA'!$G$47</f>
        <v>0</v>
      </c>
      <c r="H133" s="10">
        <f>'DATI STRUTTURA'!$E$47/2</f>
        <v>0</v>
      </c>
    </row>
    <row r="134" spans="1:8" x14ac:dyDescent="0.25">
      <c r="A134" s="704"/>
      <c r="B134">
        <v>3</v>
      </c>
      <c r="C134" s="501">
        <f>E133-F133</f>
        <v>0</v>
      </c>
      <c r="D134" s="505">
        <f>G133-H133</f>
        <v>0</v>
      </c>
    </row>
    <row r="135" spans="1:8" x14ac:dyDescent="0.25">
      <c r="A135" s="704"/>
      <c r="B135">
        <v>4</v>
      </c>
      <c r="C135">
        <f>C132</f>
        <v>0</v>
      </c>
      <c r="D135">
        <f>D134</f>
        <v>0</v>
      </c>
    </row>
    <row r="136" spans="1:8" x14ac:dyDescent="0.25">
      <c r="A136" s="705"/>
      <c r="B136">
        <v>5</v>
      </c>
      <c r="C136">
        <f>C132</f>
        <v>0</v>
      </c>
      <c r="D136">
        <f>D132</f>
        <v>0</v>
      </c>
    </row>
    <row r="137" spans="1:8" x14ac:dyDescent="0.25">
      <c r="A137" s="703">
        <v>27</v>
      </c>
      <c r="B137">
        <v>1</v>
      </c>
      <c r="C137" s="501">
        <f>E138+F138</f>
        <v>0</v>
      </c>
      <c r="D137" s="505">
        <f>G138+H138</f>
        <v>0</v>
      </c>
      <c r="E137" s="502" t="s">
        <v>517</v>
      </c>
      <c r="F137" s="502" t="s">
        <v>518</v>
      </c>
      <c r="G137" s="62" t="s">
        <v>519</v>
      </c>
      <c r="H137" s="62" t="s">
        <v>520</v>
      </c>
    </row>
    <row r="138" spans="1:8" x14ac:dyDescent="0.25">
      <c r="A138" s="704"/>
      <c r="B138">
        <v>2</v>
      </c>
      <c r="C138" s="501">
        <f>E138-F138</f>
        <v>0</v>
      </c>
      <c r="D138">
        <f>D137</f>
        <v>0</v>
      </c>
      <c r="E138" s="85">
        <f>'DATI STRUTTURA'!$F$48</f>
        <v>0</v>
      </c>
      <c r="F138" s="503">
        <f>'DATI STRUTTURA'!$D$48/2</f>
        <v>0</v>
      </c>
      <c r="G138" s="504">
        <f>'DATI STRUTTURA'!$G$48</f>
        <v>0</v>
      </c>
      <c r="H138" s="10">
        <f>'DATI STRUTTURA'!$E$48/2</f>
        <v>0</v>
      </c>
    </row>
    <row r="139" spans="1:8" x14ac:dyDescent="0.25">
      <c r="A139" s="704"/>
      <c r="B139">
        <v>3</v>
      </c>
      <c r="C139" s="501">
        <f>E138-F138</f>
        <v>0</v>
      </c>
      <c r="D139" s="505">
        <f>G138-H138</f>
        <v>0</v>
      </c>
    </row>
    <row r="140" spans="1:8" x14ac:dyDescent="0.25">
      <c r="A140" s="704"/>
      <c r="B140">
        <v>4</v>
      </c>
      <c r="C140">
        <f>C137</f>
        <v>0</v>
      </c>
      <c r="D140">
        <f>D139</f>
        <v>0</v>
      </c>
    </row>
    <row r="141" spans="1:8" x14ac:dyDescent="0.25">
      <c r="A141" s="705"/>
      <c r="B141">
        <v>5</v>
      </c>
      <c r="C141">
        <f>C137</f>
        <v>0</v>
      </c>
      <c r="D141">
        <f>D137</f>
        <v>0</v>
      </c>
    </row>
    <row r="142" spans="1:8" x14ac:dyDescent="0.25">
      <c r="A142" s="703">
        <v>28</v>
      </c>
      <c r="B142">
        <v>1</v>
      </c>
      <c r="C142" s="501">
        <f>E143+F143</f>
        <v>0</v>
      </c>
      <c r="D142" s="505">
        <f>G143+H143</f>
        <v>0</v>
      </c>
      <c r="E142" s="502" t="s">
        <v>517</v>
      </c>
      <c r="F142" s="502" t="s">
        <v>518</v>
      </c>
      <c r="G142" s="62" t="s">
        <v>519</v>
      </c>
      <c r="H142" s="62" t="s">
        <v>520</v>
      </c>
    </row>
    <row r="143" spans="1:8" x14ac:dyDescent="0.25">
      <c r="A143" s="704"/>
      <c r="B143">
        <v>2</v>
      </c>
      <c r="C143" s="501">
        <f>E143-F143</f>
        <v>0</v>
      </c>
      <c r="D143">
        <f>D142</f>
        <v>0</v>
      </c>
      <c r="E143" s="85">
        <f>'DATI STRUTTURA'!$F$49</f>
        <v>0</v>
      </c>
      <c r="F143" s="503">
        <f>'DATI STRUTTURA'!$D$49/2</f>
        <v>0</v>
      </c>
      <c r="G143" s="504">
        <f>'DATI STRUTTURA'!$G$49</f>
        <v>0</v>
      </c>
      <c r="H143" s="10">
        <f>'DATI STRUTTURA'!$E$49/2</f>
        <v>0</v>
      </c>
    </row>
    <row r="144" spans="1:8" x14ac:dyDescent="0.25">
      <c r="A144" s="704"/>
      <c r="B144">
        <v>3</v>
      </c>
      <c r="C144" s="501">
        <f>E143-F143</f>
        <v>0</v>
      </c>
      <c r="D144" s="505">
        <f>G143-H143</f>
        <v>0</v>
      </c>
    </row>
    <row r="145" spans="1:8" x14ac:dyDescent="0.25">
      <c r="A145" s="704"/>
      <c r="B145">
        <v>4</v>
      </c>
      <c r="C145">
        <f>C142</f>
        <v>0</v>
      </c>
      <c r="D145">
        <f>D144</f>
        <v>0</v>
      </c>
    </row>
    <row r="146" spans="1:8" x14ac:dyDescent="0.25">
      <c r="A146" s="705"/>
      <c r="B146">
        <v>5</v>
      </c>
      <c r="C146">
        <f>C142</f>
        <v>0</v>
      </c>
      <c r="D146">
        <f>D142</f>
        <v>0</v>
      </c>
    </row>
    <row r="147" spans="1:8" x14ac:dyDescent="0.25">
      <c r="A147" s="703">
        <v>29</v>
      </c>
      <c r="B147">
        <v>1</v>
      </c>
      <c r="C147" s="501">
        <f>E148+F148</f>
        <v>0</v>
      </c>
      <c r="D147" s="505">
        <f>G148+H148</f>
        <v>0</v>
      </c>
      <c r="E147" s="502" t="s">
        <v>517</v>
      </c>
      <c r="F147" s="502" t="s">
        <v>518</v>
      </c>
      <c r="G147" s="62" t="s">
        <v>519</v>
      </c>
      <c r="H147" s="62" t="s">
        <v>520</v>
      </c>
    </row>
    <row r="148" spans="1:8" x14ac:dyDescent="0.25">
      <c r="A148" s="704"/>
      <c r="B148">
        <v>2</v>
      </c>
      <c r="C148" s="501">
        <f>E148-F148</f>
        <v>0</v>
      </c>
      <c r="D148">
        <f>D147</f>
        <v>0</v>
      </c>
      <c r="E148" s="85">
        <f>'DATI STRUTTURA'!$F$50</f>
        <v>0</v>
      </c>
      <c r="F148" s="503">
        <f>'DATI STRUTTURA'!$D$50/2</f>
        <v>0</v>
      </c>
      <c r="G148" s="504">
        <f>'DATI STRUTTURA'!$G$50</f>
        <v>0</v>
      </c>
      <c r="H148" s="10">
        <f>'DATI STRUTTURA'!$E$50/2</f>
        <v>0</v>
      </c>
    </row>
    <row r="149" spans="1:8" x14ac:dyDescent="0.25">
      <c r="A149" s="704"/>
      <c r="B149">
        <v>3</v>
      </c>
      <c r="C149" s="501">
        <f>E148-F148</f>
        <v>0</v>
      </c>
      <c r="D149" s="505">
        <f>G148-H148</f>
        <v>0</v>
      </c>
    </row>
    <row r="150" spans="1:8" x14ac:dyDescent="0.25">
      <c r="A150" s="704"/>
      <c r="B150">
        <v>4</v>
      </c>
      <c r="C150">
        <f>C147</f>
        <v>0</v>
      </c>
      <c r="D150">
        <f>D149</f>
        <v>0</v>
      </c>
    </row>
    <row r="151" spans="1:8" x14ac:dyDescent="0.25">
      <c r="A151" s="705"/>
      <c r="B151">
        <v>5</v>
      </c>
      <c r="C151">
        <f>C147</f>
        <v>0</v>
      </c>
      <c r="D151">
        <f>D147</f>
        <v>0</v>
      </c>
    </row>
    <row r="152" spans="1:8" x14ac:dyDescent="0.25">
      <c r="A152" s="703">
        <v>30</v>
      </c>
      <c r="B152">
        <v>1</v>
      </c>
      <c r="C152" s="501">
        <f>E153+F153</f>
        <v>0</v>
      </c>
      <c r="D152" s="505">
        <f>G153+H153</f>
        <v>0</v>
      </c>
      <c r="E152" s="502" t="s">
        <v>517</v>
      </c>
      <c r="F152" s="502" t="s">
        <v>518</v>
      </c>
      <c r="G152" s="62" t="s">
        <v>519</v>
      </c>
      <c r="H152" s="62" t="s">
        <v>520</v>
      </c>
    </row>
    <row r="153" spans="1:8" x14ac:dyDescent="0.25">
      <c r="A153" s="704"/>
      <c r="B153">
        <v>2</v>
      </c>
      <c r="C153" s="501">
        <f>E153-F153</f>
        <v>0</v>
      </c>
      <c r="D153">
        <f>D152</f>
        <v>0</v>
      </c>
      <c r="E153" s="85">
        <f>'DATI STRUTTURA'!$F$51</f>
        <v>0</v>
      </c>
      <c r="F153" s="503">
        <f>'DATI STRUTTURA'!$D$51/2</f>
        <v>0</v>
      </c>
      <c r="G153" s="504">
        <f>'DATI STRUTTURA'!$G$51</f>
        <v>0</v>
      </c>
      <c r="H153" s="10">
        <f>'DATI STRUTTURA'!$E$51/2</f>
        <v>0</v>
      </c>
    </row>
    <row r="154" spans="1:8" x14ac:dyDescent="0.25">
      <c r="A154" s="704"/>
      <c r="B154">
        <v>3</v>
      </c>
      <c r="C154" s="501">
        <f>E153-F153</f>
        <v>0</v>
      </c>
      <c r="D154" s="505">
        <f>G153-H153</f>
        <v>0</v>
      </c>
    </row>
    <row r="155" spans="1:8" x14ac:dyDescent="0.25">
      <c r="A155" s="704"/>
      <c r="B155">
        <v>4</v>
      </c>
      <c r="C155">
        <f>C152</f>
        <v>0</v>
      </c>
      <c r="D155">
        <f>D154</f>
        <v>0</v>
      </c>
    </row>
    <row r="156" spans="1:8" x14ac:dyDescent="0.25">
      <c r="A156" s="705"/>
      <c r="B156">
        <v>5</v>
      </c>
      <c r="C156">
        <f>C152</f>
        <v>0</v>
      </c>
      <c r="D156">
        <f>D152</f>
        <v>0</v>
      </c>
    </row>
    <row r="157" spans="1:8" x14ac:dyDescent="0.25">
      <c r="A157" s="703">
        <v>31</v>
      </c>
      <c r="B157">
        <v>1</v>
      </c>
      <c r="C157" s="501">
        <f>E158+F158</f>
        <v>0</v>
      </c>
      <c r="D157" s="505">
        <f>G158+H158</f>
        <v>0</v>
      </c>
      <c r="E157" s="502" t="s">
        <v>517</v>
      </c>
      <c r="F157" s="502" t="s">
        <v>518</v>
      </c>
      <c r="G157" s="62" t="s">
        <v>519</v>
      </c>
      <c r="H157" s="62" t="s">
        <v>520</v>
      </c>
    </row>
    <row r="158" spans="1:8" x14ac:dyDescent="0.25">
      <c r="A158" s="704"/>
      <c r="B158">
        <v>2</v>
      </c>
      <c r="C158" s="501">
        <f>E158-F158</f>
        <v>0</v>
      </c>
      <c r="D158">
        <f>D157</f>
        <v>0</v>
      </c>
      <c r="E158" s="85">
        <f>'DATI STRUTTURA'!$F$52</f>
        <v>0</v>
      </c>
      <c r="F158" s="503">
        <f>'DATI STRUTTURA'!$D$52/2</f>
        <v>0</v>
      </c>
      <c r="G158" s="504">
        <f>'DATI STRUTTURA'!$G$52</f>
        <v>0</v>
      </c>
      <c r="H158" s="10">
        <f>'DATI STRUTTURA'!$E$52/2</f>
        <v>0</v>
      </c>
    </row>
    <row r="159" spans="1:8" x14ac:dyDescent="0.25">
      <c r="A159" s="704"/>
      <c r="B159">
        <v>3</v>
      </c>
      <c r="C159" s="501">
        <f>E158-F158</f>
        <v>0</v>
      </c>
      <c r="D159" s="505">
        <f>G158-H158</f>
        <v>0</v>
      </c>
    </row>
    <row r="160" spans="1:8" x14ac:dyDescent="0.25">
      <c r="A160" s="704"/>
      <c r="B160">
        <v>4</v>
      </c>
      <c r="C160">
        <f>C157</f>
        <v>0</v>
      </c>
      <c r="D160">
        <f>D159</f>
        <v>0</v>
      </c>
    </row>
    <row r="161" spans="1:8" x14ac:dyDescent="0.25">
      <c r="A161" s="705"/>
      <c r="B161">
        <v>5</v>
      </c>
      <c r="C161">
        <f>C157</f>
        <v>0</v>
      </c>
      <c r="D161">
        <f>D157</f>
        <v>0</v>
      </c>
    </row>
    <row r="162" spans="1:8" x14ac:dyDescent="0.25">
      <c r="A162" s="703">
        <v>32</v>
      </c>
      <c r="B162">
        <v>1</v>
      </c>
      <c r="C162" s="501">
        <f>E163+F163</f>
        <v>0</v>
      </c>
      <c r="D162" s="505">
        <f>G163+H163</f>
        <v>0</v>
      </c>
      <c r="E162" s="502" t="s">
        <v>517</v>
      </c>
      <c r="F162" s="502" t="s">
        <v>518</v>
      </c>
      <c r="G162" s="62" t="s">
        <v>519</v>
      </c>
      <c r="H162" s="62" t="s">
        <v>520</v>
      </c>
    </row>
    <row r="163" spans="1:8" x14ac:dyDescent="0.25">
      <c r="A163" s="704"/>
      <c r="B163">
        <v>2</v>
      </c>
      <c r="C163" s="501">
        <f>E163-F163</f>
        <v>0</v>
      </c>
      <c r="D163">
        <f>D162</f>
        <v>0</v>
      </c>
      <c r="E163" s="85">
        <f>'DATI STRUTTURA'!$F$53</f>
        <v>0</v>
      </c>
      <c r="F163" s="503">
        <f>'DATI STRUTTURA'!$D$53/2</f>
        <v>0</v>
      </c>
      <c r="G163" s="504">
        <f>'DATI STRUTTURA'!$G$53</f>
        <v>0</v>
      </c>
      <c r="H163" s="10">
        <f>'DATI STRUTTURA'!$E$53/2</f>
        <v>0</v>
      </c>
    </row>
    <row r="164" spans="1:8" x14ac:dyDescent="0.25">
      <c r="A164" s="704"/>
      <c r="B164">
        <v>3</v>
      </c>
      <c r="C164" s="501">
        <f>E163-F163</f>
        <v>0</v>
      </c>
      <c r="D164" s="505">
        <f>G163-H163</f>
        <v>0</v>
      </c>
    </row>
    <row r="165" spans="1:8" x14ac:dyDescent="0.25">
      <c r="A165" s="704"/>
      <c r="B165">
        <v>4</v>
      </c>
      <c r="C165">
        <f>C162</f>
        <v>0</v>
      </c>
      <c r="D165">
        <f>D164</f>
        <v>0</v>
      </c>
    </row>
    <row r="166" spans="1:8" x14ac:dyDescent="0.25">
      <c r="A166" s="705"/>
      <c r="B166">
        <v>5</v>
      </c>
      <c r="C166">
        <f>C162</f>
        <v>0</v>
      </c>
      <c r="D166">
        <f>D162</f>
        <v>0</v>
      </c>
    </row>
    <row r="167" spans="1:8" x14ac:dyDescent="0.25">
      <c r="A167" s="703">
        <v>33</v>
      </c>
      <c r="B167">
        <v>1</v>
      </c>
      <c r="C167" s="501">
        <f>E168+F168</f>
        <v>0</v>
      </c>
      <c r="D167" s="505">
        <f>G168+H168</f>
        <v>0</v>
      </c>
      <c r="E167" s="502" t="s">
        <v>517</v>
      </c>
      <c r="F167" s="502" t="s">
        <v>518</v>
      </c>
      <c r="G167" s="62" t="s">
        <v>519</v>
      </c>
      <c r="H167" s="62" t="s">
        <v>520</v>
      </c>
    </row>
    <row r="168" spans="1:8" x14ac:dyDescent="0.25">
      <c r="A168" s="704"/>
      <c r="B168">
        <v>2</v>
      </c>
      <c r="C168" s="501">
        <f>E168-F168</f>
        <v>0</v>
      </c>
      <c r="D168">
        <f>D167</f>
        <v>0</v>
      </c>
      <c r="E168" s="85">
        <f>'DATI STRUTTURA'!$F$54</f>
        <v>0</v>
      </c>
      <c r="F168" s="503">
        <f>'DATI STRUTTURA'!$D$54/2</f>
        <v>0</v>
      </c>
      <c r="G168" s="504">
        <f>'DATI STRUTTURA'!$G$54</f>
        <v>0</v>
      </c>
      <c r="H168" s="10">
        <f>'DATI STRUTTURA'!$E$54/2</f>
        <v>0</v>
      </c>
    </row>
    <row r="169" spans="1:8" x14ac:dyDescent="0.25">
      <c r="A169" s="704"/>
      <c r="B169">
        <v>3</v>
      </c>
      <c r="C169" s="501">
        <f>E168-F168</f>
        <v>0</v>
      </c>
      <c r="D169" s="505">
        <f>G168-H168</f>
        <v>0</v>
      </c>
    </row>
    <row r="170" spans="1:8" x14ac:dyDescent="0.25">
      <c r="A170" s="704"/>
      <c r="B170">
        <v>4</v>
      </c>
      <c r="C170">
        <f>C167</f>
        <v>0</v>
      </c>
      <c r="D170">
        <f>D169</f>
        <v>0</v>
      </c>
    </row>
    <row r="171" spans="1:8" x14ac:dyDescent="0.25">
      <c r="A171" s="705"/>
      <c r="B171">
        <v>5</v>
      </c>
      <c r="C171">
        <f>C167</f>
        <v>0</v>
      </c>
      <c r="D171">
        <f>D167</f>
        <v>0</v>
      </c>
    </row>
    <row r="172" spans="1:8" x14ac:dyDescent="0.25">
      <c r="A172" s="703">
        <v>34</v>
      </c>
      <c r="B172">
        <v>1</v>
      </c>
      <c r="C172" s="501">
        <f>E173+F173</f>
        <v>0</v>
      </c>
      <c r="D172" s="505">
        <f>G173+H173</f>
        <v>0</v>
      </c>
      <c r="E172" s="502" t="s">
        <v>517</v>
      </c>
      <c r="F172" s="502" t="s">
        <v>518</v>
      </c>
      <c r="G172" s="62" t="s">
        <v>519</v>
      </c>
      <c r="H172" s="62" t="s">
        <v>520</v>
      </c>
    </row>
    <row r="173" spans="1:8" x14ac:dyDescent="0.25">
      <c r="A173" s="704"/>
      <c r="B173">
        <v>2</v>
      </c>
      <c r="C173" s="501">
        <f>E173-F173</f>
        <v>0</v>
      </c>
      <c r="D173">
        <f>D172</f>
        <v>0</v>
      </c>
      <c r="E173" s="85">
        <f>'DATI STRUTTURA'!$F$55</f>
        <v>0</v>
      </c>
      <c r="F173" s="503">
        <f>'DATI STRUTTURA'!$D$55/2</f>
        <v>0</v>
      </c>
      <c r="G173" s="504">
        <f>'DATI STRUTTURA'!$G$55</f>
        <v>0</v>
      </c>
      <c r="H173" s="10">
        <f>'DATI STRUTTURA'!$E$55/2</f>
        <v>0</v>
      </c>
    </row>
    <row r="174" spans="1:8" x14ac:dyDescent="0.25">
      <c r="A174" s="704"/>
      <c r="B174">
        <v>3</v>
      </c>
      <c r="C174" s="501">
        <f>E173-F173</f>
        <v>0</v>
      </c>
      <c r="D174" s="505">
        <f>G173-H173</f>
        <v>0</v>
      </c>
    </row>
    <row r="175" spans="1:8" x14ac:dyDescent="0.25">
      <c r="A175" s="704"/>
      <c r="B175">
        <v>4</v>
      </c>
      <c r="C175">
        <f>C172</f>
        <v>0</v>
      </c>
      <c r="D175">
        <f>D174</f>
        <v>0</v>
      </c>
    </row>
    <row r="176" spans="1:8" x14ac:dyDescent="0.25">
      <c r="A176" s="705"/>
      <c r="B176">
        <v>5</v>
      </c>
      <c r="C176">
        <f>C172</f>
        <v>0</v>
      </c>
      <c r="D176">
        <f>D172</f>
        <v>0</v>
      </c>
    </row>
    <row r="177" spans="1:8" x14ac:dyDescent="0.25">
      <c r="A177" s="703">
        <v>35</v>
      </c>
      <c r="B177">
        <v>1</v>
      </c>
      <c r="C177" s="501">
        <f>E178+F178</f>
        <v>0</v>
      </c>
      <c r="D177" s="505">
        <f>G178+H178</f>
        <v>0</v>
      </c>
      <c r="E177" s="502" t="s">
        <v>517</v>
      </c>
      <c r="F177" s="502" t="s">
        <v>518</v>
      </c>
      <c r="G177" s="62" t="s">
        <v>519</v>
      </c>
      <c r="H177" s="62" t="s">
        <v>520</v>
      </c>
    </row>
    <row r="178" spans="1:8" x14ac:dyDescent="0.25">
      <c r="A178" s="704"/>
      <c r="B178">
        <v>2</v>
      </c>
      <c r="C178" s="501">
        <f>E178-F178</f>
        <v>0</v>
      </c>
      <c r="D178">
        <f>D177</f>
        <v>0</v>
      </c>
      <c r="E178" s="85">
        <f>'DATI STRUTTURA'!$F$56</f>
        <v>0</v>
      </c>
      <c r="F178" s="503">
        <f>'DATI STRUTTURA'!$D$56/2</f>
        <v>0</v>
      </c>
      <c r="G178" s="504">
        <f>'DATI STRUTTURA'!$G$56</f>
        <v>0</v>
      </c>
      <c r="H178" s="10">
        <f>'DATI STRUTTURA'!$E$56/2</f>
        <v>0</v>
      </c>
    </row>
    <row r="179" spans="1:8" x14ac:dyDescent="0.25">
      <c r="A179" s="704"/>
      <c r="B179">
        <v>3</v>
      </c>
      <c r="C179" s="501">
        <f>E178-F178</f>
        <v>0</v>
      </c>
      <c r="D179" s="505">
        <f>G178-H178</f>
        <v>0</v>
      </c>
    </row>
    <row r="180" spans="1:8" x14ac:dyDescent="0.25">
      <c r="A180" s="704"/>
      <c r="B180">
        <v>4</v>
      </c>
      <c r="C180">
        <f>C177</f>
        <v>0</v>
      </c>
      <c r="D180">
        <f>D179</f>
        <v>0</v>
      </c>
    </row>
    <row r="181" spans="1:8" x14ac:dyDescent="0.25">
      <c r="A181" s="705"/>
      <c r="B181">
        <v>5</v>
      </c>
      <c r="C181">
        <f>C177</f>
        <v>0</v>
      </c>
      <c r="D181">
        <f>D177</f>
        <v>0</v>
      </c>
    </row>
    <row r="182" spans="1:8" x14ac:dyDescent="0.25">
      <c r="A182" s="703">
        <v>36</v>
      </c>
      <c r="B182">
        <v>1</v>
      </c>
      <c r="C182" s="501">
        <f>E183+F183</f>
        <v>0</v>
      </c>
      <c r="D182" s="505">
        <f>G183+H183</f>
        <v>0</v>
      </c>
      <c r="E182" s="502" t="s">
        <v>517</v>
      </c>
      <c r="F182" s="502" t="s">
        <v>518</v>
      </c>
      <c r="G182" s="62" t="s">
        <v>519</v>
      </c>
      <c r="H182" s="62" t="s">
        <v>520</v>
      </c>
    </row>
    <row r="183" spans="1:8" x14ac:dyDescent="0.25">
      <c r="A183" s="704"/>
      <c r="B183">
        <v>2</v>
      </c>
      <c r="C183" s="501">
        <f>E183-F183</f>
        <v>0</v>
      </c>
      <c r="D183">
        <f>D182</f>
        <v>0</v>
      </c>
      <c r="E183" s="85">
        <f>'DATI STRUTTURA'!$F$57</f>
        <v>0</v>
      </c>
      <c r="F183" s="503">
        <f>'DATI STRUTTURA'!$D$57/2</f>
        <v>0</v>
      </c>
      <c r="G183" s="504">
        <f>'DATI STRUTTURA'!$G$57</f>
        <v>0</v>
      </c>
      <c r="H183" s="10">
        <f>'DATI STRUTTURA'!$E$57/2</f>
        <v>0</v>
      </c>
    </row>
    <row r="184" spans="1:8" x14ac:dyDescent="0.25">
      <c r="A184" s="704"/>
      <c r="B184">
        <v>3</v>
      </c>
      <c r="C184" s="501">
        <f>E183-F183</f>
        <v>0</v>
      </c>
      <c r="D184" s="505">
        <f>G183-H183</f>
        <v>0</v>
      </c>
    </row>
    <row r="185" spans="1:8" x14ac:dyDescent="0.25">
      <c r="A185" s="704"/>
      <c r="B185">
        <v>4</v>
      </c>
      <c r="C185">
        <f>C182</f>
        <v>0</v>
      </c>
      <c r="D185">
        <f>D184</f>
        <v>0</v>
      </c>
    </row>
    <row r="186" spans="1:8" x14ac:dyDescent="0.25">
      <c r="A186" s="705"/>
      <c r="B186">
        <v>5</v>
      </c>
      <c r="C186">
        <f>C182</f>
        <v>0</v>
      </c>
      <c r="D186">
        <f>D182</f>
        <v>0</v>
      </c>
    </row>
    <row r="187" spans="1:8" x14ac:dyDescent="0.25">
      <c r="A187" s="703">
        <v>37</v>
      </c>
      <c r="B187">
        <v>1</v>
      </c>
      <c r="C187" s="501">
        <f>E188+F188</f>
        <v>0</v>
      </c>
      <c r="D187" s="505">
        <f>G188+H188</f>
        <v>0</v>
      </c>
      <c r="E187" s="502" t="s">
        <v>517</v>
      </c>
      <c r="F187" s="502" t="s">
        <v>518</v>
      </c>
      <c r="G187" s="62" t="s">
        <v>519</v>
      </c>
      <c r="H187" s="62" t="s">
        <v>520</v>
      </c>
    </row>
    <row r="188" spans="1:8" x14ac:dyDescent="0.25">
      <c r="A188" s="704"/>
      <c r="B188">
        <v>2</v>
      </c>
      <c r="C188" s="501">
        <f>E188-F188</f>
        <v>0</v>
      </c>
      <c r="D188">
        <f>D187</f>
        <v>0</v>
      </c>
      <c r="E188" s="85">
        <f>'DATI STRUTTURA'!$F$58</f>
        <v>0</v>
      </c>
      <c r="F188" s="503">
        <f>'DATI STRUTTURA'!$D$58/2</f>
        <v>0</v>
      </c>
      <c r="G188" s="504">
        <f>'DATI STRUTTURA'!$G$58</f>
        <v>0</v>
      </c>
      <c r="H188" s="10">
        <f>'DATI STRUTTURA'!$E$58/2</f>
        <v>0</v>
      </c>
    </row>
    <row r="189" spans="1:8" x14ac:dyDescent="0.25">
      <c r="A189" s="704"/>
      <c r="B189">
        <v>3</v>
      </c>
      <c r="C189" s="501">
        <f>E188-F188</f>
        <v>0</v>
      </c>
      <c r="D189" s="505">
        <f>G188-H188</f>
        <v>0</v>
      </c>
    </row>
    <row r="190" spans="1:8" x14ac:dyDescent="0.25">
      <c r="A190" s="704"/>
      <c r="B190">
        <v>4</v>
      </c>
      <c r="C190">
        <f>C187</f>
        <v>0</v>
      </c>
      <c r="D190">
        <f>D189</f>
        <v>0</v>
      </c>
    </row>
    <row r="191" spans="1:8" x14ac:dyDescent="0.25">
      <c r="A191" s="705"/>
      <c r="B191">
        <v>5</v>
      </c>
      <c r="C191">
        <f>C187</f>
        <v>0</v>
      </c>
      <c r="D191">
        <f>D187</f>
        <v>0</v>
      </c>
    </row>
    <row r="192" spans="1:8" x14ac:dyDescent="0.25">
      <c r="A192" s="703">
        <v>38</v>
      </c>
      <c r="B192">
        <v>1</v>
      </c>
      <c r="C192" s="501">
        <f>E193+F193</f>
        <v>0</v>
      </c>
      <c r="D192" s="505">
        <f>G193+H193</f>
        <v>0</v>
      </c>
      <c r="E192" s="502" t="s">
        <v>517</v>
      </c>
      <c r="F192" s="502" t="s">
        <v>518</v>
      </c>
      <c r="G192" s="62" t="s">
        <v>519</v>
      </c>
      <c r="H192" s="62" t="s">
        <v>520</v>
      </c>
    </row>
    <row r="193" spans="1:8" x14ac:dyDescent="0.25">
      <c r="A193" s="704"/>
      <c r="B193">
        <v>2</v>
      </c>
      <c r="C193" s="501">
        <f>E193-F193</f>
        <v>0</v>
      </c>
      <c r="D193">
        <f>D192</f>
        <v>0</v>
      </c>
      <c r="E193" s="85">
        <f>'DATI STRUTTURA'!$F$59</f>
        <v>0</v>
      </c>
      <c r="F193" s="503">
        <f>'DATI STRUTTURA'!$D$59/2</f>
        <v>0</v>
      </c>
      <c r="G193" s="504">
        <f>'DATI STRUTTURA'!$G$59</f>
        <v>0</v>
      </c>
      <c r="H193" s="10">
        <f>'DATI STRUTTURA'!$E$59/2</f>
        <v>0</v>
      </c>
    </row>
    <row r="194" spans="1:8" x14ac:dyDescent="0.25">
      <c r="A194" s="704"/>
      <c r="B194">
        <v>3</v>
      </c>
      <c r="C194" s="501">
        <f>E193-F193</f>
        <v>0</v>
      </c>
      <c r="D194" s="505">
        <f>G193-H193</f>
        <v>0</v>
      </c>
    </row>
    <row r="195" spans="1:8" x14ac:dyDescent="0.25">
      <c r="A195" s="704"/>
      <c r="B195">
        <v>4</v>
      </c>
      <c r="C195">
        <f>C192</f>
        <v>0</v>
      </c>
      <c r="D195">
        <f>D194</f>
        <v>0</v>
      </c>
    </row>
    <row r="196" spans="1:8" x14ac:dyDescent="0.25">
      <c r="A196" s="705"/>
      <c r="B196">
        <v>5</v>
      </c>
      <c r="C196">
        <f>C192</f>
        <v>0</v>
      </c>
      <c r="D196">
        <f>D192</f>
        <v>0</v>
      </c>
    </row>
    <row r="197" spans="1:8" x14ac:dyDescent="0.25">
      <c r="A197" s="703">
        <v>39</v>
      </c>
      <c r="B197">
        <v>1</v>
      </c>
      <c r="C197" s="501">
        <f>E198+F198</f>
        <v>0</v>
      </c>
      <c r="D197" s="505">
        <f>G198+H198</f>
        <v>0</v>
      </c>
      <c r="E197" s="502" t="s">
        <v>517</v>
      </c>
      <c r="F197" s="502" t="s">
        <v>518</v>
      </c>
      <c r="G197" s="62" t="s">
        <v>519</v>
      </c>
      <c r="H197" s="62" t="s">
        <v>520</v>
      </c>
    </row>
    <row r="198" spans="1:8" x14ac:dyDescent="0.25">
      <c r="A198" s="704"/>
      <c r="B198">
        <v>2</v>
      </c>
      <c r="C198" s="501">
        <f>E198-F198</f>
        <v>0</v>
      </c>
      <c r="D198">
        <f>D197</f>
        <v>0</v>
      </c>
      <c r="E198" s="85">
        <f>'DATI STRUTTURA'!$F$60</f>
        <v>0</v>
      </c>
      <c r="F198" s="503">
        <f>'DATI STRUTTURA'!$D$60/2</f>
        <v>0</v>
      </c>
      <c r="G198" s="504">
        <f>'DATI STRUTTURA'!$G$60</f>
        <v>0</v>
      </c>
      <c r="H198" s="10">
        <f>'DATI STRUTTURA'!$E$60/2</f>
        <v>0</v>
      </c>
    </row>
    <row r="199" spans="1:8" x14ac:dyDescent="0.25">
      <c r="A199" s="704"/>
      <c r="B199">
        <v>3</v>
      </c>
      <c r="C199" s="501">
        <f>E198-F198</f>
        <v>0</v>
      </c>
      <c r="D199" s="505">
        <f>G198-H198</f>
        <v>0</v>
      </c>
    </row>
    <row r="200" spans="1:8" x14ac:dyDescent="0.25">
      <c r="A200" s="704"/>
      <c r="B200">
        <v>4</v>
      </c>
      <c r="C200">
        <f>C197</f>
        <v>0</v>
      </c>
      <c r="D200">
        <f>D199</f>
        <v>0</v>
      </c>
    </row>
    <row r="201" spans="1:8" x14ac:dyDescent="0.25">
      <c r="A201" s="705"/>
      <c r="B201">
        <v>5</v>
      </c>
      <c r="C201">
        <f>C197</f>
        <v>0</v>
      </c>
      <c r="D201">
        <f>D197</f>
        <v>0</v>
      </c>
    </row>
    <row r="202" spans="1:8" x14ac:dyDescent="0.25">
      <c r="A202" s="703">
        <v>40</v>
      </c>
      <c r="B202">
        <v>1</v>
      </c>
      <c r="C202" s="501">
        <f>E203+F203</f>
        <v>0</v>
      </c>
      <c r="D202" s="505">
        <f>G203+H203</f>
        <v>0</v>
      </c>
      <c r="E202" s="502" t="s">
        <v>517</v>
      </c>
      <c r="F202" s="502" t="s">
        <v>518</v>
      </c>
      <c r="G202" s="62" t="s">
        <v>519</v>
      </c>
      <c r="H202" s="62" t="s">
        <v>520</v>
      </c>
    </row>
    <row r="203" spans="1:8" x14ac:dyDescent="0.25">
      <c r="A203" s="704"/>
      <c r="B203">
        <v>2</v>
      </c>
      <c r="C203" s="501">
        <f>E203-F203</f>
        <v>0</v>
      </c>
      <c r="D203">
        <f>D202</f>
        <v>0</v>
      </c>
      <c r="E203" s="85">
        <f>'DATI STRUTTURA'!$F$61</f>
        <v>0</v>
      </c>
      <c r="F203" s="503">
        <f>'DATI STRUTTURA'!$D$61/2</f>
        <v>0</v>
      </c>
      <c r="G203" s="504">
        <f>'DATI STRUTTURA'!$G$61</f>
        <v>0</v>
      </c>
      <c r="H203" s="10">
        <f>'DATI STRUTTURA'!$E$61/2</f>
        <v>0</v>
      </c>
    </row>
    <row r="204" spans="1:8" x14ac:dyDescent="0.25">
      <c r="A204" s="704"/>
      <c r="B204">
        <v>3</v>
      </c>
      <c r="C204" s="501">
        <f>E203-F203</f>
        <v>0</v>
      </c>
      <c r="D204" s="505">
        <f>G203-H203</f>
        <v>0</v>
      </c>
    </row>
    <row r="205" spans="1:8" x14ac:dyDescent="0.25">
      <c r="A205" s="704"/>
      <c r="B205">
        <v>4</v>
      </c>
      <c r="C205">
        <f>C202</f>
        <v>0</v>
      </c>
      <c r="D205">
        <f>D204</f>
        <v>0</v>
      </c>
    </row>
    <row r="206" spans="1:8" x14ac:dyDescent="0.25">
      <c r="A206" s="705"/>
      <c r="B206">
        <v>5</v>
      </c>
      <c r="C206">
        <f>C202</f>
        <v>0</v>
      </c>
      <c r="D206">
        <f>D202</f>
        <v>0</v>
      </c>
    </row>
  </sheetData>
  <customSheetViews>
    <customSheetView guid="{9F10FD11-6100-49E1-A6D9-5E69E81A5748}" state="hidden">
      <selection activeCell="L33" sqref="L33"/>
      <pageMargins left="0.7" right="0.7" top="0.75" bottom="0.75" header="0.3" footer="0.3"/>
      <pageSetup paperSize="9" orientation="portrait" r:id="rId1"/>
    </customSheetView>
  </customSheetViews>
  <mergeCells count="41">
    <mergeCell ref="A152:A156"/>
    <mergeCell ref="A97:A101"/>
    <mergeCell ref="A102:A106"/>
    <mergeCell ref="A107:A111"/>
    <mergeCell ref="A112:A116"/>
    <mergeCell ref="A117:A121"/>
    <mergeCell ref="A122:A126"/>
    <mergeCell ref="A127:A131"/>
    <mergeCell ref="A132:A136"/>
    <mergeCell ref="A137:A141"/>
    <mergeCell ref="A142:A146"/>
    <mergeCell ref="A147:A151"/>
    <mergeCell ref="A27:A31"/>
    <mergeCell ref="A92:A96"/>
    <mergeCell ref="A37:A41"/>
    <mergeCell ref="A42:A46"/>
    <mergeCell ref="A47:A51"/>
    <mergeCell ref="A57:A61"/>
    <mergeCell ref="A62:A66"/>
    <mergeCell ref="A52:A56"/>
    <mergeCell ref="A67:A71"/>
    <mergeCell ref="A72:A76"/>
    <mergeCell ref="A77:A81"/>
    <mergeCell ref="A82:A86"/>
    <mergeCell ref="A87:A91"/>
    <mergeCell ref="A202:A206"/>
    <mergeCell ref="C2:H2"/>
    <mergeCell ref="A177:A181"/>
    <mergeCell ref="A182:A186"/>
    <mergeCell ref="A187:A191"/>
    <mergeCell ref="A192:A196"/>
    <mergeCell ref="A197:A201"/>
    <mergeCell ref="A32:A36"/>
    <mergeCell ref="A157:A161"/>
    <mergeCell ref="A162:A166"/>
    <mergeCell ref="A167:A171"/>
    <mergeCell ref="A172:A176"/>
    <mergeCell ref="A4:A9"/>
    <mergeCell ref="A10:A15"/>
    <mergeCell ref="A16:A21"/>
    <mergeCell ref="A22:A26"/>
  </mergeCell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1058"/>
  <sheetViews>
    <sheetView showGridLines="0" zoomScaleNormal="100" workbookViewId="0">
      <selection activeCell="G8" sqref="G8"/>
    </sheetView>
  </sheetViews>
  <sheetFormatPr defaultColWidth="9.140625" defaultRowHeight="15" x14ac:dyDescent="0.25"/>
  <cols>
    <col min="1" max="1" width="3.28515625" customWidth="1"/>
    <col min="2" max="2" width="13.140625" customWidth="1"/>
    <col min="3" max="3" width="14.28515625" customWidth="1"/>
    <col min="4" max="4" width="13.7109375" customWidth="1"/>
    <col min="5" max="5" width="12.7109375" customWidth="1"/>
    <col min="6" max="6" width="11.5703125" customWidth="1"/>
    <col min="7" max="7" width="12.5703125" customWidth="1"/>
    <col min="8" max="9" width="12.7109375" customWidth="1"/>
    <col min="10" max="10" width="9.140625" customWidth="1"/>
    <col min="11" max="11" width="4.5703125" customWidth="1"/>
    <col min="14" max="14" width="10.5703125" customWidth="1"/>
    <col min="15" max="15" width="10.42578125" customWidth="1"/>
    <col min="21" max="21" width="11.42578125" customWidth="1"/>
    <col min="22" max="22" width="12.140625" customWidth="1"/>
  </cols>
  <sheetData>
    <row r="1" spans="2:17" x14ac:dyDescent="0.25">
      <c r="B1" s="469"/>
      <c r="C1" s="469"/>
      <c r="D1" s="469"/>
      <c r="E1" s="469"/>
      <c r="F1" s="469"/>
      <c r="G1" s="469"/>
      <c r="H1" s="469"/>
      <c r="I1" s="469"/>
      <c r="J1" s="469"/>
      <c r="K1" s="469"/>
      <c r="L1" s="469"/>
      <c r="M1" s="469"/>
      <c r="N1" s="469"/>
      <c r="O1" s="469"/>
      <c r="P1" s="469"/>
      <c r="Q1" s="469"/>
    </row>
    <row r="2" spans="2:17" ht="15.75" x14ac:dyDescent="0.25">
      <c r="B2" s="713" t="s">
        <v>407</v>
      </c>
      <c r="C2" s="713"/>
      <c r="D2" s="713"/>
      <c r="E2" s="713"/>
      <c r="F2" s="713"/>
      <c r="G2" s="713"/>
      <c r="H2" s="713"/>
      <c r="I2" s="469"/>
      <c r="J2" s="469"/>
      <c r="K2" s="469"/>
      <c r="L2" s="469"/>
      <c r="M2" s="469"/>
      <c r="N2" s="469"/>
      <c r="O2" s="469"/>
      <c r="P2" s="469"/>
      <c r="Q2" s="469"/>
    </row>
    <row r="3" spans="2:17" ht="15.75" x14ac:dyDescent="0.25">
      <c r="B3" s="469"/>
      <c r="C3" s="469"/>
      <c r="D3" s="469"/>
      <c r="E3" s="469"/>
      <c r="F3" s="469"/>
      <c r="G3" s="469"/>
      <c r="H3" s="469"/>
      <c r="I3" s="470"/>
      <c r="J3" s="469"/>
      <c r="K3" s="469"/>
      <c r="L3" s="469"/>
      <c r="M3" s="469"/>
      <c r="N3" s="469"/>
      <c r="O3" s="469"/>
      <c r="P3" s="469"/>
      <c r="Q3" s="469"/>
    </row>
    <row r="4" spans="2:17" ht="21" customHeight="1" x14ac:dyDescent="0.25">
      <c r="B4" s="714" t="s">
        <v>432</v>
      </c>
      <c r="C4" s="714"/>
      <c r="D4" s="714"/>
      <c r="E4" s="714"/>
      <c r="F4" s="469"/>
      <c r="G4" s="469"/>
      <c r="H4" s="469"/>
      <c r="I4" s="469"/>
      <c r="J4" s="469"/>
      <c r="K4" s="469"/>
      <c r="L4" s="469"/>
      <c r="M4" s="469"/>
      <c r="N4" s="469"/>
      <c r="O4" s="469"/>
      <c r="P4" s="469"/>
      <c r="Q4" s="469"/>
    </row>
    <row r="5" spans="2:17" ht="21" customHeight="1" thickBot="1" x14ac:dyDescent="0.3">
      <c r="B5" s="469"/>
      <c r="C5" s="469"/>
      <c r="D5" s="469"/>
      <c r="E5" s="469"/>
      <c r="F5" s="469"/>
      <c r="G5" s="469"/>
      <c r="H5" s="469"/>
      <c r="I5" s="469"/>
      <c r="J5" s="469"/>
      <c r="K5" s="469"/>
      <c r="L5" s="469"/>
      <c r="M5" s="471"/>
      <c r="N5" s="388"/>
      <c r="O5" s="469"/>
      <c r="P5" s="469"/>
      <c r="Q5" s="469"/>
    </row>
    <row r="6" spans="2:17" ht="20.25" customHeight="1" thickTop="1" thickBot="1" x14ac:dyDescent="0.3">
      <c r="B6" s="715" t="s">
        <v>146</v>
      </c>
      <c r="C6" s="716"/>
      <c r="D6" s="717"/>
      <c r="E6" s="472"/>
      <c r="F6" s="469"/>
      <c r="G6" s="473"/>
      <c r="H6" s="473"/>
      <c r="I6" s="473"/>
      <c r="J6" s="473"/>
      <c r="K6" s="469"/>
      <c r="L6" s="469"/>
      <c r="M6" s="471"/>
      <c r="N6" s="388"/>
      <c r="O6" s="469"/>
      <c r="P6" s="469"/>
      <c r="Q6" s="469"/>
    </row>
    <row r="7" spans="2:17" ht="20.25" customHeight="1" thickTop="1" thickBot="1" x14ac:dyDescent="0.3">
      <c r="B7" s="858" t="s">
        <v>715</v>
      </c>
      <c r="C7" s="469"/>
      <c r="D7" s="469"/>
      <c r="E7" s="472"/>
      <c r="F7" s="469"/>
      <c r="G7" s="473"/>
      <c r="H7" s="473"/>
      <c r="I7" s="473"/>
      <c r="J7" s="473"/>
      <c r="K7" s="469"/>
      <c r="L7" s="469"/>
      <c r="M7" s="471"/>
      <c r="N7" s="388"/>
      <c r="O7" s="469"/>
      <c r="P7" s="469"/>
      <c r="Q7" s="469"/>
    </row>
    <row r="8" spans="2:17" ht="20.25" customHeight="1" thickTop="1" thickBot="1" x14ac:dyDescent="0.3">
      <c r="B8" s="480" t="s">
        <v>456</v>
      </c>
      <c r="C8" s="469"/>
      <c r="D8" s="469"/>
      <c r="E8" s="469"/>
      <c r="F8" s="479" t="s">
        <v>147</v>
      </c>
      <c r="G8" s="576">
        <v>0.2601</v>
      </c>
      <c r="H8" s="473"/>
      <c r="I8" s="473"/>
      <c r="J8" s="473"/>
      <c r="K8" s="469"/>
      <c r="L8" s="469"/>
      <c r="M8" s="471"/>
      <c r="N8" s="388"/>
      <c r="O8" s="469"/>
      <c r="P8" s="469"/>
      <c r="Q8" s="469"/>
    </row>
    <row r="9" spans="2:17" ht="19.5" customHeight="1" thickTop="1" thickBot="1" x14ac:dyDescent="0.4">
      <c r="B9" s="480" t="s">
        <v>640</v>
      </c>
      <c r="C9" s="480"/>
      <c r="D9" s="469"/>
      <c r="E9" s="469"/>
      <c r="F9" s="474" t="s">
        <v>245</v>
      </c>
      <c r="G9" s="482">
        <v>2.3639999999999999</v>
      </c>
      <c r="H9" s="473"/>
      <c r="I9" s="473"/>
      <c r="J9" s="473"/>
      <c r="K9" s="469"/>
      <c r="L9" s="469"/>
      <c r="M9" s="471"/>
      <c r="N9" s="388"/>
      <c r="O9" s="469"/>
      <c r="P9" s="469"/>
      <c r="Q9" s="469"/>
    </row>
    <row r="10" spans="2:17" ht="20.25" thickTop="1" thickBot="1" x14ac:dyDescent="0.4">
      <c r="B10" s="480" t="s">
        <v>641</v>
      </c>
      <c r="C10" s="480"/>
      <c r="D10" s="469"/>
      <c r="E10" s="469"/>
      <c r="F10" s="474" t="s">
        <v>246</v>
      </c>
      <c r="G10" s="483">
        <v>0.34699999999999998</v>
      </c>
      <c r="H10" s="473"/>
      <c r="I10" s="473"/>
      <c r="J10" s="473"/>
      <c r="K10" s="469"/>
      <c r="L10" s="469"/>
      <c r="M10" s="471"/>
      <c r="N10" s="388"/>
      <c r="O10" s="469"/>
      <c r="P10" s="469"/>
      <c r="Q10" s="469"/>
    </row>
    <row r="11" spans="2:17" ht="15.75" thickTop="1" x14ac:dyDescent="0.25">
      <c r="B11" s="718"/>
      <c r="C11" s="718"/>
      <c r="D11" s="469"/>
      <c r="E11" s="469"/>
      <c r="F11" s="469"/>
      <c r="G11" s="473"/>
      <c r="H11" s="473"/>
      <c r="I11" s="473"/>
      <c r="J11" s="473"/>
      <c r="K11" s="469"/>
      <c r="L11" s="469"/>
      <c r="M11" s="471"/>
      <c r="N11" s="388"/>
      <c r="O11" s="469"/>
      <c r="P11" s="469"/>
      <c r="Q11" s="469"/>
    </row>
    <row r="12" spans="2:17" ht="15.75" thickBot="1" x14ac:dyDescent="0.3">
      <c r="B12" s="475"/>
      <c r="C12" s="475"/>
      <c r="D12" s="469"/>
      <c r="E12" s="475"/>
      <c r="F12" s="469"/>
      <c r="G12" s="473"/>
      <c r="H12" s="473"/>
      <c r="I12" s="473"/>
      <c r="J12" s="473"/>
      <c r="K12" s="469"/>
      <c r="L12" s="469"/>
      <c r="M12" s="471"/>
      <c r="N12" s="388"/>
      <c r="O12" s="469"/>
      <c r="P12" s="469"/>
      <c r="Q12" s="469"/>
    </row>
    <row r="13" spans="2:17" ht="15.75" customHeight="1" thickTop="1" thickBot="1" x14ac:dyDescent="0.3">
      <c r="B13" s="480" t="s">
        <v>642</v>
      </c>
      <c r="C13" s="476"/>
      <c r="D13" s="469"/>
      <c r="E13" s="476"/>
      <c r="F13" s="474" t="s">
        <v>453</v>
      </c>
      <c r="G13" s="484">
        <v>2.88</v>
      </c>
      <c r="H13" s="719" t="str">
        <f>IF(G13&lt;1,"non è possibile!","")</f>
        <v/>
      </c>
      <c r="I13" s="720"/>
      <c r="J13" s="469"/>
      <c r="K13" s="469"/>
      <c r="L13" s="469"/>
      <c r="M13" s="471"/>
      <c r="N13" s="388"/>
      <c r="O13" s="469"/>
      <c r="P13" s="469"/>
      <c r="Q13" s="469"/>
    </row>
    <row r="14" spans="2:17" ht="16.149999999999999" customHeight="1" thickTop="1" thickBot="1" x14ac:dyDescent="0.3">
      <c r="B14" s="480" t="s">
        <v>643</v>
      </c>
      <c r="C14" s="476"/>
      <c r="D14" s="469"/>
      <c r="E14" s="476"/>
      <c r="F14" s="474" t="s">
        <v>454</v>
      </c>
      <c r="G14" s="485" t="s">
        <v>35</v>
      </c>
      <c r="H14" s="469"/>
      <c r="I14" s="469"/>
      <c r="J14" s="477"/>
      <c r="K14" s="469"/>
      <c r="L14" s="469"/>
      <c r="M14" s="471"/>
      <c r="N14" s="388"/>
      <c r="O14" s="469"/>
      <c r="P14" s="469"/>
      <c r="Q14" s="469"/>
    </row>
    <row r="15" spans="2:17" ht="16.5" thickTop="1" thickBot="1" x14ac:dyDescent="0.3">
      <c r="B15" s="480" t="s">
        <v>644</v>
      </c>
      <c r="C15" s="478"/>
      <c r="D15" s="469"/>
      <c r="E15" s="478"/>
      <c r="F15" s="474" t="s">
        <v>455</v>
      </c>
      <c r="G15" s="485" t="s">
        <v>157</v>
      </c>
      <c r="H15" s="477"/>
      <c r="I15" s="477"/>
      <c r="P15" s="469"/>
      <c r="Q15" s="469"/>
    </row>
    <row r="16" spans="2:17" ht="16.5" thickTop="1" thickBot="1" x14ac:dyDescent="0.3">
      <c r="B16" s="480"/>
      <c r="C16" s="478"/>
      <c r="D16" s="469"/>
      <c r="E16" s="478"/>
      <c r="F16" s="617"/>
      <c r="G16" s="20"/>
      <c r="H16" s="477"/>
      <c r="I16" s="477"/>
      <c r="P16" s="469"/>
      <c r="Q16" s="469"/>
    </row>
    <row r="17" spans="2:17" ht="16.5" thickTop="1" thickBot="1" x14ac:dyDescent="0.3">
      <c r="B17" s="851" t="s">
        <v>671</v>
      </c>
      <c r="C17" s="852"/>
      <c r="D17" s="852"/>
      <c r="E17" s="853"/>
      <c r="F17" s="859" t="s">
        <v>684</v>
      </c>
      <c r="G17" s="860">
        <f>VLOOKUP(B17,'Foglio deposito'!C283:F292,4,FALSE)</f>
        <v>0.3</v>
      </c>
      <c r="H17" s="477"/>
      <c r="I17" s="477"/>
      <c r="P17" s="469"/>
      <c r="Q17" s="469"/>
    </row>
    <row r="18" spans="2:17" ht="16.5" thickTop="1" thickBot="1" x14ac:dyDescent="0.3">
      <c r="B18" s="851"/>
      <c r="C18" s="852"/>
      <c r="D18" s="852"/>
      <c r="E18" s="853"/>
      <c r="F18" s="859"/>
      <c r="G18" s="860"/>
      <c r="H18" s="477"/>
      <c r="P18" s="469"/>
      <c r="Q18" s="469"/>
    </row>
    <row r="19" spans="2:17" ht="16.5" thickTop="1" thickBot="1" x14ac:dyDescent="0.3">
      <c r="B19" s="848" t="s">
        <v>683</v>
      </c>
      <c r="C19" s="849"/>
      <c r="D19" s="849"/>
      <c r="E19" s="850"/>
      <c r="F19" s="854" t="s">
        <v>684</v>
      </c>
      <c r="G19" s="536">
        <f>VLOOKUP('ANALISI STATICA LINEARE'!B19,'Foglio deposito'!C291:F292,4,FALSE)</f>
        <v>0</v>
      </c>
      <c r="H19" s="477"/>
      <c r="J19" s="477"/>
      <c r="K19" s="469"/>
      <c r="L19" s="469"/>
      <c r="M19" s="471"/>
      <c r="N19" s="388"/>
      <c r="O19" s="469"/>
      <c r="P19" s="469"/>
      <c r="Q19" s="469"/>
    </row>
    <row r="20" spans="2:17" ht="15.75" thickTop="1" x14ac:dyDescent="0.25">
      <c r="B20" s="577"/>
      <c r="C20" s="577"/>
      <c r="D20" s="20"/>
      <c r="E20" s="577"/>
      <c r="F20" s="108"/>
      <c r="G20" s="578"/>
      <c r="H20" s="578"/>
      <c r="I20" s="578"/>
      <c r="J20" s="578"/>
      <c r="K20" s="20"/>
      <c r="L20" s="20"/>
      <c r="M20" s="178"/>
      <c r="N20" s="108"/>
      <c r="O20" s="20"/>
      <c r="P20" s="20"/>
      <c r="Q20" s="20"/>
    </row>
    <row r="21" spans="2:17" ht="18" x14ac:dyDescent="0.35">
      <c r="B21" s="369" t="s">
        <v>494</v>
      </c>
      <c r="C21" s="20"/>
      <c r="D21" s="20"/>
      <c r="E21" s="20"/>
      <c r="F21" s="579" t="s">
        <v>247</v>
      </c>
      <c r="G21" s="580">
        <v>0.05</v>
      </c>
      <c r="H21" s="578"/>
      <c r="I21" s="178"/>
      <c r="J21" s="173"/>
      <c r="K21" s="178"/>
      <c r="L21" s="20"/>
      <c r="M21" s="178"/>
      <c r="N21" s="108"/>
      <c r="O21" s="20"/>
      <c r="P21" s="20"/>
      <c r="Q21" s="20"/>
    </row>
    <row r="22" spans="2:17" x14ac:dyDescent="0.25">
      <c r="B22" s="20" t="s">
        <v>443</v>
      </c>
      <c r="C22" s="20"/>
      <c r="D22" s="20"/>
      <c r="E22" s="20"/>
      <c r="F22" s="581" t="s">
        <v>144</v>
      </c>
      <c r="G22" s="582">
        <v>9.8059999999999992</v>
      </c>
      <c r="H22" s="578"/>
      <c r="I22" s="178"/>
      <c r="J22" s="173"/>
      <c r="K22" s="178"/>
      <c r="L22" s="20"/>
      <c r="M22" s="178"/>
      <c r="N22" s="108"/>
      <c r="O22" s="20"/>
      <c r="P22" s="20"/>
      <c r="Q22" s="20"/>
    </row>
    <row r="23" spans="2:17" ht="18" x14ac:dyDescent="0.35">
      <c r="B23" s="20" t="s">
        <v>639</v>
      </c>
      <c r="C23" s="20"/>
      <c r="D23" s="20"/>
      <c r="E23" s="20"/>
      <c r="F23" s="574" t="s">
        <v>244</v>
      </c>
      <c r="G23" s="405">
        <f>G8*9.806</f>
        <v>2.5505405999999997</v>
      </c>
      <c r="H23" s="578"/>
      <c r="I23" s="178"/>
      <c r="J23" s="173"/>
      <c r="K23" s="178"/>
      <c r="L23" s="110"/>
      <c r="M23" s="105"/>
      <c r="N23" s="108"/>
      <c r="O23" s="20"/>
      <c r="P23" s="20"/>
      <c r="Q23" s="20"/>
    </row>
    <row r="24" spans="2:17" ht="18" x14ac:dyDescent="0.25">
      <c r="B24" s="389" t="s">
        <v>444</v>
      </c>
      <c r="C24" s="20"/>
      <c r="D24" s="20"/>
      <c r="E24" s="20"/>
      <c r="F24" s="581" t="s">
        <v>148</v>
      </c>
      <c r="G24" s="583">
        <f>IF(G15="T1",1,IF(G15="T2",1.2,IF(G15="T3",1.2,IF(G15="T4",1.4,""))))</f>
        <v>1</v>
      </c>
      <c r="H24" s="578"/>
      <c r="J24" s="173"/>
      <c r="K24" s="178"/>
      <c r="L24" s="110"/>
      <c r="M24" s="105"/>
      <c r="N24" s="108"/>
      <c r="O24" s="20"/>
      <c r="P24" s="20"/>
      <c r="Q24" s="20"/>
    </row>
    <row r="25" spans="2:17" ht="18" x14ac:dyDescent="0.25">
      <c r="B25" s="389" t="s">
        <v>445</v>
      </c>
      <c r="C25" s="20"/>
      <c r="D25" s="20"/>
      <c r="E25" s="20"/>
      <c r="F25" s="581" t="s">
        <v>150</v>
      </c>
      <c r="G25" s="584">
        <f>IF(G14="A",'Foglio deposito'!C108,IF(G14="B",'Foglio deposito'!C109,IF(G14="C",'Foglio deposito'!C110,IF(G14="D",'Foglio deposito'!C111,IF(G14="E",'Foglio deposito'!C112,"")))))</f>
        <v>1.1540494399999999</v>
      </c>
      <c r="H25" s="578"/>
      <c r="J25" s="173"/>
      <c r="K25" s="178"/>
      <c r="L25" s="110"/>
      <c r="M25" s="105"/>
      <c r="N25" s="108"/>
      <c r="O25" s="20"/>
      <c r="P25" s="20"/>
      <c r="Q25" s="20"/>
    </row>
    <row r="26" spans="2:17" x14ac:dyDescent="0.25">
      <c r="B26" s="389" t="s">
        <v>446</v>
      </c>
      <c r="C26" s="20"/>
      <c r="D26" s="20"/>
      <c r="E26" s="20"/>
      <c r="F26" s="581" t="s">
        <v>121</v>
      </c>
      <c r="G26" s="584">
        <f>G24*G25</f>
        <v>1.1540494399999999</v>
      </c>
      <c r="H26" s="578"/>
      <c r="I26" s="178"/>
      <c r="J26" s="173"/>
      <c r="K26" s="178"/>
      <c r="L26" s="110"/>
      <c r="M26" s="105"/>
      <c r="N26" s="108"/>
      <c r="O26" s="20"/>
      <c r="P26" s="20"/>
      <c r="Q26" s="20"/>
    </row>
    <row r="27" spans="2:17" ht="18" x14ac:dyDescent="0.25">
      <c r="B27" s="389" t="s">
        <v>447</v>
      </c>
      <c r="C27" s="20"/>
      <c r="D27" s="20"/>
      <c r="E27" s="20"/>
      <c r="F27" s="581" t="s">
        <v>152</v>
      </c>
      <c r="G27" s="584">
        <f>IF(G14="A",'Foglio deposito'!D108,IF(G14="B",'Foglio deposito'!D109,IF(G14="C",'Foglio deposito'!D110,IF(G14="D",'Foglio deposito'!D111,IF(G14="E",'Foglio deposito'!D112,"")))))</f>
        <v>1.3593359108047205</v>
      </c>
      <c r="H27" s="578"/>
      <c r="I27" s="178"/>
      <c r="J27" s="173"/>
      <c r="K27" s="178"/>
      <c r="L27" s="110"/>
      <c r="M27" s="105"/>
      <c r="N27" s="108"/>
      <c r="O27" s="20"/>
      <c r="P27" s="20"/>
      <c r="Q27" s="20"/>
    </row>
    <row r="28" spans="2:17" ht="18" x14ac:dyDescent="0.25">
      <c r="B28" s="389" t="s">
        <v>448</v>
      </c>
      <c r="C28" s="20"/>
      <c r="D28" s="20"/>
      <c r="E28" s="20"/>
      <c r="F28" s="581" t="s">
        <v>153</v>
      </c>
      <c r="G28" s="403">
        <f>G29/3</f>
        <v>0.15722985368307932</v>
      </c>
      <c r="H28" s="578"/>
      <c r="I28" s="178"/>
      <c r="J28" s="173"/>
      <c r="K28" s="178"/>
      <c r="L28" s="110"/>
      <c r="M28" s="105"/>
      <c r="N28" s="108"/>
      <c r="O28" s="20"/>
      <c r="P28" s="20"/>
      <c r="Q28" s="20"/>
    </row>
    <row r="29" spans="2:17" ht="18" x14ac:dyDescent="0.25">
      <c r="B29" s="389" t="s">
        <v>449</v>
      </c>
      <c r="C29" s="20"/>
      <c r="D29" s="20"/>
      <c r="E29" s="20"/>
      <c r="F29" s="581" t="s">
        <v>154</v>
      </c>
      <c r="G29" s="403">
        <f>G27*G10</f>
        <v>0.47168956104923798</v>
      </c>
      <c r="H29" s="578"/>
      <c r="I29" s="178"/>
      <c r="J29" s="173"/>
      <c r="K29" s="178"/>
      <c r="L29" s="110"/>
      <c r="M29" s="105"/>
      <c r="N29" s="108"/>
      <c r="O29" s="20"/>
      <c r="P29" s="20"/>
      <c r="Q29" s="20"/>
    </row>
    <row r="30" spans="2:17" ht="18" x14ac:dyDescent="0.25">
      <c r="B30" s="389" t="s">
        <v>450</v>
      </c>
      <c r="C30" s="20"/>
      <c r="D30" s="20"/>
      <c r="E30" s="20"/>
      <c r="F30" s="581" t="s">
        <v>155</v>
      </c>
      <c r="G30" s="403">
        <f>4*G23/G22+1.6</f>
        <v>2.6404000000000001</v>
      </c>
      <c r="H30" s="578"/>
      <c r="I30" s="178"/>
      <c r="J30" s="173"/>
      <c r="K30" s="178"/>
      <c r="L30" s="110"/>
      <c r="M30" s="105"/>
      <c r="N30" s="108"/>
      <c r="O30" s="20"/>
      <c r="P30" s="20"/>
      <c r="Q30" s="20"/>
    </row>
    <row r="31" spans="2:17" x14ac:dyDescent="0.25">
      <c r="B31" s="389" t="s">
        <v>451</v>
      </c>
      <c r="C31" s="20"/>
      <c r="D31" s="20"/>
      <c r="E31" s="20"/>
      <c r="F31" s="585" t="s">
        <v>156</v>
      </c>
      <c r="G31" s="536">
        <v>5</v>
      </c>
      <c r="H31" s="578"/>
      <c r="I31" s="178"/>
      <c r="J31" s="586"/>
      <c r="K31" s="178"/>
      <c r="L31" s="110"/>
      <c r="M31" s="105"/>
      <c r="N31" s="108"/>
      <c r="O31" s="20"/>
      <c r="P31" s="20"/>
      <c r="Q31" s="20"/>
    </row>
    <row r="32" spans="2:17" x14ac:dyDescent="0.25">
      <c r="B32" s="20" t="s">
        <v>452</v>
      </c>
      <c r="C32" s="20"/>
      <c r="D32" s="20"/>
      <c r="E32" s="20"/>
      <c r="F32" s="585" t="s">
        <v>6</v>
      </c>
      <c r="G32" s="536">
        <f>IF((10/(5+G31))^0.5&lt;0.55,1/G13,(10/(5+G31))^0.5)</f>
        <v>1</v>
      </c>
      <c r="H32" s="578"/>
      <c r="I32" s="178"/>
      <c r="J32" s="586"/>
      <c r="K32" s="178"/>
      <c r="L32" s="110"/>
      <c r="M32" s="105"/>
      <c r="N32" s="108"/>
      <c r="O32" s="20"/>
      <c r="P32" s="20"/>
      <c r="Q32" s="20"/>
    </row>
    <row r="33" spans="2:17" x14ac:dyDescent="0.25">
      <c r="B33" s="20" t="s">
        <v>457</v>
      </c>
      <c r="C33" s="20"/>
      <c r="D33" s="20"/>
      <c r="E33" s="20"/>
      <c r="F33" s="581" t="s">
        <v>158</v>
      </c>
      <c r="G33" s="587">
        <f>1/G13</f>
        <v>0.34722222222222221</v>
      </c>
      <c r="H33" s="578"/>
      <c r="I33" s="178"/>
      <c r="J33" s="588"/>
      <c r="K33" s="178"/>
      <c r="L33" s="110"/>
      <c r="M33" s="105"/>
      <c r="N33" s="108"/>
      <c r="O33" s="20"/>
      <c r="P33" s="20"/>
      <c r="Q33" s="20"/>
    </row>
    <row r="34" spans="2:17" x14ac:dyDescent="0.25">
      <c r="B34" s="368" t="s">
        <v>599</v>
      </c>
      <c r="C34" s="20"/>
      <c r="D34" s="20"/>
      <c r="E34" s="20"/>
      <c r="F34" s="589" t="s">
        <v>112</v>
      </c>
      <c r="G34" s="590">
        <v>1</v>
      </c>
      <c r="H34" s="578"/>
      <c r="I34" s="178"/>
      <c r="J34" s="173"/>
      <c r="K34" s="178"/>
      <c r="L34" s="110"/>
      <c r="M34" s="105"/>
      <c r="N34" s="108"/>
      <c r="O34" s="20"/>
      <c r="P34" s="20"/>
      <c r="Q34" s="20"/>
    </row>
    <row r="35" spans="2:17" x14ac:dyDescent="0.25">
      <c r="B35" s="20"/>
      <c r="C35" s="20"/>
      <c r="D35" s="20"/>
      <c r="E35" s="20"/>
      <c r="F35" s="20"/>
      <c r="G35" s="20"/>
      <c r="H35" s="578"/>
      <c r="I35" s="178"/>
      <c r="J35" s="173"/>
      <c r="K35" s="178"/>
      <c r="L35" s="110"/>
      <c r="M35" s="105"/>
      <c r="N35" s="108"/>
      <c r="O35" s="20"/>
      <c r="P35" s="20"/>
      <c r="Q35" s="20"/>
    </row>
    <row r="36" spans="2:17" x14ac:dyDescent="0.25">
      <c r="B36" s="20"/>
      <c r="C36" s="20"/>
      <c r="D36" s="20"/>
      <c r="E36" s="20"/>
      <c r="F36" s="20"/>
      <c r="G36" s="578"/>
      <c r="H36" s="578"/>
      <c r="I36" s="20"/>
      <c r="J36" s="20"/>
      <c r="K36" s="110"/>
      <c r="L36" s="105"/>
      <c r="M36" s="108"/>
      <c r="N36" s="591"/>
      <c r="O36" s="102"/>
      <c r="P36" s="178"/>
      <c r="Q36" s="20"/>
    </row>
    <row r="37" spans="2:17" x14ac:dyDescent="0.25">
      <c r="B37" s="721" t="s">
        <v>433</v>
      </c>
      <c r="C37" s="721"/>
      <c r="D37" s="721"/>
      <c r="E37" s="721"/>
      <c r="F37" s="20"/>
      <c r="G37" s="20"/>
      <c r="H37" s="575"/>
      <c r="I37" s="20"/>
      <c r="J37" s="20"/>
      <c r="K37" s="20"/>
      <c r="L37" s="20"/>
      <c r="M37" s="20"/>
      <c r="N37" s="20"/>
      <c r="O37" s="20"/>
      <c r="P37" s="20"/>
      <c r="Q37" s="20"/>
    </row>
    <row r="38" spans="2:17" x14ac:dyDescent="0.25">
      <c r="B38" s="573"/>
      <c r="C38" s="573"/>
      <c r="D38" s="573"/>
      <c r="E38" s="573"/>
      <c r="F38" s="20"/>
      <c r="G38" s="20"/>
      <c r="H38" s="20"/>
      <c r="I38" s="20"/>
      <c r="J38" s="20"/>
      <c r="K38" s="20"/>
      <c r="L38" s="20"/>
      <c r="M38" s="20"/>
      <c r="N38" s="20"/>
      <c r="O38" s="20"/>
      <c r="P38" s="20"/>
      <c r="Q38" s="20"/>
    </row>
    <row r="39" spans="2:17" ht="18" x14ac:dyDescent="0.25">
      <c r="B39" s="20" t="s">
        <v>595</v>
      </c>
      <c r="C39" s="573"/>
      <c r="D39" s="573"/>
      <c r="E39" s="573"/>
      <c r="F39" s="592" t="s">
        <v>162</v>
      </c>
      <c r="G39" s="405">
        <f>IF(G55&lt;G28,G23*G26*G32*G9*(G55/G28+1/(G32*G9)*(1-G55/G28)),IF(G55&lt;G29,G23*G26*G32*G9,IF(G55&lt;G30,G23*G26*G32*G9*(G29/G55),G23*G26*G32*G9*((G29*G30)/G55^2))))</f>
        <v>6.9583156844648499</v>
      </c>
      <c r="H39" s="593">
        <f>G39/G22</f>
        <v>0.70959776508921579</v>
      </c>
      <c r="I39" s="20"/>
      <c r="J39" s="20"/>
      <c r="K39" s="20"/>
      <c r="L39" s="20"/>
      <c r="M39" s="20"/>
      <c r="N39" s="20"/>
      <c r="O39" s="20"/>
      <c r="P39" s="20"/>
      <c r="Q39" s="20"/>
    </row>
    <row r="40" spans="2:17" ht="18" x14ac:dyDescent="0.25">
      <c r="B40" s="20" t="s">
        <v>596</v>
      </c>
      <c r="C40" s="573"/>
      <c r="D40" s="573"/>
      <c r="E40" s="573"/>
      <c r="F40" s="592" t="s">
        <v>163</v>
      </c>
      <c r="G40" s="405">
        <f>IF(G55&lt;G28,G23*G26*G33*G9*(G55/G28+1/(G33*G9)*(1-G55/G28)),IF(G55&lt;G29,G23*G26*G33*G9,IF(G55&lt;G30,G23*G26*G33*G9*(G29/G55),G23*G26*G33*G9*((G29*G30)/G55^2))))</f>
        <v>2.4160818348836286</v>
      </c>
      <c r="H40" s="594">
        <f>G40/G22</f>
        <v>0.24638811287819995</v>
      </c>
      <c r="I40" s="20"/>
      <c r="J40" s="20"/>
      <c r="K40" s="20"/>
      <c r="L40" s="20"/>
      <c r="M40" s="20"/>
      <c r="N40" s="20"/>
      <c r="O40" s="20"/>
      <c r="P40" s="20"/>
      <c r="Q40" s="20"/>
    </row>
    <row r="41" spans="2:17" x14ac:dyDescent="0.25">
      <c r="B41" s="573"/>
      <c r="C41" s="573"/>
      <c r="D41" s="573"/>
      <c r="E41" s="573"/>
      <c r="F41" s="20"/>
      <c r="G41" s="20"/>
      <c r="H41" s="20"/>
      <c r="I41" s="20"/>
      <c r="J41" s="20"/>
      <c r="K41" s="20"/>
      <c r="L41" s="20"/>
      <c r="M41" s="20"/>
      <c r="N41" s="20"/>
      <c r="O41" s="20"/>
      <c r="P41" s="20"/>
      <c r="Q41" s="20"/>
    </row>
    <row r="42" spans="2:17" x14ac:dyDescent="0.25">
      <c r="B42" s="573"/>
      <c r="C42" s="573"/>
      <c r="D42" s="573"/>
      <c r="E42" s="573"/>
      <c r="F42" s="20"/>
      <c r="G42" s="20"/>
      <c r="H42" s="20"/>
      <c r="I42" s="20"/>
      <c r="J42" s="20"/>
      <c r="K42" s="20"/>
      <c r="L42" s="20"/>
      <c r="M42" s="20"/>
      <c r="N42" s="20"/>
      <c r="O42" s="20"/>
      <c r="P42" s="20"/>
      <c r="Q42" s="20"/>
    </row>
    <row r="43" spans="2:17" x14ac:dyDescent="0.25">
      <c r="B43" s="573"/>
      <c r="C43" s="573"/>
      <c r="D43" s="573"/>
      <c r="E43" s="573"/>
      <c r="F43" s="20"/>
      <c r="G43" s="20"/>
      <c r="H43" s="575"/>
      <c r="I43" s="20"/>
      <c r="J43" s="20"/>
      <c r="K43" s="20"/>
      <c r="L43" s="20"/>
      <c r="M43" s="20"/>
      <c r="N43" s="20"/>
      <c r="O43" s="20"/>
      <c r="P43" s="20"/>
      <c r="Q43" s="20"/>
    </row>
    <row r="44" spans="2:17" x14ac:dyDescent="0.25">
      <c r="B44" s="573"/>
      <c r="C44" s="573"/>
      <c r="D44" s="573"/>
      <c r="E44" s="573"/>
      <c r="F44" s="20"/>
      <c r="G44" s="20"/>
      <c r="H44" s="575"/>
      <c r="I44" s="20"/>
      <c r="J44" s="20"/>
      <c r="K44" s="20"/>
      <c r="L44" s="20"/>
      <c r="M44" s="20"/>
      <c r="N44" s="20"/>
      <c r="O44" s="20"/>
      <c r="P44" s="20"/>
      <c r="Q44" s="20"/>
    </row>
    <row r="45" spans="2:17" x14ac:dyDescent="0.25">
      <c r="B45" s="573"/>
      <c r="C45" s="573"/>
      <c r="D45" s="573"/>
      <c r="E45" s="573"/>
      <c r="F45" s="20"/>
      <c r="G45" s="20"/>
      <c r="H45" s="575"/>
      <c r="I45" s="20"/>
      <c r="J45" s="20"/>
      <c r="K45" s="20"/>
      <c r="L45" s="20"/>
      <c r="M45" s="20"/>
      <c r="N45" s="20"/>
      <c r="O45" s="20"/>
      <c r="P45" s="20"/>
      <c r="Q45" s="20"/>
    </row>
    <row r="46" spans="2:17" x14ac:dyDescent="0.25">
      <c r="B46" s="573"/>
      <c r="C46" s="573"/>
      <c r="D46" s="573"/>
      <c r="E46" s="573"/>
      <c r="F46" s="20"/>
      <c r="G46" s="20"/>
      <c r="H46" s="575"/>
      <c r="I46" s="20"/>
      <c r="J46" s="20"/>
      <c r="K46" s="20"/>
      <c r="L46" s="20"/>
      <c r="M46" s="20"/>
      <c r="N46" s="20"/>
      <c r="O46" s="20"/>
      <c r="P46" s="20"/>
      <c r="Q46" s="20"/>
    </row>
    <row r="47" spans="2:17" x14ac:dyDescent="0.25">
      <c r="B47" s="573"/>
      <c r="C47" s="573"/>
      <c r="D47" s="573"/>
      <c r="E47" s="573"/>
      <c r="F47" s="20"/>
      <c r="G47" s="20"/>
      <c r="H47" s="575"/>
      <c r="I47" s="20"/>
      <c r="J47" s="20"/>
      <c r="K47" s="20"/>
      <c r="L47" s="20"/>
      <c r="M47" s="20"/>
      <c r="N47" s="20"/>
      <c r="O47" s="20"/>
      <c r="P47" s="20"/>
      <c r="Q47" s="20"/>
    </row>
    <row r="48" spans="2:17" x14ac:dyDescent="0.25">
      <c r="B48" s="573"/>
      <c r="C48" s="573"/>
      <c r="D48" s="573"/>
      <c r="E48" s="573"/>
      <c r="F48" s="20"/>
      <c r="G48" s="20"/>
      <c r="H48" s="575"/>
      <c r="I48" s="20"/>
      <c r="J48" s="20"/>
      <c r="K48" s="20"/>
      <c r="L48" s="20"/>
      <c r="M48" s="20"/>
      <c r="N48" s="20"/>
      <c r="O48" s="20"/>
      <c r="P48" s="20"/>
      <c r="Q48" s="20"/>
    </row>
    <row r="49" spans="2:18" x14ac:dyDescent="0.25">
      <c r="B49" s="573"/>
      <c r="C49" s="573"/>
      <c r="D49" s="573"/>
      <c r="E49" s="573"/>
      <c r="F49" s="20"/>
      <c r="G49" s="20"/>
      <c r="H49" s="575"/>
      <c r="I49" s="20"/>
      <c r="J49" s="20"/>
      <c r="K49" s="20"/>
      <c r="L49" s="20"/>
      <c r="M49" s="20"/>
      <c r="N49" s="20"/>
      <c r="O49" s="20"/>
      <c r="P49" s="20"/>
      <c r="Q49" s="20"/>
    </row>
    <row r="50" spans="2:18" x14ac:dyDescent="0.25">
      <c r="B50" s="573"/>
      <c r="C50" s="573"/>
      <c r="D50" s="573"/>
      <c r="E50" s="573"/>
      <c r="F50" s="20"/>
      <c r="G50" s="20"/>
      <c r="H50" s="575"/>
      <c r="I50" s="20"/>
      <c r="J50" s="20"/>
      <c r="K50" s="20"/>
      <c r="L50" s="20"/>
      <c r="M50" s="20"/>
      <c r="N50" s="20"/>
      <c r="O50" s="20"/>
      <c r="P50" s="20"/>
      <c r="Q50" s="20"/>
    </row>
    <row r="51" spans="2:18" x14ac:dyDescent="0.25">
      <c r="B51" s="573"/>
      <c r="C51" s="573"/>
      <c r="D51" s="573"/>
      <c r="E51" s="573"/>
      <c r="F51" s="20"/>
      <c r="G51" s="20"/>
      <c r="H51" s="575"/>
      <c r="I51" s="20"/>
      <c r="J51" s="20"/>
      <c r="K51" s="20"/>
      <c r="L51" s="20"/>
      <c r="M51" s="20"/>
      <c r="N51" s="20"/>
      <c r="O51" s="20"/>
      <c r="P51" s="20"/>
      <c r="Q51" s="20"/>
    </row>
    <row r="52" spans="2:18" x14ac:dyDescent="0.25">
      <c r="B52" s="573"/>
      <c r="C52" s="573"/>
      <c r="D52" s="573"/>
      <c r="E52" s="573"/>
      <c r="F52" s="20"/>
      <c r="G52" s="20"/>
      <c r="H52" s="575"/>
      <c r="I52" s="20"/>
      <c r="J52" s="20"/>
      <c r="K52" s="20"/>
      <c r="L52" s="20"/>
      <c r="M52" s="20"/>
      <c r="N52" s="20"/>
      <c r="O52" s="20"/>
      <c r="P52" s="20"/>
      <c r="Q52" s="20"/>
    </row>
    <row r="53" spans="2:18" x14ac:dyDescent="0.25">
      <c r="B53" s="722" t="s">
        <v>597</v>
      </c>
      <c r="C53" s="722"/>
      <c r="D53" s="722"/>
      <c r="E53" s="573"/>
      <c r="F53" s="20"/>
      <c r="G53" s="20"/>
      <c r="H53" s="575"/>
      <c r="I53" s="20"/>
      <c r="J53" s="20"/>
      <c r="K53" s="20"/>
      <c r="L53" s="20"/>
      <c r="M53" s="20"/>
      <c r="N53" s="20"/>
      <c r="O53" s="20"/>
      <c r="P53" s="20"/>
      <c r="Q53" s="20"/>
    </row>
    <row r="54" spans="2:18" x14ac:dyDescent="0.25">
      <c r="B54" s="20"/>
      <c r="C54" s="20"/>
      <c r="D54" s="20"/>
      <c r="E54" s="20"/>
      <c r="F54" s="20"/>
      <c r="G54" s="20"/>
      <c r="H54" s="20"/>
      <c r="I54" s="20"/>
      <c r="J54" s="20"/>
      <c r="K54" s="20"/>
      <c r="L54" s="20"/>
      <c r="M54" s="20"/>
      <c r="N54" s="20"/>
      <c r="O54" s="20"/>
      <c r="P54" s="20"/>
      <c r="Q54" s="595"/>
      <c r="R54" s="14"/>
    </row>
    <row r="55" spans="2:18" ht="18" x14ac:dyDescent="0.25">
      <c r="B55" s="542" t="s">
        <v>598</v>
      </c>
      <c r="C55" s="20"/>
      <c r="D55" s="20"/>
      <c r="E55" s="20"/>
      <c r="F55" s="581" t="s">
        <v>468</v>
      </c>
      <c r="G55" s="403">
        <f>G21*'Foglio deposito'!E88^(3/4)</f>
        <v>0.1868706083858499</v>
      </c>
      <c r="H55" s="194" t="str">
        <f>IF(G55&gt;2.5*G29," Il paragrafo 7.3.3.2 delle NTC 08 lo vieta!","")</f>
        <v/>
      </c>
      <c r="I55" s="20"/>
      <c r="J55" s="20"/>
      <c r="K55" s="20"/>
      <c r="L55" s="20"/>
      <c r="M55" s="20"/>
      <c r="N55" s="20"/>
      <c r="O55" s="20"/>
      <c r="P55" s="20"/>
      <c r="Q55" s="20"/>
      <c r="R55" s="88"/>
    </row>
    <row r="56" spans="2:18" ht="18.75" x14ac:dyDescent="0.35">
      <c r="B56" s="542" t="s">
        <v>165</v>
      </c>
      <c r="C56" s="20"/>
      <c r="D56" s="596"/>
      <c r="E56" s="597"/>
      <c r="F56" s="598" t="s">
        <v>164</v>
      </c>
      <c r="G56" s="543">
        <f>G40*'Foglio deposito'!C95*G34/G22</f>
        <v>486.21183668578124</v>
      </c>
      <c r="H56" s="20"/>
      <c r="I56" s="20"/>
      <c r="J56" s="20"/>
      <c r="K56" s="20"/>
      <c r="L56" s="20"/>
      <c r="M56" s="20"/>
      <c r="N56" s="20"/>
      <c r="O56" s="20"/>
      <c r="P56" s="20"/>
      <c r="Q56" s="595"/>
      <c r="R56" s="88"/>
    </row>
    <row r="57" spans="2:18" ht="15.75" x14ac:dyDescent="0.25">
      <c r="B57" s="599"/>
      <c r="C57" s="600"/>
      <c r="D57" s="596"/>
      <c r="E57" s="601"/>
      <c r="F57" s="20"/>
      <c r="G57" s="20"/>
      <c r="H57" s="20"/>
      <c r="I57" s="20"/>
      <c r="J57" s="20"/>
      <c r="K57" s="20"/>
      <c r="L57" s="20"/>
      <c r="M57" s="20"/>
      <c r="N57" s="20"/>
      <c r="O57" s="20"/>
      <c r="P57" s="20"/>
      <c r="Q57" s="595"/>
      <c r="R57" s="88"/>
    </row>
    <row r="58" spans="2:18" ht="15.75" x14ac:dyDescent="0.25">
      <c r="B58" s="599"/>
      <c r="C58" s="600"/>
      <c r="D58" s="596"/>
      <c r="E58" s="601"/>
      <c r="F58" s="20"/>
      <c r="G58" s="20"/>
      <c r="H58" s="20"/>
      <c r="I58" s="20"/>
      <c r="J58" s="20"/>
      <c r="K58" s="20"/>
      <c r="L58" s="20"/>
      <c r="M58" s="20"/>
      <c r="N58" s="20"/>
      <c r="O58" s="20"/>
      <c r="P58" s="20"/>
      <c r="Q58" s="595"/>
      <c r="R58" s="88"/>
    </row>
    <row r="59" spans="2:18" ht="15.75" x14ac:dyDescent="0.25">
      <c r="B59" s="599"/>
      <c r="C59" s="600"/>
      <c r="D59" s="596"/>
      <c r="E59" s="601"/>
      <c r="F59" s="20"/>
      <c r="G59" s="20"/>
      <c r="H59" s="20"/>
      <c r="I59" s="20"/>
      <c r="J59" s="20"/>
      <c r="K59" s="20"/>
      <c r="L59" s="20"/>
      <c r="M59" s="20"/>
      <c r="N59" s="20"/>
      <c r="O59" s="20"/>
      <c r="P59" s="20"/>
      <c r="Q59" s="595"/>
      <c r="R59" s="88"/>
    </row>
    <row r="60" spans="2:18" ht="15.75" x14ac:dyDescent="0.25">
      <c r="B60" s="599"/>
      <c r="C60" s="600"/>
      <c r="D60" s="596"/>
      <c r="E60" s="601"/>
      <c r="F60" s="20"/>
      <c r="G60" s="20"/>
      <c r="H60" s="20"/>
      <c r="I60" s="20"/>
      <c r="J60" s="20"/>
      <c r="K60" s="20"/>
      <c r="L60" s="20"/>
      <c r="M60" s="20"/>
      <c r="N60" s="20"/>
      <c r="O60" s="20"/>
      <c r="P60" s="20"/>
      <c r="Q60" s="595"/>
      <c r="R60" s="88"/>
    </row>
    <row r="61" spans="2:18" ht="15.75" x14ac:dyDescent="0.25">
      <c r="B61" s="599"/>
      <c r="C61" s="600"/>
      <c r="D61" s="596"/>
      <c r="E61" s="601"/>
      <c r="F61" s="20"/>
      <c r="G61" s="20"/>
      <c r="H61" s="20"/>
      <c r="I61" s="20"/>
      <c r="J61" s="20"/>
      <c r="K61" s="20"/>
      <c r="L61" s="20"/>
      <c r="M61" s="20"/>
      <c r="N61" s="20"/>
      <c r="O61" s="20"/>
      <c r="P61" s="20"/>
      <c r="Q61" s="595"/>
      <c r="R61" s="88"/>
    </row>
    <row r="62" spans="2:18" ht="15.75" x14ac:dyDescent="0.25">
      <c r="B62" s="599"/>
      <c r="C62" s="600"/>
      <c r="D62" s="596"/>
      <c r="E62" s="601"/>
      <c r="F62" s="20"/>
      <c r="G62" s="20"/>
      <c r="H62" s="20"/>
      <c r="I62" s="20"/>
      <c r="J62" s="20"/>
      <c r="K62" s="20"/>
      <c r="L62" s="20"/>
      <c r="M62" s="20"/>
      <c r="N62" s="20"/>
      <c r="O62" s="20"/>
      <c r="P62" s="20"/>
      <c r="Q62" s="595"/>
      <c r="R62" s="88"/>
    </row>
    <row r="63" spans="2:18" ht="15.75" x14ac:dyDescent="0.25">
      <c r="B63" s="599"/>
      <c r="C63" s="600"/>
      <c r="D63" s="596"/>
      <c r="E63" s="601"/>
      <c r="F63" s="20"/>
      <c r="G63" s="20"/>
      <c r="H63" s="20"/>
      <c r="I63" s="20"/>
      <c r="J63" s="20"/>
      <c r="K63" s="20"/>
      <c r="L63" s="20"/>
      <c r="M63" s="20"/>
      <c r="N63" s="20"/>
      <c r="O63" s="20"/>
      <c r="P63" s="20"/>
      <c r="Q63" s="595"/>
      <c r="R63" s="88"/>
    </row>
    <row r="64" spans="2:18" ht="15.75" x14ac:dyDescent="0.25">
      <c r="B64" s="599"/>
      <c r="C64" s="600"/>
      <c r="D64" s="596"/>
      <c r="E64" s="601"/>
      <c r="F64" s="20"/>
      <c r="G64" s="20"/>
      <c r="H64" s="20"/>
      <c r="I64" s="20"/>
      <c r="J64" s="20"/>
      <c r="K64" s="20"/>
      <c r="L64" s="20"/>
      <c r="M64" s="20"/>
      <c r="N64" s="20"/>
      <c r="O64" s="20"/>
      <c r="P64" s="20"/>
      <c r="Q64" s="595"/>
      <c r="R64" s="88"/>
    </row>
    <row r="65" spans="2:18" ht="15.75" x14ac:dyDescent="0.25">
      <c r="B65" s="599"/>
      <c r="C65" s="600"/>
      <c r="D65" s="596"/>
      <c r="E65" s="601"/>
      <c r="F65" s="20"/>
      <c r="G65" s="20"/>
      <c r="H65" s="20"/>
      <c r="I65" s="20"/>
      <c r="J65" s="20"/>
      <c r="K65" s="20"/>
      <c r="L65" s="20"/>
      <c r="M65" s="20"/>
      <c r="N65" s="20"/>
      <c r="O65" s="20"/>
      <c r="P65" s="20"/>
      <c r="Q65" s="595"/>
      <c r="R65" s="88"/>
    </row>
    <row r="66" spans="2:18" ht="15.75" x14ac:dyDescent="0.25">
      <c r="B66" s="599"/>
      <c r="C66" s="600"/>
      <c r="D66" s="596"/>
      <c r="E66" s="601"/>
      <c r="F66" s="20"/>
      <c r="G66" s="20"/>
      <c r="H66" s="20"/>
      <c r="I66" s="20"/>
      <c r="J66" s="20"/>
      <c r="K66" s="20"/>
      <c r="L66" s="20"/>
      <c r="M66" s="20"/>
      <c r="N66" s="20"/>
      <c r="O66" s="20"/>
      <c r="P66" s="20"/>
      <c r="Q66" s="595"/>
      <c r="R66" s="88"/>
    </row>
    <row r="67" spans="2:18" ht="15.75" x14ac:dyDescent="0.25">
      <c r="B67" s="599"/>
      <c r="C67" s="600"/>
      <c r="D67" s="596"/>
      <c r="E67" s="601"/>
      <c r="F67" s="20"/>
      <c r="G67" s="20"/>
      <c r="H67" s="20"/>
      <c r="I67" s="20"/>
      <c r="J67" s="20"/>
      <c r="K67" s="20"/>
      <c r="L67" s="20"/>
      <c r="M67" s="20"/>
      <c r="N67" s="20"/>
      <c r="O67" s="20"/>
      <c r="P67" s="20"/>
      <c r="Q67" s="595"/>
      <c r="R67" s="88"/>
    </row>
    <row r="68" spans="2:18" ht="15.75" x14ac:dyDescent="0.25">
      <c r="B68" s="599"/>
      <c r="C68" s="600"/>
      <c r="D68" s="596"/>
      <c r="E68" s="601"/>
      <c r="F68" s="20"/>
      <c r="G68" s="20"/>
      <c r="H68" s="20"/>
      <c r="I68" s="20"/>
      <c r="J68" s="20"/>
      <c r="K68" s="20"/>
      <c r="L68" s="20"/>
      <c r="M68" s="20"/>
      <c r="N68" s="20"/>
      <c r="O68" s="20"/>
      <c r="P68" s="20"/>
      <c r="Q68" s="595"/>
      <c r="R68" s="88"/>
    </row>
    <row r="69" spans="2:18" ht="15.75" x14ac:dyDescent="0.25">
      <c r="B69" s="599"/>
      <c r="C69" s="600"/>
      <c r="D69" s="596"/>
      <c r="E69" s="601"/>
      <c r="F69" s="20"/>
      <c r="G69" s="20"/>
      <c r="H69" s="20"/>
      <c r="I69" s="20"/>
      <c r="J69" s="20"/>
      <c r="K69" s="20"/>
      <c r="L69" s="20"/>
      <c r="M69" s="20"/>
      <c r="N69" s="20"/>
      <c r="O69" s="20"/>
      <c r="P69" s="20"/>
      <c r="Q69" s="595"/>
      <c r="R69" s="88"/>
    </row>
    <row r="70" spans="2:18" ht="15.75" x14ac:dyDescent="0.25">
      <c r="B70" s="599"/>
      <c r="C70" s="600"/>
      <c r="D70" s="596"/>
      <c r="E70" s="601"/>
      <c r="F70" s="20"/>
      <c r="G70" s="20"/>
      <c r="H70" s="20"/>
      <c r="I70" s="20"/>
      <c r="J70" s="20"/>
      <c r="K70" s="20"/>
      <c r="L70" s="20"/>
      <c r="M70" s="20"/>
      <c r="N70" s="20"/>
      <c r="O70" s="20"/>
      <c r="P70" s="20"/>
      <c r="Q70" s="595"/>
      <c r="R70" s="88"/>
    </row>
    <row r="71" spans="2:18" ht="18" x14ac:dyDescent="0.35">
      <c r="B71" s="710" t="s">
        <v>168</v>
      </c>
      <c r="C71" s="710"/>
      <c r="D71" s="602" t="s">
        <v>439</v>
      </c>
      <c r="E71" s="602" t="s">
        <v>437</v>
      </c>
      <c r="F71" s="603" t="s">
        <v>438</v>
      </c>
      <c r="G71" s="603" t="s">
        <v>440</v>
      </c>
      <c r="H71" s="20"/>
      <c r="I71" s="20"/>
      <c r="J71" s="20"/>
      <c r="K71" s="20"/>
      <c r="L71" s="20"/>
      <c r="M71" s="20"/>
      <c r="N71" s="20"/>
      <c r="O71" s="20"/>
      <c r="P71" s="20"/>
      <c r="Q71" s="595"/>
      <c r="R71" s="88"/>
    </row>
    <row r="72" spans="2:18" x14ac:dyDescent="0.25">
      <c r="B72" s="711" t="s">
        <v>169</v>
      </c>
      <c r="C72" s="712"/>
      <c r="D72" s="604">
        <f>1*'DATI STRUTTURA'!F11</f>
        <v>2.9</v>
      </c>
      <c r="E72" s="605">
        <f>'MASSE 1'!J46</f>
        <v>965.98580789473681</v>
      </c>
      <c r="F72" s="606">
        <f>E72*D72</f>
        <v>2801.3588428947369</v>
      </c>
      <c r="G72" s="605">
        <f>$G$56*F72/$F$74</f>
        <v>157.57007619096265</v>
      </c>
      <c r="H72" s="20"/>
      <c r="I72" s="20"/>
      <c r="J72" s="20"/>
      <c r="K72" s="20"/>
      <c r="L72" s="20"/>
      <c r="M72" s="20"/>
      <c r="N72" s="20"/>
      <c r="O72" s="20"/>
      <c r="P72" s="20"/>
      <c r="Q72" s="595"/>
      <c r="R72" s="88"/>
    </row>
    <row r="73" spans="2:18" x14ac:dyDescent="0.25">
      <c r="B73" s="711" t="s">
        <v>170</v>
      </c>
      <c r="C73" s="712"/>
      <c r="D73" s="604">
        <f>2*'DATI STRUTTURA'!F11</f>
        <v>5.8</v>
      </c>
      <c r="E73" s="605">
        <f>'MASSE 2'!J46</f>
        <v>1007.3717173773376</v>
      </c>
      <c r="F73" s="606">
        <f>E73*D73</f>
        <v>5842.7559607885578</v>
      </c>
      <c r="G73" s="605">
        <f>$G$56*F73/$F$74</f>
        <v>328.64176049481858</v>
      </c>
      <c r="H73" s="20"/>
      <c r="I73" s="20"/>
      <c r="J73" s="20"/>
      <c r="K73" s="20"/>
      <c r="L73" s="20"/>
      <c r="M73" s="20"/>
      <c r="N73" s="20"/>
      <c r="O73" s="20"/>
      <c r="P73" s="20"/>
      <c r="Q73" s="595"/>
      <c r="R73" s="88"/>
    </row>
    <row r="74" spans="2:18" x14ac:dyDescent="0.25">
      <c r="B74" s="726" t="s">
        <v>171</v>
      </c>
      <c r="C74" s="726"/>
      <c r="D74" s="607"/>
      <c r="E74" s="608">
        <f>SUM(E72:E73)</f>
        <v>1973.3575252720743</v>
      </c>
      <c r="F74" s="609">
        <f>SUM(F72:F73)</f>
        <v>8644.1148036832947</v>
      </c>
      <c r="G74" s="608">
        <f>SUM(G72:G73)</f>
        <v>486.21183668578124</v>
      </c>
      <c r="H74" s="20"/>
      <c r="I74" s="20"/>
      <c r="J74" s="20"/>
      <c r="K74" s="20"/>
      <c r="L74" s="20"/>
      <c r="M74" s="20"/>
      <c r="N74" s="20"/>
      <c r="O74" s="20"/>
      <c r="P74" s="20"/>
      <c r="Q74" s="595"/>
      <c r="R74" s="88"/>
    </row>
    <row r="75" spans="2:18" x14ac:dyDescent="0.25">
      <c r="B75" s="610"/>
      <c r="C75" s="610"/>
      <c r="D75" s="611"/>
      <c r="E75" s="612"/>
      <c r="F75" s="612"/>
      <c r="G75" s="612"/>
      <c r="H75" s="20"/>
      <c r="I75" s="20"/>
      <c r="J75" s="20"/>
      <c r="K75" s="20"/>
      <c r="L75" s="20"/>
      <c r="M75" s="20"/>
      <c r="N75" s="20"/>
      <c r="O75" s="20"/>
      <c r="P75" s="20"/>
      <c r="Q75" s="595"/>
      <c r="R75" s="88"/>
    </row>
    <row r="76" spans="2:18" ht="15.75" x14ac:dyDescent="0.25">
      <c r="B76" s="599"/>
      <c r="C76" s="600"/>
      <c r="D76" s="596"/>
      <c r="E76" s="601"/>
      <c r="F76" s="20"/>
      <c r="G76" s="20"/>
      <c r="H76" s="20"/>
      <c r="I76" s="20"/>
      <c r="J76" s="20"/>
      <c r="K76" s="20"/>
      <c r="L76" s="20"/>
      <c r="M76" s="20"/>
      <c r="N76" s="20"/>
      <c r="O76" s="20"/>
      <c r="P76" s="20"/>
      <c r="Q76" s="595"/>
      <c r="R76" s="88"/>
    </row>
    <row r="77" spans="2:18" x14ac:dyDescent="0.25">
      <c r="B77" s="571" t="s">
        <v>434</v>
      </c>
      <c r="C77" s="571"/>
      <c r="D77" s="571"/>
      <c r="E77" s="571"/>
      <c r="F77" s="571"/>
      <c r="G77" s="571"/>
      <c r="H77" s="571"/>
      <c r="I77" s="20"/>
      <c r="J77" s="20"/>
      <c r="K77" s="20"/>
      <c r="L77" s="20"/>
      <c r="M77" s="20"/>
      <c r="N77" s="20"/>
      <c r="O77" s="20"/>
      <c r="P77" s="20"/>
      <c r="Q77" s="20"/>
    </row>
    <row r="78" spans="2:18" x14ac:dyDescent="0.25">
      <c r="B78" s="571"/>
      <c r="C78" s="571"/>
      <c r="D78" s="571"/>
      <c r="E78" s="571"/>
      <c r="F78" s="571"/>
      <c r="G78" s="571"/>
      <c r="H78" s="571"/>
      <c r="I78" s="20"/>
      <c r="J78" s="20"/>
      <c r="K78" s="20"/>
      <c r="L78" s="20"/>
      <c r="M78" s="20"/>
      <c r="N78" s="20"/>
      <c r="O78" s="20"/>
      <c r="P78" s="20"/>
      <c r="Q78" s="20"/>
    </row>
    <row r="79" spans="2:18" ht="60.75" customHeight="1" x14ac:dyDescent="0.25">
      <c r="B79" s="728" t="s">
        <v>500</v>
      </c>
      <c r="C79" s="728"/>
      <c r="D79" s="728"/>
      <c r="E79" s="728"/>
      <c r="F79" s="728"/>
      <c r="G79" s="728"/>
      <c r="H79" s="728"/>
      <c r="I79" s="613"/>
      <c r="J79" s="20"/>
      <c r="K79" s="20"/>
      <c r="L79" s="20"/>
      <c r="M79" s="20"/>
      <c r="N79" s="20"/>
      <c r="O79" s="20"/>
      <c r="P79" s="20"/>
      <c r="Q79" s="20"/>
    </row>
    <row r="80" spans="2:18" ht="15.75" thickBot="1" x14ac:dyDescent="0.3">
      <c r="B80" s="614"/>
      <c r="C80" s="614"/>
      <c r="D80" s="614"/>
      <c r="E80" s="614"/>
      <c r="F80" s="20"/>
      <c r="G80" s="20"/>
      <c r="H80" s="20"/>
      <c r="I80" s="20"/>
      <c r="J80" s="20"/>
      <c r="K80" s="20"/>
      <c r="L80" s="20"/>
      <c r="M80" s="20"/>
      <c r="N80" s="20"/>
      <c r="O80" s="20"/>
      <c r="P80" s="20"/>
      <c r="Q80" s="20"/>
    </row>
    <row r="81" spans="2:17" ht="16.5" customHeight="1" thickTop="1" thickBot="1" x14ac:dyDescent="0.3">
      <c r="B81" s="724" t="s">
        <v>408</v>
      </c>
      <c r="C81" s="724"/>
      <c r="D81" s="725"/>
      <c r="E81" s="486" t="s">
        <v>213</v>
      </c>
      <c r="F81" s="20"/>
      <c r="G81" s="20"/>
      <c r="H81" s="578"/>
      <c r="I81" s="578"/>
      <c r="J81" s="578"/>
      <c r="K81" s="578"/>
      <c r="L81" s="20"/>
      <c r="M81" s="20"/>
      <c r="N81" s="20"/>
      <c r="O81" s="20"/>
      <c r="P81" s="20"/>
      <c r="Q81" s="20"/>
    </row>
    <row r="82" spans="2:17" ht="15" customHeight="1" thickTop="1" x14ac:dyDescent="0.25">
      <c r="B82" s="727"/>
      <c r="C82" s="727"/>
      <c r="D82" s="727"/>
      <c r="E82" s="20"/>
      <c r="F82" s="20"/>
      <c r="G82" s="578"/>
      <c r="H82" s="578"/>
      <c r="I82" s="578"/>
      <c r="J82" s="578"/>
      <c r="K82" s="578"/>
      <c r="L82" s="20"/>
      <c r="M82" s="20"/>
      <c r="N82" s="20"/>
      <c r="O82" s="20"/>
      <c r="P82" s="20"/>
      <c r="Q82" s="20"/>
    </row>
    <row r="83" spans="2:17" x14ac:dyDescent="0.25">
      <c r="B83" s="20"/>
      <c r="C83" s="20"/>
      <c r="D83" s="20"/>
      <c r="E83" s="20"/>
      <c r="F83" s="20"/>
      <c r="G83" s="578"/>
      <c r="H83" s="578"/>
      <c r="I83" s="578"/>
      <c r="J83" s="578"/>
      <c r="K83" s="578"/>
      <c r="L83" s="20"/>
      <c r="M83" s="20"/>
      <c r="N83" s="20"/>
      <c r="O83" s="20"/>
      <c r="P83" s="20"/>
      <c r="Q83" s="20"/>
    </row>
    <row r="84" spans="2:17" ht="18.75" x14ac:dyDescent="0.25">
      <c r="B84" s="615" t="s">
        <v>166</v>
      </c>
      <c r="C84" s="604">
        <f>IF(E81="si",0,0.05*'Foglio deposito'!E89)</f>
        <v>0.46500000000000008</v>
      </c>
      <c r="D84" s="616"/>
      <c r="E84" s="20"/>
      <c r="F84" s="20"/>
      <c r="G84" s="578"/>
      <c r="H84" s="578"/>
      <c r="I84" s="578"/>
      <c r="J84" s="578"/>
      <c r="K84" s="578"/>
      <c r="L84" s="20"/>
      <c r="M84" s="20"/>
      <c r="N84" s="20"/>
      <c r="O84" s="20"/>
      <c r="P84" s="20"/>
      <c r="Q84" s="20"/>
    </row>
    <row r="85" spans="2:17" ht="18.75" x14ac:dyDescent="0.25">
      <c r="B85" s="615" t="s">
        <v>167</v>
      </c>
      <c r="C85" s="604">
        <f>IF(E81="si",0,0.05*'Foglio deposito'!E90)</f>
        <v>0.51000000000000012</v>
      </c>
      <c r="D85" s="616"/>
      <c r="E85" s="20"/>
      <c r="F85" s="20"/>
      <c r="G85" s="578"/>
      <c r="H85" s="578"/>
      <c r="I85" s="578"/>
      <c r="J85" s="578"/>
      <c r="K85" s="578"/>
      <c r="L85" s="20"/>
      <c r="M85" s="20"/>
      <c r="N85" s="20"/>
      <c r="O85" s="20"/>
      <c r="P85" s="20"/>
      <c r="Q85" s="20"/>
    </row>
    <row r="86" spans="2:17" x14ac:dyDescent="0.25">
      <c r="B86" s="20"/>
      <c r="C86" s="20"/>
      <c r="D86" s="20"/>
      <c r="E86" s="20"/>
      <c r="F86" s="20"/>
      <c r="G86" s="578"/>
      <c r="H86" s="578"/>
      <c r="I86" s="578"/>
      <c r="J86" s="578"/>
      <c r="K86" s="578"/>
      <c r="L86" s="20"/>
      <c r="M86" s="20"/>
      <c r="N86" s="20"/>
      <c r="O86" s="20"/>
      <c r="P86" s="20"/>
      <c r="Q86" s="20"/>
    </row>
    <row r="87" spans="2:17" ht="18" x14ac:dyDescent="0.35">
      <c r="B87" s="710" t="s">
        <v>168</v>
      </c>
      <c r="C87" s="710"/>
      <c r="D87" s="602" t="s">
        <v>439</v>
      </c>
      <c r="E87" s="603" t="s">
        <v>440</v>
      </c>
      <c r="F87" s="603" t="s">
        <v>441</v>
      </c>
      <c r="G87" s="603" t="s">
        <v>442</v>
      </c>
      <c r="H87" s="20"/>
      <c r="I87" s="20"/>
      <c r="J87" s="20"/>
      <c r="K87" s="20"/>
      <c r="L87" s="20"/>
      <c r="M87" s="20"/>
      <c r="N87" s="20"/>
      <c r="O87" s="20"/>
      <c r="P87" s="20"/>
      <c r="Q87" s="20"/>
    </row>
    <row r="88" spans="2:17" x14ac:dyDescent="0.25">
      <c r="B88" s="711" t="s">
        <v>169</v>
      </c>
      <c r="C88" s="712"/>
      <c r="D88" s="604">
        <f>D72</f>
        <v>2.9</v>
      </c>
      <c r="E88" s="605">
        <f>G72</f>
        <v>157.57007619096265</v>
      </c>
      <c r="F88" s="606">
        <f>G72*$C$84</f>
        <v>73.270085428797643</v>
      </c>
      <c r="G88" s="606">
        <f>G72*$C$85</f>
        <v>80.36073885739097</v>
      </c>
      <c r="H88" s="20"/>
      <c r="I88" s="20"/>
      <c r="J88" s="20"/>
      <c r="K88" s="20"/>
      <c r="L88" s="20"/>
      <c r="M88" s="20"/>
      <c r="N88" s="20"/>
      <c r="O88" s="20"/>
      <c r="P88" s="20"/>
      <c r="Q88" s="20"/>
    </row>
    <row r="89" spans="2:17" x14ac:dyDescent="0.25">
      <c r="B89" s="711" t="s">
        <v>170</v>
      </c>
      <c r="C89" s="712"/>
      <c r="D89" s="604">
        <f>D73</f>
        <v>5.8</v>
      </c>
      <c r="E89" s="605">
        <f>G73</f>
        <v>328.64176049481858</v>
      </c>
      <c r="F89" s="606">
        <f>G73*$C$84</f>
        <v>152.81841863009066</v>
      </c>
      <c r="G89" s="606">
        <f>G73*$C$85</f>
        <v>167.6072978523575</v>
      </c>
      <c r="H89" s="20"/>
      <c r="I89" s="20"/>
      <c r="J89" s="20"/>
      <c r="K89" s="20"/>
      <c r="L89" s="20"/>
      <c r="M89" s="20"/>
      <c r="N89" s="20"/>
      <c r="O89" s="20"/>
      <c r="P89" s="20"/>
      <c r="Q89" s="20"/>
    </row>
    <row r="90" spans="2:17" x14ac:dyDescent="0.25">
      <c r="B90" s="20"/>
      <c r="C90" s="20"/>
      <c r="D90" s="20"/>
      <c r="E90" s="20"/>
      <c r="F90" s="20"/>
      <c r="G90" s="20"/>
      <c r="H90" s="20"/>
      <c r="I90" s="20"/>
      <c r="J90" s="20"/>
      <c r="K90" s="20"/>
      <c r="L90" s="20"/>
      <c r="M90" s="20"/>
      <c r="N90" s="20"/>
      <c r="O90" s="20"/>
      <c r="P90" s="20"/>
      <c r="Q90" s="20"/>
    </row>
    <row r="91" spans="2:17" x14ac:dyDescent="0.25">
      <c r="B91" s="571" t="s">
        <v>600</v>
      </c>
      <c r="C91" s="20"/>
      <c r="D91" s="20"/>
      <c r="E91" s="20"/>
      <c r="F91" s="20"/>
      <c r="G91" s="20"/>
      <c r="H91" s="20"/>
      <c r="I91" s="20"/>
      <c r="J91" s="20"/>
      <c r="K91" s="20"/>
      <c r="L91" s="20"/>
      <c r="M91" s="20"/>
      <c r="N91" s="20"/>
      <c r="O91" s="20"/>
      <c r="P91" s="20"/>
      <c r="Q91" s="20"/>
    </row>
    <row r="92" spans="2:17" ht="9.75" customHeight="1" x14ac:dyDescent="0.25">
      <c r="B92" s="369"/>
      <c r="C92" s="369"/>
      <c r="D92" s="369"/>
      <c r="E92" s="369"/>
      <c r="F92" s="369"/>
      <c r="G92" s="369"/>
      <c r="H92" s="369"/>
      <c r="I92" s="369"/>
      <c r="J92" s="20"/>
      <c r="K92" s="20"/>
      <c r="L92" s="20"/>
      <c r="M92" s="20"/>
      <c r="N92" s="20"/>
      <c r="O92" s="20"/>
      <c r="P92" s="20"/>
      <c r="Q92" s="20"/>
    </row>
    <row r="93" spans="2:17" x14ac:dyDescent="0.25">
      <c r="B93" s="565" t="s">
        <v>601</v>
      </c>
      <c r="C93" s="20"/>
      <c r="D93" s="20"/>
      <c r="E93" s="20"/>
      <c r="F93" s="20"/>
      <c r="G93" s="20"/>
      <c r="H93" s="20"/>
      <c r="I93" s="20"/>
      <c r="J93" s="20"/>
      <c r="K93" s="20"/>
      <c r="L93" s="20"/>
      <c r="M93" s="20"/>
      <c r="N93" s="20"/>
      <c r="O93" s="20"/>
      <c r="P93" s="20"/>
      <c r="Q93" s="20"/>
    </row>
    <row r="94" spans="2:17" ht="12" customHeight="1" x14ac:dyDescent="0.25">
      <c r="B94" s="20"/>
      <c r="C94" s="20"/>
      <c r="D94" s="20"/>
      <c r="E94" s="20"/>
      <c r="F94" s="20"/>
      <c r="G94" s="20"/>
      <c r="H94" s="20"/>
      <c r="I94" s="20"/>
      <c r="J94" s="20"/>
      <c r="K94" s="20"/>
      <c r="L94" s="20"/>
      <c r="M94" s="20"/>
      <c r="N94" s="20"/>
      <c r="O94" s="20"/>
      <c r="P94" s="20"/>
      <c r="Q94" s="20"/>
    </row>
    <row r="95" spans="2:17" ht="12" customHeight="1" x14ac:dyDescent="0.25">
      <c r="B95" s="20" t="s">
        <v>633</v>
      </c>
      <c r="C95" s="20"/>
      <c r="D95" s="20"/>
      <c r="E95" s="20"/>
      <c r="F95" s="20"/>
      <c r="G95" s="20"/>
      <c r="H95" s="20"/>
      <c r="I95" s="20"/>
      <c r="J95" s="20"/>
      <c r="K95" s="20"/>
      <c r="L95" s="20"/>
      <c r="M95" s="20"/>
      <c r="N95" s="20"/>
      <c r="O95" s="20"/>
      <c r="P95" s="20"/>
      <c r="Q95" s="20"/>
    </row>
    <row r="96" spans="2:17" ht="12" customHeight="1" x14ac:dyDescent="0.25">
      <c r="B96" s="20"/>
      <c r="C96" s="20"/>
      <c r="D96" s="20"/>
      <c r="E96" s="20"/>
      <c r="F96" s="20"/>
      <c r="G96" s="20"/>
      <c r="H96" s="20"/>
      <c r="I96" s="20"/>
      <c r="J96" s="20"/>
      <c r="K96" s="20"/>
      <c r="L96" s="20"/>
      <c r="M96" s="20"/>
      <c r="N96" s="20"/>
      <c r="O96" s="20"/>
      <c r="P96" s="20"/>
      <c r="Q96" s="20"/>
    </row>
    <row r="97" spans="2:17" x14ac:dyDescent="0.25">
      <c r="B97" s="20" t="s">
        <v>603</v>
      </c>
      <c r="C97" s="20"/>
      <c r="D97" s="20"/>
      <c r="E97" s="20"/>
      <c r="F97" s="20"/>
      <c r="G97" s="20"/>
      <c r="H97" s="20"/>
      <c r="I97" s="20"/>
      <c r="J97" s="20"/>
      <c r="K97" s="20"/>
      <c r="L97" s="20"/>
      <c r="M97" s="20"/>
      <c r="N97" s="20"/>
      <c r="O97" s="20"/>
      <c r="P97" s="20"/>
      <c r="Q97" s="20"/>
    </row>
    <row r="98" spans="2:17" x14ac:dyDescent="0.25">
      <c r="B98" s="20"/>
      <c r="C98" s="20"/>
      <c r="D98" s="20"/>
      <c r="E98" s="20"/>
      <c r="F98" s="20"/>
      <c r="G98" s="20"/>
      <c r="H98" s="20"/>
      <c r="I98" s="20"/>
      <c r="J98" s="20"/>
      <c r="K98" s="20"/>
      <c r="L98" s="20"/>
      <c r="M98" s="20"/>
      <c r="N98" s="20"/>
      <c r="O98" s="20"/>
      <c r="P98" s="20"/>
      <c r="Q98" s="20"/>
    </row>
    <row r="99" spans="2:17" x14ac:dyDescent="0.25">
      <c r="B99" s="20" t="s">
        <v>41</v>
      </c>
      <c r="C99" s="20"/>
      <c r="D99" s="108"/>
      <c r="E99" s="572" t="s">
        <v>34</v>
      </c>
      <c r="F99" s="558">
        <f>'DATI STRUTTURA'!Q52</f>
        <v>9.3000000000000007</v>
      </c>
      <c r="G99" s="20"/>
      <c r="H99" s="20"/>
      <c r="I99" s="20"/>
      <c r="J99" s="20"/>
      <c r="K99" s="20"/>
      <c r="L99" s="20"/>
      <c r="M99" s="20"/>
      <c r="N99" s="20"/>
      <c r="O99" s="20"/>
      <c r="P99" s="20"/>
      <c r="Q99" s="20"/>
    </row>
    <row r="100" spans="2:17" x14ac:dyDescent="0.25">
      <c r="B100" s="20" t="s">
        <v>40</v>
      </c>
      <c r="C100" s="20"/>
      <c r="D100" s="108"/>
      <c r="E100" s="572" t="s">
        <v>35</v>
      </c>
      <c r="F100" s="558">
        <f>'DATI STRUTTURA'!Q53</f>
        <v>10.200000000000001</v>
      </c>
      <c r="G100" s="20"/>
      <c r="H100" s="20"/>
      <c r="I100" s="20"/>
      <c r="J100" s="20"/>
      <c r="K100" s="20"/>
      <c r="L100" s="20"/>
      <c r="M100" s="20"/>
      <c r="N100" s="20"/>
      <c r="O100" s="20"/>
      <c r="P100" s="20"/>
      <c r="Q100" s="20"/>
    </row>
    <row r="101" spans="2:17" x14ac:dyDescent="0.25">
      <c r="B101" s="20"/>
      <c r="C101" s="20"/>
      <c r="D101" s="20"/>
      <c r="E101" s="20"/>
      <c r="F101" s="20"/>
      <c r="G101" s="20"/>
      <c r="H101" s="20"/>
      <c r="I101" s="20"/>
      <c r="J101" s="20"/>
      <c r="K101" s="20"/>
      <c r="L101" s="20"/>
      <c r="M101" s="20"/>
      <c r="N101" s="20"/>
      <c r="O101" s="20"/>
      <c r="P101" s="20"/>
      <c r="Q101" s="20"/>
    </row>
    <row r="102" spans="2:17" x14ac:dyDescent="0.25">
      <c r="B102" s="20"/>
      <c r="C102" s="20"/>
      <c r="D102" s="559">
        <f>MAXA(F99:F100)/MINA(F99:F100)</f>
        <v>1.0967741935483872</v>
      </c>
      <c r="E102" s="560" t="s">
        <v>620</v>
      </c>
      <c r="F102" s="561" t="str">
        <f>IF(D102&lt;4,"verificato","N.V.!")</f>
        <v>verificato</v>
      </c>
      <c r="G102" s="20"/>
      <c r="H102" s="20"/>
      <c r="I102" s="20"/>
      <c r="J102" s="20"/>
      <c r="K102" s="20"/>
      <c r="L102" s="20"/>
      <c r="M102" s="20"/>
      <c r="N102" s="20"/>
      <c r="O102" s="20"/>
      <c r="P102" s="20"/>
      <c r="Q102" s="20"/>
    </row>
    <row r="103" spans="2:17" x14ac:dyDescent="0.25">
      <c r="B103" s="20"/>
      <c r="C103" s="20"/>
      <c r="D103" s="559"/>
      <c r="E103" s="560"/>
      <c r="F103" s="562"/>
      <c r="G103" s="20"/>
      <c r="H103" s="20"/>
      <c r="I103" s="20"/>
      <c r="J103" s="20"/>
      <c r="K103" s="20"/>
      <c r="L103" s="20"/>
      <c r="M103" s="20"/>
      <c r="N103" s="20"/>
      <c r="O103" s="20"/>
      <c r="P103" s="20"/>
      <c r="Q103" s="20"/>
    </row>
    <row r="104" spans="2:17" x14ac:dyDescent="0.25">
      <c r="B104" s="20" t="s">
        <v>605</v>
      </c>
      <c r="C104" s="20"/>
      <c r="D104" s="20"/>
      <c r="E104" s="20"/>
      <c r="F104" s="20"/>
      <c r="G104" s="20"/>
      <c r="H104" s="20"/>
      <c r="I104" s="20"/>
      <c r="J104" s="20"/>
      <c r="K104" s="20"/>
      <c r="L104" s="20"/>
      <c r="M104" s="20"/>
      <c r="N104" s="20"/>
      <c r="O104" s="20"/>
      <c r="P104" s="20"/>
      <c r="Q104" s="20"/>
    </row>
    <row r="105" spans="2:17" x14ac:dyDescent="0.25">
      <c r="B105" s="20" t="s">
        <v>604</v>
      </c>
      <c r="C105" s="20"/>
      <c r="D105" s="20"/>
      <c r="E105" s="20"/>
      <c r="F105" s="20"/>
      <c r="G105" s="20"/>
      <c r="H105" s="20"/>
      <c r="I105" s="20"/>
      <c r="J105" s="20"/>
      <c r="K105" s="20"/>
      <c r="L105" s="20"/>
      <c r="M105" s="20"/>
      <c r="N105" s="20"/>
      <c r="O105" s="20"/>
      <c r="P105" s="20"/>
      <c r="Q105" s="20"/>
    </row>
    <row r="106" spans="2:17" x14ac:dyDescent="0.25">
      <c r="B106" s="20"/>
      <c r="C106" s="20"/>
      <c r="D106" s="20"/>
      <c r="E106" s="20"/>
      <c r="F106" s="20"/>
      <c r="G106" s="20"/>
      <c r="H106" s="20"/>
      <c r="I106" s="20"/>
      <c r="J106" s="20"/>
      <c r="K106" s="20"/>
      <c r="L106" s="20"/>
      <c r="M106" s="20"/>
      <c r="N106" s="20"/>
      <c r="O106" s="20"/>
      <c r="P106" s="20"/>
      <c r="Q106" s="20"/>
    </row>
    <row r="107" spans="2:17" x14ac:dyDescent="0.25">
      <c r="B107" s="20" t="s">
        <v>606</v>
      </c>
      <c r="C107" s="20"/>
      <c r="D107" s="20"/>
      <c r="E107" s="20"/>
      <c r="F107" s="109" t="s">
        <v>607</v>
      </c>
      <c r="G107" s="109" t="s">
        <v>608</v>
      </c>
      <c r="H107" s="369"/>
      <c r="I107" s="369"/>
      <c r="J107" s="20"/>
      <c r="K107" s="20"/>
      <c r="L107" s="20"/>
      <c r="M107" s="20"/>
      <c r="N107" s="20"/>
      <c r="O107" s="20"/>
      <c r="P107" s="20"/>
      <c r="Q107" s="20"/>
    </row>
    <row r="108" spans="2:17" x14ac:dyDescent="0.25">
      <c r="B108" s="20"/>
      <c r="C108" s="20"/>
      <c r="D108" s="20"/>
      <c r="E108" s="20"/>
      <c r="F108" s="558">
        <f>F100/2+'Foglio deposito'!W123</f>
        <v>5.15</v>
      </c>
      <c r="G108" s="558">
        <f>F99/2+'Foglio deposito'!W120</f>
        <v>2.6000000000000005</v>
      </c>
      <c r="H108" s="20"/>
      <c r="I108" s="20"/>
      <c r="J108" s="20"/>
      <c r="K108" s="20"/>
      <c r="L108" s="20"/>
      <c r="M108" s="20"/>
      <c r="N108" s="20"/>
      <c r="O108" s="20"/>
      <c r="P108" s="20"/>
      <c r="Q108" s="20"/>
    </row>
    <row r="109" spans="2:17" x14ac:dyDescent="0.25">
      <c r="B109" s="20"/>
      <c r="C109" s="20"/>
      <c r="D109" s="20"/>
      <c r="E109" s="20"/>
      <c r="F109" s="109"/>
      <c r="G109" s="109"/>
      <c r="H109" s="20"/>
      <c r="I109" s="20"/>
      <c r="J109" s="20"/>
      <c r="K109" s="20"/>
      <c r="L109" s="20"/>
      <c r="M109" s="20"/>
      <c r="N109" s="20"/>
      <c r="O109" s="20"/>
      <c r="P109" s="20"/>
      <c r="Q109" s="20"/>
    </row>
    <row r="110" spans="2:17" x14ac:dyDescent="0.25">
      <c r="B110" s="20" t="s">
        <v>622</v>
      </c>
      <c r="C110" s="20"/>
      <c r="D110" s="20"/>
      <c r="E110" s="20"/>
      <c r="F110" s="109" t="s">
        <v>618</v>
      </c>
      <c r="G110" s="109" t="s">
        <v>619</v>
      </c>
      <c r="H110" s="20"/>
      <c r="I110" s="20"/>
      <c r="J110" s="20"/>
      <c r="K110" s="20"/>
      <c r="L110" s="20"/>
      <c r="M110" s="20"/>
      <c r="N110" s="20"/>
      <c r="O110" s="20"/>
      <c r="P110" s="20"/>
      <c r="Q110" s="20"/>
    </row>
    <row r="111" spans="2:17" x14ac:dyDescent="0.25">
      <c r="B111" s="20"/>
      <c r="C111" s="20"/>
      <c r="D111" s="20"/>
      <c r="E111" s="20"/>
      <c r="F111" s="558">
        <f>CENTRI!C11</f>
        <v>4.5035784977102686</v>
      </c>
      <c r="G111" s="558">
        <f>CENTRI!C12</f>
        <v>3.5061909876746635</v>
      </c>
      <c r="H111" s="20"/>
      <c r="I111" s="20"/>
      <c r="J111" s="20"/>
      <c r="K111" s="20"/>
      <c r="L111" s="20"/>
      <c r="M111" s="20"/>
      <c r="N111" s="20"/>
      <c r="O111" s="20"/>
      <c r="P111" s="20"/>
      <c r="Q111" s="20"/>
    </row>
    <row r="112" spans="2:17" x14ac:dyDescent="0.25">
      <c r="B112" s="20"/>
      <c r="C112" s="20"/>
      <c r="D112" s="20"/>
      <c r="E112" s="20"/>
      <c r="F112" s="563"/>
      <c r="G112" s="563"/>
      <c r="H112" s="20"/>
      <c r="I112" s="20"/>
      <c r="J112" s="20"/>
      <c r="K112" s="20"/>
      <c r="L112" s="20"/>
      <c r="M112" s="20"/>
      <c r="N112" s="20"/>
      <c r="O112" s="20"/>
      <c r="P112" s="20"/>
      <c r="Q112" s="20"/>
    </row>
    <row r="113" spans="2:17" x14ac:dyDescent="0.25">
      <c r="B113" s="20" t="s">
        <v>621</v>
      </c>
      <c r="C113" s="20"/>
      <c r="D113" s="20"/>
      <c r="E113" s="20"/>
      <c r="F113" s="564">
        <f>ABS(F108-F111)/F100</f>
        <v>6.33746570872286E-2</v>
      </c>
      <c r="G113" s="564">
        <f>ABS(G108-G111)/F100</f>
        <v>8.88422536935944E-2</v>
      </c>
      <c r="H113" s="20"/>
      <c r="I113" s="20"/>
      <c r="J113" s="20"/>
      <c r="K113" s="20"/>
      <c r="L113" s="20"/>
      <c r="M113" s="20"/>
      <c r="N113" s="20"/>
      <c r="O113" s="20"/>
      <c r="P113" s="20"/>
      <c r="Q113" s="20"/>
    </row>
    <row r="114" spans="2:17" x14ac:dyDescent="0.25">
      <c r="B114" s="20"/>
      <c r="C114" s="20"/>
      <c r="D114" s="20"/>
      <c r="E114" s="20"/>
      <c r="F114" s="20"/>
      <c r="G114" s="564"/>
      <c r="H114" s="20"/>
      <c r="I114" s="20"/>
      <c r="J114" s="20"/>
      <c r="K114" s="20"/>
      <c r="L114" s="20"/>
      <c r="M114" s="20"/>
      <c r="N114" s="20"/>
      <c r="O114" s="20"/>
      <c r="P114" s="20"/>
      <c r="Q114" s="20"/>
    </row>
    <row r="115" spans="2:17" x14ac:dyDescent="0.25">
      <c r="B115" s="20" t="s">
        <v>623</v>
      </c>
      <c r="C115" s="20"/>
      <c r="D115" s="20"/>
      <c r="E115" s="20"/>
      <c r="F115" s="561" t="str">
        <f>IF(F113&lt;0.25,IF(G113&lt;0.25,"verificato","N.V.!"),"N.V.!")</f>
        <v>verificato</v>
      </c>
      <c r="G115" s="20"/>
      <c r="H115" s="20"/>
      <c r="I115" s="20"/>
      <c r="J115" s="20"/>
      <c r="K115" s="20"/>
      <c r="L115" s="20"/>
      <c r="M115" s="20"/>
      <c r="N115" s="20"/>
      <c r="O115" s="20"/>
      <c r="P115" s="20"/>
      <c r="Q115" s="20"/>
    </row>
    <row r="116" spans="2:17" x14ac:dyDescent="0.25">
      <c r="B116" s="20"/>
      <c r="C116" s="20"/>
      <c r="D116" s="20"/>
      <c r="E116" s="20"/>
      <c r="F116" s="20"/>
      <c r="G116" s="20"/>
      <c r="H116" s="20"/>
      <c r="I116" s="20"/>
      <c r="J116" s="20"/>
      <c r="K116" s="20"/>
      <c r="L116" s="20"/>
      <c r="M116" s="20"/>
      <c r="N116" s="20"/>
      <c r="O116" s="20"/>
      <c r="P116" s="20"/>
      <c r="Q116" s="20"/>
    </row>
    <row r="117" spans="2:17" x14ac:dyDescent="0.25">
      <c r="B117" s="565" t="s">
        <v>602</v>
      </c>
      <c r="C117" s="20"/>
      <c r="D117" s="20"/>
      <c r="E117" s="20"/>
      <c r="F117" s="20"/>
      <c r="G117" s="20"/>
      <c r="H117" s="20"/>
      <c r="I117" s="20"/>
      <c r="J117" s="20"/>
      <c r="K117" s="20"/>
      <c r="L117" s="20"/>
      <c r="M117" s="20"/>
      <c r="N117" s="20"/>
      <c r="O117" s="20"/>
      <c r="P117" s="20"/>
      <c r="Q117" s="20"/>
    </row>
    <row r="118" spans="2:17" x14ac:dyDescent="0.25">
      <c r="B118" s="565"/>
      <c r="C118" s="20"/>
      <c r="D118" s="20"/>
      <c r="E118" s="20"/>
      <c r="F118" s="20"/>
      <c r="G118" s="20"/>
      <c r="H118" s="20"/>
      <c r="I118" s="20"/>
      <c r="J118" s="20"/>
      <c r="K118" s="20"/>
      <c r="L118" s="20"/>
      <c r="M118" s="20"/>
      <c r="N118" s="20"/>
      <c r="O118" s="20"/>
      <c r="P118" s="20"/>
      <c r="Q118" s="20"/>
    </row>
    <row r="119" spans="2:17" x14ac:dyDescent="0.25">
      <c r="B119" s="164" t="s">
        <v>610</v>
      </c>
      <c r="C119" s="20"/>
      <c r="D119" s="20"/>
      <c r="E119" s="20"/>
      <c r="F119" s="20"/>
      <c r="G119" s="20"/>
      <c r="H119" s="20"/>
      <c r="I119" s="20"/>
      <c r="J119" s="20"/>
      <c r="K119" s="20"/>
      <c r="L119" s="20"/>
      <c r="M119" s="20"/>
      <c r="N119" s="20"/>
      <c r="O119" s="20"/>
      <c r="P119" s="20"/>
      <c r="Q119" s="20"/>
    </row>
    <row r="120" spans="2:17" x14ac:dyDescent="0.25">
      <c r="B120" s="20" t="s">
        <v>609</v>
      </c>
      <c r="C120" s="20"/>
      <c r="D120" s="20"/>
      <c r="E120" s="20"/>
      <c r="F120" s="20"/>
      <c r="G120" s="20"/>
      <c r="H120" s="20"/>
      <c r="I120" s="20"/>
      <c r="J120" s="20"/>
      <c r="K120" s="20"/>
      <c r="L120" s="20"/>
      <c r="M120" s="20"/>
      <c r="N120" s="20"/>
      <c r="O120" s="20"/>
      <c r="P120" s="20"/>
      <c r="Q120" s="20"/>
    </row>
    <row r="121" spans="2:17" x14ac:dyDescent="0.25">
      <c r="B121" s="20"/>
      <c r="C121" s="20"/>
      <c r="D121" s="20"/>
      <c r="E121" s="20"/>
      <c r="F121" s="20"/>
      <c r="G121" s="20"/>
      <c r="H121" s="20"/>
      <c r="I121" s="20"/>
      <c r="J121" s="20"/>
      <c r="K121" s="20"/>
      <c r="L121" s="20"/>
      <c r="M121" s="20"/>
      <c r="N121" s="20"/>
      <c r="O121" s="20"/>
      <c r="P121" s="20"/>
      <c r="Q121" s="20"/>
    </row>
    <row r="122" spans="2:17" x14ac:dyDescent="0.25">
      <c r="B122" s="164" t="s">
        <v>611</v>
      </c>
      <c r="C122" s="20"/>
      <c r="D122" s="20"/>
      <c r="E122" s="20"/>
      <c r="F122" s="20"/>
      <c r="G122" s="20"/>
      <c r="H122" s="20"/>
      <c r="I122" s="20"/>
      <c r="J122" s="20"/>
      <c r="K122" s="20"/>
      <c r="L122" s="20"/>
      <c r="M122" s="20"/>
      <c r="N122" s="20"/>
      <c r="O122" s="20"/>
      <c r="P122" s="20"/>
      <c r="Q122" s="20"/>
    </row>
    <row r="123" spans="2:17" x14ac:dyDescent="0.25">
      <c r="B123" s="20"/>
      <c r="C123" s="20"/>
      <c r="D123" s="20"/>
      <c r="E123" s="20"/>
      <c r="F123" s="20"/>
      <c r="G123" s="20"/>
      <c r="H123" s="20"/>
      <c r="I123" s="20"/>
      <c r="J123" s="20"/>
      <c r="K123" s="20"/>
      <c r="L123" s="20"/>
      <c r="M123" s="20"/>
      <c r="N123" s="20"/>
      <c r="O123" s="20"/>
      <c r="P123" s="20"/>
      <c r="Q123" s="20"/>
    </row>
    <row r="124" spans="2:17" x14ac:dyDescent="0.25">
      <c r="B124" s="109" t="s">
        <v>612</v>
      </c>
      <c r="C124" s="566">
        <f>E72</f>
        <v>965.98580789473681</v>
      </c>
      <c r="D124" s="567"/>
      <c r="E124" s="20"/>
      <c r="F124" s="20"/>
      <c r="G124" s="20"/>
      <c r="H124" s="20"/>
      <c r="I124" s="20"/>
      <c r="J124" s="20"/>
      <c r="K124" s="20"/>
      <c r="L124" s="20"/>
      <c r="M124" s="20"/>
      <c r="N124" s="20"/>
      <c r="O124" s="20"/>
      <c r="P124" s="20"/>
      <c r="Q124" s="20"/>
    </row>
    <row r="125" spans="2:17" x14ac:dyDescent="0.25">
      <c r="B125" s="109" t="s">
        <v>613</v>
      </c>
      <c r="C125" s="566">
        <f>E73</f>
        <v>1007.3717173773376</v>
      </c>
      <c r="D125" s="20"/>
      <c r="E125" s="20"/>
      <c r="F125" s="20"/>
      <c r="G125" s="20"/>
      <c r="H125" s="20"/>
      <c r="I125" s="20"/>
      <c r="J125" s="20"/>
      <c r="K125" s="20"/>
      <c r="L125" s="20"/>
      <c r="M125" s="20"/>
      <c r="N125" s="20"/>
      <c r="O125" s="20"/>
      <c r="P125" s="20"/>
      <c r="Q125" s="20"/>
    </row>
    <row r="126" spans="2:17" x14ac:dyDescent="0.25">
      <c r="B126" s="568" t="s">
        <v>630</v>
      </c>
      <c r="C126" s="569">
        <f>ABS(C124-C125)/C124</f>
        <v>4.2843185836029002E-2</v>
      </c>
      <c r="D126" s="561" t="str">
        <f>IF(C126&lt;0.25,"verificato","N.V.!")</f>
        <v>verificato</v>
      </c>
      <c r="E126" s="20"/>
      <c r="F126" s="20"/>
      <c r="G126" s="20"/>
      <c r="H126" s="20"/>
      <c r="I126" s="20"/>
      <c r="J126" s="20"/>
      <c r="K126" s="20"/>
      <c r="L126" s="20"/>
      <c r="M126" s="20"/>
      <c r="N126" s="20"/>
      <c r="O126" s="20"/>
      <c r="P126" s="20"/>
      <c r="Q126" s="20"/>
    </row>
    <row r="127" spans="2:17" x14ac:dyDescent="0.25">
      <c r="B127" s="20"/>
      <c r="C127" s="20"/>
      <c r="D127" s="20"/>
      <c r="E127" s="20"/>
      <c r="F127" s="20"/>
      <c r="G127" s="20"/>
      <c r="H127" s="20"/>
      <c r="I127" s="20"/>
      <c r="J127" s="20"/>
      <c r="K127" s="20"/>
      <c r="L127" s="20"/>
      <c r="M127" s="20"/>
      <c r="N127" s="20"/>
      <c r="O127" s="20"/>
      <c r="P127" s="20"/>
      <c r="Q127" s="20"/>
    </row>
    <row r="128" spans="2:17" x14ac:dyDescent="0.25">
      <c r="B128" s="20" t="s">
        <v>624</v>
      </c>
      <c r="C128" s="20"/>
      <c r="D128" s="20"/>
      <c r="E128" s="20"/>
      <c r="F128" s="20"/>
      <c r="G128" s="20"/>
      <c r="H128" s="20"/>
      <c r="I128" s="20"/>
      <c r="J128" s="20"/>
      <c r="K128" s="20"/>
      <c r="L128" s="20"/>
      <c r="M128" s="20"/>
      <c r="N128" s="20"/>
      <c r="O128" s="20"/>
      <c r="P128" s="20"/>
      <c r="Q128" s="20"/>
    </row>
    <row r="129" spans="2:17" x14ac:dyDescent="0.25">
      <c r="B129" s="20" t="s">
        <v>625</v>
      </c>
      <c r="C129" s="20"/>
      <c r="D129" s="20"/>
      <c r="E129" s="20"/>
      <c r="F129" s="20"/>
      <c r="G129" s="20"/>
      <c r="H129" s="20"/>
      <c r="I129" s="20"/>
      <c r="J129" s="20"/>
      <c r="K129" s="20"/>
      <c r="L129" s="20"/>
      <c r="M129" s="20"/>
      <c r="N129" s="20"/>
      <c r="O129" s="20"/>
      <c r="P129" s="20"/>
      <c r="Q129" s="20"/>
    </row>
    <row r="130" spans="2:17" x14ac:dyDescent="0.25">
      <c r="B130" s="20"/>
      <c r="C130" s="20"/>
      <c r="D130" s="20"/>
      <c r="E130" s="20"/>
      <c r="F130" s="20"/>
      <c r="G130" s="20"/>
      <c r="H130" s="20"/>
      <c r="I130" s="20"/>
      <c r="J130" s="20"/>
      <c r="K130" s="20"/>
      <c r="L130" s="20"/>
      <c r="M130" s="20"/>
      <c r="N130" s="20"/>
      <c r="O130" s="20"/>
      <c r="P130" s="20"/>
      <c r="Q130" s="20"/>
    </row>
    <row r="131" spans="2:17" x14ac:dyDescent="0.25">
      <c r="B131" s="20"/>
      <c r="C131" s="623" t="s">
        <v>546</v>
      </c>
      <c r="D131" s="623"/>
      <c r="E131" s="623" t="s">
        <v>547</v>
      </c>
      <c r="F131" s="623"/>
      <c r="G131" s="20"/>
      <c r="H131" s="20"/>
      <c r="I131" s="20"/>
      <c r="J131" s="20"/>
      <c r="K131" s="20"/>
      <c r="L131" s="20"/>
      <c r="M131" s="20"/>
      <c r="N131" s="20"/>
      <c r="O131" s="20"/>
      <c r="P131" s="20"/>
      <c r="Q131" s="20"/>
    </row>
    <row r="132" spans="2:17" x14ac:dyDescent="0.25">
      <c r="B132" s="20"/>
      <c r="C132" s="109" t="s">
        <v>628</v>
      </c>
      <c r="D132" s="109" t="s">
        <v>629</v>
      </c>
      <c r="E132" s="109" t="s">
        <v>628</v>
      </c>
      <c r="F132" s="109" t="s">
        <v>629</v>
      </c>
      <c r="G132" s="109"/>
      <c r="H132" s="109"/>
      <c r="I132" s="109"/>
      <c r="J132" s="20"/>
      <c r="K132" s="20"/>
      <c r="L132" s="20"/>
      <c r="M132" s="20"/>
      <c r="N132" s="20"/>
      <c r="O132" s="20"/>
      <c r="P132" s="20"/>
      <c r="Q132" s="20"/>
    </row>
    <row r="133" spans="2:17" x14ac:dyDescent="0.25">
      <c r="B133" s="109" t="s">
        <v>627</v>
      </c>
      <c r="C133" s="570">
        <f>'RIP TF1'!I46</f>
        <v>1783444.4971401053</v>
      </c>
      <c r="D133" s="570">
        <f>'RIP TF1'!J46</f>
        <v>5757939.8800211102</v>
      </c>
      <c r="E133" s="570">
        <f>'RIP MF1'!I46</f>
        <v>831568.58199856058</v>
      </c>
      <c r="F133" s="570">
        <f>'RIP MF1'!J46</f>
        <v>4192319.3360407278</v>
      </c>
      <c r="G133" s="109"/>
      <c r="H133" s="109"/>
      <c r="I133" s="109"/>
      <c r="J133" s="20"/>
      <c r="K133" s="20"/>
      <c r="L133" s="20"/>
      <c r="M133" s="20"/>
      <c r="N133" s="20"/>
      <c r="O133" s="20"/>
      <c r="P133" s="20"/>
      <c r="Q133" s="20"/>
    </row>
    <row r="134" spans="2:17" x14ac:dyDescent="0.25">
      <c r="B134" s="109" t="s">
        <v>626</v>
      </c>
      <c r="C134" s="570">
        <f>'RIP TF2'!I46</f>
        <v>1582399.8236253688</v>
      </c>
      <c r="D134" s="570">
        <f>'RIP TF2'!J46</f>
        <v>5858458.953678919</v>
      </c>
      <c r="E134" s="570">
        <f>'RIP MF2'!I46</f>
        <v>604097.66806478507</v>
      </c>
      <c r="F134" s="570">
        <f>'RIP MF2'!J46</f>
        <v>4288333.6830927618</v>
      </c>
      <c r="G134" s="20"/>
      <c r="H134" s="20"/>
      <c r="I134" s="20"/>
      <c r="J134" s="20"/>
      <c r="K134" s="20"/>
      <c r="L134" s="20"/>
      <c r="M134" s="20"/>
      <c r="N134" s="20"/>
      <c r="O134" s="20"/>
      <c r="P134" s="20"/>
      <c r="Q134" s="20"/>
    </row>
    <row r="135" spans="2:17" x14ac:dyDescent="0.25">
      <c r="B135" s="568" t="s">
        <v>630</v>
      </c>
      <c r="C135" s="567">
        <f>ABS(C133-C134)/C133</f>
        <v>0.11272830404149255</v>
      </c>
      <c r="D135" s="567">
        <f t="shared" ref="D135:F135" si="0">ABS(D133-D134)/D133</f>
        <v>1.7457471900078313E-2</v>
      </c>
      <c r="E135" s="567">
        <f t="shared" si="0"/>
        <v>0.27354438209664017</v>
      </c>
      <c r="F135" s="567">
        <f t="shared" si="0"/>
        <v>2.2902441192066011E-2</v>
      </c>
      <c r="G135" s="561" t="str">
        <f>IF('Foglio deposito'!V128*'Foglio deposito'!W128*'Foglio deposito'!X128*'Foglio deposito'!Y128=1,"verificato","N.V.!")</f>
        <v>verificato</v>
      </c>
      <c r="H135" s="20"/>
      <c r="I135" s="20"/>
      <c r="J135" s="20"/>
      <c r="K135" s="20"/>
      <c r="L135" s="20"/>
      <c r="M135" s="20"/>
      <c r="N135" s="20"/>
      <c r="O135" s="20"/>
      <c r="P135" s="20"/>
      <c r="Q135" s="20"/>
    </row>
    <row r="136" spans="2:17" x14ac:dyDescent="0.25">
      <c r="B136" s="20"/>
      <c r="C136" s="20"/>
      <c r="D136" s="20"/>
      <c r="E136" s="20"/>
      <c r="F136" s="20"/>
      <c r="G136" s="20"/>
      <c r="H136" s="20"/>
      <c r="I136" s="20"/>
      <c r="J136" s="20"/>
      <c r="K136" s="20"/>
      <c r="L136" s="20"/>
      <c r="M136" s="20"/>
      <c r="N136" s="20"/>
      <c r="O136" s="20"/>
      <c r="P136" s="20"/>
      <c r="Q136" s="20"/>
    </row>
    <row r="137" spans="2:17" x14ac:dyDescent="0.25">
      <c r="B137" s="20"/>
      <c r="C137" s="20"/>
      <c r="D137" s="20"/>
      <c r="E137" s="20"/>
      <c r="F137" s="20"/>
      <c r="G137" s="20"/>
      <c r="H137" s="20"/>
      <c r="I137" s="20"/>
      <c r="J137" s="20"/>
      <c r="K137" s="20"/>
      <c r="L137" s="20"/>
      <c r="M137" s="20"/>
      <c r="N137" s="20"/>
      <c r="O137" s="20"/>
      <c r="P137" s="20"/>
      <c r="Q137" s="20"/>
    </row>
    <row r="138" spans="2:17" x14ac:dyDescent="0.25">
      <c r="B138" s="565" t="s">
        <v>634</v>
      </c>
      <c r="C138" s="20"/>
      <c r="D138" s="20"/>
      <c r="E138" s="20"/>
      <c r="F138" s="20"/>
      <c r="G138" s="20"/>
      <c r="H138" s="20"/>
      <c r="I138" s="20"/>
      <c r="J138" s="20"/>
      <c r="K138" s="20"/>
      <c r="L138" s="20"/>
      <c r="M138" s="20"/>
      <c r="N138" s="20"/>
      <c r="O138" s="20"/>
      <c r="P138" s="20"/>
      <c r="Q138" s="20"/>
    </row>
    <row r="139" spans="2:17" x14ac:dyDescent="0.25">
      <c r="B139" s="20"/>
      <c r="C139" s="20"/>
      <c r="D139" s="20"/>
      <c r="E139" s="20"/>
      <c r="F139" s="20"/>
      <c r="G139" s="20"/>
      <c r="H139" s="20"/>
      <c r="I139" s="20"/>
      <c r="J139" s="20"/>
      <c r="K139" s="20"/>
      <c r="L139" s="20"/>
      <c r="M139" s="20"/>
      <c r="N139" s="20"/>
      <c r="O139" s="20"/>
      <c r="P139" s="20"/>
      <c r="Q139" s="20"/>
    </row>
    <row r="140" spans="2:17" ht="15.75" x14ac:dyDescent="0.25">
      <c r="B140" s="723" t="str">
        <f>IF('Foglio deposito'!V134=1,"La struttura è regolare, l'analisi statica lineare offre risultati attendibili","La struttura non è regolare non si può applicare l'analisi statica lineare!")</f>
        <v>La struttura è regolare, l'analisi statica lineare offre risultati attendibili</v>
      </c>
      <c r="C140" s="723"/>
      <c r="D140" s="723"/>
      <c r="E140" s="723"/>
      <c r="F140" s="723"/>
      <c r="G140" s="723"/>
      <c r="H140" s="20"/>
      <c r="I140" s="20"/>
      <c r="J140" s="20"/>
      <c r="K140" s="20"/>
      <c r="L140" s="20"/>
      <c r="M140" s="20"/>
      <c r="N140" s="20"/>
      <c r="O140" s="20"/>
      <c r="P140" s="20"/>
      <c r="Q140" s="20"/>
    </row>
    <row r="141" spans="2:17" x14ac:dyDescent="0.25">
      <c r="B141" s="20"/>
      <c r="C141" s="20"/>
      <c r="D141" s="20"/>
      <c r="E141" s="20"/>
      <c r="F141" s="20"/>
      <c r="G141" s="20"/>
      <c r="H141" s="20"/>
      <c r="I141" s="20"/>
      <c r="J141" s="20"/>
      <c r="K141" s="20"/>
      <c r="L141" s="20"/>
      <c r="M141" s="20"/>
      <c r="N141" s="20"/>
      <c r="O141" s="20"/>
      <c r="P141" s="20"/>
      <c r="Q141" s="20"/>
    </row>
    <row r="142" spans="2:17" x14ac:dyDescent="0.25">
      <c r="B142" s="20"/>
      <c r="C142" s="20"/>
      <c r="D142" s="20"/>
      <c r="E142" s="20"/>
      <c r="F142" s="20"/>
      <c r="G142" s="20"/>
      <c r="H142" s="20"/>
      <c r="I142" s="20"/>
      <c r="J142" s="20"/>
      <c r="K142" s="20"/>
      <c r="L142" s="20"/>
      <c r="M142" s="20"/>
      <c r="N142" s="20"/>
      <c r="O142" s="20"/>
      <c r="P142" s="20"/>
      <c r="Q142" s="20"/>
    </row>
    <row r="143" spans="2:17" x14ac:dyDescent="0.25">
      <c r="B143" s="571" t="s">
        <v>635</v>
      </c>
      <c r="C143" s="20"/>
      <c r="D143" s="20"/>
      <c r="E143" s="20"/>
      <c r="F143" s="20"/>
      <c r="G143" s="20"/>
      <c r="H143" s="20"/>
      <c r="I143" s="20"/>
      <c r="J143" s="20"/>
      <c r="K143" s="20"/>
      <c r="L143" s="20"/>
      <c r="M143" s="20"/>
      <c r="N143" s="20"/>
      <c r="O143" s="20"/>
      <c r="P143" s="20"/>
      <c r="Q143" s="20"/>
    </row>
    <row r="144" spans="2:17" x14ac:dyDescent="0.25">
      <c r="B144" s="20"/>
      <c r="C144" s="20"/>
      <c r="D144" s="20"/>
      <c r="E144" s="20"/>
      <c r="F144" s="20"/>
      <c r="G144" s="20"/>
      <c r="H144" s="20"/>
      <c r="I144" s="20"/>
      <c r="J144" s="20"/>
      <c r="K144" s="20"/>
      <c r="L144" s="20"/>
      <c r="M144" s="20"/>
      <c r="N144" s="20"/>
      <c r="O144" s="20"/>
      <c r="P144" s="20"/>
      <c r="Q144" s="20"/>
    </row>
    <row r="145" spans="2:17" x14ac:dyDescent="0.25">
      <c r="B145" s="20"/>
      <c r="C145" s="20"/>
      <c r="D145" s="20"/>
      <c r="E145" s="20"/>
      <c r="F145" s="20"/>
      <c r="G145" s="20"/>
      <c r="H145" s="20"/>
      <c r="I145" s="20"/>
      <c r="J145" s="20"/>
      <c r="K145" s="20"/>
      <c r="L145" s="20"/>
      <c r="M145" s="20"/>
      <c r="N145" s="20"/>
      <c r="O145" s="20"/>
      <c r="P145" s="20"/>
      <c r="Q145" s="20"/>
    </row>
    <row r="146" spans="2:17" x14ac:dyDescent="0.25">
      <c r="B146" s="20"/>
      <c r="C146" s="20"/>
      <c r="D146" s="20"/>
      <c r="E146" s="20"/>
      <c r="F146" s="20"/>
      <c r="G146" s="20"/>
      <c r="H146" s="20"/>
      <c r="I146" s="20"/>
      <c r="J146" s="20"/>
      <c r="K146" s="20"/>
      <c r="L146" s="20"/>
      <c r="M146" s="20"/>
      <c r="N146" s="20"/>
      <c r="O146" s="20"/>
      <c r="P146" s="20"/>
      <c r="Q146" s="20"/>
    </row>
    <row r="147" spans="2:17" x14ac:dyDescent="0.25">
      <c r="B147" s="20"/>
      <c r="C147" s="20"/>
      <c r="D147" s="20"/>
      <c r="E147" s="20"/>
      <c r="F147" s="20"/>
      <c r="G147" s="20"/>
      <c r="H147" s="20"/>
      <c r="I147" s="20"/>
      <c r="J147" s="20"/>
      <c r="K147" s="20"/>
      <c r="L147" s="20"/>
      <c r="M147" s="20"/>
      <c r="N147" s="20"/>
      <c r="O147" s="20"/>
      <c r="P147" s="20"/>
      <c r="Q147" s="20"/>
    </row>
    <row r="148" spans="2:17" x14ac:dyDescent="0.25">
      <c r="B148" s="20"/>
      <c r="C148" s="20"/>
      <c r="D148" s="20"/>
      <c r="E148" s="20"/>
      <c r="F148" s="20"/>
      <c r="G148" s="20"/>
      <c r="H148" s="20"/>
      <c r="I148" s="20"/>
      <c r="J148" s="20"/>
      <c r="K148" s="20"/>
      <c r="L148" s="20"/>
      <c r="M148" s="20"/>
      <c r="N148" s="20"/>
      <c r="O148" s="20"/>
      <c r="P148" s="20"/>
      <c r="Q148" s="20"/>
    </row>
    <row r="149" spans="2:17" x14ac:dyDescent="0.25">
      <c r="B149" s="20"/>
      <c r="C149" s="20"/>
      <c r="D149" s="20"/>
      <c r="E149" s="20"/>
      <c r="F149" s="20"/>
      <c r="G149" s="20"/>
      <c r="H149" s="20"/>
      <c r="I149" s="20"/>
      <c r="J149" s="20"/>
      <c r="K149" s="20"/>
      <c r="L149" s="20"/>
      <c r="M149" s="20"/>
      <c r="N149" s="20"/>
      <c r="O149" s="20"/>
      <c r="P149" s="20"/>
      <c r="Q149" s="20"/>
    </row>
    <row r="150" spans="2:17" x14ac:dyDescent="0.25">
      <c r="B150" s="20"/>
      <c r="C150" s="20"/>
      <c r="D150" s="20"/>
      <c r="E150" s="20"/>
      <c r="F150" s="20"/>
      <c r="G150" s="20"/>
      <c r="H150" s="20"/>
      <c r="I150" s="20"/>
      <c r="J150" s="20"/>
      <c r="K150" s="20"/>
      <c r="L150" s="20"/>
      <c r="M150" s="20"/>
      <c r="N150" s="20"/>
      <c r="O150" s="20"/>
      <c r="P150" s="20"/>
      <c r="Q150" s="20"/>
    </row>
    <row r="151" spans="2:17" x14ac:dyDescent="0.25">
      <c r="B151" s="20"/>
      <c r="C151" s="20"/>
      <c r="D151" s="20"/>
      <c r="E151" s="20"/>
      <c r="F151" s="20"/>
      <c r="G151" s="20"/>
      <c r="H151" s="20"/>
      <c r="I151" s="20"/>
      <c r="J151" s="20"/>
      <c r="K151" s="20"/>
      <c r="L151" s="20"/>
      <c r="M151" s="20"/>
      <c r="N151" s="20"/>
      <c r="O151" s="20"/>
      <c r="P151" s="20"/>
      <c r="Q151" s="20"/>
    </row>
    <row r="152" spans="2:17" x14ac:dyDescent="0.25">
      <c r="B152" s="20"/>
      <c r="C152" s="20"/>
      <c r="D152" s="20"/>
      <c r="E152" s="20"/>
      <c r="F152" s="20"/>
      <c r="G152" s="20"/>
      <c r="H152" s="20"/>
      <c r="I152" s="20"/>
      <c r="J152" s="20"/>
      <c r="K152" s="20"/>
      <c r="L152" s="20"/>
      <c r="M152" s="20"/>
      <c r="N152" s="20"/>
      <c r="O152" s="20"/>
      <c r="P152" s="20"/>
      <c r="Q152" s="20"/>
    </row>
    <row r="153" spans="2:17" x14ac:dyDescent="0.25">
      <c r="B153" s="20"/>
      <c r="C153" s="20"/>
      <c r="D153" s="20"/>
      <c r="E153" s="20"/>
      <c r="F153" s="20"/>
      <c r="G153" s="20"/>
      <c r="H153" s="20"/>
      <c r="I153" s="20"/>
      <c r="J153" s="20"/>
      <c r="K153" s="20"/>
      <c r="L153" s="20"/>
      <c r="M153" s="20"/>
      <c r="N153" s="20"/>
      <c r="O153" s="20"/>
      <c r="P153" s="20"/>
      <c r="Q153" s="20"/>
    </row>
    <row r="154" spans="2:17" x14ac:dyDescent="0.25">
      <c r="B154" s="20"/>
      <c r="C154" s="20"/>
      <c r="D154" s="20"/>
      <c r="E154" s="20"/>
      <c r="F154" s="20"/>
      <c r="G154" s="20"/>
      <c r="H154" s="20"/>
      <c r="I154" s="20"/>
      <c r="J154" s="20"/>
      <c r="K154" s="20"/>
      <c r="L154" s="20"/>
      <c r="M154" s="20"/>
      <c r="N154" s="20"/>
      <c r="O154" s="20"/>
      <c r="P154" s="20"/>
      <c r="Q154" s="20"/>
    </row>
    <row r="155" spans="2:17" x14ac:dyDescent="0.25">
      <c r="B155" s="20"/>
      <c r="C155" s="20"/>
      <c r="D155" s="20"/>
      <c r="E155" s="20"/>
      <c r="F155" s="20"/>
      <c r="G155" s="20"/>
      <c r="H155" s="20"/>
      <c r="I155" s="20"/>
      <c r="J155" s="20"/>
      <c r="K155" s="20"/>
      <c r="L155" s="20"/>
      <c r="M155" s="20"/>
      <c r="N155" s="20"/>
      <c r="O155" s="20"/>
      <c r="P155" s="20"/>
      <c r="Q155" s="20"/>
    </row>
    <row r="156" spans="2:17" x14ac:dyDescent="0.25">
      <c r="B156" s="20"/>
      <c r="C156" s="20"/>
      <c r="D156" s="20"/>
      <c r="E156" s="20"/>
      <c r="F156" s="20"/>
      <c r="G156" s="20"/>
      <c r="H156" s="20"/>
      <c r="I156" s="20"/>
      <c r="J156" s="20"/>
      <c r="K156" s="20"/>
      <c r="L156" s="20"/>
      <c r="M156" s="20"/>
      <c r="N156" s="20"/>
      <c r="O156" s="20"/>
      <c r="P156" s="20"/>
      <c r="Q156" s="20"/>
    </row>
    <row r="157" spans="2:17" x14ac:dyDescent="0.25">
      <c r="B157" s="20"/>
      <c r="C157" s="20"/>
      <c r="D157" s="20"/>
      <c r="E157" s="20"/>
      <c r="F157" s="20"/>
      <c r="G157" s="20"/>
      <c r="H157" s="20"/>
      <c r="I157" s="20"/>
      <c r="J157" s="20"/>
      <c r="K157" s="20"/>
      <c r="L157" s="20"/>
      <c r="M157" s="20"/>
      <c r="N157" s="20"/>
      <c r="O157" s="20"/>
      <c r="P157" s="20"/>
      <c r="Q157" s="20"/>
    </row>
    <row r="158" spans="2:17" x14ac:dyDescent="0.25">
      <c r="B158" s="20"/>
      <c r="C158" s="20"/>
      <c r="D158" s="20"/>
      <c r="E158" s="20"/>
      <c r="F158" s="20"/>
      <c r="G158" s="20"/>
      <c r="H158" s="20"/>
      <c r="I158" s="20"/>
      <c r="J158" s="20"/>
      <c r="K158" s="20"/>
      <c r="L158" s="20"/>
      <c r="M158" s="20"/>
      <c r="N158" s="20"/>
      <c r="O158" s="20"/>
      <c r="P158" s="20"/>
      <c r="Q158" s="20"/>
    </row>
    <row r="159" spans="2:17" x14ac:dyDescent="0.25">
      <c r="B159" s="20"/>
      <c r="C159" s="20"/>
      <c r="D159" s="20"/>
      <c r="E159" s="20"/>
      <c r="F159" s="20"/>
      <c r="G159" s="20"/>
      <c r="H159" s="20"/>
      <c r="I159" s="20"/>
      <c r="J159" s="20"/>
      <c r="K159" s="20"/>
      <c r="L159" s="20"/>
      <c r="M159" s="20"/>
      <c r="N159" s="20"/>
      <c r="O159" s="20"/>
      <c r="P159" s="20"/>
      <c r="Q159" s="20"/>
    </row>
    <row r="160" spans="2:17" x14ac:dyDescent="0.25">
      <c r="B160" s="20"/>
      <c r="C160" s="20"/>
      <c r="D160" s="20"/>
      <c r="E160" s="20"/>
      <c r="F160" s="20"/>
      <c r="G160" s="20"/>
      <c r="H160" s="20"/>
      <c r="I160" s="20"/>
      <c r="J160" s="20"/>
      <c r="K160" s="20"/>
      <c r="L160" s="20"/>
      <c r="M160" s="20"/>
      <c r="N160" s="20"/>
      <c r="O160" s="20"/>
      <c r="P160" s="20"/>
      <c r="Q160" s="20"/>
    </row>
    <row r="161" spans="2:17" x14ac:dyDescent="0.25">
      <c r="B161" s="20"/>
      <c r="C161" s="20"/>
      <c r="D161" s="20"/>
      <c r="E161" s="20"/>
      <c r="F161" s="20"/>
      <c r="G161" s="20"/>
      <c r="H161" s="20"/>
      <c r="I161" s="20"/>
      <c r="J161" s="20"/>
      <c r="K161" s="20"/>
      <c r="L161" s="20"/>
      <c r="M161" s="20"/>
      <c r="N161" s="20"/>
      <c r="O161" s="20"/>
      <c r="P161" s="20"/>
      <c r="Q161" s="20"/>
    </row>
    <row r="162" spans="2:17" x14ac:dyDescent="0.25">
      <c r="B162" s="20"/>
      <c r="C162" s="20"/>
      <c r="D162" s="20"/>
      <c r="E162" s="20"/>
      <c r="F162" s="20"/>
      <c r="G162" s="20"/>
      <c r="H162" s="20"/>
      <c r="I162" s="20"/>
      <c r="J162" s="20"/>
      <c r="K162" s="20"/>
      <c r="L162" s="20"/>
      <c r="M162" s="20"/>
      <c r="N162" s="20"/>
      <c r="O162" s="20"/>
      <c r="P162" s="20"/>
      <c r="Q162" s="20"/>
    </row>
    <row r="163" spans="2:17" x14ac:dyDescent="0.25">
      <c r="B163" s="20"/>
      <c r="C163" s="20"/>
      <c r="D163" s="20"/>
      <c r="E163" s="20"/>
      <c r="F163" s="20"/>
      <c r="G163" s="20"/>
      <c r="H163" s="20"/>
      <c r="I163" s="20"/>
      <c r="J163" s="20"/>
      <c r="K163" s="20"/>
      <c r="L163" s="20"/>
      <c r="M163" s="20"/>
      <c r="N163" s="20"/>
      <c r="O163" s="20"/>
      <c r="P163" s="20"/>
      <c r="Q163" s="20"/>
    </row>
    <row r="164" spans="2:17" x14ac:dyDescent="0.25">
      <c r="B164" s="20"/>
      <c r="C164" s="20"/>
      <c r="D164" s="20"/>
      <c r="E164" s="20"/>
      <c r="F164" s="20"/>
      <c r="G164" s="20"/>
      <c r="H164" s="20"/>
      <c r="I164" s="20"/>
      <c r="J164" s="20"/>
      <c r="K164" s="20"/>
      <c r="L164" s="20"/>
      <c r="M164" s="20"/>
      <c r="N164" s="20"/>
      <c r="O164" s="20"/>
      <c r="P164" s="20"/>
      <c r="Q164" s="20"/>
    </row>
    <row r="165" spans="2:17" x14ac:dyDescent="0.25">
      <c r="B165" s="20"/>
      <c r="C165" s="20"/>
      <c r="D165" s="20"/>
      <c r="E165" s="20"/>
      <c r="F165" s="20"/>
      <c r="G165" s="20"/>
      <c r="H165" s="20"/>
      <c r="I165" s="20"/>
      <c r="J165" s="20"/>
      <c r="K165" s="20"/>
      <c r="L165" s="20"/>
      <c r="M165" s="20"/>
      <c r="N165" s="20"/>
      <c r="O165" s="20"/>
      <c r="P165" s="20"/>
      <c r="Q165" s="20"/>
    </row>
    <row r="166" spans="2:17" x14ac:dyDescent="0.25">
      <c r="B166" s="20"/>
      <c r="C166" s="20"/>
      <c r="D166" s="20"/>
      <c r="E166" s="20"/>
      <c r="F166" s="20"/>
      <c r="G166" s="20"/>
      <c r="H166" s="20"/>
      <c r="I166" s="20"/>
      <c r="J166" s="20"/>
      <c r="K166" s="20"/>
      <c r="L166" s="20"/>
      <c r="M166" s="20"/>
      <c r="N166" s="20"/>
      <c r="O166" s="20"/>
      <c r="P166" s="20"/>
      <c r="Q166" s="20"/>
    </row>
    <row r="167" spans="2:17" x14ac:dyDescent="0.25">
      <c r="B167" s="20"/>
      <c r="C167" s="20"/>
      <c r="D167" s="20"/>
      <c r="E167" s="20"/>
      <c r="F167" s="20"/>
      <c r="G167" s="20"/>
      <c r="H167" s="20"/>
      <c r="I167" s="20"/>
      <c r="J167" s="20"/>
      <c r="K167" s="20"/>
      <c r="L167" s="20"/>
      <c r="M167" s="20"/>
      <c r="N167" s="20"/>
      <c r="O167" s="20"/>
      <c r="P167" s="20"/>
      <c r="Q167" s="20"/>
    </row>
    <row r="168" spans="2:17" x14ac:dyDescent="0.25">
      <c r="B168" s="20"/>
      <c r="C168" s="20"/>
      <c r="D168" s="20"/>
      <c r="E168" s="20"/>
      <c r="F168" s="20"/>
      <c r="G168" s="20"/>
      <c r="H168" s="20"/>
      <c r="I168" s="20"/>
      <c r="J168" s="20"/>
      <c r="K168" s="20"/>
      <c r="L168" s="20"/>
      <c r="M168" s="20"/>
      <c r="N168" s="20"/>
      <c r="O168" s="20"/>
      <c r="P168" s="20"/>
      <c r="Q168" s="20"/>
    </row>
    <row r="169" spans="2:17" x14ac:dyDescent="0.25">
      <c r="B169" s="20"/>
      <c r="C169" s="20"/>
      <c r="D169" s="20"/>
      <c r="E169" s="20"/>
      <c r="F169" s="20"/>
      <c r="G169" s="20"/>
      <c r="H169" s="20"/>
      <c r="I169" s="20"/>
      <c r="J169" s="20"/>
      <c r="K169" s="20"/>
      <c r="L169" s="20"/>
      <c r="M169" s="20"/>
      <c r="N169" s="20"/>
      <c r="O169" s="20"/>
      <c r="P169" s="20"/>
      <c r="Q169" s="20"/>
    </row>
    <row r="170" spans="2:17" x14ac:dyDescent="0.25">
      <c r="B170" s="20"/>
      <c r="C170" s="20"/>
      <c r="D170" s="20"/>
      <c r="E170" s="20"/>
      <c r="F170" s="20"/>
      <c r="G170" s="20"/>
      <c r="H170" s="20"/>
      <c r="I170" s="20"/>
      <c r="J170" s="20"/>
      <c r="K170" s="20"/>
      <c r="L170" s="20"/>
      <c r="M170" s="20"/>
      <c r="N170" s="20"/>
      <c r="O170" s="20"/>
      <c r="P170" s="20"/>
      <c r="Q170" s="20"/>
    </row>
    <row r="171" spans="2:17" x14ac:dyDescent="0.25">
      <c r="B171" s="20"/>
      <c r="C171" s="20"/>
      <c r="D171" s="20"/>
      <c r="E171" s="20"/>
      <c r="F171" s="20"/>
      <c r="G171" s="20"/>
      <c r="H171" s="20"/>
      <c r="I171" s="20"/>
      <c r="J171" s="20"/>
      <c r="K171" s="20"/>
      <c r="L171" s="20"/>
      <c r="M171" s="20"/>
      <c r="N171" s="20"/>
      <c r="O171" s="20"/>
      <c r="P171" s="20"/>
      <c r="Q171" s="20"/>
    </row>
    <row r="172" spans="2:17" x14ac:dyDescent="0.25">
      <c r="B172" s="20"/>
      <c r="C172" s="20"/>
      <c r="D172" s="20"/>
      <c r="E172" s="20"/>
      <c r="F172" s="20"/>
      <c r="G172" s="20"/>
      <c r="H172" s="20"/>
      <c r="I172" s="20"/>
      <c r="J172" s="20"/>
      <c r="K172" s="20"/>
      <c r="L172" s="20"/>
      <c r="M172" s="20"/>
      <c r="N172" s="20"/>
      <c r="O172" s="20"/>
      <c r="P172" s="20"/>
      <c r="Q172" s="20"/>
    </row>
    <row r="173" spans="2:17" x14ac:dyDescent="0.25">
      <c r="B173" s="20"/>
      <c r="C173" s="20"/>
      <c r="D173" s="20"/>
      <c r="E173" s="20"/>
      <c r="F173" s="20"/>
      <c r="G173" s="20"/>
      <c r="H173" s="20"/>
      <c r="I173" s="20"/>
      <c r="J173" s="20"/>
      <c r="K173" s="20"/>
      <c r="L173" s="20"/>
      <c r="M173" s="20"/>
      <c r="N173" s="20"/>
      <c r="O173" s="20"/>
      <c r="P173" s="20"/>
      <c r="Q173" s="20"/>
    </row>
    <row r="174" spans="2:17" x14ac:dyDescent="0.25">
      <c r="B174" s="20"/>
      <c r="C174" s="20"/>
      <c r="D174" s="20"/>
      <c r="E174" s="20"/>
      <c r="F174" s="20"/>
      <c r="G174" s="20"/>
      <c r="H174" s="20"/>
      <c r="I174" s="20"/>
      <c r="J174" s="20"/>
      <c r="K174" s="20"/>
      <c r="L174" s="20"/>
      <c r="M174" s="20"/>
      <c r="N174" s="20"/>
      <c r="O174" s="20"/>
      <c r="P174" s="20"/>
      <c r="Q174" s="20"/>
    </row>
    <row r="175" spans="2:17" x14ac:dyDescent="0.25">
      <c r="B175" s="20"/>
      <c r="C175" s="20"/>
      <c r="D175" s="20"/>
      <c r="E175" s="20"/>
      <c r="F175" s="20"/>
      <c r="G175" s="20"/>
      <c r="H175" s="20"/>
      <c r="I175" s="20"/>
      <c r="J175" s="20"/>
      <c r="K175" s="20"/>
      <c r="L175" s="20"/>
      <c r="M175" s="20"/>
      <c r="N175" s="20"/>
      <c r="O175" s="20"/>
      <c r="P175" s="20"/>
      <c r="Q175" s="20"/>
    </row>
    <row r="176" spans="2:17" x14ac:dyDescent="0.25">
      <c r="B176" s="20"/>
      <c r="C176" s="20"/>
      <c r="D176" s="20"/>
      <c r="E176" s="20"/>
      <c r="F176" s="20"/>
      <c r="G176" s="20"/>
      <c r="H176" s="20"/>
      <c r="I176" s="20"/>
      <c r="J176" s="20"/>
      <c r="K176" s="20"/>
      <c r="L176" s="20"/>
      <c r="M176" s="20"/>
      <c r="N176" s="20"/>
      <c r="O176" s="20"/>
      <c r="P176" s="20"/>
      <c r="Q176" s="20"/>
    </row>
    <row r="177" spans="2:17" x14ac:dyDescent="0.25">
      <c r="B177" s="20"/>
      <c r="C177" s="20"/>
      <c r="D177" s="20"/>
      <c r="E177" s="20"/>
      <c r="F177" s="20"/>
      <c r="G177" s="20"/>
      <c r="H177" s="20"/>
      <c r="I177" s="20"/>
      <c r="J177" s="20"/>
      <c r="K177" s="20"/>
      <c r="L177" s="20"/>
      <c r="M177" s="20"/>
      <c r="N177" s="20"/>
      <c r="O177" s="20"/>
      <c r="P177" s="20"/>
      <c r="Q177" s="20"/>
    </row>
    <row r="178" spans="2:17" x14ac:dyDescent="0.25">
      <c r="B178" s="20"/>
      <c r="C178" s="20"/>
      <c r="D178" s="20"/>
      <c r="E178" s="20"/>
      <c r="F178" s="20"/>
      <c r="G178" s="20"/>
      <c r="H178" s="20"/>
      <c r="I178" s="20"/>
      <c r="J178" s="20"/>
      <c r="K178" s="20"/>
      <c r="L178" s="20"/>
      <c r="M178" s="20"/>
      <c r="N178" s="20"/>
      <c r="O178" s="20"/>
      <c r="P178" s="20"/>
      <c r="Q178" s="20"/>
    </row>
    <row r="179" spans="2:17" x14ac:dyDescent="0.25">
      <c r="B179" s="20"/>
      <c r="C179" s="20"/>
      <c r="D179" s="20"/>
      <c r="E179" s="20"/>
      <c r="F179" s="20"/>
      <c r="G179" s="20"/>
      <c r="H179" s="20"/>
      <c r="I179" s="20"/>
      <c r="J179" s="20"/>
      <c r="K179" s="20"/>
      <c r="L179" s="20"/>
      <c r="M179" s="20"/>
      <c r="N179" s="20"/>
      <c r="O179" s="20"/>
      <c r="P179" s="20"/>
      <c r="Q179" s="20"/>
    </row>
    <row r="180" spans="2:17" x14ac:dyDescent="0.25">
      <c r="B180" s="20"/>
      <c r="C180" s="20"/>
      <c r="D180" s="20"/>
      <c r="E180" s="20"/>
      <c r="F180" s="20"/>
      <c r="G180" s="20"/>
      <c r="H180" s="20"/>
      <c r="I180" s="20"/>
      <c r="J180" s="20"/>
      <c r="K180" s="20"/>
      <c r="L180" s="20"/>
      <c r="M180" s="20"/>
      <c r="N180" s="20"/>
      <c r="O180" s="20"/>
      <c r="P180" s="20"/>
      <c r="Q180" s="20"/>
    </row>
    <row r="181" spans="2:17" x14ac:dyDescent="0.25">
      <c r="B181" s="20"/>
      <c r="C181" s="20"/>
      <c r="D181" s="20"/>
      <c r="E181" s="20"/>
      <c r="F181" s="20"/>
      <c r="G181" s="20"/>
      <c r="H181" s="20"/>
      <c r="I181" s="20"/>
      <c r="J181" s="20"/>
      <c r="K181" s="20"/>
      <c r="L181" s="20"/>
      <c r="M181" s="20"/>
      <c r="N181" s="20"/>
      <c r="O181" s="20"/>
      <c r="P181" s="20"/>
      <c r="Q181" s="20"/>
    </row>
    <row r="182" spans="2:17" x14ac:dyDescent="0.25">
      <c r="B182" s="20"/>
      <c r="C182" s="20"/>
      <c r="D182" s="20"/>
      <c r="E182" s="20"/>
      <c r="F182" s="20"/>
      <c r="G182" s="20"/>
      <c r="H182" s="20"/>
      <c r="I182" s="20"/>
      <c r="J182" s="20"/>
      <c r="K182" s="20"/>
      <c r="L182" s="20"/>
      <c r="M182" s="20"/>
      <c r="N182" s="20"/>
      <c r="O182" s="20"/>
      <c r="P182" s="20"/>
      <c r="Q182" s="20"/>
    </row>
    <row r="183" spans="2:17" x14ac:dyDescent="0.25">
      <c r="B183" s="20"/>
      <c r="C183" s="20"/>
      <c r="D183" s="20"/>
      <c r="E183" s="20"/>
      <c r="F183" s="20"/>
      <c r="G183" s="20"/>
      <c r="H183" s="20"/>
      <c r="I183" s="20"/>
      <c r="J183" s="20"/>
      <c r="K183" s="20"/>
      <c r="L183" s="20"/>
      <c r="M183" s="20"/>
      <c r="N183" s="20"/>
      <c r="O183" s="20"/>
      <c r="P183" s="20"/>
      <c r="Q183" s="20"/>
    </row>
    <row r="184" spans="2:17" x14ac:dyDescent="0.25">
      <c r="B184" s="20"/>
      <c r="C184" s="20"/>
      <c r="D184" s="20"/>
      <c r="E184" s="20"/>
      <c r="F184" s="20"/>
      <c r="G184" s="20"/>
      <c r="H184" s="20"/>
      <c r="I184" s="20"/>
      <c r="J184" s="20"/>
      <c r="K184" s="20"/>
      <c r="L184" s="20"/>
      <c r="M184" s="20"/>
      <c r="N184" s="20"/>
      <c r="O184" s="20"/>
      <c r="P184" s="20"/>
      <c r="Q184" s="20"/>
    </row>
    <row r="185" spans="2:17" x14ac:dyDescent="0.25">
      <c r="B185" s="20"/>
      <c r="C185" s="20"/>
      <c r="D185" s="20"/>
      <c r="E185" s="20"/>
      <c r="F185" s="20"/>
      <c r="G185" s="20"/>
      <c r="H185" s="20"/>
      <c r="I185" s="20"/>
      <c r="J185" s="20"/>
      <c r="K185" s="20"/>
      <c r="L185" s="20"/>
      <c r="M185" s="20"/>
      <c r="N185" s="20"/>
      <c r="O185" s="20"/>
      <c r="P185" s="20"/>
      <c r="Q185" s="20"/>
    </row>
    <row r="186" spans="2:17" x14ac:dyDescent="0.25">
      <c r="B186" s="20"/>
      <c r="C186" s="20"/>
      <c r="D186" s="20"/>
      <c r="E186" s="20"/>
      <c r="F186" s="20"/>
      <c r="G186" s="20"/>
      <c r="H186" s="20"/>
      <c r="I186" s="20"/>
      <c r="J186" s="20"/>
      <c r="K186" s="20"/>
      <c r="L186" s="20"/>
      <c r="M186" s="20"/>
      <c r="N186" s="20"/>
      <c r="O186" s="20"/>
      <c r="P186" s="20"/>
      <c r="Q186" s="20"/>
    </row>
    <row r="187" spans="2:17" x14ac:dyDescent="0.25">
      <c r="B187" s="20"/>
      <c r="C187" s="20"/>
      <c r="D187" s="20"/>
      <c r="E187" s="20"/>
      <c r="F187" s="20"/>
      <c r="G187" s="20"/>
      <c r="H187" s="20"/>
      <c r="I187" s="20"/>
      <c r="J187" s="20"/>
      <c r="K187" s="20"/>
      <c r="L187" s="20"/>
      <c r="M187" s="20"/>
      <c r="N187" s="20"/>
      <c r="O187" s="20"/>
      <c r="P187" s="20"/>
      <c r="Q187" s="20"/>
    </row>
    <row r="188" spans="2:17" x14ac:dyDescent="0.25">
      <c r="B188" s="20"/>
      <c r="C188" s="20"/>
      <c r="D188" s="20"/>
      <c r="E188" s="20"/>
      <c r="F188" s="20"/>
      <c r="G188" s="20"/>
      <c r="H188" s="20"/>
      <c r="I188" s="20"/>
      <c r="J188" s="20"/>
      <c r="K188" s="20"/>
      <c r="L188" s="20"/>
      <c r="M188" s="20"/>
      <c r="N188" s="20"/>
      <c r="O188" s="20"/>
      <c r="P188" s="20"/>
      <c r="Q188" s="20"/>
    </row>
    <row r="189" spans="2:17" x14ac:dyDescent="0.25">
      <c r="B189" s="20"/>
      <c r="C189" s="20"/>
      <c r="D189" s="20"/>
      <c r="E189" s="20"/>
      <c r="F189" s="20"/>
      <c r="G189" s="20"/>
      <c r="H189" s="20"/>
      <c r="I189" s="20"/>
      <c r="J189" s="20"/>
      <c r="K189" s="20"/>
      <c r="L189" s="20"/>
      <c r="M189" s="20"/>
      <c r="N189" s="20"/>
      <c r="O189" s="20"/>
      <c r="P189" s="20"/>
      <c r="Q189" s="20"/>
    </row>
    <row r="190" spans="2:17" x14ac:dyDescent="0.25">
      <c r="B190" s="20"/>
      <c r="C190" s="20"/>
      <c r="D190" s="20"/>
      <c r="E190" s="20"/>
      <c r="F190" s="20"/>
      <c r="G190" s="20"/>
      <c r="H190" s="20"/>
      <c r="I190" s="20"/>
      <c r="J190" s="20"/>
      <c r="K190" s="20"/>
      <c r="L190" s="20"/>
      <c r="M190" s="20"/>
      <c r="N190" s="20"/>
      <c r="O190" s="20"/>
      <c r="P190" s="20"/>
      <c r="Q190" s="20"/>
    </row>
    <row r="191" spans="2:17" x14ac:dyDescent="0.25">
      <c r="B191" s="20"/>
      <c r="C191" s="20"/>
      <c r="D191" s="20"/>
      <c r="E191" s="20"/>
      <c r="F191" s="20"/>
      <c r="G191" s="20"/>
      <c r="H191" s="20"/>
      <c r="I191" s="20"/>
      <c r="J191" s="20"/>
      <c r="K191" s="20"/>
      <c r="L191" s="20"/>
      <c r="M191" s="20"/>
      <c r="N191" s="20"/>
      <c r="O191" s="20"/>
      <c r="P191" s="20"/>
      <c r="Q191" s="20"/>
    </row>
    <row r="192" spans="2:17" x14ac:dyDescent="0.25">
      <c r="B192" s="20"/>
      <c r="C192" s="20"/>
      <c r="D192" s="20"/>
      <c r="E192" s="20"/>
      <c r="F192" s="20"/>
      <c r="G192" s="20"/>
      <c r="H192" s="20"/>
      <c r="I192" s="20"/>
      <c r="J192" s="20"/>
      <c r="K192" s="20"/>
      <c r="L192" s="20"/>
      <c r="M192" s="20"/>
      <c r="N192" s="20"/>
      <c r="O192" s="20"/>
      <c r="P192" s="20"/>
      <c r="Q192" s="20"/>
    </row>
    <row r="193" spans="2:17" x14ac:dyDescent="0.25">
      <c r="B193" s="20"/>
      <c r="C193" s="20"/>
      <c r="D193" s="20"/>
      <c r="E193" s="20"/>
      <c r="F193" s="20"/>
      <c r="G193" s="20"/>
      <c r="H193" s="20"/>
      <c r="I193" s="20"/>
      <c r="J193" s="20"/>
      <c r="K193" s="20"/>
      <c r="L193" s="20"/>
      <c r="M193" s="20"/>
      <c r="N193" s="20"/>
      <c r="O193" s="20"/>
      <c r="P193" s="20"/>
      <c r="Q193" s="20"/>
    </row>
    <row r="194" spans="2:17" x14ac:dyDescent="0.25">
      <c r="B194" s="20"/>
      <c r="C194" s="20"/>
      <c r="D194" s="20"/>
      <c r="E194" s="20"/>
      <c r="F194" s="20"/>
      <c r="G194" s="20"/>
      <c r="H194" s="20"/>
      <c r="I194" s="20"/>
      <c r="J194" s="20"/>
      <c r="K194" s="20"/>
      <c r="L194" s="20"/>
      <c r="M194" s="20"/>
      <c r="N194" s="20"/>
      <c r="O194" s="20"/>
      <c r="P194" s="20"/>
      <c r="Q194" s="20"/>
    </row>
    <row r="195" spans="2:17" x14ac:dyDescent="0.25">
      <c r="B195" s="20"/>
      <c r="C195" s="20"/>
      <c r="D195" s="20"/>
      <c r="E195" s="20"/>
      <c r="F195" s="20"/>
      <c r="G195" s="20"/>
      <c r="H195" s="20"/>
      <c r="I195" s="20"/>
      <c r="J195" s="20"/>
      <c r="K195" s="20"/>
      <c r="L195" s="20"/>
      <c r="M195" s="20"/>
      <c r="N195" s="20"/>
      <c r="O195" s="20"/>
      <c r="P195" s="20"/>
      <c r="Q195" s="20"/>
    </row>
    <row r="196" spans="2:17" x14ac:dyDescent="0.25">
      <c r="B196" s="20"/>
      <c r="C196" s="20"/>
      <c r="D196" s="20"/>
      <c r="E196" s="20"/>
      <c r="F196" s="20"/>
      <c r="G196" s="20"/>
      <c r="H196" s="20"/>
      <c r="I196" s="20"/>
      <c r="J196" s="20"/>
      <c r="K196" s="20"/>
      <c r="L196" s="20"/>
      <c r="M196" s="20"/>
      <c r="N196" s="20"/>
      <c r="O196" s="20"/>
      <c r="P196" s="20"/>
      <c r="Q196" s="20"/>
    </row>
    <row r="197" spans="2:17" x14ac:dyDescent="0.25">
      <c r="B197" s="20"/>
      <c r="C197" s="20"/>
      <c r="D197" s="20"/>
      <c r="E197" s="20"/>
      <c r="F197" s="20"/>
      <c r="G197" s="20"/>
      <c r="H197" s="20"/>
      <c r="I197" s="20"/>
      <c r="J197" s="20"/>
      <c r="K197" s="20"/>
      <c r="L197" s="20"/>
      <c r="M197" s="20"/>
      <c r="N197" s="20"/>
      <c r="O197" s="20"/>
      <c r="P197" s="20"/>
      <c r="Q197" s="20"/>
    </row>
    <row r="198" spans="2:17" x14ac:dyDescent="0.25">
      <c r="B198" s="20"/>
      <c r="C198" s="20"/>
      <c r="D198" s="20"/>
      <c r="E198" s="20"/>
      <c r="F198" s="20"/>
      <c r="G198" s="20"/>
      <c r="H198" s="20"/>
      <c r="I198" s="20"/>
      <c r="J198" s="20"/>
      <c r="K198" s="20"/>
      <c r="L198" s="20"/>
      <c r="M198" s="20"/>
      <c r="N198" s="20"/>
      <c r="O198" s="20"/>
      <c r="P198" s="20"/>
      <c r="Q198" s="20"/>
    </row>
    <row r="199" spans="2:17" x14ac:dyDescent="0.25">
      <c r="B199" s="20"/>
      <c r="C199" s="20"/>
      <c r="D199" s="20"/>
      <c r="E199" s="20"/>
      <c r="F199" s="20"/>
      <c r="G199" s="20"/>
      <c r="H199" s="20"/>
      <c r="I199" s="20"/>
      <c r="J199" s="20"/>
      <c r="K199" s="20"/>
      <c r="L199" s="20"/>
      <c r="M199" s="20"/>
      <c r="N199" s="20"/>
      <c r="O199" s="20"/>
      <c r="P199" s="20"/>
      <c r="Q199" s="20"/>
    </row>
    <row r="200" spans="2:17" x14ac:dyDescent="0.25">
      <c r="B200" s="20"/>
      <c r="C200" s="20"/>
      <c r="D200" s="20"/>
      <c r="E200" s="20"/>
      <c r="F200" s="20"/>
      <c r="G200" s="20"/>
      <c r="H200" s="20"/>
      <c r="I200" s="20"/>
      <c r="J200" s="20"/>
      <c r="K200" s="20"/>
      <c r="L200" s="20"/>
      <c r="M200" s="20"/>
      <c r="N200" s="20"/>
      <c r="O200" s="20"/>
      <c r="P200" s="20"/>
      <c r="Q200" s="20"/>
    </row>
    <row r="201" spans="2:17" x14ac:dyDescent="0.25">
      <c r="B201" s="20"/>
      <c r="C201" s="20"/>
      <c r="D201" s="20"/>
      <c r="E201" s="20"/>
      <c r="F201" s="20"/>
      <c r="G201" s="20"/>
      <c r="H201" s="20"/>
      <c r="I201" s="20"/>
      <c r="J201" s="20"/>
      <c r="K201" s="20"/>
      <c r="L201" s="20"/>
      <c r="M201" s="20"/>
      <c r="N201" s="20"/>
      <c r="O201" s="20"/>
      <c r="P201" s="20"/>
      <c r="Q201" s="20"/>
    </row>
    <row r="202" spans="2:17" x14ac:dyDescent="0.25">
      <c r="B202" s="20"/>
      <c r="C202" s="20"/>
      <c r="D202" s="20"/>
      <c r="E202" s="20"/>
      <c r="F202" s="20"/>
      <c r="G202" s="20"/>
      <c r="H202" s="20"/>
      <c r="I202" s="20"/>
      <c r="J202" s="20"/>
      <c r="K202" s="20"/>
      <c r="L202" s="20"/>
      <c r="M202" s="20"/>
      <c r="N202" s="20"/>
      <c r="O202" s="20"/>
      <c r="P202" s="20"/>
      <c r="Q202" s="20"/>
    </row>
    <row r="203" spans="2:17" x14ac:dyDescent="0.25">
      <c r="B203" s="20"/>
      <c r="C203" s="20"/>
      <c r="D203" s="20"/>
      <c r="E203" s="20"/>
      <c r="F203" s="20"/>
      <c r="G203" s="20"/>
      <c r="H203" s="20"/>
      <c r="I203" s="20"/>
      <c r="J203" s="20"/>
      <c r="K203" s="20"/>
      <c r="L203" s="20"/>
      <c r="M203" s="20"/>
      <c r="N203" s="20"/>
      <c r="O203" s="20"/>
      <c r="P203" s="20"/>
      <c r="Q203" s="20"/>
    </row>
    <row r="204" spans="2:17" x14ac:dyDescent="0.25">
      <c r="B204" s="20"/>
      <c r="C204" s="20"/>
      <c r="D204" s="20"/>
      <c r="E204" s="20"/>
      <c r="F204" s="20"/>
      <c r="G204" s="20"/>
      <c r="H204" s="20"/>
      <c r="I204" s="20"/>
      <c r="J204" s="20"/>
      <c r="K204" s="20"/>
      <c r="L204" s="20"/>
      <c r="M204" s="20"/>
      <c r="N204" s="20"/>
      <c r="O204" s="20"/>
      <c r="P204" s="20"/>
      <c r="Q204" s="20"/>
    </row>
    <row r="205" spans="2:17" x14ac:dyDescent="0.25">
      <c r="B205" s="20"/>
      <c r="C205" s="20"/>
      <c r="D205" s="20"/>
      <c r="E205" s="20"/>
      <c r="F205" s="20"/>
      <c r="G205" s="20"/>
      <c r="H205" s="20"/>
      <c r="I205" s="20"/>
      <c r="J205" s="20"/>
      <c r="K205" s="20"/>
      <c r="L205" s="20"/>
      <c r="M205" s="20"/>
      <c r="N205" s="20"/>
      <c r="O205" s="20"/>
      <c r="P205" s="20"/>
      <c r="Q205" s="20"/>
    </row>
    <row r="206" spans="2:17" x14ac:dyDescent="0.25">
      <c r="B206" s="20"/>
      <c r="C206" s="20"/>
      <c r="D206" s="20"/>
      <c r="E206" s="20"/>
      <c r="F206" s="20"/>
      <c r="G206" s="20"/>
      <c r="H206" s="20"/>
      <c r="I206" s="20"/>
      <c r="J206" s="20"/>
      <c r="K206" s="20"/>
      <c r="L206" s="20"/>
      <c r="M206" s="20"/>
      <c r="N206" s="20"/>
      <c r="O206" s="20"/>
      <c r="P206" s="20"/>
      <c r="Q206" s="20"/>
    </row>
    <row r="207" spans="2:17" x14ac:dyDescent="0.25">
      <c r="B207" s="20"/>
      <c r="C207" s="20"/>
      <c r="D207" s="20"/>
      <c r="E207" s="20"/>
      <c r="F207" s="20"/>
      <c r="G207" s="20"/>
      <c r="H207" s="20"/>
      <c r="I207" s="20"/>
      <c r="J207" s="20"/>
      <c r="K207" s="20"/>
      <c r="L207" s="20"/>
      <c r="M207" s="20"/>
      <c r="N207" s="20"/>
      <c r="O207" s="20"/>
      <c r="P207" s="20"/>
      <c r="Q207" s="20"/>
    </row>
    <row r="208" spans="2:17" x14ac:dyDescent="0.25">
      <c r="B208" s="20"/>
      <c r="C208" s="20"/>
      <c r="D208" s="20"/>
      <c r="E208" s="20"/>
      <c r="F208" s="20"/>
      <c r="G208" s="20"/>
      <c r="H208" s="20"/>
      <c r="I208" s="20"/>
      <c r="J208" s="20"/>
      <c r="K208" s="20"/>
      <c r="L208" s="20"/>
      <c r="M208" s="20"/>
      <c r="N208" s="20"/>
      <c r="O208" s="20"/>
      <c r="P208" s="20"/>
      <c r="Q208" s="20"/>
    </row>
    <row r="209" spans="2:17" x14ac:dyDescent="0.25">
      <c r="B209" s="20"/>
      <c r="C209" s="20"/>
      <c r="D209" s="20"/>
      <c r="E209" s="20"/>
      <c r="F209" s="20"/>
      <c r="G209" s="20"/>
      <c r="H209" s="20"/>
      <c r="I209" s="20"/>
      <c r="J209" s="20"/>
      <c r="K209" s="20"/>
      <c r="L209" s="20"/>
      <c r="M209" s="20"/>
      <c r="N209" s="20"/>
      <c r="O209" s="20"/>
      <c r="P209" s="20"/>
      <c r="Q209" s="20"/>
    </row>
    <row r="210" spans="2:17" x14ac:dyDescent="0.25">
      <c r="B210" s="20"/>
      <c r="C210" s="20"/>
      <c r="D210" s="20"/>
      <c r="E210" s="20"/>
      <c r="F210" s="20"/>
      <c r="G210" s="20"/>
      <c r="H210" s="20"/>
      <c r="I210" s="20"/>
      <c r="J210" s="20"/>
      <c r="K210" s="20"/>
      <c r="L210" s="20"/>
      <c r="M210" s="20"/>
      <c r="N210" s="20"/>
      <c r="O210" s="20"/>
      <c r="P210" s="20"/>
      <c r="Q210" s="20"/>
    </row>
    <row r="211" spans="2:17" x14ac:dyDescent="0.25">
      <c r="B211" s="20"/>
      <c r="C211" s="20"/>
      <c r="D211" s="20"/>
      <c r="E211" s="20"/>
      <c r="F211" s="20"/>
      <c r="G211" s="20"/>
      <c r="H211" s="20"/>
      <c r="I211" s="20"/>
      <c r="J211" s="20"/>
      <c r="K211" s="20"/>
      <c r="L211" s="20"/>
      <c r="M211" s="20"/>
      <c r="N211" s="20"/>
      <c r="O211" s="20"/>
      <c r="P211" s="20"/>
      <c r="Q211" s="20"/>
    </row>
    <row r="212" spans="2:17" x14ac:dyDescent="0.25">
      <c r="B212" s="20"/>
      <c r="C212" s="20"/>
      <c r="D212" s="20"/>
      <c r="E212" s="20"/>
      <c r="F212" s="20"/>
      <c r="G212" s="20"/>
      <c r="H212" s="20"/>
      <c r="I212" s="20"/>
      <c r="J212" s="20"/>
      <c r="K212" s="20"/>
      <c r="L212" s="20"/>
      <c r="M212" s="20"/>
      <c r="N212" s="20"/>
      <c r="O212" s="20"/>
      <c r="P212" s="20"/>
      <c r="Q212" s="20"/>
    </row>
    <row r="213" spans="2:17" x14ac:dyDescent="0.25">
      <c r="B213" s="20"/>
      <c r="C213" s="20"/>
      <c r="D213" s="20"/>
      <c r="E213" s="20"/>
      <c r="F213" s="20"/>
      <c r="G213" s="20"/>
      <c r="H213" s="20"/>
      <c r="I213" s="20"/>
      <c r="J213" s="20"/>
      <c r="K213" s="20"/>
      <c r="L213" s="20"/>
      <c r="M213" s="20"/>
      <c r="N213" s="20"/>
      <c r="O213" s="20"/>
      <c r="P213" s="20"/>
      <c r="Q213" s="20"/>
    </row>
    <row r="214" spans="2:17" x14ac:dyDescent="0.25">
      <c r="B214" s="20"/>
      <c r="C214" s="20"/>
      <c r="D214" s="20"/>
      <c r="E214" s="20"/>
      <c r="F214" s="20"/>
      <c r="G214" s="20"/>
      <c r="H214" s="20"/>
      <c r="I214" s="20"/>
      <c r="J214" s="20"/>
      <c r="K214" s="20"/>
      <c r="L214" s="20"/>
      <c r="M214" s="20"/>
      <c r="N214" s="20"/>
      <c r="O214" s="20"/>
      <c r="P214" s="20"/>
      <c r="Q214" s="20"/>
    </row>
    <row r="215" spans="2:17" x14ac:dyDescent="0.25">
      <c r="B215" s="20"/>
      <c r="C215" s="20"/>
      <c r="D215" s="20"/>
      <c r="E215" s="20"/>
      <c r="F215" s="20"/>
      <c r="G215" s="20"/>
      <c r="H215" s="20"/>
      <c r="I215" s="20"/>
      <c r="J215" s="20"/>
      <c r="K215" s="20"/>
      <c r="L215" s="20"/>
      <c r="M215" s="20"/>
      <c r="N215" s="20"/>
      <c r="O215" s="20"/>
      <c r="P215" s="20"/>
      <c r="Q215" s="20"/>
    </row>
    <row r="216" spans="2:17" x14ac:dyDescent="0.25">
      <c r="B216" s="20"/>
      <c r="C216" s="20"/>
      <c r="D216" s="20"/>
      <c r="E216" s="20"/>
      <c r="F216" s="20"/>
      <c r="G216" s="20"/>
      <c r="H216" s="20"/>
      <c r="I216" s="20"/>
      <c r="J216" s="20"/>
      <c r="K216" s="20"/>
      <c r="L216" s="20"/>
      <c r="M216" s="20"/>
      <c r="N216" s="20"/>
      <c r="O216" s="20"/>
      <c r="P216" s="20"/>
      <c r="Q216" s="20"/>
    </row>
    <row r="217" spans="2:17" x14ac:dyDescent="0.25">
      <c r="B217" s="20"/>
      <c r="C217" s="20"/>
      <c r="D217" s="20"/>
      <c r="E217" s="20"/>
      <c r="F217" s="20"/>
      <c r="G217" s="20"/>
      <c r="H217" s="20"/>
      <c r="I217" s="20"/>
      <c r="J217" s="20"/>
      <c r="K217" s="20"/>
      <c r="L217" s="20"/>
      <c r="M217" s="20"/>
      <c r="N217" s="20"/>
      <c r="O217" s="20"/>
      <c r="P217" s="20"/>
      <c r="Q217" s="20"/>
    </row>
    <row r="218" spans="2:17" x14ac:dyDescent="0.25">
      <c r="B218" s="20"/>
      <c r="C218" s="20"/>
      <c r="D218" s="20"/>
      <c r="E218" s="20"/>
      <c r="F218" s="20"/>
      <c r="G218" s="20"/>
      <c r="H218" s="20"/>
      <c r="I218" s="20"/>
      <c r="J218" s="20"/>
      <c r="K218" s="20"/>
      <c r="L218" s="20"/>
      <c r="M218" s="20"/>
      <c r="N218" s="20"/>
      <c r="O218" s="20"/>
      <c r="P218" s="20"/>
      <c r="Q218" s="20"/>
    </row>
    <row r="219" spans="2:17" x14ac:dyDescent="0.25">
      <c r="B219" s="20"/>
      <c r="C219" s="20"/>
      <c r="D219" s="20"/>
      <c r="E219" s="20"/>
      <c r="F219" s="20"/>
      <c r="G219" s="20"/>
      <c r="H219" s="20"/>
      <c r="I219" s="20"/>
      <c r="J219" s="20"/>
      <c r="K219" s="20"/>
      <c r="L219" s="20"/>
      <c r="M219" s="20"/>
      <c r="N219" s="20"/>
      <c r="O219" s="20"/>
      <c r="P219" s="20"/>
      <c r="Q219" s="20"/>
    </row>
    <row r="220" spans="2:17" x14ac:dyDescent="0.25">
      <c r="B220" s="20"/>
      <c r="C220" s="20"/>
      <c r="D220" s="20"/>
      <c r="E220" s="20"/>
      <c r="F220" s="20"/>
      <c r="G220" s="20"/>
      <c r="H220" s="20"/>
      <c r="I220" s="20"/>
      <c r="J220" s="20"/>
      <c r="K220" s="20"/>
      <c r="L220" s="20"/>
      <c r="M220" s="20"/>
      <c r="N220" s="20"/>
      <c r="O220" s="20"/>
      <c r="P220" s="20"/>
      <c r="Q220" s="20"/>
    </row>
    <row r="221" spans="2:17" x14ac:dyDescent="0.25">
      <c r="B221" s="20"/>
      <c r="C221" s="20"/>
      <c r="D221" s="20"/>
      <c r="E221" s="20"/>
      <c r="F221" s="20"/>
      <c r="G221" s="20"/>
      <c r="H221" s="20"/>
      <c r="I221" s="20"/>
      <c r="J221" s="20"/>
      <c r="K221" s="20"/>
      <c r="L221" s="20"/>
      <c r="M221" s="20"/>
      <c r="N221" s="20"/>
      <c r="O221" s="20"/>
      <c r="P221" s="20"/>
      <c r="Q221" s="20"/>
    </row>
    <row r="222" spans="2:17" x14ac:dyDescent="0.25">
      <c r="B222" s="20"/>
      <c r="C222" s="20"/>
      <c r="D222" s="20"/>
      <c r="E222" s="20"/>
      <c r="F222" s="20"/>
      <c r="G222" s="20"/>
      <c r="H222" s="20"/>
      <c r="I222" s="20"/>
      <c r="J222" s="20"/>
      <c r="K222" s="20"/>
      <c r="L222" s="20"/>
      <c r="M222" s="20"/>
      <c r="N222" s="20"/>
      <c r="O222" s="20"/>
      <c r="P222" s="20"/>
      <c r="Q222" s="20"/>
    </row>
    <row r="559" spans="19:20" x14ac:dyDescent="0.25">
      <c r="S559" s="85"/>
    </row>
    <row r="560" spans="19:20" x14ac:dyDescent="0.25">
      <c r="S560" s="85"/>
      <c r="T560" s="14"/>
    </row>
    <row r="561" spans="19:20" x14ac:dyDescent="0.25">
      <c r="S561" s="85"/>
      <c r="T561" s="14"/>
    </row>
    <row r="562" spans="19:20" x14ac:dyDescent="0.25">
      <c r="S562" s="85"/>
      <c r="T562" s="14"/>
    </row>
    <row r="563" spans="19:20" x14ac:dyDescent="0.25">
      <c r="S563" s="85"/>
      <c r="T563" s="14"/>
    </row>
    <row r="564" spans="19:20" x14ac:dyDescent="0.25">
      <c r="S564" s="85"/>
      <c r="T564" s="14"/>
    </row>
    <row r="565" spans="19:20" x14ac:dyDescent="0.25">
      <c r="S565" s="85"/>
      <c r="T565" s="14"/>
    </row>
    <row r="566" spans="19:20" x14ac:dyDescent="0.25">
      <c r="S566" s="85"/>
      <c r="T566" s="14"/>
    </row>
    <row r="567" spans="19:20" x14ac:dyDescent="0.25">
      <c r="S567" s="85"/>
      <c r="T567" s="14"/>
    </row>
    <row r="568" spans="19:20" x14ac:dyDescent="0.25">
      <c r="S568" s="85"/>
      <c r="T568" s="14"/>
    </row>
    <row r="569" spans="19:20" x14ac:dyDescent="0.25">
      <c r="S569" s="85"/>
      <c r="T569" s="14"/>
    </row>
    <row r="570" spans="19:20" x14ac:dyDescent="0.25">
      <c r="S570" s="85"/>
      <c r="T570" s="14"/>
    </row>
    <row r="571" spans="19:20" x14ac:dyDescent="0.25">
      <c r="S571" s="85"/>
      <c r="T571" s="14"/>
    </row>
    <row r="572" spans="19:20" x14ac:dyDescent="0.25">
      <c r="S572" s="85"/>
      <c r="T572" s="14"/>
    </row>
    <row r="573" spans="19:20" x14ac:dyDescent="0.25">
      <c r="S573" s="85"/>
      <c r="T573" s="14"/>
    </row>
    <row r="574" spans="19:20" x14ac:dyDescent="0.25">
      <c r="S574" s="85"/>
      <c r="T574" s="14"/>
    </row>
    <row r="575" spans="19:20" x14ac:dyDescent="0.25">
      <c r="S575" s="85"/>
      <c r="T575" s="14"/>
    </row>
    <row r="576" spans="19:20" x14ac:dyDescent="0.25">
      <c r="S576" s="85"/>
      <c r="T576" s="14"/>
    </row>
    <row r="577" spans="19:20" x14ac:dyDescent="0.25">
      <c r="S577" s="85"/>
      <c r="T577" s="14"/>
    </row>
    <row r="578" spans="19:20" x14ac:dyDescent="0.25">
      <c r="S578" s="85"/>
      <c r="T578" s="14"/>
    </row>
    <row r="579" spans="19:20" x14ac:dyDescent="0.25">
      <c r="S579" s="85"/>
      <c r="T579" s="14"/>
    </row>
    <row r="580" spans="19:20" x14ac:dyDescent="0.25">
      <c r="S580" s="85"/>
      <c r="T580" s="14"/>
    </row>
    <row r="581" spans="19:20" x14ac:dyDescent="0.25">
      <c r="S581" s="85"/>
      <c r="T581" s="14"/>
    </row>
    <row r="582" spans="19:20" x14ac:dyDescent="0.25">
      <c r="S582" s="85"/>
      <c r="T582" s="14"/>
    </row>
    <row r="583" spans="19:20" x14ac:dyDescent="0.25">
      <c r="S583" s="85"/>
      <c r="T583" s="14"/>
    </row>
    <row r="584" spans="19:20" x14ac:dyDescent="0.25">
      <c r="S584" s="85"/>
      <c r="T584" s="14"/>
    </row>
    <row r="585" spans="19:20" x14ac:dyDescent="0.25">
      <c r="S585" s="85"/>
      <c r="T585" s="14"/>
    </row>
    <row r="586" spans="19:20" x14ac:dyDescent="0.25">
      <c r="S586" s="85"/>
      <c r="T586" s="14"/>
    </row>
    <row r="587" spans="19:20" x14ac:dyDescent="0.25">
      <c r="S587" s="85"/>
      <c r="T587" s="14"/>
    </row>
    <row r="588" spans="19:20" x14ac:dyDescent="0.25">
      <c r="S588" s="85"/>
      <c r="T588" s="14"/>
    </row>
    <row r="589" spans="19:20" x14ac:dyDescent="0.25">
      <c r="S589" s="85"/>
      <c r="T589" s="14"/>
    </row>
    <row r="590" spans="19:20" x14ac:dyDescent="0.25">
      <c r="S590" s="85"/>
      <c r="T590" s="14"/>
    </row>
    <row r="591" spans="19:20" x14ac:dyDescent="0.25">
      <c r="S591" s="85"/>
      <c r="T591" s="14"/>
    </row>
    <row r="592" spans="19:20" x14ac:dyDescent="0.25">
      <c r="S592" s="85"/>
      <c r="T592" s="14"/>
    </row>
    <row r="593" spans="19:20" x14ac:dyDescent="0.25">
      <c r="S593" s="85"/>
      <c r="T593" s="14"/>
    </row>
    <row r="594" spans="19:20" x14ac:dyDescent="0.25">
      <c r="S594" s="85"/>
      <c r="T594" s="14"/>
    </row>
    <row r="595" spans="19:20" x14ac:dyDescent="0.25">
      <c r="S595" s="85"/>
      <c r="T595" s="14"/>
    </row>
    <row r="596" spans="19:20" x14ac:dyDescent="0.25">
      <c r="S596" s="85"/>
      <c r="T596" s="14"/>
    </row>
    <row r="597" spans="19:20" x14ac:dyDescent="0.25">
      <c r="S597" s="85"/>
      <c r="T597" s="14"/>
    </row>
    <row r="598" spans="19:20" x14ac:dyDescent="0.25">
      <c r="S598" s="85"/>
      <c r="T598" s="14"/>
    </row>
    <row r="599" spans="19:20" x14ac:dyDescent="0.25">
      <c r="S599" s="85"/>
      <c r="T599" s="14"/>
    </row>
    <row r="600" spans="19:20" x14ac:dyDescent="0.25">
      <c r="S600" s="85"/>
      <c r="T600" s="14"/>
    </row>
    <row r="601" spans="19:20" x14ac:dyDescent="0.25">
      <c r="S601" s="85"/>
      <c r="T601" s="14"/>
    </row>
    <row r="602" spans="19:20" x14ac:dyDescent="0.25">
      <c r="S602" s="85"/>
      <c r="T602" s="14"/>
    </row>
    <row r="603" spans="19:20" x14ac:dyDescent="0.25">
      <c r="S603" s="85"/>
      <c r="T603" s="14"/>
    </row>
    <row r="604" spans="19:20" x14ac:dyDescent="0.25">
      <c r="S604" s="85"/>
      <c r="T604" s="14"/>
    </row>
    <row r="605" spans="19:20" x14ac:dyDescent="0.25">
      <c r="S605" s="85"/>
      <c r="T605" s="14"/>
    </row>
    <row r="606" spans="19:20" x14ac:dyDescent="0.25">
      <c r="S606" s="85"/>
      <c r="T606" s="14"/>
    </row>
    <row r="607" spans="19:20" x14ac:dyDescent="0.25">
      <c r="S607" s="85"/>
      <c r="T607" s="14"/>
    </row>
    <row r="608" spans="19:20" x14ac:dyDescent="0.25">
      <c r="S608" s="85"/>
      <c r="T608" s="14"/>
    </row>
    <row r="609" spans="19:20" x14ac:dyDescent="0.25">
      <c r="S609" s="85"/>
      <c r="T609" s="14"/>
    </row>
    <row r="610" spans="19:20" x14ac:dyDescent="0.25">
      <c r="S610" s="85"/>
      <c r="T610" s="14"/>
    </row>
    <row r="611" spans="19:20" x14ac:dyDescent="0.25">
      <c r="S611" s="85"/>
      <c r="T611" s="14"/>
    </row>
    <row r="612" spans="19:20" x14ac:dyDescent="0.25">
      <c r="S612" s="85"/>
      <c r="T612" s="14"/>
    </row>
    <row r="613" spans="19:20" x14ac:dyDescent="0.25">
      <c r="S613" s="85"/>
      <c r="T613" s="14"/>
    </row>
    <row r="614" spans="19:20" x14ac:dyDescent="0.25">
      <c r="S614" s="85"/>
      <c r="T614" s="14"/>
    </row>
    <row r="615" spans="19:20" x14ac:dyDescent="0.25">
      <c r="S615" s="85"/>
      <c r="T615" s="14"/>
    </row>
    <row r="616" spans="19:20" x14ac:dyDescent="0.25">
      <c r="S616" s="85"/>
      <c r="T616" s="14"/>
    </row>
    <row r="617" spans="19:20" x14ac:dyDescent="0.25">
      <c r="S617" s="85"/>
      <c r="T617" s="14"/>
    </row>
    <row r="618" spans="19:20" x14ac:dyDescent="0.25">
      <c r="S618" s="85"/>
      <c r="T618" s="14"/>
    </row>
    <row r="619" spans="19:20" x14ac:dyDescent="0.25">
      <c r="S619" s="85"/>
      <c r="T619" s="14"/>
    </row>
    <row r="620" spans="19:20" x14ac:dyDescent="0.25">
      <c r="S620" s="85"/>
      <c r="T620" s="14"/>
    </row>
    <row r="621" spans="19:20" x14ac:dyDescent="0.25">
      <c r="S621" s="85"/>
      <c r="T621" s="14"/>
    </row>
    <row r="622" spans="19:20" x14ac:dyDescent="0.25">
      <c r="S622" s="85"/>
      <c r="T622" s="14"/>
    </row>
    <row r="623" spans="19:20" x14ac:dyDescent="0.25">
      <c r="S623" s="85"/>
      <c r="T623" s="14"/>
    </row>
    <row r="624" spans="19:20" x14ac:dyDescent="0.25">
      <c r="S624" s="85"/>
      <c r="T624" s="14"/>
    </row>
    <row r="625" spans="19:20" x14ac:dyDescent="0.25">
      <c r="S625" s="85"/>
      <c r="T625" s="14"/>
    </row>
    <row r="626" spans="19:20" x14ac:dyDescent="0.25">
      <c r="S626" s="85"/>
      <c r="T626" s="14"/>
    </row>
    <row r="627" spans="19:20" x14ac:dyDescent="0.25">
      <c r="S627" s="85"/>
      <c r="T627" s="14"/>
    </row>
    <row r="628" spans="19:20" x14ac:dyDescent="0.25">
      <c r="S628" s="85"/>
      <c r="T628" s="14"/>
    </row>
    <row r="629" spans="19:20" x14ac:dyDescent="0.25">
      <c r="S629" s="85"/>
      <c r="T629" s="14"/>
    </row>
    <row r="630" spans="19:20" x14ac:dyDescent="0.25">
      <c r="S630" s="85"/>
      <c r="T630" s="14"/>
    </row>
    <row r="631" spans="19:20" x14ac:dyDescent="0.25">
      <c r="S631" s="85"/>
      <c r="T631" s="14"/>
    </row>
    <row r="632" spans="19:20" x14ac:dyDescent="0.25">
      <c r="S632" s="85"/>
      <c r="T632" s="14"/>
    </row>
    <row r="633" spans="19:20" x14ac:dyDescent="0.25">
      <c r="S633" s="85"/>
      <c r="T633" s="14"/>
    </row>
    <row r="634" spans="19:20" x14ac:dyDescent="0.25">
      <c r="S634" s="85"/>
      <c r="T634" s="14"/>
    </row>
    <row r="635" spans="19:20" x14ac:dyDescent="0.25">
      <c r="S635" s="85"/>
      <c r="T635" s="14"/>
    </row>
    <row r="636" spans="19:20" x14ac:dyDescent="0.25">
      <c r="S636" s="85"/>
      <c r="T636" s="14"/>
    </row>
    <row r="637" spans="19:20" x14ac:dyDescent="0.25">
      <c r="S637" s="85"/>
      <c r="T637" s="14"/>
    </row>
    <row r="638" spans="19:20" x14ac:dyDescent="0.25">
      <c r="S638" s="85"/>
      <c r="T638" s="14"/>
    </row>
    <row r="639" spans="19:20" x14ac:dyDescent="0.25">
      <c r="S639" s="85"/>
      <c r="T639" s="14"/>
    </row>
    <row r="640" spans="19:20" x14ac:dyDescent="0.25">
      <c r="S640" s="85"/>
      <c r="T640" s="14"/>
    </row>
    <row r="641" spans="19:20" x14ac:dyDescent="0.25">
      <c r="S641" s="85"/>
      <c r="T641" s="14"/>
    </row>
    <row r="642" spans="19:20" x14ac:dyDescent="0.25">
      <c r="S642" s="85"/>
      <c r="T642" s="14"/>
    </row>
    <row r="643" spans="19:20" x14ac:dyDescent="0.25">
      <c r="S643" s="85"/>
      <c r="T643" s="14"/>
    </row>
    <row r="644" spans="19:20" x14ac:dyDescent="0.25">
      <c r="S644" s="85"/>
      <c r="T644" s="14"/>
    </row>
    <row r="645" spans="19:20" x14ac:dyDescent="0.25">
      <c r="S645" s="85"/>
      <c r="T645" s="14"/>
    </row>
    <row r="646" spans="19:20" x14ac:dyDescent="0.25">
      <c r="S646" s="85"/>
      <c r="T646" s="14"/>
    </row>
    <row r="647" spans="19:20" x14ac:dyDescent="0.25">
      <c r="S647" s="85"/>
      <c r="T647" s="14"/>
    </row>
    <row r="648" spans="19:20" x14ac:dyDescent="0.25">
      <c r="S648" s="85"/>
      <c r="T648" s="14"/>
    </row>
    <row r="649" spans="19:20" x14ac:dyDescent="0.25">
      <c r="S649" s="85"/>
      <c r="T649" s="14"/>
    </row>
    <row r="650" spans="19:20" x14ac:dyDescent="0.25">
      <c r="S650" s="85"/>
      <c r="T650" s="14"/>
    </row>
    <row r="651" spans="19:20" x14ac:dyDescent="0.25">
      <c r="S651" s="85"/>
      <c r="T651" s="14"/>
    </row>
    <row r="652" spans="19:20" x14ac:dyDescent="0.25">
      <c r="S652" s="85"/>
      <c r="T652" s="14"/>
    </row>
    <row r="653" spans="19:20" x14ac:dyDescent="0.25">
      <c r="S653" s="85"/>
      <c r="T653" s="14"/>
    </row>
    <row r="654" spans="19:20" x14ac:dyDescent="0.25">
      <c r="S654" s="85"/>
      <c r="T654" s="14"/>
    </row>
    <row r="655" spans="19:20" x14ac:dyDescent="0.25">
      <c r="S655" s="85"/>
      <c r="T655" s="14"/>
    </row>
    <row r="656" spans="19:20" x14ac:dyDescent="0.25">
      <c r="S656" s="85"/>
      <c r="T656" s="14"/>
    </row>
    <row r="657" spans="19:20" x14ac:dyDescent="0.25">
      <c r="S657" s="85"/>
      <c r="T657" s="14"/>
    </row>
    <row r="658" spans="19:20" x14ac:dyDescent="0.25">
      <c r="S658" s="85"/>
      <c r="T658" s="14"/>
    </row>
    <row r="659" spans="19:20" x14ac:dyDescent="0.25">
      <c r="S659" s="85"/>
      <c r="T659" s="14"/>
    </row>
    <row r="660" spans="19:20" x14ac:dyDescent="0.25">
      <c r="S660" s="85"/>
      <c r="T660" s="14"/>
    </row>
    <row r="661" spans="19:20" x14ac:dyDescent="0.25">
      <c r="S661" s="85"/>
      <c r="T661" s="14"/>
    </row>
    <row r="662" spans="19:20" x14ac:dyDescent="0.25">
      <c r="S662" s="85"/>
      <c r="T662" s="14"/>
    </row>
    <row r="663" spans="19:20" x14ac:dyDescent="0.25">
      <c r="S663" s="85"/>
      <c r="T663" s="14"/>
    </row>
    <row r="664" spans="19:20" x14ac:dyDescent="0.25">
      <c r="S664" s="85"/>
      <c r="T664" s="14"/>
    </row>
    <row r="665" spans="19:20" x14ac:dyDescent="0.25">
      <c r="S665" s="85"/>
      <c r="T665" s="14"/>
    </row>
    <row r="666" spans="19:20" x14ac:dyDescent="0.25">
      <c r="S666" s="85"/>
      <c r="T666" s="14"/>
    </row>
    <row r="667" spans="19:20" x14ac:dyDescent="0.25">
      <c r="S667" s="85"/>
      <c r="T667" s="14"/>
    </row>
    <row r="668" spans="19:20" x14ac:dyDescent="0.25">
      <c r="S668" s="85"/>
      <c r="T668" s="14"/>
    </row>
    <row r="669" spans="19:20" x14ac:dyDescent="0.25">
      <c r="S669" s="85"/>
      <c r="T669" s="14"/>
    </row>
    <row r="670" spans="19:20" x14ac:dyDescent="0.25">
      <c r="S670" s="85"/>
      <c r="T670" s="14"/>
    </row>
    <row r="671" spans="19:20" x14ac:dyDescent="0.25">
      <c r="S671" s="85"/>
      <c r="T671" s="14"/>
    </row>
    <row r="672" spans="19:20" x14ac:dyDescent="0.25">
      <c r="S672" s="85"/>
      <c r="T672" s="14"/>
    </row>
    <row r="673" spans="19:20" x14ac:dyDescent="0.25">
      <c r="S673" s="85"/>
      <c r="T673" s="14"/>
    </row>
    <row r="674" spans="19:20" x14ac:dyDescent="0.25">
      <c r="S674" s="85"/>
      <c r="T674" s="14"/>
    </row>
    <row r="675" spans="19:20" x14ac:dyDescent="0.25">
      <c r="S675" s="85"/>
      <c r="T675" s="14"/>
    </row>
    <row r="676" spans="19:20" x14ac:dyDescent="0.25">
      <c r="S676" s="85"/>
      <c r="T676" s="14"/>
    </row>
    <row r="677" spans="19:20" x14ac:dyDescent="0.25">
      <c r="S677" s="85"/>
      <c r="T677" s="14"/>
    </row>
    <row r="678" spans="19:20" x14ac:dyDescent="0.25">
      <c r="S678" s="85"/>
      <c r="T678" s="14"/>
    </row>
    <row r="679" spans="19:20" x14ac:dyDescent="0.25">
      <c r="S679" s="85"/>
      <c r="T679" s="14"/>
    </row>
    <row r="680" spans="19:20" x14ac:dyDescent="0.25">
      <c r="S680" s="85"/>
      <c r="T680" s="14"/>
    </row>
    <row r="681" spans="19:20" x14ac:dyDescent="0.25">
      <c r="S681" s="85"/>
      <c r="T681" s="14"/>
    </row>
    <row r="682" spans="19:20" x14ac:dyDescent="0.25">
      <c r="S682" s="85"/>
      <c r="T682" s="14"/>
    </row>
    <row r="683" spans="19:20" x14ac:dyDescent="0.25">
      <c r="S683" s="85"/>
      <c r="T683" s="14"/>
    </row>
    <row r="684" spans="19:20" x14ac:dyDescent="0.25">
      <c r="S684" s="85"/>
      <c r="T684" s="14"/>
    </row>
    <row r="685" spans="19:20" x14ac:dyDescent="0.25">
      <c r="S685" s="85"/>
      <c r="T685" s="14"/>
    </row>
    <row r="686" spans="19:20" x14ac:dyDescent="0.25">
      <c r="S686" s="85"/>
      <c r="T686" s="14"/>
    </row>
    <row r="687" spans="19:20" x14ac:dyDescent="0.25">
      <c r="S687" s="85"/>
      <c r="T687" s="14"/>
    </row>
    <row r="688" spans="19:20" x14ac:dyDescent="0.25">
      <c r="S688" s="85"/>
      <c r="T688" s="14"/>
    </row>
    <row r="689" spans="19:20" x14ac:dyDescent="0.25">
      <c r="S689" s="85"/>
      <c r="T689" s="14"/>
    </row>
    <row r="690" spans="19:20" x14ac:dyDescent="0.25">
      <c r="S690" s="85"/>
      <c r="T690" s="14"/>
    </row>
    <row r="691" spans="19:20" x14ac:dyDescent="0.25">
      <c r="S691" s="85"/>
      <c r="T691" s="14"/>
    </row>
    <row r="692" spans="19:20" x14ac:dyDescent="0.25">
      <c r="S692" s="85"/>
      <c r="T692" s="14"/>
    </row>
    <row r="693" spans="19:20" x14ac:dyDescent="0.25">
      <c r="S693" s="85"/>
      <c r="T693" s="14"/>
    </row>
    <row r="694" spans="19:20" x14ac:dyDescent="0.25">
      <c r="S694" s="85"/>
      <c r="T694" s="14"/>
    </row>
    <row r="695" spans="19:20" x14ac:dyDescent="0.25">
      <c r="S695" s="85"/>
      <c r="T695" s="14"/>
    </row>
    <row r="696" spans="19:20" x14ac:dyDescent="0.25">
      <c r="S696" s="85"/>
      <c r="T696" s="14"/>
    </row>
    <row r="697" spans="19:20" x14ac:dyDescent="0.25">
      <c r="S697" s="85"/>
      <c r="T697" s="14"/>
    </row>
    <row r="698" spans="19:20" x14ac:dyDescent="0.25">
      <c r="S698" s="85"/>
      <c r="T698" s="14"/>
    </row>
    <row r="699" spans="19:20" x14ac:dyDescent="0.25">
      <c r="S699" s="85"/>
      <c r="T699" s="14"/>
    </row>
    <row r="700" spans="19:20" x14ac:dyDescent="0.25">
      <c r="S700" s="85"/>
      <c r="T700" s="14"/>
    </row>
    <row r="701" spans="19:20" x14ac:dyDescent="0.25">
      <c r="S701" s="85"/>
      <c r="T701" s="14"/>
    </row>
    <row r="702" spans="19:20" x14ac:dyDescent="0.25">
      <c r="S702" s="85"/>
      <c r="T702" s="14"/>
    </row>
    <row r="703" spans="19:20" x14ac:dyDescent="0.25">
      <c r="S703" s="85"/>
      <c r="T703" s="14"/>
    </row>
    <row r="704" spans="19:20" x14ac:dyDescent="0.25">
      <c r="S704" s="85"/>
      <c r="T704" s="14"/>
    </row>
    <row r="705" spans="19:20" x14ac:dyDescent="0.25">
      <c r="S705" s="85"/>
      <c r="T705" s="14"/>
    </row>
    <row r="706" spans="19:20" x14ac:dyDescent="0.25">
      <c r="S706" s="85"/>
      <c r="T706" s="14"/>
    </row>
    <row r="707" spans="19:20" x14ac:dyDescent="0.25">
      <c r="S707" s="85"/>
      <c r="T707" s="14"/>
    </row>
    <row r="708" spans="19:20" x14ac:dyDescent="0.25">
      <c r="S708" s="85"/>
      <c r="T708" s="14"/>
    </row>
    <row r="709" spans="19:20" x14ac:dyDescent="0.25">
      <c r="S709" s="85"/>
      <c r="T709" s="14"/>
    </row>
    <row r="710" spans="19:20" x14ac:dyDescent="0.25">
      <c r="S710" s="85"/>
      <c r="T710" s="14"/>
    </row>
    <row r="711" spans="19:20" x14ac:dyDescent="0.25">
      <c r="S711" s="85"/>
      <c r="T711" s="14"/>
    </row>
    <row r="712" spans="19:20" x14ac:dyDescent="0.25">
      <c r="S712" s="85"/>
      <c r="T712" s="14"/>
    </row>
    <row r="713" spans="19:20" x14ac:dyDescent="0.25">
      <c r="S713" s="85"/>
      <c r="T713" s="14"/>
    </row>
    <row r="714" spans="19:20" x14ac:dyDescent="0.25">
      <c r="S714" s="85"/>
      <c r="T714" s="14"/>
    </row>
    <row r="715" spans="19:20" x14ac:dyDescent="0.25">
      <c r="S715" s="85"/>
      <c r="T715" s="14"/>
    </row>
    <row r="716" spans="19:20" x14ac:dyDescent="0.25">
      <c r="S716" s="85"/>
      <c r="T716" s="14"/>
    </row>
    <row r="717" spans="19:20" x14ac:dyDescent="0.25">
      <c r="S717" s="85"/>
      <c r="T717" s="14"/>
    </row>
    <row r="718" spans="19:20" x14ac:dyDescent="0.25">
      <c r="S718" s="85"/>
      <c r="T718" s="14"/>
    </row>
    <row r="719" spans="19:20" x14ac:dyDescent="0.25">
      <c r="S719" s="85"/>
      <c r="T719" s="14"/>
    </row>
    <row r="720" spans="19:20" x14ac:dyDescent="0.25">
      <c r="S720" s="85"/>
      <c r="T720" s="14"/>
    </row>
    <row r="721" spans="19:20" x14ac:dyDescent="0.25">
      <c r="S721" s="85"/>
      <c r="T721" s="14"/>
    </row>
    <row r="722" spans="19:20" x14ac:dyDescent="0.25">
      <c r="S722" s="85"/>
      <c r="T722" s="14"/>
    </row>
    <row r="723" spans="19:20" x14ac:dyDescent="0.25">
      <c r="S723" s="85"/>
      <c r="T723" s="14"/>
    </row>
    <row r="724" spans="19:20" x14ac:dyDescent="0.25">
      <c r="S724" s="85"/>
      <c r="T724" s="14"/>
    </row>
    <row r="725" spans="19:20" x14ac:dyDescent="0.25">
      <c r="S725" s="85"/>
      <c r="T725" s="14"/>
    </row>
    <row r="726" spans="19:20" x14ac:dyDescent="0.25">
      <c r="S726" s="85"/>
      <c r="T726" s="14"/>
    </row>
    <row r="727" spans="19:20" x14ac:dyDescent="0.25">
      <c r="S727" s="85"/>
      <c r="T727" s="14"/>
    </row>
    <row r="728" spans="19:20" x14ac:dyDescent="0.25">
      <c r="S728" s="85"/>
      <c r="T728" s="14"/>
    </row>
    <row r="729" spans="19:20" x14ac:dyDescent="0.25">
      <c r="S729" s="85"/>
      <c r="T729" s="14"/>
    </row>
    <row r="730" spans="19:20" x14ac:dyDescent="0.25">
      <c r="S730" s="85"/>
      <c r="T730" s="14"/>
    </row>
    <row r="731" spans="19:20" x14ac:dyDescent="0.25">
      <c r="S731" s="85"/>
      <c r="T731" s="14"/>
    </row>
    <row r="732" spans="19:20" x14ac:dyDescent="0.25">
      <c r="S732" s="85"/>
      <c r="T732" s="14"/>
    </row>
    <row r="733" spans="19:20" x14ac:dyDescent="0.25">
      <c r="S733" s="85"/>
      <c r="T733" s="14"/>
    </row>
    <row r="734" spans="19:20" x14ac:dyDescent="0.25">
      <c r="S734" s="85"/>
      <c r="T734" s="14"/>
    </row>
    <row r="735" spans="19:20" x14ac:dyDescent="0.25">
      <c r="S735" s="85"/>
      <c r="T735" s="14"/>
    </row>
    <row r="736" spans="19:20" x14ac:dyDescent="0.25">
      <c r="S736" s="85"/>
      <c r="T736" s="14"/>
    </row>
    <row r="737" spans="19:20" x14ac:dyDescent="0.25">
      <c r="S737" s="85"/>
      <c r="T737" s="14"/>
    </row>
    <row r="738" spans="19:20" x14ac:dyDescent="0.25">
      <c r="S738" s="85"/>
      <c r="T738" s="14"/>
    </row>
    <row r="739" spans="19:20" x14ac:dyDescent="0.25">
      <c r="S739" s="85"/>
      <c r="T739" s="14"/>
    </row>
    <row r="740" spans="19:20" x14ac:dyDescent="0.25">
      <c r="S740" s="85"/>
      <c r="T740" s="14"/>
    </row>
    <row r="741" spans="19:20" x14ac:dyDescent="0.25">
      <c r="S741" s="85"/>
      <c r="T741" s="14"/>
    </row>
    <row r="742" spans="19:20" x14ac:dyDescent="0.25">
      <c r="S742" s="85"/>
      <c r="T742" s="14"/>
    </row>
    <row r="743" spans="19:20" x14ac:dyDescent="0.25">
      <c r="S743" s="85"/>
      <c r="T743" s="14"/>
    </row>
    <row r="744" spans="19:20" x14ac:dyDescent="0.25">
      <c r="S744" s="85"/>
      <c r="T744" s="14"/>
    </row>
    <row r="745" spans="19:20" x14ac:dyDescent="0.25">
      <c r="S745" s="85"/>
      <c r="T745" s="14"/>
    </row>
    <row r="746" spans="19:20" x14ac:dyDescent="0.25">
      <c r="S746" s="85"/>
      <c r="T746" s="14"/>
    </row>
    <row r="747" spans="19:20" x14ac:dyDescent="0.25">
      <c r="S747" s="85"/>
      <c r="T747" s="14"/>
    </row>
    <row r="748" spans="19:20" x14ac:dyDescent="0.25">
      <c r="S748" s="85"/>
      <c r="T748" s="14"/>
    </row>
    <row r="749" spans="19:20" x14ac:dyDescent="0.25">
      <c r="S749" s="85"/>
      <c r="T749" s="14"/>
    </row>
    <row r="750" spans="19:20" x14ac:dyDescent="0.25">
      <c r="S750" s="85"/>
      <c r="T750" s="14"/>
    </row>
    <row r="751" spans="19:20" x14ac:dyDescent="0.25">
      <c r="S751" s="85"/>
      <c r="T751" s="14"/>
    </row>
    <row r="752" spans="19:20" x14ac:dyDescent="0.25">
      <c r="S752" s="85"/>
      <c r="T752" s="14"/>
    </row>
    <row r="753" spans="19:20" x14ac:dyDescent="0.25">
      <c r="S753" s="85"/>
      <c r="T753" s="14"/>
    </row>
    <row r="754" spans="19:20" x14ac:dyDescent="0.25">
      <c r="S754" s="85"/>
      <c r="T754" s="14"/>
    </row>
    <row r="755" spans="19:20" x14ac:dyDescent="0.25">
      <c r="S755" s="85"/>
      <c r="T755" s="14"/>
    </row>
    <row r="756" spans="19:20" x14ac:dyDescent="0.25">
      <c r="S756" s="85"/>
      <c r="T756" s="14"/>
    </row>
    <row r="757" spans="19:20" x14ac:dyDescent="0.25">
      <c r="S757" s="85"/>
      <c r="T757" s="14"/>
    </row>
    <row r="758" spans="19:20" x14ac:dyDescent="0.25">
      <c r="S758" s="85"/>
      <c r="T758" s="14"/>
    </row>
    <row r="759" spans="19:20" x14ac:dyDescent="0.25">
      <c r="S759" s="85"/>
      <c r="T759" s="14"/>
    </row>
    <row r="760" spans="19:20" x14ac:dyDescent="0.25">
      <c r="S760" s="85"/>
      <c r="T760" s="14"/>
    </row>
    <row r="761" spans="19:20" x14ac:dyDescent="0.25">
      <c r="S761" s="85"/>
      <c r="T761" s="14"/>
    </row>
    <row r="762" spans="19:20" x14ac:dyDescent="0.25">
      <c r="S762" s="85"/>
      <c r="T762" s="14"/>
    </row>
    <row r="763" spans="19:20" x14ac:dyDescent="0.25">
      <c r="S763" s="85"/>
      <c r="T763" s="14"/>
    </row>
    <row r="764" spans="19:20" x14ac:dyDescent="0.25">
      <c r="S764" s="85"/>
      <c r="T764" s="14"/>
    </row>
    <row r="765" spans="19:20" x14ac:dyDescent="0.25">
      <c r="S765" s="85"/>
      <c r="T765" s="14"/>
    </row>
    <row r="766" spans="19:20" x14ac:dyDescent="0.25">
      <c r="S766" s="85"/>
      <c r="T766" s="14"/>
    </row>
    <row r="767" spans="19:20" x14ac:dyDescent="0.25">
      <c r="S767" s="85"/>
      <c r="T767" s="14"/>
    </row>
    <row r="768" spans="19:20" x14ac:dyDescent="0.25">
      <c r="S768" s="85"/>
      <c r="T768" s="14"/>
    </row>
    <row r="769" spans="19:20" x14ac:dyDescent="0.25">
      <c r="S769" s="85"/>
      <c r="T769" s="14"/>
    </row>
    <row r="770" spans="19:20" x14ac:dyDescent="0.25">
      <c r="S770" s="85"/>
      <c r="T770" s="14"/>
    </row>
    <row r="771" spans="19:20" x14ac:dyDescent="0.25">
      <c r="S771" s="85"/>
      <c r="T771" s="14"/>
    </row>
    <row r="772" spans="19:20" x14ac:dyDescent="0.25">
      <c r="S772" s="85"/>
      <c r="T772" s="14"/>
    </row>
    <row r="773" spans="19:20" x14ac:dyDescent="0.25">
      <c r="S773" s="85"/>
      <c r="T773" s="14"/>
    </row>
    <row r="774" spans="19:20" x14ac:dyDescent="0.25">
      <c r="S774" s="85"/>
      <c r="T774" s="14"/>
    </row>
    <row r="775" spans="19:20" x14ac:dyDescent="0.25">
      <c r="S775" s="85"/>
      <c r="T775" s="14"/>
    </row>
    <row r="776" spans="19:20" x14ac:dyDescent="0.25">
      <c r="S776" s="85"/>
      <c r="T776" s="14"/>
    </row>
    <row r="777" spans="19:20" x14ac:dyDescent="0.25">
      <c r="S777" s="85"/>
      <c r="T777" s="14"/>
    </row>
    <row r="778" spans="19:20" x14ac:dyDescent="0.25">
      <c r="S778" s="85"/>
      <c r="T778" s="14"/>
    </row>
    <row r="779" spans="19:20" x14ac:dyDescent="0.25">
      <c r="S779" s="85"/>
      <c r="T779" s="14"/>
    </row>
    <row r="780" spans="19:20" x14ac:dyDescent="0.25">
      <c r="S780" s="85"/>
      <c r="T780" s="14"/>
    </row>
    <row r="781" spans="19:20" x14ac:dyDescent="0.25">
      <c r="S781" s="85"/>
      <c r="T781" s="14"/>
    </row>
    <row r="782" spans="19:20" x14ac:dyDescent="0.25">
      <c r="S782" s="85"/>
      <c r="T782" s="14"/>
    </row>
    <row r="783" spans="19:20" x14ac:dyDescent="0.25">
      <c r="S783" s="85"/>
      <c r="T783" s="14"/>
    </row>
    <row r="784" spans="19:20" x14ac:dyDescent="0.25">
      <c r="S784" s="85"/>
      <c r="T784" s="14"/>
    </row>
    <row r="785" spans="19:20" x14ac:dyDescent="0.25">
      <c r="S785" s="85"/>
      <c r="T785" s="14"/>
    </row>
    <row r="786" spans="19:20" x14ac:dyDescent="0.25">
      <c r="S786" s="85"/>
      <c r="T786" s="14"/>
    </row>
    <row r="787" spans="19:20" x14ac:dyDescent="0.25">
      <c r="S787" s="85"/>
      <c r="T787" s="14"/>
    </row>
    <row r="788" spans="19:20" x14ac:dyDescent="0.25">
      <c r="S788" s="85"/>
      <c r="T788" s="14"/>
    </row>
    <row r="789" spans="19:20" x14ac:dyDescent="0.25">
      <c r="S789" s="85"/>
      <c r="T789" s="14"/>
    </row>
    <row r="790" spans="19:20" x14ac:dyDescent="0.25">
      <c r="S790" s="85"/>
      <c r="T790" s="14"/>
    </row>
    <row r="791" spans="19:20" x14ac:dyDescent="0.25">
      <c r="S791" s="85"/>
      <c r="T791" s="14"/>
    </row>
    <row r="792" spans="19:20" x14ac:dyDescent="0.25">
      <c r="S792" s="85"/>
      <c r="T792" s="14"/>
    </row>
    <row r="793" spans="19:20" x14ac:dyDescent="0.25">
      <c r="S793" s="85"/>
      <c r="T793" s="14"/>
    </row>
    <row r="794" spans="19:20" x14ac:dyDescent="0.25">
      <c r="S794" s="85"/>
      <c r="T794" s="14"/>
    </row>
    <row r="795" spans="19:20" x14ac:dyDescent="0.25">
      <c r="S795" s="85"/>
      <c r="T795" s="14"/>
    </row>
    <row r="796" spans="19:20" x14ac:dyDescent="0.25">
      <c r="S796" s="85"/>
      <c r="T796" s="14"/>
    </row>
    <row r="797" spans="19:20" x14ac:dyDescent="0.25">
      <c r="S797" s="85"/>
      <c r="T797" s="14"/>
    </row>
    <row r="798" spans="19:20" x14ac:dyDescent="0.25">
      <c r="S798" s="85"/>
      <c r="T798" s="14"/>
    </row>
    <row r="799" spans="19:20" x14ac:dyDescent="0.25">
      <c r="S799" s="85"/>
      <c r="T799" s="14"/>
    </row>
    <row r="800" spans="19:20" x14ac:dyDescent="0.25">
      <c r="S800" s="85"/>
      <c r="T800" s="14"/>
    </row>
    <row r="801" spans="19:20" x14ac:dyDescent="0.25">
      <c r="S801" s="85"/>
      <c r="T801" s="14"/>
    </row>
    <row r="802" spans="19:20" x14ac:dyDescent="0.25">
      <c r="S802" s="85"/>
      <c r="T802" s="14"/>
    </row>
    <row r="803" spans="19:20" x14ac:dyDescent="0.25">
      <c r="S803" s="85"/>
      <c r="T803" s="14"/>
    </row>
    <row r="804" spans="19:20" x14ac:dyDescent="0.25">
      <c r="S804" s="85"/>
      <c r="T804" s="14"/>
    </row>
    <row r="805" spans="19:20" x14ac:dyDescent="0.25">
      <c r="S805" s="85"/>
      <c r="T805" s="14"/>
    </row>
    <row r="806" spans="19:20" x14ac:dyDescent="0.25">
      <c r="S806" s="85"/>
      <c r="T806" s="14"/>
    </row>
    <row r="807" spans="19:20" x14ac:dyDescent="0.25">
      <c r="S807" s="85"/>
      <c r="T807" s="14"/>
    </row>
    <row r="808" spans="19:20" x14ac:dyDescent="0.25">
      <c r="S808" s="85"/>
      <c r="T808" s="14"/>
    </row>
    <row r="809" spans="19:20" x14ac:dyDescent="0.25">
      <c r="S809" s="85"/>
      <c r="T809" s="14"/>
    </row>
    <row r="810" spans="19:20" x14ac:dyDescent="0.25">
      <c r="S810" s="85"/>
      <c r="T810" s="14"/>
    </row>
    <row r="811" spans="19:20" x14ac:dyDescent="0.25">
      <c r="S811" s="85"/>
      <c r="T811" s="14"/>
    </row>
    <row r="812" spans="19:20" x14ac:dyDescent="0.25">
      <c r="S812" s="85"/>
      <c r="T812" s="14"/>
    </row>
    <row r="813" spans="19:20" x14ac:dyDescent="0.25">
      <c r="S813" s="85"/>
      <c r="T813" s="14"/>
    </row>
    <row r="814" spans="19:20" x14ac:dyDescent="0.25">
      <c r="S814" s="85"/>
      <c r="T814" s="14"/>
    </row>
    <row r="815" spans="19:20" x14ac:dyDescent="0.25">
      <c r="S815" s="85"/>
      <c r="T815" s="14"/>
    </row>
    <row r="816" spans="19:20" x14ac:dyDescent="0.25">
      <c r="S816" s="85"/>
      <c r="T816" s="14"/>
    </row>
    <row r="817" spans="19:20" x14ac:dyDescent="0.25">
      <c r="S817" s="85"/>
      <c r="T817" s="14"/>
    </row>
    <row r="818" spans="19:20" x14ac:dyDescent="0.25">
      <c r="S818" s="85"/>
      <c r="T818" s="14"/>
    </row>
    <row r="819" spans="19:20" x14ac:dyDescent="0.25">
      <c r="S819" s="85"/>
      <c r="T819" s="14"/>
    </row>
    <row r="820" spans="19:20" x14ac:dyDescent="0.25">
      <c r="S820" s="85"/>
      <c r="T820" s="14"/>
    </row>
    <row r="821" spans="19:20" x14ac:dyDescent="0.25">
      <c r="S821" s="85"/>
      <c r="T821" s="14"/>
    </row>
    <row r="822" spans="19:20" x14ac:dyDescent="0.25">
      <c r="S822" s="85"/>
      <c r="T822" s="14"/>
    </row>
    <row r="823" spans="19:20" x14ac:dyDescent="0.25">
      <c r="S823" s="85"/>
      <c r="T823" s="14"/>
    </row>
    <row r="824" spans="19:20" x14ac:dyDescent="0.25">
      <c r="S824" s="85"/>
      <c r="T824" s="14"/>
    </row>
    <row r="825" spans="19:20" x14ac:dyDescent="0.25">
      <c r="S825" s="85"/>
      <c r="T825" s="14"/>
    </row>
    <row r="826" spans="19:20" x14ac:dyDescent="0.25">
      <c r="S826" s="85"/>
      <c r="T826" s="14"/>
    </row>
    <row r="827" spans="19:20" x14ac:dyDescent="0.25">
      <c r="S827" s="85"/>
      <c r="T827" s="14"/>
    </row>
    <row r="828" spans="19:20" x14ac:dyDescent="0.25">
      <c r="S828" s="85"/>
      <c r="T828" s="14"/>
    </row>
    <row r="829" spans="19:20" x14ac:dyDescent="0.25">
      <c r="S829" s="85"/>
      <c r="T829" s="14"/>
    </row>
    <row r="830" spans="19:20" x14ac:dyDescent="0.25">
      <c r="S830" s="85"/>
      <c r="T830" s="14"/>
    </row>
    <row r="831" spans="19:20" x14ac:dyDescent="0.25">
      <c r="S831" s="85"/>
      <c r="T831" s="14"/>
    </row>
    <row r="832" spans="19:20" x14ac:dyDescent="0.25">
      <c r="S832" s="85"/>
      <c r="T832" s="14"/>
    </row>
    <row r="833" spans="19:20" x14ac:dyDescent="0.25">
      <c r="S833" s="85"/>
      <c r="T833" s="14"/>
    </row>
    <row r="834" spans="19:20" x14ac:dyDescent="0.25">
      <c r="S834" s="85"/>
      <c r="T834" s="14"/>
    </row>
    <row r="835" spans="19:20" x14ac:dyDescent="0.25">
      <c r="S835" s="85"/>
      <c r="T835" s="14"/>
    </row>
    <row r="836" spans="19:20" x14ac:dyDescent="0.25">
      <c r="S836" s="85"/>
      <c r="T836" s="14"/>
    </row>
    <row r="837" spans="19:20" x14ac:dyDescent="0.25">
      <c r="S837" s="85"/>
      <c r="T837" s="14"/>
    </row>
    <row r="838" spans="19:20" x14ac:dyDescent="0.25">
      <c r="S838" s="85"/>
      <c r="T838" s="14"/>
    </row>
    <row r="839" spans="19:20" x14ac:dyDescent="0.25">
      <c r="S839" s="85"/>
      <c r="T839" s="14"/>
    </row>
    <row r="840" spans="19:20" x14ac:dyDescent="0.25">
      <c r="S840" s="85"/>
      <c r="T840" s="14"/>
    </row>
    <row r="841" spans="19:20" x14ac:dyDescent="0.25">
      <c r="S841" s="85"/>
      <c r="T841" s="14"/>
    </row>
    <row r="842" spans="19:20" x14ac:dyDescent="0.25">
      <c r="S842" s="85"/>
      <c r="T842" s="14"/>
    </row>
    <row r="843" spans="19:20" x14ac:dyDescent="0.25">
      <c r="S843" s="85"/>
      <c r="T843" s="14"/>
    </row>
    <row r="844" spans="19:20" x14ac:dyDescent="0.25">
      <c r="S844" s="85"/>
      <c r="T844" s="14"/>
    </row>
    <row r="845" spans="19:20" x14ac:dyDescent="0.25">
      <c r="S845" s="85"/>
      <c r="T845" s="14"/>
    </row>
    <row r="846" spans="19:20" x14ac:dyDescent="0.25">
      <c r="S846" s="85"/>
      <c r="T846" s="14"/>
    </row>
    <row r="847" spans="19:20" x14ac:dyDescent="0.25">
      <c r="S847" s="85"/>
      <c r="T847" s="14"/>
    </row>
    <row r="848" spans="19:20" x14ac:dyDescent="0.25">
      <c r="S848" s="85"/>
      <c r="T848" s="14"/>
    </row>
    <row r="849" spans="19:20" x14ac:dyDescent="0.25">
      <c r="S849" s="85"/>
      <c r="T849" s="14"/>
    </row>
    <row r="850" spans="19:20" x14ac:dyDescent="0.25">
      <c r="S850" s="85"/>
      <c r="T850" s="14"/>
    </row>
    <row r="851" spans="19:20" x14ac:dyDescent="0.25">
      <c r="S851" s="85"/>
      <c r="T851" s="14"/>
    </row>
    <row r="852" spans="19:20" x14ac:dyDescent="0.25">
      <c r="S852" s="85"/>
      <c r="T852" s="14"/>
    </row>
    <row r="853" spans="19:20" x14ac:dyDescent="0.25">
      <c r="S853" s="85"/>
      <c r="T853" s="14"/>
    </row>
    <row r="854" spans="19:20" x14ac:dyDescent="0.25">
      <c r="S854" s="85"/>
      <c r="T854" s="14"/>
    </row>
    <row r="855" spans="19:20" x14ac:dyDescent="0.25">
      <c r="S855" s="85"/>
      <c r="T855" s="14"/>
    </row>
    <row r="856" spans="19:20" x14ac:dyDescent="0.25">
      <c r="S856" s="85"/>
      <c r="T856" s="14"/>
    </row>
    <row r="857" spans="19:20" x14ac:dyDescent="0.25">
      <c r="S857" s="85"/>
      <c r="T857" s="14"/>
    </row>
    <row r="858" spans="19:20" x14ac:dyDescent="0.25">
      <c r="S858" s="85"/>
      <c r="T858" s="14"/>
    </row>
    <row r="859" spans="19:20" x14ac:dyDescent="0.25">
      <c r="S859" s="85"/>
      <c r="T859" s="14"/>
    </row>
    <row r="860" spans="19:20" x14ac:dyDescent="0.25">
      <c r="S860" s="85"/>
      <c r="T860" s="14"/>
    </row>
    <row r="861" spans="19:20" x14ac:dyDescent="0.25">
      <c r="S861" s="85"/>
      <c r="T861" s="14"/>
    </row>
    <row r="862" spans="19:20" x14ac:dyDescent="0.25">
      <c r="S862" s="85"/>
      <c r="T862" s="14"/>
    </row>
    <row r="863" spans="19:20" x14ac:dyDescent="0.25">
      <c r="S863" s="85"/>
      <c r="T863" s="14"/>
    </row>
    <row r="864" spans="19:20" x14ac:dyDescent="0.25">
      <c r="S864" s="85"/>
      <c r="T864" s="14"/>
    </row>
    <row r="865" spans="19:20" x14ac:dyDescent="0.25">
      <c r="S865" s="85"/>
      <c r="T865" s="14"/>
    </row>
    <row r="866" spans="19:20" x14ac:dyDescent="0.25">
      <c r="S866" s="85"/>
      <c r="T866" s="14"/>
    </row>
    <row r="867" spans="19:20" x14ac:dyDescent="0.25">
      <c r="S867" s="85"/>
      <c r="T867" s="14"/>
    </row>
    <row r="868" spans="19:20" x14ac:dyDescent="0.25">
      <c r="S868" s="85"/>
      <c r="T868" s="14"/>
    </row>
    <row r="869" spans="19:20" x14ac:dyDescent="0.25">
      <c r="S869" s="85"/>
      <c r="T869" s="14"/>
    </row>
    <row r="870" spans="19:20" x14ac:dyDescent="0.25">
      <c r="S870" s="85"/>
      <c r="T870" s="14"/>
    </row>
    <row r="871" spans="19:20" x14ac:dyDescent="0.25">
      <c r="S871" s="85"/>
      <c r="T871" s="14"/>
    </row>
    <row r="872" spans="19:20" x14ac:dyDescent="0.25">
      <c r="S872" s="85"/>
      <c r="T872" s="14"/>
    </row>
    <row r="873" spans="19:20" x14ac:dyDescent="0.25">
      <c r="S873" s="85"/>
      <c r="T873" s="14"/>
    </row>
    <row r="874" spans="19:20" x14ac:dyDescent="0.25">
      <c r="S874" s="85"/>
      <c r="T874" s="14"/>
    </row>
    <row r="875" spans="19:20" x14ac:dyDescent="0.25">
      <c r="S875" s="85"/>
      <c r="T875" s="14"/>
    </row>
    <row r="876" spans="19:20" x14ac:dyDescent="0.25">
      <c r="S876" s="85"/>
      <c r="T876" s="14"/>
    </row>
    <row r="877" spans="19:20" x14ac:dyDescent="0.25">
      <c r="S877" s="85"/>
      <c r="T877" s="14"/>
    </row>
    <row r="878" spans="19:20" x14ac:dyDescent="0.25">
      <c r="S878" s="85"/>
      <c r="T878" s="14"/>
    </row>
    <row r="879" spans="19:20" x14ac:dyDescent="0.25">
      <c r="S879" s="85"/>
      <c r="T879" s="14"/>
    </row>
    <row r="880" spans="19:20" x14ac:dyDescent="0.25">
      <c r="S880" s="85"/>
      <c r="T880" s="14"/>
    </row>
    <row r="881" spans="19:20" x14ac:dyDescent="0.25">
      <c r="S881" s="85"/>
      <c r="T881" s="14"/>
    </row>
    <row r="882" spans="19:20" x14ac:dyDescent="0.25">
      <c r="S882" s="85"/>
      <c r="T882" s="14"/>
    </row>
    <row r="883" spans="19:20" x14ac:dyDescent="0.25">
      <c r="S883" s="85"/>
      <c r="T883" s="14"/>
    </row>
    <row r="884" spans="19:20" x14ac:dyDescent="0.25">
      <c r="S884" s="85"/>
      <c r="T884" s="14"/>
    </row>
    <row r="885" spans="19:20" x14ac:dyDescent="0.25">
      <c r="S885" s="85"/>
      <c r="T885" s="14"/>
    </row>
    <row r="886" spans="19:20" x14ac:dyDescent="0.25">
      <c r="S886" s="85"/>
      <c r="T886" s="14"/>
    </row>
    <row r="887" spans="19:20" x14ac:dyDescent="0.25">
      <c r="S887" s="85"/>
      <c r="T887" s="14"/>
    </row>
    <row r="888" spans="19:20" x14ac:dyDescent="0.25">
      <c r="S888" s="85"/>
      <c r="T888" s="14"/>
    </row>
    <row r="889" spans="19:20" x14ac:dyDescent="0.25">
      <c r="S889" s="85"/>
      <c r="T889" s="14"/>
    </row>
    <row r="890" spans="19:20" x14ac:dyDescent="0.25">
      <c r="S890" s="85"/>
      <c r="T890" s="14"/>
    </row>
    <row r="891" spans="19:20" x14ac:dyDescent="0.25">
      <c r="S891" s="85"/>
      <c r="T891" s="14"/>
    </row>
    <row r="892" spans="19:20" x14ac:dyDescent="0.25">
      <c r="S892" s="85"/>
      <c r="T892" s="14"/>
    </row>
    <row r="893" spans="19:20" x14ac:dyDescent="0.25">
      <c r="S893" s="85"/>
      <c r="T893" s="14"/>
    </row>
    <row r="894" spans="19:20" x14ac:dyDescent="0.25">
      <c r="S894" s="85"/>
      <c r="T894" s="14"/>
    </row>
    <row r="895" spans="19:20" x14ac:dyDescent="0.25">
      <c r="S895" s="85"/>
      <c r="T895" s="14"/>
    </row>
    <row r="896" spans="19:20" x14ac:dyDescent="0.25">
      <c r="S896" s="85"/>
      <c r="T896" s="14"/>
    </row>
    <row r="897" spans="19:20" x14ac:dyDescent="0.25">
      <c r="S897" s="85"/>
      <c r="T897" s="14"/>
    </row>
    <row r="898" spans="19:20" x14ac:dyDescent="0.25">
      <c r="S898" s="85"/>
      <c r="T898" s="14"/>
    </row>
    <row r="899" spans="19:20" x14ac:dyDescent="0.25">
      <c r="S899" s="85"/>
      <c r="T899" s="14"/>
    </row>
    <row r="900" spans="19:20" x14ac:dyDescent="0.25">
      <c r="S900" s="85"/>
      <c r="T900" s="14"/>
    </row>
    <row r="901" spans="19:20" x14ac:dyDescent="0.25">
      <c r="S901" s="85"/>
      <c r="T901" s="14"/>
    </row>
    <row r="902" spans="19:20" x14ac:dyDescent="0.25">
      <c r="S902" s="85"/>
      <c r="T902" s="14"/>
    </row>
    <row r="903" spans="19:20" x14ac:dyDescent="0.25">
      <c r="S903" s="85"/>
      <c r="T903" s="14"/>
    </row>
    <row r="904" spans="19:20" x14ac:dyDescent="0.25">
      <c r="S904" s="85"/>
      <c r="T904" s="14"/>
    </row>
    <row r="905" spans="19:20" x14ac:dyDescent="0.25">
      <c r="S905" s="85"/>
      <c r="T905" s="14"/>
    </row>
    <row r="906" spans="19:20" x14ac:dyDescent="0.25">
      <c r="S906" s="85"/>
      <c r="T906" s="14"/>
    </row>
    <row r="907" spans="19:20" x14ac:dyDescent="0.25">
      <c r="S907" s="85"/>
      <c r="T907" s="14"/>
    </row>
    <row r="908" spans="19:20" x14ac:dyDescent="0.25">
      <c r="S908" s="85"/>
      <c r="T908" s="14"/>
    </row>
    <row r="909" spans="19:20" x14ac:dyDescent="0.25">
      <c r="S909" s="85"/>
      <c r="T909" s="14"/>
    </row>
    <row r="910" spans="19:20" x14ac:dyDescent="0.25">
      <c r="S910" s="85"/>
      <c r="T910" s="14"/>
    </row>
    <row r="911" spans="19:20" x14ac:dyDescent="0.25">
      <c r="S911" s="85"/>
      <c r="T911" s="14"/>
    </row>
    <row r="912" spans="19:20" x14ac:dyDescent="0.25">
      <c r="S912" s="85"/>
      <c r="T912" s="14"/>
    </row>
    <row r="913" spans="19:20" x14ac:dyDescent="0.25">
      <c r="S913" s="85"/>
      <c r="T913" s="14"/>
    </row>
    <row r="914" spans="19:20" x14ac:dyDescent="0.25">
      <c r="S914" s="85"/>
      <c r="T914" s="14"/>
    </row>
    <row r="915" spans="19:20" x14ac:dyDescent="0.25">
      <c r="S915" s="85"/>
      <c r="T915" s="14"/>
    </row>
    <row r="916" spans="19:20" x14ac:dyDescent="0.25">
      <c r="S916" s="85"/>
      <c r="T916" s="14"/>
    </row>
    <row r="917" spans="19:20" x14ac:dyDescent="0.25">
      <c r="S917" s="85"/>
      <c r="T917" s="14"/>
    </row>
    <row r="918" spans="19:20" x14ac:dyDescent="0.25">
      <c r="S918" s="85"/>
      <c r="T918" s="14"/>
    </row>
    <row r="919" spans="19:20" x14ac:dyDescent="0.25">
      <c r="S919" s="85"/>
      <c r="T919" s="14"/>
    </row>
    <row r="920" spans="19:20" x14ac:dyDescent="0.25">
      <c r="S920" s="85"/>
      <c r="T920" s="14"/>
    </row>
    <row r="921" spans="19:20" x14ac:dyDescent="0.25">
      <c r="S921" s="85"/>
      <c r="T921" s="14"/>
    </row>
    <row r="922" spans="19:20" x14ac:dyDescent="0.25">
      <c r="S922" s="85"/>
      <c r="T922" s="14"/>
    </row>
    <row r="923" spans="19:20" x14ac:dyDescent="0.25">
      <c r="S923" s="85"/>
      <c r="T923" s="14"/>
    </row>
    <row r="924" spans="19:20" x14ac:dyDescent="0.25">
      <c r="S924" s="85"/>
      <c r="T924" s="14"/>
    </row>
    <row r="925" spans="19:20" x14ac:dyDescent="0.25">
      <c r="S925" s="85"/>
      <c r="T925" s="14"/>
    </row>
    <row r="926" spans="19:20" x14ac:dyDescent="0.25">
      <c r="S926" s="85"/>
      <c r="T926" s="14"/>
    </row>
    <row r="927" spans="19:20" x14ac:dyDescent="0.25">
      <c r="S927" s="85"/>
      <c r="T927" s="14"/>
    </row>
    <row r="928" spans="19:20" x14ac:dyDescent="0.25">
      <c r="S928" s="85"/>
      <c r="T928" s="14"/>
    </row>
    <row r="929" spans="19:20" x14ac:dyDescent="0.25">
      <c r="S929" s="85"/>
      <c r="T929" s="14"/>
    </row>
    <row r="930" spans="19:20" x14ac:dyDescent="0.25">
      <c r="S930" s="85"/>
      <c r="T930" s="14"/>
    </row>
    <row r="931" spans="19:20" x14ac:dyDescent="0.25">
      <c r="S931" s="85"/>
      <c r="T931" s="14"/>
    </row>
    <row r="932" spans="19:20" x14ac:dyDescent="0.25">
      <c r="S932" s="85"/>
      <c r="T932" s="14"/>
    </row>
    <row r="933" spans="19:20" x14ac:dyDescent="0.25">
      <c r="S933" s="85"/>
      <c r="T933" s="14"/>
    </row>
    <row r="934" spans="19:20" x14ac:dyDescent="0.25">
      <c r="S934" s="85"/>
      <c r="T934" s="14"/>
    </row>
    <row r="935" spans="19:20" x14ac:dyDescent="0.25">
      <c r="S935" s="85"/>
      <c r="T935" s="14"/>
    </row>
    <row r="936" spans="19:20" x14ac:dyDescent="0.25">
      <c r="S936" s="85"/>
      <c r="T936" s="14"/>
    </row>
    <row r="937" spans="19:20" x14ac:dyDescent="0.25">
      <c r="S937" s="85"/>
      <c r="T937" s="14"/>
    </row>
    <row r="938" spans="19:20" x14ac:dyDescent="0.25">
      <c r="S938" s="85"/>
      <c r="T938" s="14"/>
    </row>
    <row r="939" spans="19:20" x14ac:dyDescent="0.25">
      <c r="S939" s="85"/>
      <c r="T939" s="14"/>
    </row>
    <row r="940" spans="19:20" x14ac:dyDescent="0.25">
      <c r="S940" s="85"/>
      <c r="T940" s="14"/>
    </row>
    <row r="941" spans="19:20" x14ac:dyDescent="0.25">
      <c r="S941" s="85"/>
      <c r="T941" s="14"/>
    </row>
    <row r="942" spans="19:20" x14ac:dyDescent="0.25">
      <c r="S942" s="85"/>
      <c r="T942" s="14"/>
    </row>
    <row r="943" spans="19:20" x14ac:dyDescent="0.25">
      <c r="S943" s="85"/>
      <c r="T943" s="14"/>
    </row>
    <row r="944" spans="19:20" x14ac:dyDescent="0.25">
      <c r="S944" s="85"/>
      <c r="T944" s="14"/>
    </row>
    <row r="945" spans="19:20" x14ac:dyDescent="0.25">
      <c r="S945" s="85"/>
      <c r="T945" s="14"/>
    </row>
    <row r="946" spans="19:20" x14ac:dyDescent="0.25">
      <c r="S946" s="85"/>
      <c r="T946" s="14"/>
    </row>
    <row r="947" spans="19:20" x14ac:dyDescent="0.25">
      <c r="S947" s="85"/>
      <c r="T947" s="14"/>
    </row>
    <row r="948" spans="19:20" x14ac:dyDescent="0.25">
      <c r="S948" s="85"/>
      <c r="T948" s="14"/>
    </row>
    <row r="949" spans="19:20" x14ac:dyDescent="0.25">
      <c r="S949" s="85"/>
      <c r="T949" s="14"/>
    </row>
    <row r="950" spans="19:20" x14ac:dyDescent="0.25">
      <c r="S950" s="85"/>
      <c r="T950" s="14"/>
    </row>
    <row r="951" spans="19:20" x14ac:dyDescent="0.25">
      <c r="S951" s="85"/>
      <c r="T951" s="14"/>
    </row>
    <row r="952" spans="19:20" x14ac:dyDescent="0.25">
      <c r="S952" s="85"/>
      <c r="T952" s="14"/>
    </row>
    <row r="953" spans="19:20" x14ac:dyDescent="0.25">
      <c r="S953" s="85"/>
      <c r="T953" s="14"/>
    </row>
    <row r="954" spans="19:20" x14ac:dyDescent="0.25">
      <c r="S954" s="85"/>
      <c r="T954" s="14"/>
    </row>
    <row r="955" spans="19:20" x14ac:dyDescent="0.25">
      <c r="S955" s="85"/>
      <c r="T955" s="14"/>
    </row>
    <row r="956" spans="19:20" x14ac:dyDescent="0.25">
      <c r="S956" s="85"/>
      <c r="T956" s="14"/>
    </row>
    <row r="957" spans="19:20" x14ac:dyDescent="0.25">
      <c r="S957" s="85"/>
      <c r="T957" s="14"/>
    </row>
    <row r="958" spans="19:20" x14ac:dyDescent="0.25">
      <c r="S958" s="85"/>
      <c r="T958" s="14"/>
    </row>
    <row r="959" spans="19:20" x14ac:dyDescent="0.25">
      <c r="S959" s="85"/>
      <c r="T959" s="14"/>
    </row>
    <row r="960" spans="19:20" x14ac:dyDescent="0.25">
      <c r="S960" s="85"/>
      <c r="T960" s="14"/>
    </row>
    <row r="961" spans="19:20" x14ac:dyDescent="0.25">
      <c r="S961" s="85"/>
      <c r="T961" s="14"/>
    </row>
    <row r="962" spans="19:20" x14ac:dyDescent="0.25">
      <c r="S962" s="85"/>
      <c r="T962" s="14"/>
    </row>
    <row r="963" spans="19:20" x14ac:dyDescent="0.25">
      <c r="S963" s="85"/>
      <c r="T963" s="14"/>
    </row>
    <row r="964" spans="19:20" x14ac:dyDescent="0.25">
      <c r="S964" s="85"/>
      <c r="T964" s="14"/>
    </row>
    <row r="965" spans="19:20" x14ac:dyDescent="0.25">
      <c r="S965" s="85"/>
      <c r="T965" s="14"/>
    </row>
    <row r="966" spans="19:20" x14ac:dyDescent="0.25">
      <c r="S966" s="85"/>
      <c r="T966" s="14"/>
    </row>
    <row r="967" spans="19:20" x14ac:dyDescent="0.25">
      <c r="S967" s="85"/>
      <c r="T967" s="14"/>
    </row>
    <row r="968" spans="19:20" x14ac:dyDescent="0.25">
      <c r="S968" s="85"/>
      <c r="T968" s="14"/>
    </row>
    <row r="969" spans="19:20" x14ac:dyDescent="0.25">
      <c r="S969" s="85"/>
      <c r="T969" s="14"/>
    </row>
    <row r="970" spans="19:20" x14ac:dyDescent="0.25">
      <c r="S970" s="85"/>
      <c r="T970" s="14"/>
    </row>
    <row r="971" spans="19:20" x14ac:dyDescent="0.25">
      <c r="S971" s="85"/>
      <c r="T971" s="14"/>
    </row>
    <row r="972" spans="19:20" x14ac:dyDescent="0.25">
      <c r="S972" s="85"/>
      <c r="T972" s="14"/>
    </row>
    <row r="973" spans="19:20" x14ac:dyDescent="0.25">
      <c r="S973" s="85"/>
      <c r="T973" s="14"/>
    </row>
    <row r="974" spans="19:20" x14ac:dyDescent="0.25">
      <c r="S974" s="85"/>
      <c r="T974" s="14"/>
    </row>
    <row r="975" spans="19:20" x14ac:dyDescent="0.25">
      <c r="S975" s="85"/>
      <c r="T975" s="14"/>
    </row>
    <row r="976" spans="19:20" x14ac:dyDescent="0.25">
      <c r="S976" s="85"/>
      <c r="T976" s="14"/>
    </row>
    <row r="977" spans="19:20" x14ac:dyDescent="0.25">
      <c r="S977" s="85"/>
      <c r="T977" s="14"/>
    </row>
    <row r="978" spans="19:20" x14ac:dyDescent="0.25">
      <c r="S978" s="85"/>
      <c r="T978" s="14"/>
    </row>
    <row r="979" spans="19:20" x14ac:dyDescent="0.25">
      <c r="S979" s="85"/>
      <c r="T979" s="14"/>
    </row>
    <row r="980" spans="19:20" x14ac:dyDescent="0.25">
      <c r="S980" s="85"/>
      <c r="T980" s="14"/>
    </row>
    <row r="981" spans="19:20" x14ac:dyDescent="0.25">
      <c r="S981" s="85"/>
      <c r="T981" s="14"/>
    </row>
    <row r="982" spans="19:20" x14ac:dyDescent="0.25">
      <c r="S982" s="85"/>
      <c r="T982" s="14"/>
    </row>
    <row r="983" spans="19:20" x14ac:dyDescent="0.25">
      <c r="S983" s="85"/>
      <c r="T983" s="14"/>
    </row>
    <row r="984" spans="19:20" x14ac:dyDescent="0.25">
      <c r="S984" s="85"/>
      <c r="T984" s="14"/>
    </row>
    <row r="985" spans="19:20" x14ac:dyDescent="0.25">
      <c r="S985" s="85"/>
      <c r="T985" s="14"/>
    </row>
    <row r="986" spans="19:20" x14ac:dyDescent="0.25">
      <c r="S986" s="85"/>
      <c r="T986" s="14"/>
    </row>
    <row r="987" spans="19:20" x14ac:dyDescent="0.25">
      <c r="S987" s="85"/>
      <c r="T987" s="14"/>
    </row>
    <row r="988" spans="19:20" x14ac:dyDescent="0.25">
      <c r="S988" s="85"/>
      <c r="T988" s="14"/>
    </row>
    <row r="989" spans="19:20" x14ac:dyDescent="0.25">
      <c r="S989" s="85"/>
      <c r="T989" s="14"/>
    </row>
    <row r="990" spans="19:20" x14ac:dyDescent="0.25">
      <c r="S990" s="85"/>
      <c r="T990" s="14"/>
    </row>
    <row r="991" spans="19:20" x14ac:dyDescent="0.25">
      <c r="S991" s="85"/>
      <c r="T991" s="14"/>
    </row>
    <row r="992" spans="19:20" x14ac:dyDescent="0.25">
      <c r="S992" s="85"/>
      <c r="T992" s="14"/>
    </row>
    <row r="993" spans="19:20" x14ac:dyDescent="0.25">
      <c r="S993" s="85"/>
      <c r="T993" s="14"/>
    </row>
    <row r="994" spans="19:20" x14ac:dyDescent="0.25">
      <c r="S994" s="85"/>
      <c r="T994" s="14"/>
    </row>
    <row r="995" spans="19:20" x14ac:dyDescent="0.25">
      <c r="S995" s="85"/>
      <c r="T995" s="14"/>
    </row>
    <row r="996" spans="19:20" x14ac:dyDescent="0.25">
      <c r="S996" s="85"/>
      <c r="T996" s="14"/>
    </row>
    <row r="997" spans="19:20" x14ac:dyDescent="0.25">
      <c r="S997" s="85"/>
      <c r="T997" s="14"/>
    </row>
    <row r="998" spans="19:20" x14ac:dyDescent="0.25">
      <c r="S998" s="85"/>
      <c r="T998" s="14"/>
    </row>
    <row r="999" spans="19:20" x14ac:dyDescent="0.25">
      <c r="S999" s="85"/>
      <c r="T999" s="14"/>
    </row>
    <row r="1000" spans="19:20" x14ac:dyDescent="0.25">
      <c r="S1000" s="85"/>
      <c r="T1000" s="14"/>
    </row>
    <row r="1001" spans="19:20" x14ac:dyDescent="0.25">
      <c r="S1001" s="85"/>
      <c r="T1001" s="14"/>
    </row>
    <row r="1002" spans="19:20" x14ac:dyDescent="0.25">
      <c r="S1002" s="85"/>
      <c r="T1002" s="14"/>
    </row>
    <row r="1003" spans="19:20" x14ac:dyDescent="0.25">
      <c r="S1003" s="85"/>
      <c r="T1003" s="14"/>
    </row>
    <row r="1004" spans="19:20" x14ac:dyDescent="0.25">
      <c r="S1004" s="85"/>
      <c r="T1004" s="14"/>
    </row>
    <row r="1005" spans="19:20" x14ac:dyDescent="0.25">
      <c r="S1005" s="85"/>
      <c r="T1005" s="14"/>
    </row>
    <row r="1006" spans="19:20" x14ac:dyDescent="0.25">
      <c r="S1006" s="85"/>
      <c r="T1006" s="14"/>
    </row>
    <row r="1007" spans="19:20" x14ac:dyDescent="0.25">
      <c r="S1007" s="85"/>
      <c r="T1007" s="14"/>
    </row>
    <row r="1008" spans="19:20" x14ac:dyDescent="0.25">
      <c r="S1008" s="85"/>
      <c r="T1008" s="14"/>
    </row>
    <row r="1009" spans="19:20" x14ac:dyDescent="0.25">
      <c r="S1009" s="85"/>
      <c r="T1009" s="14"/>
    </row>
    <row r="1010" spans="19:20" x14ac:dyDescent="0.25">
      <c r="S1010" s="85"/>
      <c r="T1010" s="14"/>
    </row>
    <row r="1011" spans="19:20" x14ac:dyDescent="0.25">
      <c r="S1011" s="85"/>
      <c r="T1011" s="14"/>
    </row>
    <row r="1012" spans="19:20" x14ac:dyDescent="0.25">
      <c r="S1012" s="85"/>
      <c r="T1012" s="14"/>
    </row>
    <row r="1013" spans="19:20" x14ac:dyDescent="0.25">
      <c r="S1013" s="85"/>
      <c r="T1013" s="14"/>
    </row>
    <row r="1014" spans="19:20" x14ac:dyDescent="0.25">
      <c r="S1014" s="85"/>
      <c r="T1014" s="14"/>
    </row>
    <row r="1015" spans="19:20" x14ac:dyDescent="0.25">
      <c r="S1015" s="85"/>
      <c r="T1015" s="14"/>
    </row>
    <row r="1016" spans="19:20" x14ac:dyDescent="0.25">
      <c r="S1016" s="85"/>
      <c r="T1016" s="14"/>
    </row>
    <row r="1017" spans="19:20" x14ac:dyDescent="0.25">
      <c r="S1017" s="85"/>
      <c r="T1017" s="14"/>
    </row>
    <row r="1018" spans="19:20" x14ac:dyDescent="0.25">
      <c r="S1018" s="85"/>
      <c r="T1018" s="14"/>
    </row>
    <row r="1019" spans="19:20" x14ac:dyDescent="0.25">
      <c r="S1019" s="85"/>
      <c r="T1019" s="14"/>
    </row>
    <row r="1020" spans="19:20" x14ac:dyDescent="0.25">
      <c r="S1020" s="85"/>
      <c r="T1020" s="14"/>
    </row>
    <row r="1021" spans="19:20" x14ac:dyDescent="0.25">
      <c r="S1021" s="85"/>
      <c r="T1021" s="14"/>
    </row>
    <row r="1022" spans="19:20" x14ac:dyDescent="0.25">
      <c r="S1022" s="85"/>
      <c r="T1022" s="14"/>
    </row>
    <row r="1023" spans="19:20" x14ac:dyDescent="0.25">
      <c r="S1023" s="85"/>
      <c r="T1023" s="14"/>
    </row>
    <row r="1024" spans="19:20" x14ac:dyDescent="0.25">
      <c r="S1024" s="85"/>
      <c r="T1024" s="14"/>
    </row>
    <row r="1025" spans="19:20" x14ac:dyDescent="0.25">
      <c r="S1025" s="85"/>
      <c r="T1025" s="14"/>
    </row>
    <row r="1026" spans="19:20" x14ac:dyDescent="0.25">
      <c r="S1026" s="85"/>
      <c r="T1026" s="14"/>
    </row>
    <row r="1027" spans="19:20" x14ac:dyDescent="0.25">
      <c r="S1027" s="85"/>
      <c r="T1027" s="14"/>
    </row>
    <row r="1028" spans="19:20" x14ac:dyDescent="0.25">
      <c r="S1028" s="85"/>
      <c r="T1028" s="14"/>
    </row>
    <row r="1029" spans="19:20" x14ac:dyDescent="0.25">
      <c r="S1029" s="85"/>
      <c r="T1029" s="14"/>
    </row>
    <row r="1030" spans="19:20" x14ac:dyDescent="0.25">
      <c r="S1030" s="85"/>
      <c r="T1030" s="14"/>
    </row>
    <row r="1031" spans="19:20" x14ac:dyDescent="0.25">
      <c r="S1031" s="85"/>
      <c r="T1031" s="14"/>
    </row>
    <row r="1032" spans="19:20" x14ac:dyDescent="0.25">
      <c r="S1032" s="85"/>
      <c r="T1032" s="14"/>
    </row>
    <row r="1033" spans="19:20" x14ac:dyDescent="0.25">
      <c r="S1033" s="85"/>
      <c r="T1033" s="14"/>
    </row>
    <row r="1034" spans="19:20" x14ac:dyDescent="0.25">
      <c r="S1034" s="85"/>
      <c r="T1034" s="14"/>
    </row>
    <row r="1035" spans="19:20" x14ac:dyDescent="0.25">
      <c r="S1035" s="85"/>
      <c r="T1035" s="14"/>
    </row>
    <row r="1036" spans="19:20" x14ac:dyDescent="0.25">
      <c r="S1036" s="85"/>
      <c r="T1036" s="14"/>
    </row>
    <row r="1037" spans="19:20" x14ac:dyDescent="0.25">
      <c r="S1037" s="85"/>
      <c r="T1037" s="14"/>
    </row>
    <row r="1038" spans="19:20" x14ac:dyDescent="0.25">
      <c r="S1038" s="85"/>
      <c r="T1038" s="14"/>
    </row>
    <row r="1039" spans="19:20" x14ac:dyDescent="0.25">
      <c r="S1039" s="85"/>
      <c r="T1039" s="14"/>
    </row>
    <row r="1040" spans="19:20" x14ac:dyDescent="0.25">
      <c r="S1040" s="85"/>
      <c r="T1040" s="14"/>
    </row>
    <row r="1041" spans="19:20" x14ac:dyDescent="0.25">
      <c r="S1041" s="85"/>
      <c r="T1041" s="14"/>
    </row>
    <row r="1042" spans="19:20" x14ac:dyDescent="0.25">
      <c r="S1042" s="85"/>
      <c r="T1042" s="14"/>
    </row>
    <row r="1043" spans="19:20" x14ac:dyDescent="0.25">
      <c r="S1043" s="85"/>
      <c r="T1043" s="14"/>
    </row>
    <row r="1044" spans="19:20" x14ac:dyDescent="0.25">
      <c r="S1044" s="85"/>
      <c r="T1044" s="14"/>
    </row>
    <row r="1045" spans="19:20" x14ac:dyDescent="0.25">
      <c r="S1045" s="85"/>
      <c r="T1045" s="14"/>
    </row>
    <row r="1046" spans="19:20" x14ac:dyDescent="0.25">
      <c r="S1046" s="85"/>
      <c r="T1046" s="14"/>
    </row>
    <row r="1047" spans="19:20" x14ac:dyDescent="0.25">
      <c r="S1047" s="85"/>
      <c r="T1047" s="14"/>
    </row>
    <row r="1048" spans="19:20" x14ac:dyDescent="0.25">
      <c r="S1048" s="85"/>
      <c r="T1048" s="14"/>
    </row>
    <row r="1049" spans="19:20" x14ac:dyDescent="0.25">
      <c r="S1049" s="85"/>
      <c r="T1049" s="14"/>
    </row>
    <row r="1050" spans="19:20" x14ac:dyDescent="0.25">
      <c r="S1050" s="85"/>
      <c r="T1050" s="14"/>
    </row>
    <row r="1051" spans="19:20" x14ac:dyDescent="0.25">
      <c r="S1051" s="85"/>
      <c r="T1051" s="14"/>
    </row>
    <row r="1052" spans="19:20" x14ac:dyDescent="0.25">
      <c r="S1052" s="85"/>
      <c r="T1052" s="14"/>
    </row>
    <row r="1053" spans="19:20" x14ac:dyDescent="0.25">
      <c r="S1053" s="85"/>
      <c r="T1053" s="14"/>
    </row>
    <row r="1054" spans="19:20" x14ac:dyDescent="0.25">
      <c r="S1054" s="85"/>
      <c r="T1054" s="14"/>
    </row>
    <row r="1055" spans="19:20" x14ac:dyDescent="0.25">
      <c r="S1055" s="85"/>
      <c r="T1055" s="14"/>
    </row>
    <row r="1056" spans="19:20" x14ac:dyDescent="0.25">
      <c r="S1056" s="85"/>
      <c r="T1056" s="14"/>
    </row>
    <row r="1057" spans="19:20" x14ac:dyDescent="0.25">
      <c r="S1057" s="85"/>
      <c r="T1057" s="14"/>
    </row>
    <row r="1058" spans="19:20" x14ac:dyDescent="0.25">
      <c r="S1058" s="85"/>
      <c r="T1058" s="14"/>
    </row>
  </sheetData>
  <sheetProtection algorithmName="SHA-512" hashValue="r+nZMGoYfN4+4Npm39SbalCKkIB3JPBcv3PgvGDgDxqdASdkKSFu7dCcmDm/EydG02Aj6MgnCGNtqoqSSas/gA==" saltValue="oaVPPUHZ72gm/ImpE04A7g==" spinCount="100000" sheet="1" objects="1" scenarios="1" selectLockedCells="1"/>
  <protectedRanges>
    <protectedRange sqref="D72:E73 G34 L36 M23:M35 D88:D89 G23 G21 F20 G9:G10 B17 G13:G15 B19" name="Intervallo1"/>
    <protectedRange sqref="F99:F100" name="Intervallo1_1"/>
  </protectedRanges>
  <customSheetViews>
    <customSheetView guid="{9F10FD11-6100-49E1-A6D9-5E69E81A5748}" showGridLines="0">
      <selection activeCell="G8" sqref="G8"/>
      <pageMargins left="0.7" right="0.7" top="0.75" bottom="0.75" header="0.3" footer="0.3"/>
      <pageSetup paperSize="9" orientation="portrait" r:id="rId1"/>
    </customSheetView>
  </customSheetViews>
  <mergeCells count="24">
    <mergeCell ref="B19:E19"/>
    <mergeCell ref="G17:G18"/>
    <mergeCell ref="F17:F18"/>
    <mergeCell ref="C131:D131"/>
    <mergeCell ref="E131:F131"/>
    <mergeCell ref="B140:G140"/>
    <mergeCell ref="B73:C73"/>
    <mergeCell ref="B81:D81"/>
    <mergeCell ref="B87:C87"/>
    <mergeCell ref="B88:C88"/>
    <mergeCell ref="B89:C89"/>
    <mergeCell ref="B74:C74"/>
    <mergeCell ref="B82:D82"/>
    <mergeCell ref="B79:H79"/>
    <mergeCell ref="B71:C71"/>
    <mergeCell ref="B72:C72"/>
    <mergeCell ref="B2:H2"/>
    <mergeCell ref="B4:E4"/>
    <mergeCell ref="B6:D6"/>
    <mergeCell ref="B11:C11"/>
    <mergeCell ref="H13:I13"/>
    <mergeCell ref="B37:E37"/>
    <mergeCell ref="B53:D53"/>
    <mergeCell ref="B17:E18"/>
  </mergeCells>
  <conditionalFormatting sqref="F102:F103">
    <cfRule type="cellIs" dxfId="25" priority="5" operator="equal">
      <formula>"verificato"</formula>
    </cfRule>
  </conditionalFormatting>
  <conditionalFormatting sqref="F115">
    <cfRule type="cellIs" dxfId="24" priority="4" operator="equal">
      <formula>"verificato"</formula>
    </cfRule>
  </conditionalFormatting>
  <conditionalFormatting sqref="D126">
    <cfRule type="cellIs" dxfId="23" priority="3" operator="equal">
      <formula>"verificato"</formula>
    </cfRule>
  </conditionalFormatting>
  <conditionalFormatting sqref="G135">
    <cfRule type="cellIs" dxfId="22" priority="2" operator="equal">
      <formula>"verificato"</formula>
    </cfRule>
  </conditionalFormatting>
  <conditionalFormatting sqref="B140">
    <cfRule type="cellIs" dxfId="21" priority="1" operator="equal">
      <formula>"La struttura non è regolare non si può applicare l'analisi statica lineare!"</formula>
    </cfRule>
  </conditionalFormatting>
  <dataValidations count="5">
    <dataValidation type="list" allowBlank="1" showInputMessage="1" showErrorMessage="1" sqref="G14">
      <formula1>CAT</formula1>
    </dataValidation>
    <dataValidation type="list" allowBlank="1" showInputMessage="1" showErrorMessage="1" sqref="E81">
      <formula1>sn</formula1>
    </dataValidation>
    <dataValidation type="list" allowBlank="1" showInputMessage="1" showErrorMessage="1" sqref="F20 G15">
      <formula1>TOPO</formula1>
    </dataValidation>
    <dataValidation type="list" allowBlank="1" showInputMessage="1" showErrorMessage="1" sqref="B17">
      <formula1>catfol</formula1>
    </dataValidation>
    <dataValidation type="list" allowBlank="1" showInputMessage="1" showErrorMessage="1" sqref="B19">
      <formula1>nev</formula1>
    </dataValidation>
  </dataValidations>
  <hyperlinks>
    <hyperlink ref="B6:D6" r:id="rId2" display="TROVA I PARAMETRI SISMICI"/>
  </hyperlinks>
  <pageMargins left="0.7" right="0.7" top="0.75" bottom="0.75" header="0.3" footer="0.3"/>
  <pageSetup paperSize="9" orientation="portrait" r:id="rId3"/>
  <drawing r:id="rId4"/>
  <legacy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627"/>
  <sheetViews>
    <sheetView showGridLines="0" showRowColHeaders="0" zoomScaleNormal="100" workbookViewId="0">
      <selection activeCell="D28" sqref="D28"/>
    </sheetView>
  </sheetViews>
  <sheetFormatPr defaultRowHeight="15" x14ac:dyDescent="0.25"/>
  <cols>
    <col min="10" max="10" width="17.5703125" customWidth="1"/>
  </cols>
  <sheetData>
    <row r="1" spans="2:14" x14ac:dyDescent="0.25">
      <c r="B1" s="20"/>
      <c r="C1" s="20"/>
      <c r="D1" s="20"/>
      <c r="E1" s="20"/>
      <c r="F1" s="20"/>
      <c r="G1" s="20"/>
      <c r="H1" s="20"/>
      <c r="I1" s="20"/>
      <c r="J1" s="20"/>
      <c r="K1" s="20"/>
      <c r="L1" s="20"/>
      <c r="M1" s="20"/>
      <c r="N1" s="20"/>
    </row>
    <row r="2" spans="2:14" x14ac:dyDescent="0.25">
      <c r="B2" s="735" t="s">
        <v>228</v>
      </c>
      <c r="C2" s="735"/>
      <c r="D2" s="735"/>
      <c r="E2" s="20"/>
      <c r="F2" s="735" t="s">
        <v>229</v>
      </c>
      <c r="G2" s="735"/>
      <c r="H2" s="735"/>
      <c r="I2" s="735"/>
      <c r="J2" s="20"/>
      <c r="K2" s="735" t="s">
        <v>230</v>
      </c>
      <c r="L2" s="735"/>
      <c r="M2" s="735"/>
      <c r="N2" s="735"/>
    </row>
    <row r="3" spans="2:14" ht="18" x14ac:dyDescent="0.25">
      <c r="B3" s="170" t="s">
        <v>231</v>
      </c>
      <c r="C3" s="731">
        <v>0</v>
      </c>
      <c r="D3" s="732"/>
      <c r="E3" s="20"/>
      <c r="F3" s="733" t="s">
        <v>232</v>
      </c>
      <c r="G3" s="734"/>
      <c r="H3" s="729">
        <f>1/'ANALISI STATICA LINEARE'!$G$22*IF(C3&lt;'ANALISI STATICA LINEARE'!$G$28,'ANALISI STATICA LINEARE'!$G$23*'ANALISI STATICA LINEARE'!$G$26*'ANALISI STATICA LINEARE'!$G$32*'ANALISI STATICA LINEARE'!$G$9*(C3/'ANALISI STATICA LINEARE'!$G$28+1/('ANALISI STATICA LINEARE'!$G$32*'ANALISI STATICA LINEARE'!$G$9)*(1-C3/'ANALISI STATICA LINEARE'!$G$28)),IF(C3&lt;'ANALISI STATICA LINEARE'!$G$29,'ANALISI STATICA LINEARE'!$G$23*'ANALISI STATICA LINEARE'!$G$26*'ANALISI STATICA LINEARE'!$G$32*'ANALISI STATICA LINEARE'!$G$9,IF(C3&lt;'ANALISI STATICA LINEARE'!$G$30,'ANALISI STATICA LINEARE'!$G$23*'ANALISI STATICA LINEARE'!$G$26*'ANALISI STATICA LINEARE'!$G$32*'ANALISI STATICA LINEARE'!$G$9*('ANALISI STATICA LINEARE'!$G$29/C3),'ANALISI STATICA LINEARE'!$G$23*'ANALISI STATICA LINEARE'!$G$26*'ANALISI STATICA LINEARE'!$G$32*'ANALISI STATICA LINEARE'!$G$9*(('ANALISI STATICA LINEARE'!$G$29*'ANALISI STATICA LINEARE'!$G$30)/C3^2))))</f>
        <v>0.30016825934399999</v>
      </c>
      <c r="I3" s="730"/>
      <c r="J3" s="20"/>
      <c r="K3" s="733" t="s">
        <v>233</v>
      </c>
      <c r="L3" s="734"/>
      <c r="M3" s="729">
        <f>1/'ANALISI STATICA LINEARE'!$G$22*IF(C3&lt;'ANALISI STATICA LINEARE'!$G$28,'ANALISI STATICA LINEARE'!$G$23*'ANALISI STATICA LINEARE'!$G$26*'ANALISI STATICA LINEARE'!$G$33*'ANALISI STATICA LINEARE'!$G$9*(C3/'ANALISI STATICA LINEARE'!$G$28+1/('ANALISI STATICA LINEARE'!$G$33*'ANALISI STATICA LINEARE'!$G$9)*(1-C3/'ANALISI STATICA LINEARE'!$G$28)),IF(C3&lt;'ANALISI STATICA LINEARE'!$G$29,'ANALISI STATICA LINEARE'!$G$23*'ANALISI STATICA LINEARE'!$G$26*'ANALISI STATICA LINEARE'!$G$33*'ANALISI STATICA LINEARE'!$G$9,IF(C3&lt;'ANALISI STATICA LINEARE'!$G$30,'ANALISI STATICA LINEARE'!$G$23*'ANALISI STATICA LINEARE'!$G$26*'ANALISI STATICA LINEARE'!$G$33*'ANALISI STATICA LINEARE'!$G$9*('ANALISI STATICA LINEARE'!$G$29/C3),'ANALISI STATICA LINEARE'!$G$23*'ANALISI STATICA LINEARE'!$G$26*'ANALISI STATICA LINEARE'!$G$33*'ANALISI STATICA LINEARE'!$G$9*(('ANALISI STATICA LINEARE'!$G$29*'ANALISI STATICA LINEARE'!$G$30)/C3^2))))</f>
        <v>0.30016825934399999</v>
      </c>
      <c r="N3" s="730"/>
    </row>
    <row r="4" spans="2:14" ht="18" x14ac:dyDescent="0.25">
      <c r="B4" s="170" t="s">
        <v>153</v>
      </c>
      <c r="C4" s="731">
        <f>'ANALISI STATICA LINEARE'!G28</f>
        <v>0.15722985368307932</v>
      </c>
      <c r="D4" s="732"/>
      <c r="E4" s="20"/>
      <c r="F4" s="733" t="s">
        <v>234</v>
      </c>
      <c r="G4" s="734"/>
      <c r="H4" s="729">
        <f>1/'ANALISI STATICA LINEARE'!$G$22*IF(C4&lt;'ANALISI STATICA LINEARE'!$G$28,'ANALISI STATICA LINEARE'!$G$23*'ANALISI STATICA LINEARE'!$G$26*'ANALISI STATICA LINEARE'!$G$32*'ANALISI STATICA LINEARE'!$G$9*(C4/'ANALISI STATICA LINEARE'!$G$28+1/('ANALISI STATICA LINEARE'!$G$32*'ANALISI STATICA LINEARE'!$G$9)*(1-C4/'ANALISI STATICA LINEARE'!$G$28)),IF(C4&lt;'ANALISI STATICA LINEARE'!$G$29,'ANALISI STATICA LINEARE'!$G$23*'ANALISI STATICA LINEARE'!$G$26*'ANALISI STATICA LINEARE'!$G$32*'ANALISI STATICA LINEARE'!$G$9,IF(C4&lt;'ANALISI STATICA LINEARE'!$G$30,'ANALISI STATICA LINEARE'!$G$23*'ANALISI STATICA LINEARE'!$G$26*'ANALISI STATICA LINEARE'!$G$32*'ANALISI STATICA LINEARE'!$G$9*('ANALISI STATICA LINEARE'!$G$29/C4),'ANALISI STATICA LINEARE'!$G$23*'ANALISI STATICA LINEARE'!$G$26*'ANALISI STATICA LINEARE'!$G$32*'ANALISI STATICA LINEARE'!$G$9*(('ANALISI STATICA LINEARE'!$G$29*'ANALISI STATICA LINEARE'!$G$30)/C4^2))))</f>
        <v>0.7095977650892159</v>
      </c>
      <c r="I4" s="730"/>
      <c r="J4" s="20"/>
      <c r="K4" s="733" t="s">
        <v>235</v>
      </c>
      <c r="L4" s="734"/>
      <c r="M4" s="729">
        <f>1/'ANALISI STATICA LINEARE'!$G$22*IF(C4&lt;'ANALISI STATICA LINEARE'!$G$28,'ANALISI STATICA LINEARE'!$G$23*'ANALISI STATICA LINEARE'!$G$26*'ANALISI STATICA LINEARE'!$G$33*'ANALISI STATICA LINEARE'!$G$9*(C4/'ANALISI STATICA LINEARE'!$G$28+1/('ANALISI STATICA LINEARE'!$G$33*'ANALISI STATICA LINEARE'!$G$9)*(1-C4/'ANALISI STATICA LINEARE'!$G$28)),IF(C4&lt;'ANALISI STATICA LINEARE'!$G$29,'ANALISI STATICA LINEARE'!$G$23*'ANALISI STATICA LINEARE'!$G$26*'ANALISI STATICA LINEARE'!$G$33*'ANALISI STATICA LINEARE'!$G$9,IF(C4&lt;'ANALISI STATICA LINEARE'!$G$30,'ANALISI STATICA LINEARE'!$G$23*'ANALISI STATICA LINEARE'!$G$26*'ANALISI STATICA LINEARE'!$G$33*'ANALISI STATICA LINEARE'!$G$9*('ANALISI STATICA LINEARE'!$G$29/C4),'ANALISI STATICA LINEARE'!$G$23*'ANALISI STATICA LINEARE'!$G$26*'ANALISI STATICA LINEARE'!$G$33*'ANALISI STATICA LINEARE'!$G$9*(('ANALISI STATICA LINEARE'!$G$29*'ANALISI STATICA LINEARE'!$G$30)/C4^2))))</f>
        <v>0.24638811287819995</v>
      </c>
      <c r="N4" s="730"/>
    </row>
    <row r="5" spans="2:14" ht="18" x14ac:dyDescent="0.25">
      <c r="B5" s="170" t="s">
        <v>154</v>
      </c>
      <c r="C5" s="731">
        <f>'ANALISI STATICA LINEARE'!G29</f>
        <v>0.47168956104923798</v>
      </c>
      <c r="D5" s="732"/>
      <c r="E5" s="20"/>
      <c r="F5" s="733" t="s">
        <v>236</v>
      </c>
      <c r="G5" s="734"/>
      <c r="H5" s="729">
        <f>1/'ANALISI STATICA LINEARE'!$G$22*IF(C5&lt;'ANALISI STATICA LINEARE'!$G$28,'ANALISI STATICA LINEARE'!$G$23*'ANALISI STATICA LINEARE'!$G$26*'ANALISI STATICA LINEARE'!$G$32*'ANALISI STATICA LINEARE'!$G$9*(C5/'ANALISI STATICA LINEARE'!$G$28+1/('ANALISI STATICA LINEARE'!$G$32*'ANALISI STATICA LINEARE'!$G$9)*(1-C5/'ANALISI STATICA LINEARE'!$G$28)),IF(C5&lt;'ANALISI STATICA LINEARE'!$G$29,'ANALISI STATICA LINEARE'!$G$23*'ANALISI STATICA LINEARE'!$G$26*'ANALISI STATICA LINEARE'!$G$32*'ANALISI STATICA LINEARE'!$G$9,IF(C5&lt;'ANALISI STATICA LINEARE'!$G$30,'ANALISI STATICA LINEARE'!$G$23*'ANALISI STATICA LINEARE'!$G$26*'ANALISI STATICA LINEARE'!$G$32*'ANALISI STATICA LINEARE'!$G$9*('ANALISI STATICA LINEARE'!$G$29/C5),'ANALISI STATICA LINEARE'!$G$23*'ANALISI STATICA LINEARE'!$G$26*'ANALISI STATICA LINEARE'!$G$32*'ANALISI STATICA LINEARE'!$G$9*(('ANALISI STATICA LINEARE'!$G$29*'ANALISI STATICA LINEARE'!$G$30)/C5^2))))</f>
        <v>0.7095977650892159</v>
      </c>
      <c r="I5" s="730"/>
      <c r="J5" s="20"/>
      <c r="K5" s="733" t="s">
        <v>237</v>
      </c>
      <c r="L5" s="734"/>
      <c r="M5" s="729">
        <f>1/'ANALISI STATICA LINEARE'!$G$22*IF(C5&lt;'ANALISI STATICA LINEARE'!$G$28,'ANALISI STATICA LINEARE'!$G$23*'ANALISI STATICA LINEARE'!$G$26*'ANALISI STATICA LINEARE'!$G$33*'ANALISI STATICA LINEARE'!$G$9*(C5/'ANALISI STATICA LINEARE'!$G$28+1/('ANALISI STATICA LINEARE'!$G$33*'ANALISI STATICA LINEARE'!$G$9)*(1-C5/'ANALISI STATICA LINEARE'!$G$28)),IF(C5&lt;'ANALISI STATICA LINEARE'!$G$29,'ANALISI STATICA LINEARE'!$G$23*'ANALISI STATICA LINEARE'!$G$26*'ANALISI STATICA LINEARE'!$G$33*'ANALISI STATICA LINEARE'!$G$9,IF(C5&lt;'ANALISI STATICA LINEARE'!$G$30,'ANALISI STATICA LINEARE'!$G$23*'ANALISI STATICA LINEARE'!$G$26*'ANALISI STATICA LINEARE'!$G$33*'ANALISI STATICA LINEARE'!$G$9*('ANALISI STATICA LINEARE'!$G$29/C5),'ANALISI STATICA LINEARE'!$G$23*'ANALISI STATICA LINEARE'!$G$26*'ANALISI STATICA LINEARE'!$G$33*'ANALISI STATICA LINEARE'!$G$9*(('ANALISI STATICA LINEARE'!$G$29*'ANALISI STATICA LINEARE'!$G$30)/C5^2))))</f>
        <v>0.24638811287819995</v>
      </c>
      <c r="N5" s="730"/>
    </row>
    <row r="6" spans="2:14" ht="18" x14ac:dyDescent="0.25">
      <c r="B6" s="170" t="s">
        <v>155</v>
      </c>
      <c r="C6" s="731">
        <f>'ANALISI STATICA LINEARE'!G30</f>
        <v>2.6404000000000001</v>
      </c>
      <c r="D6" s="732"/>
      <c r="E6" s="20"/>
      <c r="F6" s="733" t="s">
        <v>238</v>
      </c>
      <c r="G6" s="734"/>
      <c r="H6" s="729">
        <f>1/'ANALISI STATICA LINEARE'!$G$22*IF(C6&lt;'ANALISI STATICA LINEARE'!$G$28,'ANALISI STATICA LINEARE'!$G$23*'ANALISI STATICA LINEARE'!$G$26*'ANALISI STATICA LINEARE'!$G$32*'ANALISI STATICA LINEARE'!$G$9*(C6/'ANALISI STATICA LINEARE'!$G$28+1/('ANALISI STATICA LINEARE'!$G$32*'ANALISI STATICA LINEARE'!$G$9)*(1-C6/'ANALISI STATICA LINEARE'!$G$28)),IF(C6&lt;'ANALISI STATICA LINEARE'!$G$29,'ANALISI STATICA LINEARE'!$G$23*'ANALISI STATICA LINEARE'!$G$26*'ANALISI STATICA LINEARE'!$G$32*'ANALISI STATICA LINEARE'!$G$9,IF(C6&lt;'ANALISI STATICA LINEARE'!$G$30,'ANALISI STATICA LINEARE'!$G$23*'ANALISI STATICA LINEARE'!$G$26*'ANALISI STATICA LINEARE'!$G$32*'ANALISI STATICA LINEARE'!$G$9*('ANALISI STATICA LINEARE'!$G$29/C6),'ANALISI STATICA LINEARE'!$G$23*'ANALISI STATICA LINEARE'!$G$26*'ANALISI STATICA LINEARE'!$G$32*'ANALISI STATICA LINEARE'!$G$9*(('ANALISI STATICA LINEARE'!$G$29*'ANALISI STATICA LINEARE'!$G$30)/C6^2))))</f>
        <v>0.12676483045616288</v>
      </c>
      <c r="I6" s="730"/>
      <c r="J6" s="20"/>
      <c r="K6" s="733" t="s">
        <v>239</v>
      </c>
      <c r="L6" s="734"/>
      <c r="M6" s="729">
        <f>1/'ANALISI STATICA LINEARE'!$G$22*IF(C6&lt;'ANALISI STATICA LINEARE'!$G$28,'ANALISI STATICA LINEARE'!$G$23*'ANALISI STATICA LINEARE'!$G$26*'ANALISI STATICA LINEARE'!$G$33*'ANALISI STATICA LINEARE'!$G$9*(C6/'ANALISI STATICA LINEARE'!$G$28+1/('ANALISI STATICA LINEARE'!$G$33*'ANALISI STATICA LINEARE'!$G$9)*(1-C6/'ANALISI STATICA LINEARE'!$G$28)),IF(C6&lt;'ANALISI STATICA LINEARE'!$G$29,'ANALISI STATICA LINEARE'!$G$23*'ANALISI STATICA LINEARE'!$G$26*'ANALISI STATICA LINEARE'!$G$33*'ANALISI STATICA LINEARE'!$G$9,IF(C6&lt;'ANALISI STATICA LINEARE'!$G$30,'ANALISI STATICA LINEARE'!$G$23*'ANALISI STATICA LINEARE'!$G$26*'ANALISI STATICA LINEARE'!$G$33*'ANALISI STATICA LINEARE'!$G$9*('ANALISI STATICA LINEARE'!$G$29/C6),'ANALISI STATICA LINEARE'!$G$23*'ANALISI STATICA LINEARE'!$G$26*'ANALISI STATICA LINEARE'!$G$33*'ANALISI STATICA LINEARE'!$G$9*(('ANALISI STATICA LINEARE'!$G$29*'ANALISI STATICA LINEARE'!$G$30)/C6^2))))</f>
        <v>4.4015566130612124E-2</v>
      </c>
      <c r="N6" s="730"/>
    </row>
    <row r="7" spans="2:14" x14ac:dyDescent="0.25">
      <c r="B7" s="173"/>
      <c r="C7" s="174"/>
      <c r="D7" s="108"/>
      <c r="E7" s="20"/>
      <c r="F7" s="110"/>
      <c r="G7" s="110"/>
      <c r="H7" s="174"/>
      <c r="I7" s="108"/>
      <c r="J7" s="20"/>
      <c r="K7" s="110"/>
      <c r="L7" s="110"/>
      <c r="M7" s="174"/>
      <c r="N7" s="108"/>
    </row>
    <row r="8" spans="2:14" x14ac:dyDescent="0.25">
      <c r="B8" s="735" t="s">
        <v>240</v>
      </c>
      <c r="C8" s="735"/>
      <c r="D8" s="735"/>
      <c r="E8" s="175"/>
      <c r="F8" s="20"/>
      <c r="G8" s="20"/>
      <c r="H8" s="20"/>
      <c r="I8" s="20"/>
      <c r="J8" s="20"/>
      <c r="K8" s="20"/>
      <c r="L8" s="20"/>
      <c r="M8" s="20"/>
      <c r="N8" s="20"/>
    </row>
    <row r="9" spans="2:14" x14ac:dyDescent="0.25">
      <c r="B9" s="176" t="s">
        <v>241</v>
      </c>
      <c r="C9" s="172" t="s">
        <v>242</v>
      </c>
      <c r="D9" s="172" t="s">
        <v>243</v>
      </c>
      <c r="E9" s="20"/>
      <c r="F9" s="20"/>
      <c r="G9" s="20"/>
      <c r="H9" s="20"/>
      <c r="I9" s="20"/>
      <c r="J9" s="20"/>
      <c r="K9" s="20"/>
      <c r="L9" s="20"/>
      <c r="M9" s="20"/>
      <c r="N9" s="20"/>
    </row>
    <row r="10" spans="2:14" x14ac:dyDescent="0.25">
      <c r="B10" s="176" t="s">
        <v>151</v>
      </c>
      <c r="C10" s="172" t="s">
        <v>145</v>
      </c>
      <c r="D10" s="172" t="s">
        <v>145</v>
      </c>
      <c r="E10" s="20"/>
      <c r="F10" s="20"/>
      <c r="G10" s="20"/>
      <c r="H10" s="20"/>
      <c r="I10" s="20"/>
      <c r="J10" s="20"/>
      <c r="K10" s="20"/>
      <c r="L10" s="20"/>
      <c r="M10" s="20"/>
      <c r="N10" s="20"/>
    </row>
    <row r="11" spans="2:14" x14ac:dyDescent="0.25">
      <c r="B11" s="177">
        <v>0</v>
      </c>
      <c r="C11" s="171">
        <f>1/'ANALISI STATICA LINEARE'!$G$22*IF(B11&lt;'ANALISI STATICA LINEARE'!$G$28,'ANALISI STATICA LINEARE'!$G$23*'ANALISI STATICA LINEARE'!$G$26*'ANALISI STATICA LINEARE'!$G$32*'ANALISI STATICA LINEARE'!$G$9*(B11/'ANALISI STATICA LINEARE'!$G$28+1/('ANALISI STATICA LINEARE'!$G$32*'ANALISI STATICA LINEARE'!$G$9)*(1-B11/'ANALISI STATICA LINEARE'!$G$28)),IF(B11&lt;'ANALISI STATICA LINEARE'!$G$29,'ANALISI STATICA LINEARE'!$G$23*'ANALISI STATICA LINEARE'!$G$26*'ANALISI STATICA LINEARE'!$G$32*'ANALISI STATICA LINEARE'!$G$9,IF(B11&lt;'ANALISI STATICA LINEARE'!$G$30,'ANALISI STATICA LINEARE'!$G$23*'ANALISI STATICA LINEARE'!$G$26*'ANALISI STATICA LINEARE'!$G$32*'ANALISI STATICA LINEARE'!$G$9*('ANALISI STATICA LINEARE'!$G$29/B11),'ANALISI STATICA LINEARE'!$G$23*'ANALISI STATICA LINEARE'!$G$26*'ANALISI STATICA LINEARE'!$G$32*'ANALISI STATICA LINEARE'!$G$9*(('ANALISI STATICA LINEARE'!$G$29*'ANALISI STATICA LINEARE'!$G$30)/B11^2))))</f>
        <v>0.30016825934399999</v>
      </c>
      <c r="D11" s="171">
        <f>1/'ANALISI STATICA LINEARE'!$G$22*IF(B11&lt;'ANALISI STATICA LINEARE'!$G$28,'ANALISI STATICA LINEARE'!$G$23*'ANALISI STATICA LINEARE'!$G$26*'ANALISI STATICA LINEARE'!$G$33*'ANALISI STATICA LINEARE'!$G$9*(B11/'ANALISI STATICA LINEARE'!$G$28+1/('ANALISI STATICA LINEARE'!$G$33*'ANALISI STATICA LINEARE'!$G$9)*(1-B11/'ANALISI STATICA LINEARE'!$G$28)),IF(B11&lt;'ANALISI STATICA LINEARE'!$G$29,'ANALISI STATICA LINEARE'!$G$23*'ANALISI STATICA LINEARE'!$G$26*'ANALISI STATICA LINEARE'!$G$33*'ANALISI STATICA LINEARE'!$G$9,IF(B11&lt;'ANALISI STATICA LINEARE'!$G$30,'ANALISI STATICA LINEARE'!$G$23*'ANALISI STATICA LINEARE'!$G$26*'ANALISI STATICA LINEARE'!$G$33*'ANALISI STATICA LINEARE'!$G$9*('ANALISI STATICA LINEARE'!$G$29/B11),'ANALISI STATICA LINEARE'!$G$23*'ANALISI STATICA LINEARE'!$G$26*'ANALISI STATICA LINEARE'!$G$33*'ANALISI STATICA LINEARE'!$G$9*(('ANALISI STATICA LINEARE'!$G$29*'ANALISI STATICA LINEARE'!$G$30)/B11^2))))</f>
        <v>0.30016825934399999</v>
      </c>
      <c r="E11" s="20"/>
      <c r="F11" s="20"/>
      <c r="G11" s="20"/>
      <c r="H11" s="20"/>
      <c r="I11" s="20"/>
      <c r="J11" s="20"/>
      <c r="K11" s="20"/>
      <c r="L11" s="20"/>
      <c r="M11" s="20"/>
      <c r="N11" s="20"/>
    </row>
    <row r="12" spans="2:14" x14ac:dyDescent="0.25">
      <c r="B12" s="177">
        <f t="shared" ref="B12:B75" si="0">0.01+B11</f>
        <v>0.01</v>
      </c>
      <c r="C12" s="171">
        <f>1/'ANALISI STATICA LINEARE'!$G$22*IF(B12&lt;'ANALISI STATICA LINEARE'!$G$28,'ANALISI STATICA LINEARE'!$G$23*'ANALISI STATICA LINEARE'!$G$26*'ANALISI STATICA LINEARE'!$G$32*'ANALISI STATICA LINEARE'!$G$9*(B12/'ANALISI STATICA LINEARE'!$G$28+1/('ANALISI STATICA LINEARE'!$G$32*'ANALISI STATICA LINEARE'!$G$9)*(1-B12/'ANALISI STATICA LINEARE'!$G$28)),IF(B12&lt;'ANALISI STATICA LINEARE'!$G$29,'ANALISI STATICA LINEARE'!$G$23*'ANALISI STATICA LINEARE'!$G$26*'ANALISI STATICA LINEARE'!$G$32*'ANALISI STATICA LINEARE'!$G$9,IF(B12&lt;'ANALISI STATICA LINEARE'!$G$30,'ANALISI STATICA LINEARE'!$G$23*'ANALISI STATICA LINEARE'!$G$26*'ANALISI STATICA LINEARE'!$G$32*'ANALISI STATICA LINEARE'!$G$9*('ANALISI STATICA LINEARE'!$G$29/B12),'ANALISI STATICA LINEARE'!$G$23*'ANALISI STATICA LINEARE'!$G$26*'ANALISI STATICA LINEARE'!$G$32*'ANALISI STATICA LINEARE'!$G$9*(('ANALISI STATICA LINEARE'!$G$29*'ANALISI STATICA LINEARE'!$G$30)/B12^2))))</f>
        <v>0.3262084480330058</v>
      </c>
      <c r="D12" s="171">
        <f>1/'ANALISI STATICA LINEARE'!$G$22*IF(B12&lt;'ANALISI STATICA LINEARE'!$G$28,'ANALISI STATICA LINEARE'!$G$23*'ANALISI STATICA LINEARE'!$G$26*'ANALISI STATICA LINEARE'!$G$33*'ANALISI STATICA LINEARE'!$G$9*(B12/'ANALISI STATICA LINEARE'!$G$28+1/('ANALISI STATICA LINEARE'!$G$33*'ANALISI STATICA LINEARE'!$G$9)*(1-B12/'ANALISI STATICA LINEARE'!$G$28)),IF(B12&lt;'ANALISI STATICA LINEARE'!$G$29,'ANALISI STATICA LINEARE'!$G$23*'ANALISI STATICA LINEARE'!$G$26*'ANALISI STATICA LINEARE'!$G$33*'ANALISI STATICA LINEARE'!$G$9,IF(B12&lt;'ANALISI STATICA LINEARE'!$G$30,'ANALISI STATICA LINEARE'!$G$23*'ANALISI STATICA LINEARE'!$G$26*'ANALISI STATICA LINEARE'!$G$33*'ANALISI STATICA LINEARE'!$G$9*('ANALISI STATICA LINEARE'!$G$29/B12),'ANALISI STATICA LINEARE'!$G$23*'ANALISI STATICA LINEARE'!$G$26*'ANALISI STATICA LINEARE'!$G$33*'ANALISI STATICA LINEARE'!$G$9*(('ANALISI STATICA LINEARE'!$G$29*'ANALISI STATICA LINEARE'!$G$30)/B12^2))))</f>
        <v>0.29674778001351598</v>
      </c>
      <c r="E12" s="20"/>
      <c r="F12" s="20"/>
      <c r="G12" s="20"/>
      <c r="H12" s="20"/>
      <c r="I12" s="20"/>
      <c r="J12" s="20"/>
      <c r="K12" s="20"/>
      <c r="L12" s="20"/>
      <c r="M12" s="20"/>
      <c r="N12" s="20"/>
    </row>
    <row r="13" spans="2:14" x14ac:dyDescent="0.25">
      <c r="B13" s="177">
        <f t="shared" si="0"/>
        <v>0.02</v>
      </c>
      <c r="C13" s="171">
        <f>1/'ANALISI STATICA LINEARE'!$G$22*IF(B13&lt;'ANALISI STATICA LINEARE'!$G$28,'ANALISI STATICA LINEARE'!$G$23*'ANALISI STATICA LINEARE'!$G$26*'ANALISI STATICA LINEARE'!$G$32*'ANALISI STATICA LINEARE'!$G$9*(B13/'ANALISI STATICA LINEARE'!$G$28+1/('ANALISI STATICA LINEARE'!$G$32*'ANALISI STATICA LINEARE'!$G$9)*(1-B13/'ANALISI STATICA LINEARE'!$G$28)),IF(B13&lt;'ANALISI STATICA LINEARE'!$G$29,'ANALISI STATICA LINEARE'!$G$23*'ANALISI STATICA LINEARE'!$G$26*'ANALISI STATICA LINEARE'!$G$32*'ANALISI STATICA LINEARE'!$G$9,IF(B13&lt;'ANALISI STATICA LINEARE'!$G$30,'ANALISI STATICA LINEARE'!$G$23*'ANALISI STATICA LINEARE'!$G$26*'ANALISI STATICA LINEARE'!$G$32*'ANALISI STATICA LINEARE'!$G$9*('ANALISI STATICA LINEARE'!$G$29/B13),'ANALISI STATICA LINEARE'!$G$23*'ANALISI STATICA LINEARE'!$G$26*'ANALISI STATICA LINEARE'!$G$32*'ANALISI STATICA LINEARE'!$G$9*(('ANALISI STATICA LINEARE'!$G$29*'ANALISI STATICA LINEARE'!$G$30)/B13^2))))</f>
        <v>0.35224863672201157</v>
      </c>
      <c r="D13" s="171">
        <f>1/'ANALISI STATICA LINEARE'!$G$22*IF(B13&lt;'ANALISI STATICA LINEARE'!$G$28,'ANALISI STATICA LINEARE'!$G$23*'ANALISI STATICA LINEARE'!$G$26*'ANALISI STATICA LINEARE'!$G$33*'ANALISI STATICA LINEARE'!$G$9*(B13/'ANALISI STATICA LINEARE'!$G$28+1/('ANALISI STATICA LINEARE'!$G$33*'ANALISI STATICA LINEARE'!$G$9)*(1-B13/'ANALISI STATICA LINEARE'!$G$28)),IF(B13&lt;'ANALISI STATICA LINEARE'!$G$29,'ANALISI STATICA LINEARE'!$G$23*'ANALISI STATICA LINEARE'!$G$26*'ANALISI STATICA LINEARE'!$G$33*'ANALISI STATICA LINEARE'!$G$9,IF(B13&lt;'ANALISI STATICA LINEARE'!$G$30,'ANALISI STATICA LINEARE'!$G$23*'ANALISI STATICA LINEARE'!$G$26*'ANALISI STATICA LINEARE'!$G$33*'ANALISI STATICA LINEARE'!$G$9*('ANALISI STATICA LINEARE'!$G$29/B13),'ANALISI STATICA LINEARE'!$G$23*'ANALISI STATICA LINEARE'!$G$26*'ANALISI STATICA LINEARE'!$G$33*'ANALISI STATICA LINEARE'!$G$9*(('ANALISI STATICA LINEARE'!$G$29*'ANALISI STATICA LINEARE'!$G$30)/B13^2))))</f>
        <v>0.29332730068303192</v>
      </c>
      <c r="E13" s="20"/>
      <c r="F13" s="20"/>
      <c r="G13" s="20"/>
      <c r="H13" s="20"/>
      <c r="I13" s="20"/>
      <c r="J13" s="20"/>
      <c r="K13" s="20"/>
      <c r="L13" s="20"/>
      <c r="M13" s="20"/>
      <c r="N13" s="20"/>
    </row>
    <row r="14" spans="2:14" x14ac:dyDescent="0.25">
      <c r="B14" s="177">
        <f t="shared" si="0"/>
        <v>0.03</v>
      </c>
      <c r="C14" s="171">
        <f>1/'ANALISI STATICA LINEARE'!$G$22*IF(B14&lt;'ANALISI STATICA LINEARE'!$G$28,'ANALISI STATICA LINEARE'!$G$23*'ANALISI STATICA LINEARE'!$G$26*'ANALISI STATICA LINEARE'!$G$32*'ANALISI STATICA LINEARE'!$G$9*(B14/'ANALISI STATICA LINEARE'!$G$28+1/('ANALISI STATICA LINEARE'!$G$32*'ANALISI STATICA LINEARE'!$G$9)*(1-B14/'ANALISI STATICA LINEARE'!$G$28)),IF(B14&lt;'ANALISI STATICA LINEARE'!$G$29,'ANALISI STATICA LINEARE'!$G$23*'ANALISI STATICA LINEARE'!$G$26*'ANALISI STATICA LINEARE'!$G$32*'ANALISI STATICA LINEARE'!$G$9,IF(B14&lt;'ANALISI STATICA LINEARE'!$G$30,'ANALISI STATICA LINEARE'!$G$23*'ANALISI STATICA LINEARE'!$G$26*'ANALISI STATICA LINEARE'!$G$32*'ANALISI STATICA LINEARE'!$G$9*('ANALISI STATICA LINEARE'!$G$29/B14),'ANALISI STATICA LINEARE'!$G$23*'ANALISI STATICA LINEARE'!$G$26*'ANALISI STATICA LINEARE'!$G$32*'ANALISI STATICA LINEARE'!$G$9*(('ANALISI STATICA LINEARE'!$G$29*'ANALISI STATICA LINEARE'!$G$30)/B14^2))))</f>
        <v>0.37828882541101727</v>
      </c>
      <c r="D14" s="171">
        <f>1/'ANALISI STATICA LINEARE'!$G$22*IF(B14&lt;'ANALISI STATICA LINEARE'!$G$28,'ANALISI STATICA LINEARE'!$G$23*'ANALISI STATICA LINEARE'!$G$26*'ANALISI STATICA LINEARE'!$G$33*'ANALISI STATICA LINEARE'!$G$9*(B14/'ANALISI STATICA LINEARE'!$G$28+1/('ANALISI STATICA LINEARE'!$G$33*'ANALISI STATICA LINEARE'!$G$9)*(1-B14/'ANALISI STATICA LINEARE'!$G$28)),IF(B14&lt;'ANALISI STATICA LINEARE'!$G$29,'ANALISI STATICA LINEARE'!$G$23*'ANALISI STATICA LINEARE'!$G$26*'ANALISI STATICA LINEARE'!$G$33*'ANALISI STATICA LINEARE'!$G$9,IF(B14&lt;'ANALISI STATICA LINEARE'!$G$30,'ANALISI STATICA LINEARE'!$G$23*'ANALISI STATICA LINEARE'!$G$26*'ANALISI STATICA LINEARE'!$G$33*'ANALISI STATICA LINEARE'!$G$9*('ANALISI STATICA LINEARE'!$G$29/B14),'ANALISI STATICA LINEARE'!$G$23*'ANALISI STATICA LINEARE'!$G$26*'ANALISI STATICA LINEARE'!$G$33*'ANALISI STATICA LINEARE'!$G$9*(('ANALISI STATICA LINEARE'!$G$29*'ANALISI STATICA LINEARE'!$G$30)/B14^2))))</f>
        <v>0.28990682135254786</v>
      </c>
      <c r="E14" s="20"/>
      <c r="F14" s="178"/>
      <c r="G14" s="20"/>
      <c r="H14" s="20"/>
      <c r="I14" s="20"/>
      <c r="J14" s="20"/>
      <c r="K14" s="20"/>
      <c r="L14" s="20"/>
      <c r="M14" s="20"/>
      <c r="N14" s="20"/>
    </row>
    <row r="15" spans="2:14" x14ac:dyDescent="0.25">
      <c r="B15" s="177">
        <f t="shared" si="0"/>
        <v>0.04</v>
      </c>
      <c r="C15" s="171">
        <f>1/'ANALISI STATICA LINEARE'!$G$22*IF(B15&lt;'ANALISI STATICA LINEARE'!$G$28,'ANALISI STATICA LINEARE'!$G$23*'ANALISI STATICA LINEARE'!$G$26*'ANALISI STATICA LINEARE'!$G$32*'ANALISI STATICA LINEARE'!$G$9*(B15/'ANALISI STATICA LINEARE'!$G$28+1/('ANALISI STATICA LINEARE'!$G$32*'ANALISI STATICA LINEARE'!$G$9)*(1-B15/'ANALISI STATICA LINEARE'!$G$28)),IF(B15&lt;'ANALISI STATICA LINEARE'!$G$29,'ANALISI STATICA LINEARE'!$G$23*'ANALISI STATICA LINEARE'!$G$26*'ANALISI STATICA LINEARE'!$G$32*'ANALISI STATICA LINEARE'!$G$9,IF(B15&lt;'ANALISI STATICA LINEARE'!$G$30,'ANALISI STATICA LINEARE'!$G$23*'ANALISI STATICA LINEARE'!$G$26*'ANALISI STATICA LINEARE'!$G$32*'ANALISI STATICA LINEARE'!$G$9*('ANALISI STATICA LINEARE'!$G$29/B15),'ANALISI STATICA LINEARE'!$G$23*'ANALISI STATICA LINEARE'!$G$26*'ANALISI STATICA LINEARE'!$G$32*'ANALISI STATICA LINEARE'!$G$9*(('ANALISI STATICA LINEARE'!$G$29*'ANALISI STATICA LINEARE'!$G$30)/B15^2))))</f>
        <v>0.40432901410002309</v>
      </c>
      <c r="D15" s="171">
        <f>1/'ANALISI STATICA LINEARE'!$G$22*IF(B15&lt;'ANALISI STATICA LINEARE'!$G$28,'ANALISI STATICA LINEARE'!$G$23*'ANALISI STATICA LINEARE'!$G$26*'ANALISI STATICA LINEARE'!$G$33*'ANALISI STATICA LINEARE'!$G$9*(B15/'ANALISI STATICA LINEARE'!$G$28+1/('ANALISI STATICA LINEARE'!$G$33*'ANALISI STATICA LINEARE'!$G$9)*(1-B15/'ANALISI STATICA LINEARE'!$G$28)),IF(B15&lt;'ANALISI STATICA LINEARE'!$G$29,'ANALISI STATICA LINEARE'!$G$23*'ANALISI STATICA LINEARE'!$G$26*'ANALISI STATICA LINEARE'!$G$33*'ANALISI STATICA LINEARE'!$G$9,IF(B15&lt;'ANALISI STATICA LINEARE'!$G$30,'ANALISI STATICA LINEARE'!$G$23*'ANALISI STATICA LINEARE'!$G$26*'ANALISI STATICA LINEARE'!$G$33*'ANALISI STATICA LINEARE'!$G$9*('ANALISI STATICA LINEARE'!$G$29/B15),'ANALISI STATICA LINEARE'!$G$23*'ANALISI STATICA LINEARE'!$G$26*'ANALISI STATICA LINEARE'!$G$33*'ANALISI STATICA LINEARE'!$G$9*(('ANALISI STATICA LINEARE'!$G$29*'ANALISI STATICA LINEARE'!$G$30)/B15^2))))</f>
        <v>0.28648634202206391</v>
      </c>
      <c r="E15" s="20"/>
      <c r="F15" s="20"/>
      <c r="G15" s="20"/>
      <c r="H15" s="20"/>
      <c r="I15" s="20"/>
      <c r="J15" s="20"/>
      <c r="K15" s="20"/>
      <c r="L15" s="20"/>
      <c r="M15" s="20"/>
      <c r="N15" s="20"/>
    </row>
    <row r="16" spans="2:14" x14ac:dyDescent="0.25">
      <c r="B16" s="177">
        <f t="shared" si="0"/>
        <v>0.05</v>
      </c>
      <c r="C16" s="171">
        <f>1/'ANALISI STATICA LINEARE'!$G$22*IF(B16&lt;'ANALISI STATICA LINEARE'!$G$28,'ANALISI STATICA LINEARE'!$G$23*'ANALISI STATICA LINEARE'!$G$26*'ANALISI STATICA LINEARE'!$G$32*'ANALISI STATICA LINEARE'!$G$9*(B16/'ANALISI STATICA LINEARE'!$G$28+1/('ANALISI STATICA LINEARE'!$G$32*'ANALISI STATICA LINEARE'!$G$9)*(1-B16/'ANALISI STATICA LINEARE'!$G$28)),IF(B16&lt;'ANALISI STATICA LINEARE'!$G$29,'ANALISI STATICA LINEARE'!$G$23*'ANALISI STATICA LINEARE'!$G$26*'ANALISI STATICA LINEARE'!$G$32*'ANALISI STATICA LINEARE'!$G$9,IF(B16&lt;'ANALISI STATICA LINEARE'!$G$30,'ANALISI STATICA LINEARE'!$G$23*'ANALISI STATICA LINEARE'!$G$26*'ANALISI STATICA LINEARE'!$G$32*'ANALISI STATICA LINEARE'!$G$9*('ANALISI STATICA LINEARE'!$G$29/B16),'ANALISI STATICA LINEARE'!$G$23*'ANALISI STATICA LINEARE'!$G$26*'ANALISI STATICA LINEARE'!$G$32*'ANALISI STATICA LINEARE'!$G$9*(('ANALISI STATICA LINEARE'!$G$29*'ANALISI STATICA LINEARE'!$G$30)/B16^2))))</f>
        <v>0.4303692027890289</v>
      </c>
      <c r="D16" s="171">
        <f>1/'ANALISI STATICA LINEARE'!$G$22*IF(B16&lt;'ANALISI STATICA LINEARE'!$G$28,'ANALISI STATICA LINEARE'!$G$23*'ANALISI STATICA LINEARE'!$G$26*'ANALISI STATICA LINEARE'!$G$33*'ANALISI STATICA LINEARE'!$G$9*(B16/'ANALISI STATICA LINEARE'!$G$28+1/('ANALISI STATICA LINEARE'!$G$33*'ANALISI STATICA LINEARE'!$G$9)*(1-B16/'ANALISI STATICA LINEARE'!$G$28)),IF(B16&lt;'ANALISI STATICA LINEARE'!$G$29,'ANALISI STATICA LINEARE'!$G$23*'ANALISI STATICA LINEARE'!$G$26*'ANALISI STATICA LINEARE'!$G$33*'ANALISI STATICA LINEARE'!$G$9,IF(B16&lt;'ANALISI STATICA LINEARE'!$G$30,'ANALISI STATICA LINEARE'!$G$23*'ANALISI STATICA LINEARE'!$G$26*'ANALISI STATICA LINEARE'!$G$33*'ANALISI STATICA LINEARE'!$G$9*('ANALISI STATICA LINEARE'!$G$29/B16),'ANALISI STATICA LINEARE'!$G$23*'ANALISI STATICA LINEARE'!$G$26*'ANALISI STATICA LINEARE'!$G$33*'ANALISI STATICA LINEARE'!$G$9*(('ANALISI STATICA LINEARE'!$G$29*'ANALISI STATICA LINEARE'!$G$30)/B16^2))))</f>
        <v>0.28306586269157991</v>
      </c>
      <c r="E16" s="20"/>
      <c r="F16" s="20"/>
      <c r="G16" s="20"/>
      <c r="H16" s="20"/>
      <c r="I16" s="20"/>
      <c r="J16" s="20"/>
      <c r="K16" s="20"/>
      <c r="L16" s="20"/>
      <c r="M16" s="20"/>
      <c r="N16" s="20"/>
    </row>
    <row r="17" spans="2:14" x14ac:dyDescent="0.25">
      <c r="B17" s="177">
        <f t="shared" si="0"/>
        <v>6.0000000000000005E-2</v>
      </c>
      <c r="C17" s="171">
        <f>1/'ANALISI STATICA LINEARE'!$G$22*IF(B17&lt;'ANALISI STATICA LINEARE'!$G$28,'ANALISI STATICA LINEARE'!$G$23*'ANALISI STATICA LINEARE'!$G$26*'ANALISI STATICA LINEARE'!$G$32*'ANALISI STATICA LINEARE'!$G$9*(B17/'ANALISI STATICA LINEARE'!$G$28+1/('ANALISI STATICA LINEARE'!$G$32*'ANALISI STATICA LINEARE'!$G$9)*(1-B17/'ANALISI STATICA LINEARE'!$G$28)),IF(B17&lt;'ANALISI STATICA LINEARE'!$G$29,'ANALISI STATICA LINEARE'!$G$23*'ANALISI STATICA LINEARE'!$G$26*'ANALISI STATICA LINEARE'!$G$32*'ANALISI STATICA LINEARE'!$G$9,IF(B17&lt;'ANALISI STATICA LINEARE'!$G$30,'ANALISI STATICA LINEARE'!$G$23*'ANALISI STATICA LINEARE'!$G$26*'ANALISI STATICA LINEARE'!$G$32*'ANALISI STATICA LINEARE'!$G$9*('ANALISI STATICA LINEARE'!$G$29/B17),'ANALISI STATICA LINEARE'!$G$23*'ANALISI STATICA LINEARE'!$G$26*'ANALISI STATICA LINEARE'!$G$32*'ANALISI STATICA LINEARE'!$G$9*(('ANALISI STATICA LINEARE'!$G$29*'ANALISI STATICA LINEARE'!$G$30)/B17^2))))</f>
        <v>0.45640939147803478</v>
      </c>
      <c r="D17" s="171">
        <f>1/'ANALISI STATICA LINEARE'!$G$22*IF(B17&lt;'ANALISI STATICA LINEARE'!$G$28,'ANALISI STATICA LINEARE'!$G$23*'ANALISI STATICA LINEARE'!$G$26*'ANALISI STATICA LINEARE'!$G$33*'ANALISI STATICA LINEARE'!$G$9*(B17/'ANALISI STATICA LINEARE'!$G$28+1/('ANALISI STATICA LINEARE'!$G$33*'ANALISI STATICA LINEARE'!$G$9)*(1-B17/'ANALISI STATICA LINEARE'!$G$28)),IF(B17&lt;'ANALISI STATICA LINEARE'!$G$29,'ANALISI STATICA LINEARE'!$G$23*'ANALISI STATICA LINEARE'!$G$26*'ANALISI STATICA LINEARE'!$G$33*'ANALISI STATICA LINEARE'!$G$9,IF(B17&lt;'ANALISI STATICA LINEARE'!$G$30,'ANALISI STATICA LINEARE'!$G$23*'ANALISI STATICA LINEARE'!$G$26*'ANALISI STATICA LINEARE'!$G$33*'ANALISI STATICA LINEARE'!$G$9*('ANALISI STATICA LINEARE'!$G$29/B17),'ANALISI STATICA LINEARE'!$G$23*'ANALISI STATICA LINEARE'!$G$26*'ANALISI STATICA LINEARE'!$G$33*'ANALISI STATICA LINEARE'!$G$9*(('ANALISI STATICA LINEARE'!$G$29*'ANALISI STATICA LINEARE'!$G$30)/B17^2))))</f>
        <v>0.27964538336109579</v>
      </c>
      <c r="E17" s="20"/>
      <c r="F17" s="20"/>
      <c r="G17" s="20"/>
      <c r="H17" s="20"/>
      <c r="I17" s="20"/>
      <c r="J17" s="20"/>
      <c r="K17" s="20"/>
      <c r="L17" s="20"/>
      <c r="M17" s="20"/>
      <c r="N17" s="20"/>
    </row>
    <row r="18" spans="2:14" x14ac:dyDescent="0.25">
      <c r="B18" s="177">
        <f t="shared" si="0"/>
        <v>7.0000000000000007E-2</v>
      </c>
      <c r="C18" s="171">
        <f>1/'ANALISI STATICA LINEARE'!$G$22*IF(B18&lt;'ANALISI STATICA LINEARE'!$G$28,'ANALISI STATICA LINEARE'!$G$23*'ANALISI STATICA LINEARE'!$G$26*'ANALISI STATICA LINEARE'!$G$32*'ANALISI STATICA LINEARE'!$G$9*(B18/'ANALISI STATICA LINEARE'!$G$28+1/('ANALISI STATICA LINEARE'!$G$32*'ANALISI STATICA LINEARE'!$G$9)*(1-B18/'ANALISI STATICA LINEARE'!$G$28)),IF(B18&lt;'ANALISI STATICA LINEARE'!$G$29,'ANALISI STATICA LINEARE'!$G$23*'ANALISI STATICA LINEARE'!$G$26*'ANALISI STATICA LINEARE'!$G$32*'ANALISI STATICA LINEARE'!$G$9,IF(B18&lt;'ANALISI STATICA LINEARE'!$G$30,'ANALISI STATICA LINEARE'!$G$23*'ANALISI STATICA LINEARE'!$G$26*'ANALISI STATICA LINEARE'!$G$32*'ANALISI STATICA LINEARE'!$G$9*('ANALISI STATICA LINEARE'!$G$29/B18),'ANALISI STATICA LINEARE'!$G$23*'ANALISI STATICA LINEARE'!$G$26*'ANALISI STATICA LINEARE'!$G$32*'ANALISI STATICA LINEARE'!$G$9*(('ANALISI STATICA LINEARE'!$G$29*'ANALISI STATICA LINEARE'!$G$30)/B18^2))))</f>
        <v>0.48244958016704059</v>
      </c>
      <c r="D18" s="171">
        <f>1/'ANALISI STATICA LINEARE'!$G$22*IF(B18&lt;'ANALISI STATICA LINEARE'!$G$28,'ANALISI STATICA LINEARE'!$G$23*'ANALISI STATICA LINEARE'!$G$26*'ANALISI STATICA LINEARE'!$G$33*'ANALISI STATICA LINEARE'!$G$9*(B18/'ANALISI STATICA LINEARE'!$G$28+1/('ANALISI STATICA LINEARE'!$G$33*'ANALISI STATICA LINEARE'!$G$9)*(1-B18/'ANALISI STATICA LINEARE'!$G$28)),IF(B18&lt;'ANALISI STATICA LINEARE'!$G$29,'ANALISI STATICA LINEARE'!$G$23*'ANALISI STATICA LINEARE'!$G$26*'ANALISI STATICA LINEARE'!$G$33*'ANALISI STATICA LINEARE'!$G$9,IF(B18&lt;'ANALISI STATICA LINEARE'!$G$30,'ANALISI STATICA LINEARE'!$G$23*'ANALISI STATICA LINEARE'!$G$26*'ANALISI STATICA LINEARE'!$G$33*'ANALISI STATICA LINEARE'!$G$9*('ANALISI STATICA LINEARE'!$G$29/B18),'ANALISI STATICA LINEARE'!$G$23*'ANALISI STATICA LINEARE'!$G$26*'ANALISI STATICA LINEARE'!$G$33*'ANALISI STATICA LINEARE'!$G$9*(('ANALISI STATICA LINEARE'!$G$29*'ANALISI STATICA LINEARE'!$G$30)/B18^2))))</f>
        <v>0.27622490403061184</v>
      </c>
      <c r="E18" s="20"/>
      <c r="F18" s="20"/>
      <c r="G18" s="20"/>
      <c r="H18" s="20"/>
      <c r="I18" s="20"/>
      <c r="J18" s="20"/>
      <c r="K18" s="20"/>
      <c r="L18" s="20"/>
      <c r="M18" s="20"/>
      <c r="N18" s="20"/>
    </row>
    <row r="19" spans="2:14" x14ac:dyDescent="0.25">
      <c r="B19" s="177">
        <f t="shared" si="0"/>
        <v>0.08</v>
      </c>
      <c r="C19" s="171">
        <f>1/'ANALISI STATICA LINEARE'!$G$22*IF(B19&lt;'ANALISI STATICA LINEARE'!$G$28,'ANALISI STATICA LINEARE'!$G$23*'ANALISI STATICA LINEARE'!$G$26*'ANALISI STATICA LINEARE'!$G$32*'ANALISI STATICA LINEARE'!$G$9*(B19/'ANALISI STATICA LINEARE'!$G$28+1/('ANALISI STATICA LINEARE'!$G$32*'ANALISI STATICA LINEARE'!$G$9)*(1-B19/'ANALISI STATICA LINEARE'!$G$28)),IF(B19&lt;'ANALISI STATICA LINEARE'!$G$29,'ANALISI STATICA LINEARE'!$G$23*'ANALISI STATICA LINEARE'!$G$26*'ANALISI STATICA LINEARE'!$G$32*'ANALISI STATICA LINEARE'!$G$9,IF(B19&lt;'ANALISI STATICA LINEARE'!$G$30,'ANALISI STATICA LINEARE'!$G$23*'ANALISI STATICA LINEARE'!$G$26*'ANALISI STATICA LINEARE'!$G$32*'ANALISI STATICA LINEARE'!$G$9*('ANALISI STATICA LINEARE'!$G$29/B19),'ANALISI STATICA LINEARE'!$G$23*'ANALISI STATICA LINEARE'!$G$26*'ANALISI STATICA LINEARE'!$G$32*'ANALISI STATICA LINEARE'!$G$9*(('ANALISI STATICA LINEARE'!$G$29*'ANALISI STATICA LINEARE'!$G$30)/B19^2))))</f>
        <v>0.50848976885604635</v>
      </c>
      <c r="D19" s="171">
        <f>1/'ANALISI STATICA LINEARE'!$G$22*IF(B19&lt;'ANALISI STATICA LINEARE'!$G$28,'ANALISI STATICA LINEARE'!$G$23*'ANALISI STATICA LINEARE'!$G$26*'ANALISI STATICA LINEARE'!$G$33*'ANALISI STATICA LINEARE'!$G$9*(B19/'ANALISI STATICA LINEARE'!$G$28+1/('ANALISI STATICA LINEARE'!$G$33*'ANALISI STATICA LINEARE'!$G$9)*(1-B19/'ANALISI STATICA LINEARE'!$G$28)),IF(B19&lt;'ANALISI STATICA LINEARE'!$G$29,'ANALISI STATICA LINEARE'!$G$23*'ANALISI STATICA LINEARE'!$G$26*'ANALISI STATICA LINEARE'!$G$33*'ANALISI STATICA LINEARE'!$G$9,IF(B19&lt;'ANALISI STATICA LINEARE'!$G$30,'ANALISI STATICA LINEARE'!$G$23*'ANALISI STATICA LINEARE'!$G$26*'ANALISI STATICA LINEARE'!$G$33*'ANALISI STATICA LINEARE'!$G$9*('ANALISI STATICA LINEARE'!$G$29/B19),'ANALISI STATICA LINEARE'!$G$23*'ANALISI STATICA LINEARE'!$G$26*'ANALISI STATICA LINEARE'!$G$33*'ANALISI STATICA LINEARE'!$G$9*(('ANALISI STATICA LINEARE'!$G$29*'ANALISI STATICA LINEARE'!$G$30)/B19^2))))</f>
        <v>0.27280442470012783</v>
      </c>
      <c r="E19" s="20"/>
      <c r="F19" s="20"/>
      <c r="G19" s="20"/>
      <c r="H19" s="20"/>
      <c r="I19" s="20"/>
      <c r="J19" s="20"/>
      <c r="K19" s="20"/>
      <c r="L19" s="20"/>
      <c r="M19" s="20"/>
      <c r="N19" s="20"/>
    </row>
    <row r="20" spans="2:14" x14ac:dyDescent="0.25">
      <c r="B20" s="177">
        <f t="shared" si="0"/>
        <v>0.09</v>
      </c>
      <c r="C20" s="171">
        <f>1/'ANALISI STATICA LINEARE'!$G$22*IF(B20&lt;'ANALISI STATICA LINEARE'!$G$28,'ANALISI STATICA LINEARE'!$G$23*'ANALISI STATICA LINEARE'!$G$26*'ANALISI STATICA LINEARE'!$G$32*'ANALISI STATICA LINEARE'!$G$9*(B20/'ANALISI STATICA LINEARE'!$G$28+1/('ANALISI STATICA LINEARE'!$G$32*'ANALISI STATICA LINEARE'!$G$9)*(1-B20/'ANALISI STATICA LINEARE'!$G$28)),IF(B20&lt;'ANALISI STATICA LINEARE'!$G$29,'ANALISI STATICA LINEARE'!$G$23*'ANALISI STATICA LINEARE'!$G$26*'ANALISI STATICA LINEARE'!$G$32*'ANALISI STATICA LINEARE'!$G$9,IF(B20&lt;'ANALISI STATICA LINEARE'!$G$30,'ANALISI STATICA LINEARE'!$G$23*'ANALISI STATICA LINEARE'!$G$26*'ANALISI STATICA LINEARE'!$G$32*'ANALISI STATICA LINEARE'!$G$9*('ANALISI STATICA LINEARE'!$G$29/B20),'ANALISI STATICA LINEARE'!$G$23*'ANALISI STATICA LINEARE'!$G$26*'ANALISI STATICA LINEARE'!$G$32*'ANALISI STATICA LINEARE'!$G$9*(('ANALISI STATICA LINEARE'!$G$29*'ANALISI STATICA LINEARE'!$G$30)/B20^2))))</f>
        <v>0.53452995754505217</v>
      </c>
      <c r="D20" s="171">
        <f>1/'ANALISI STATICA LINEARE'!$G$22*IF(B20&lt;'ANALISI STATICA LINEARE'!$G$28,'ANALISI STATICA LINEARE'!$G$23*'ANALISI STATICA LINEARE'!$G$26*'ANALISI STATICA LINEARE'!$G$33*'ANALISI STATICA LINEARE'!$G$9*(B20/'ANALISI STATICA LINEARE'!$G$28+1/('ANALISI STATICA LINEARE'!$G$33*'ANALISI STATICA LINEARE'!$G$9)*(1-B20/'ANALISI STATICA LINEARE'!$G$28)),IF(B20&lt;'ANALISI STATICA LINEARE'!$G$29,'ANALISI STATICA LINEARE'!$G$23*'ANALISI STATICA LINEARE'!$G$26*'ANALISI STATICA LINEARE'!$G$33*'ANALISI STATICA LINEARE'!$G$9,IF(B20&lt;'ANALISI STATICA LINEARE'!$G$30,'ANALISI STATICA LINEARE'!$G$23*'ANALISI STATICA LINEARE'!$G$26*'ANALISI STATICA LINEARE'!$G$33*'ANALISI STATICA LINEARE'!$G$9*('ANALISI STATICA LINEARE'!$G$29/B20),'ANALISI STATICA LINEARE'!$G$23*'ANALISI STATICA LINEARE'!$G$26*'ANALISI STATICA LINEARE'!$G$33*'ANALISI STATICA LINEARE'!$G$9*(('ANALISI STATICA LINEARE'!$G$29*'ANALISI STATICA LINEARE'!$G$30)/B20^2))))</f>
        <v>0.26938394536964372</v>
      </c>
      <c r="E20" s="20"/>
      <c r="F20" s="20"/>
      <c r="G20" s="20"/>
      <c r="H20" s="20"/>
      <c r="I20" s="20"/>
      <c r="J20" s="20"/>
      <c r="K20" s="20"/>
      <c r="L20" s="20"/>
      <c r="M20" s="20"/>
      <c r="N20" s="20"/>
    </row>
    <row r="21" spans="2:14" x14ac:dyDescent="0.25">
      <c r="B21" s="177">
        <f t="shared" si="0"/>
        <v>9.9999999999999992E-2</v>
      </c>
      <c r="C21" s="171">
        <f>1/'ANALISI STATICA LINEARE'!$G$22*IF(B21&lt;'ANALISI STATICA LINEARE'!$G$28,'ANALISI STATICA LINEARE'!$G$23*'ANALISI STATICA LINEARE'!$G$26*'ANALISI STATICA LINEARE'!$G$32*'ANALISI STATICA LINEARE'!$G$9*(B21/'ANALISI STATICA LINEARE'!$G$28+1/('ANALISI STATICA LINEARE'!$G$32*'ANALISI STATICA LINEARE'!$G$9)*(1-B21/'ANALISI STATICA LINEARE'!$G$28)),IF(B21&lt;'ANALISI STATICA LINEARE'!$G$29,'ANALISI STATICA LINEARE'!$G$23*'ANALISI STATICA LINEARE'!$G$26*'ANALISI STATICA LINEARE'!$G$32*'ANALISI STATICA LINEARE'!$G$9,IF(B21&lt;'ANALISI STATICA LINEARE'!$G$30,'ANALISI STATICA LINEARE'!$G$23*'ANALISI STATICA LINEARE'!$G$26*'ANALISI STATICA LINEARE'!$G$32*'ANALISI STATICA LINEARE'!$G$9*('ANALISI STATICA LINEARE'!$G$29/B21),'ANALISI STATICA LINEARE'!$G$23*'ANALISI STATICA LINEARE'!$G$26*'ANALISI STATICA LINEARE'!$G$32*'ANALISI STATICA LINEARE'!$G$9*(('ANALISI STATICA LINEARE'!$G$29*'ANALISI STATICA LINEARE'!$G$30)/B21^2))))</f>
        <v>0.56057014623405788</v>
      </c>
      <c r="D21" s="171">
        <f>1/'ANALISI STATICA LINEARE'!$G$22*IF(B21&lt;'ANALISI STATICA LINEARE'!$G$28,'ANALISI STATICA LINEARE'!$G$23*'ANALISI STATICA LINEARE'!$G$26*'ANALISI STATICA LINEARE'!$G$33*'ANALISI STATICA LINEARE'!$G$9*(B21/'ANALISI STATICA LINEARE'!$G$28+1/('ANALISI STATICA LINEARE'!$G$33*'ANALISI STATICA LINEARE'!$G$9)*(1-B21/'ANALISI STATICA LINEARE'!$G$28)),IF(B21&lt;'ANALISI STATICA LINEARE'!$G$29,'ANALISI STATICA LINEARE'!$G$23*'ANALISI STATICA LINEARE'!$G$26*'ANALISI STATICA LINEARE'!$G$33*'ANALISI STATICA LINEARE'!$G$9,IF(B21&lt;'ANALISI STATICA LINEARE'!$G$30,'ANALISI STATICA LINEARE'!$G$23*'ANALISI STATICA LINEARE'!$G$26*'ANALISI STATICA LINEARE'!$G$33*'ANALISI STATICA LINEARE'!$G$9*('ANALISI STATICA LINEARE'!$G$29/B21),'ANALISI STATICA LINEARE'!$G$23*'ANALISI STATICA LINEARE'!$G$26*'ANALISI STATICA LINEARE'!$G$33*'ANALISI STATICA LINEARE'!$G$9*(('ANALISI STATICA LINEARE'!$G$29*'ANALISI STATICA LINEARE'!$G$30)/B21^2))))</f>
        <v>0.26596346603915971</v>
      </c>
      <c r="E21" s="20"/>
      <c r="F21" s="20"/>
      <c r="G21" s="20"/>
      <c r="H21" s="20"/>
      <c r="I21" s="20"/>
      <c r="J21" s="20"/>
      <c r="K21" s="20"/>
      <c r="L21" s="20"/>
      <c r="M21" s="20"/>
      <c r="N21" s="20"/>
    </row>
    <row r="22" spans="2:14" x14ac:dyDescent="0.25">
      <c r="B22" s="177">
        <f t="shared" si="0"/>
        <v>0.10999999999999999</v>
      </c>
      <c r="C22" s="171">
        <f>1/'ANALISI STATICA LINEARE'!$G$22*IF(B22&lt;'ANALISI STATICA LINEARE'!$G$28,'ANALISI STATICA LINEARE'!$G$23*'ANALISI STATICA LINEARE'!$G$26*'ANALISI STATICA LINEARE'!$G$32*'ANALISI STATICA LINEARE'!$G$9*(B22/'ANALISI STATICA LINEARE'!$G$28+1/('ANALISI STATICA LINEARE'!$G$32*'ANALISI STATICA LINEARE'!$G$9)*(1-B22/'ANALISI STATICA LINEARE'!$G$28)),IF(B22&lt;'ANALISI STATICA LINEARE'!$G$29,'ANALISI STATICA LINEARE'!$G$23*'ANALISI STATICA LINEARE'!$G$26*'ANALISI STATICA LINEARE'!$G$32*'ANALISI STATICA LINEARE'!$G$9,IF(B22&lt;'ANALISI STATICA LINEARE'!$G$30,'ANALISI STATICA LINEARE'!$G$23*'ANALISI STATICA LINEARE'!$G$26*'ANALISI STATICA LINEARE'!$G$32*'ANALISI STATICA LINEARE'!$G$9*('ANALISI STATICA LINEARE'!$G$29/B22),'ANALISI STATICA LINEARE'!$G$23*'ANALISI STATICA LINEARE'!$G$26*'ANALISI STATICA LINEARE'!$G$32*'ANALISI STATICA LINEARE'!$G$9*(('ANALISI STATICA LINEARE'!$G$29*'ANALISI STATICA LINEARE'!$G$30)/B22^2))))</f>
        <v>0.5866103349230638</v>
      </c>
      <c r="D22" s="171">
        <f>1/'ANALISI STATICA LINEARE'!$G$22*IF(B22&lt;'ANALISI STATICA LINEARE'!$G$28,'ANALISI STATICA LINEARE'!$G$23*'ANALISI STATICA LINEARE'!$G$26*'ANALISI STATICA LINEARE'!$G$33*'ANALISI STATICA LINEARE'!$G$9*(B22/'ANALISI STATICA LINEARE'!$G$28+1/('ANALISI STATICA LINEARE'!$G$33*'ANALISI STATICA LINEARE'!$G$9)*(1-B22/'ANALISI STATICA LINEARE'!$G$28)),IF(B22&lt;'ANALISI STATICA LINEARE'!$G$29,'ANALISI STATICA LINEARE'!$G$23*'ANALISI STATICA LINEARE'!$G$26*'ANALISI STATICA LINEARE'!$G$33*'ANALISI STATICA LINEARE'!$G$9,IF(B22&lt;'ANALISI STATICA LINEARE'!$G$30,'ANALISI STATICA LINEARE'!$G$23*'ANALISI STATICA LINEARE'!$G$26*'ANALISI STATICA LINEARE'!$G$33*'ANALISI STATICA LINEARE'!$G$9*('ANALISI STATICA LINEARE'!$G$29/B22),'ANALISI STATICA LINEARE'!$G$23*'ANALISI STATICA LINEARE'!$G$26*'ANALISI STATICA LINEARE'!$G$33*'ANALISI STATICA LINEARE'!$G$9*(('ANALISI STATICA LINEARE'!$G$29*'ANALISI STATICA LINEARE'!$G$30)/B22^2))))</f>
        <v>0.26254298670867571</v>
      </c>
      <c r="E22" s="20"/>
      <c r="F22" s="20"/>
      <c r="G22" s="20"/>
      <c r="H22" s="20"/>
      <c r="I22" s="20"/>
      <c r="J22" s="20"/>
      <c r="K22" s="20"/>
      <c r="L22" s="20"/>
      <c r="M22" s="20"/>
      <c r="N22" s="20"/>
    </row>
    <row r="23" spans="2:14" x14ac:dyDescent="0.25">
      <c r="B23" s="177">
        <f t="shared" si="0"/>
        <v>0.11999999999999998</v>
      </c>
      <c r="C23" s="171">
        <f>1/'ANALISI STATICA LINEARE'!$G$22*IF(B23&lt;'ANALISI STATICA LINEARE'!$G$28,'ANALISI STATICA LINEARE'!$G$23*'ANALISI STATICA LINEARE'!$G$26*'ANALISI STATICA LINEARE'!$G$32*'ANALISI STATICA LINEARE'!$G$9*(B23/'ANALISI STATICA LINEARE'!$G$28+1/('ANALISI STATICA LINEARE'!$G$32*'ANALISI STATICA LINEARE'!$G$9)*(1-B23/'ANALISI STATICA LINEARE'!$G$28)),IF(B23&lt;'ANALISI STATICA LINEARE'!$G$29,'ANALISI STATICA LINEARE'!$G$23*'ANALISI STATICA LINEARE'!$G$26*'ANALISI STATICA LINEARE'!$G$32*'ANALISI STATICA LINEARE'!$G$9,IF(B23&lt;'ANALISI STATICA LINEARE'!$G$30,'ANALISI STATICA LINEARE'!$G$23*'ANALISI STATICA LINEARE'!$G$26*'ANALISI STATICA LINEARE'!$G$32*'ANALISI STATICA LINEARE'!$G$9*('ANALISI STATICA LINEARE'!$G$29/B23),'ANALISI STATICA LINEARE'!$G$23*'ANALISI STATICA LINEARE'!$G$26*'ANALISI STATICA LINEARE'!$G$32*'ANALISI STATICA LINEARE'!$G$9*(('ANALISI STATICA LINEARE'!$G$29*'ANALISI STATICA LINEARE'!$G$30)/B23^2))))</f>
        <v>0.61265052361206951</v>
      </c>
      <c r="D23" s="171">
        <f>1/'ANALISI STATICA LINEARE'!$G$22*IF(B23&lt;'ANALISI STATICA LINEARE'!$G$28,'ANALISI STATICA LINEARE'!$G$23*'ANALISI STATICA LINEARE'!$G$26*'ANALISI STATICA LINEARE'!$G$33*'ANALISI STATICA LINEARE'!$G$9*(B23/'ANALISI STATICA LINEARE'!$G$28+1/('ANALISI STATICA LINEARE'!$G$33*'ANALISI STATICA LINEARE'!$G$9)*(1-B23/'ANALISI STATICA LINEARE'!$G$28)),IF(B23&lt;'ANALISI STATICA LINEARE'!$G$29,'ANALISI STATICA LINEARE'!$G$23*'ANALISI STATICA LINEARE'!$G$26*'ANALISI STATICA LINEARE'!$G$33*'ANALISI STATICA LINEARE'!$G$9,IF(B23&lt;'ANALISI STATICA LINEARE'!$G$30,'ANALISI STATICA LINEARE'!$G$23*'ANALISI STATICA LINEARE'!$G$26*'ANALISI STATICA LINEARE'!$G$33*'ANALISI STATICA LINEARE'!$G$9*('ANALISI STATICA LINEARE'!$G$29/B23),'ANALISI STATICA LINEARE'!$G$23*'ANALISI STATICA LINEARE'!$G$26*'ANALISI STATICA LINEARE'!$G$33*'ANALISI STATICA LINEARE'!$G$9*(('ANALISI STATICA LINEARE'!$G$29*'ANALISI STATICA LINEARE'!$G$30)/B23^2))))</f>
        <v>0.2591225073781917</v>
      </c>
      <c r="E23" s="20"/>
      <c r="F23" s="20"/>
      <c r="G23" s="20"/>
      <c r="H23" s="20"/>
      <c r="I23" s="20"/>
      <c r="J23" s="20"/>
      <c r="K23" s="20"/>
      <c r="L23" s="20"/>
      <c r="M23" s="20"/>
      <c r="N23" s="20"/>
    </row>
    <row r="24" spans="2:14" x14ac:dyDescent="0.25">
      <c r="B24" s="177">
        <f t="shared" si="0"/>
        <v>0.12999999999999998</v>
      </c>
      <c r="C24" s="171">
        <f>1/'ANALISI STATICA LINEARE'!$G$22*IF(B24&lt;'ANALISI STATICA LINEARE'!$G$28,'ANALISI STATICA LINEARE'!$G$23*'ANALISI STATICA LINEARE'!$G$26*'ANALISI STATICA LINEARE'!$G$32*'ANALISI STATICA LINEARE'!$G$9*(B24/'ANALISI STATICA LINEARE'!$G$28+1/('ANALISI STATICA LINEARE'!$G$32*'ANALISI STATICA LINEARE'!$G$9)*(1-B24/'ANALISI STATICA LINEARE'!$G$28)),IF(B24&lt;'ANALISI STATICA LINEARE'!$G$29,'ANALISI STATICA LINEARE'!$G$23*'ANALISI STATICA LINEARE'!$G$26*'ANALISI STATICA LINEARE'!$G$32*'ANALISI STATICA LINEARE'!$G$9,IF(B24&lt;'ANALISI STATICA LINEARE'!$G$30,'ANALISI STATICA LINEARE'!$G$23*'ANALISI STATICA LINEARE'!$G$26*'ANALISI STATICA LINEARE'!$G$32*'ANALISI STATICA LINEARE'!$G$9*('ANALISI STATICA LINEARE'!$G$29/B24),'ANALISI STATICA LINEARE'!$G$23*'ANALISI STATICA LINEARE'!$G$26*'ANALISI STATICA LINEARE'!$G$32*'ANALISI STATICA LINEARE'!$G$9*(('ANALISI STATICA LINEARE'!$G$29*'ANALISI STATICA LINEARE'!$G$30)/B24^2))))</f>
        <v>0.63869071230107533</v>
      </c>
      <c r="D24" s="171">
        <f>1/'ANALISI STATICA LINEARE'!$G$22*IF(B24&lt;'ANALISI STATICA LINEARE'!$G$28,'ANALISI STATICA LINEARE'!$G$23*'ANALISI STATICA LINEARE'!$G$26*'ANALISI STATICA LINEARE'!$G$33*'ANALISI STATICA LINEARE'!$G$9*(B24/'ANALISI STATICA LINEARE'!$G$28+1/('ANALISI STATICA LINEARE'!$G$33*'ANALISI STATICA LINEARE'!$G$9)*(1-B24/'ANALISI STATICA LINEARE'!$G$28)),IF(B24&lt;'ANALISI STATICA LINEARE'!$G$29,'ANALISI STATICA LINEARE'!$G$23*'ANALISI STATICA LINEARE'!$G$26*'ANALISI STATICA LINEARE'!$G$33*'ANALISI STATICA LINEARE'!$G$9,IF(B24&lt;'ANALISI STATICA LINEARE'!$G$30,'ANALISI STATICA LINEARE'!$G$23*'ANALISI STATICA LINEARE'!$G$26*'ANALISI STATICA LINEARE'!$G$33*'ANALISI STATICA LINEARE'!$G$9*('ANALISI STATICA LINEARE'!$G$29/B24),'ANALISI STATICA LINEARE'!$G$23*'ANALISI STATICA LINEARE'!$G$26*'ANALISI STATICA LINEARE'!$G$33*'ANALISI STATICA LINEARE'!$G$9*(('ANALISI STATICA LINEARE'!$G$29*'ANALISI STATICA LINEARE'!$G$30)/B24^2))))</f>
        <v>0.25570202804770764</v>
      </c>
      <c r="E24" s="20"/>
      <c r="F24" s="20"/>
      <c r="G24" s="20"/>
      <c r="H24" s="20"/>
      <c r="I24" s="20"/>
      <c r="J24" s="20"/>
      <c r="K24" s="20"/>
      <c r="L24" s="20"/>
      <c r="M24" s="20"/>
      <c r="N24" s="20"/>
    </row>
    <row r="25" spans="2:14" x14ac:dyDescent="0.25">
      <c r="B25" s="177">
        <f t="shared" si="0"/>
        <v>0.13999999999999999</v>
      </c>
      <c r="C25" s="171">
        <f>1/'ANALISI STATICA LINEARE'!$G$22*IF(B25&lt;'ANALISI STATICA LINEARE'!$G$28,'ANALISI STATICA LINEARE'!$G$23*'ANALISI STATICA LINEARE'!$G$26*'ANALISI STATICA LINEARE'!$G$32*'ANALISI STATICA LINEARE'!$G$9*(B25/'ANALISI STATICA LINEARE'!$G$28+1/('ANALISI STATICA LINEARE'!$G$32*'ANALISI STATICA LINEARE'!$G$9)*(1-B25/'ANALISI STATICA LINEARE'!$G$28)),IF(B25&lt;'ANALISI STATICA LINEARE'!$G$29,'ANALISI STATICA LINEARE'!$G$23*'ANALISI STATICA LINEARE'!$G$26*'ANALISI STATICA LINEARE'!$G$32*'ANALISI STATICA LINEARE'!$G$9,IF(B25&lt;'ANALISI STATICA LINEARE'!$G$30,'ANALISI STATICA LINEARE'!$G$23*'ANALISI STATICA LINEARE'!$G$26*'ANALISI STATICA LINEARE'!$G$32*'ANALISI STATICA LINEARE'!$G$9*('ANALISI STATICA LINEARE'!$G$29/B25),'ANALISI STATICA LINEARE'!$G$23*'ANALISI STATICA LINEARE'!$G$26*'ANALISI STATICA LINEARE'!$G$32*'ANALISI STATICA LINEARE'!$G$9*(('ANALISI STATICA LINEARE'!$G$29*'ANALISI STATICA LINEARE'!$G$30)/B25^2))))</f>
        <v>0.66473090099008103</v>
      </c>
      <c r="D25" s="171">
        <f>1/'ANALISI STATICA LINEARE'!$G$22*IF(B25&lt;'ANALISI STATICA LINEARE'!$G$28,'ANALISI STATICA LINEARE'!$G$23*'ANALISI STATICA LINEARE'!$G$26*'ANALISI STATICA LINEARE'!$G$33*'ANALISI STATICA LINEARE'!$G$9*(B25/'ANALISI STATICA LINEARE'!$G$28+1/('ANALISI STATICA LINEARE'!$G$33*'ANALISI STATICA LINEARE'!$G$9)*(1-B25/'ANALISI STATICA LINEARE'!$G$28)),IF(B25&lt;'ANALISI STATICA LINEARE'!$G$29,'ANALISI STATICA LINEARE'!$G$23*'ANALISI STATICA LINEARE'!$G$26*'ANALISI STATICA LINEARE'!$G$33*'ANALISI STATICA LINEARE'!$G$9,IF(B25&lt;'ANALISI STATICA LINEARE'!$G$30,'ANALISI STATICA LINEARE'!$G$23*'ANALISI STATICA LINEARE'!$G$26*'ANALISI STATICA LINEARE'!$G$33*'ANALISI STATICA LINEARE'!$G$9*('ANALISI STATICA LINEARE'!$G$29/B25),'ANALISI STATICA LINEARE'!$G$23*'ANALISI STATICA LINEARE'!$G$26*'ANALISI STATICA LINEARE'!$G$33*'ANALISI STATICA LINEARE'!$G$9*(('ANALISI STATICA LINEARE'!$G$29*'ANALISI STATICA LINEARE'!$G$30)/B25^2))))</f>
        <v>0.25228154871722364</v>
      </c>
      <c r="E25" s="20"/>
      <c r="F25" s="20"/>
      <c r="G25" s="20"/>
      <c r="H25" s="20"/>
      <c r="I25" s="20"/>
      <c r="J25" s="20"/>
      <c r="K25" s="20"/>
      <c r="L25" s="20"/>
      <c r="M25" s="20"/>
      <c r="N25" s="20"/>
    </row>
    <row r="26" spans="2:14" x14ac:dyDescent="0.25">
      <c r="B26" s="177">
        <f t="shared" si="0"/>
        <v>0.15</v>
      </c>
      <c r="C26" s="171">
        <f>1/'ANALISI STATICA LINEARE'!$G$22*IF(B26&lt;'ANALISI STATICA LINEARE'!$G$28,'ANALISI STATICA LINEARE'!$G$23*'ANALISI STATICA LINEARE'!$G$26*'ANALISI STATICA LINEARE'!$G$32*'ANALISI STATICA LINEARE'!$G$9*(B26/'ANALISI STATICA LINEARE'!$G$28+1/('ANALISI STATICA LINEARE'!$G$32*'ANALISI STATICA LINEARE'!$G$9)*(1-B26/'ANALISI STATICA LINEARE'!$G$28)),IF(B26&lt;'ANALISI STATICA LINEARE'!$G$29,'ANALISI STATICA LINEARE'!$G$23*'ANALISI STATICA LINEARE'!$G$26*'ANALISI STATICA LINEARE'!$G$32*'ANALISI STATICA LINEARE'!$G$9,IF(B26&lt;'ANALISI STATICA LINEARE'!$G$30,'ANALISI STATICA LINEARE'!$G$23*'ANALISI STATICA LINEARE'!$G$26*'ANALISI STATICA LINEARE'!$G$32*'ANALISI STATICA LINEARE'!$G$9*('ANALISI STATICA LINEARE'!$G$29/B26),'ANALISI STATICA LINEARE'!$G$23*'ANALISI STATICA LINEARE'!$G$26*'ANALISI STATICA LINEARE'!$G$32*'ANALISI STATICA LINEARE'!$G$9*(('ANALISI STATICA LINEARE'!$G$29*'ANALISI STATICA LINEARE'!$G$30)/B26^2))))</f>
        <v>0.69077108967908696</v>
      </c>
      <c r="D26" s="171">
        <f>1/'ANALISI STATICA LINEARE'!$G$22*IF(B26&lt;'ANALISI STATICA LINEARE'!$G$28,'ANALISI STATICA LINEARE'!$G$23*'ANALISI STATICA LINEARE'!$G$26*'ANALISI STATICA LINEARE'!$G$33*'ANALISI STATICA LINEARE'!$G$9*(B26/'ANALISI STATICA LINEARE'!$G$28+1/('ANALISI STATICA LINEARE'!$G$33*'ANALISI STATICA LINEARE'!$G$9)*(1-B26/'ANALISI STATICA LINEARE'!$G$28)),IF(B26&lt;'ANALISI STATICA LINEARE'!$G$29,'ANALISI STATICA LINEARE'!$G$23*'ANALISI STATICA LINEARE'!$G$26*'ANALISI STATICA LINEARE'!$G$33*'ANALISI STATICA LINEARE'!$G$9,IF(B26&lt;'ANALISI STATICA LINEARE'!$G$30,'ANALISI STATICA LINEARE'!$G$23*'ANALISI STATICA LINEARE'!$G$26*'ANALISI STATICA LINEARE'!$G$33*'ANALISI STATICA LINEARE'!$G$9*('ANALISI STATICA LINEARE'!$G$29/B26),'ANALISI STATICA LINEARE'!$G$23*'ANALISI STATICA LINEARE'!$G$26*'ANALISI STATICA LINEARE'!$G$33*'ANALISI STATICA LINEARE'!$G$9*(('ANALISI STATICA LINEARE'!$G$29*'ANALISI STATICA LINEARE'!$G$30)/B26^2))))</f>
        <v>0.24886106938673963</v>
      </c>
      <c r="E26" s="20"/>
      <c r="F26" s="20"/>
      <c r="G26" s="20"/>
      <c r="H26" s="20"/>
      <c r="I26" s="20"/>
      <c r="J26" s="20"/>
      <c r="K26" s="20"/>
      <c r="L26" s="20"/>
      <c r="M26" s="20"/>
      <c r="N26" s="20"/>
    </row>
    <row r="27" spans="2:14" x14ac:dyDescent="0.25">
      <c r="B27" s="177">
        <f t="shared" si="0"/>
        <v>0.16</v>
      </c>
      <c r="C27" s="171">
        <f>1/'ANALISI STATICA LINEARE'!$G$22*IF(B27&lt;'ANALISI STATICA LINEARE'!$G$28,'ANALISI STATICA LINEARE'!$G$23*'ANALISI STATICA LINEARE'!$G$26*'ANALISI STATICA LINEARE'!$G$32*'ANALISI STATICA LINEARE'!$G$9*(B27/'ANALISI STATICA LINEARE'!$G$28+1/('ANALISI STATICA LINEARE'!$G$32*'ANALISI STATICA LINEARE'!$G$9)*(1-B27/'ANALISI STATICA LINEARE'!$G$28)),IF(B27&lt;'ANALISI STATICA LINEARE'!$G$29,'ANALISI STATICA LINEARE'!$G$23*'ANALISI STATICA LINEARE'!$G$26*'ANALISI STATICA LINEARE'!$G$32*'ANALISI STATICA LINEARE'!$G$9,IF(B27&lt;'ANALISI STATICA LINEARE'!$G$30,'ANALISI STATICA LINEARE'!$G$23*'ANALISI STATICA LINEARE'!$G$26*'ANALISI STATICA LINEARE'!$G$32*'ANALISI STATICA LINEARE'!$G$9*('ANALISI STATICA LINEARE'!$G$29/B27),'ANALISI STATICA LINEARE'!$G$23*'ANALISI STATICA LINEARE'!$G$26*'ANALISI STATICA LINEARE'!$G$32*'ANALISI STATICA LINEARE'!$G$9*(('ANALISI STATICA LINEARE'!$G$29*'ANALISI STATICA LINEARE'!$G$30)/B27^2))))</f>
        <v>0.7095977650892159</v>
      </c>
      <c r="D27" s="171">
        <f>1/'ANALISI STATICA LINEARE'!$G$22*IF(B27&lt;'ANALISI STATICA LINEARE'!$G$28,'ANALISI STATICA LINEARE'!$G$23*'ANALISI STATICA LINEARE'!$G$26*'ANALISI STATICA LINEARE'!$G$33*'ANALISI STATICA LINEARE'!$G$9*(B27/'ANALISI STATICA LINEARE'!$G$28+1/('ANALISI STATICA LINEARE'!$G$33*'ANALISI STATICA LINEARE'!$G$9)*(1-B27/'ANALISI STATICA LINEARE'!$G$28)),IF(B27&lt;'ANALISI STATICA LINEARE'!$G$29,'ANALISI STATICA LINEARE'!$G$23*'ANALISI STATICA LINEARE'!$G$26*'ANALISI STATICA LINEARE'!$G$33*'ANALISI STATICA LINEARE'!$G$9,IF(B27&lt;'ANALISI STATICA LINEARE'!$G$30,'ANALISI STATICA LINEARE'!$G$23*'ANALISI STATICA LINEARE'!$G$26*'ANALISI STATICA LINEARE'!$G$33*'ANALISI STATICA LINEARE'!$G$9*('ANALISI STATICA LINEARE'!$G$29/B27),'ANALISI STATICA LINEARE'!$G$23*'ANALISI STATICA LINEARE'!$G$26*'ANALISI STATICA LINEARE'!$G$33*'ANALISI STATICA LINEARE'!$G$9*(('ANALISI STATICA LINEARE'!$G$29*'ANALISI STATICA LINEARE'!$G$30)/B27^2))))</f>
        <v>0.24638811287819995</v>
      </c>
      <c r="E27" s="20"/>
      <c r="F27" s="20"/>
      <c r="G27" s="20"/>
      <c r="H27" s="20"/>
      <c r="I27" s="20"/>
      <c r="J27" s="20"/>
      <c r="K27" s="20"/>
      <c r="L27" s="20"/>
      <c r="M27" s="20"/>
      <c r="N27" s="20"/>
    </row>
    <row r="28" spans="2:14" x14ac:dyDescent="0.25">
      <c r="B28" s="177">
        <f t="shared" si="0"/>
        <v>0.17</v>
      </c>
      <c r="C28" s="171">
        <f>1/'ANALISI STATICA LINEARE'!$G$22*IF(B28&lt;'ANALISI STATICA LINEARE'!$G$28,'ANALISI STATICA LINEARE'!$G$23*'ANALISI STATICA LINEARE'!$G$26*'ANALISI STATICA LINEARE'!$G$32*'ANALISI STATICA LINEARE'!$G$9*(B28/'ANALISI STATICA LINEARE'!$G$28+1/('ANALISI STATICA LINEARE'!$G$32*'ANALISI STATICA LINEARE'!$G$9)*(1-B28/'ANALISI STATICA LINEARE'!$G$28)),IF(B28&lt;'ANALISI STATICA LINEARE'!$G$29,'ANALISI STATICA LINEARE'!$G$23*'ANALISI STATICA LINEARE'!$G$26*'ANALISI STATICA LINEARE'!$G$32*'ANALISI STATICA LINEARE'!$G$9,IF(B28&lt;'ANALISI STATICA LINEARE'!$G$30,'ANALISI STATICA LINEARE'!$G$23*'ANALISI STATICA LINEARE'!$G$26*'ANALISI STATICA LINEARE'!$G$32*'ANALISI STATICA LINEARE'!$G$9*('ANALISI STATICA LINEARE'!$G$29/B28),'ANALISI STATICA LINEARE'!$G$23*'ANALISI STATICA LINEARE'!$G$26*'ANALISI STATICA LINEARE'!$G$32*'ANALISI STATICA LINEARE'!$G$9*(('ANALISI STATICA LINEARE'!$G$29*'ANALISI STATICA LINEARE'!$G$30)/B28^2))))</f>
        <v>0.7095977650892159</v>
      </c>
      <c r="D28" s="171">
        <f>1/'ANALISI STATICA LINEARE'!$G$22*IF(B28&lt;'ANALISI STATICA LINEARE'!$G$28,'ANALISI STATICA LINEARE'!$G$23*'ANALISI STATICA LINEARE'!$G$26*'ANALISI STATICA LINEARE'!$G$33*'ANALISI STATICA LINEARE'!$G$9*(B28/'ANALISI STATICA LINEARE'!$G$28+1/('ANALISI STATICA LINEARE'!$G$33*'ANALISI STATICA LINEARE'!$G$9)*(1-B28/'ANALISI STATICA LINEARE'!$G$28)),IF(B28&lt;'ANALISI STATICA LINEARE'!$G$29,'ANALISI STATICA LINEARE'!$G$23*'ANALISI STATICA LINEARE'!$G$26*'ANALISI STATICA LINEARE'!$G$33*'ANALISI STATICA LINEARE'!$G$9,IF(B28&lt;'ANALISI STATICA LINEARE'!$G$30,'ANALISI STATICA LINEARE'!$G$23*'ANALISI STATICA LINEARE'!$G$26*'ANALISI STATICA LINEARE'!$G$33*'ANALISI STATICA LINEARE'!$G$9*('ANALISI STATICA LINEARE'!$G$29/B28),'ANALISI STATICA LINEARE'!$G$23*'ANALISI STATICA LINEARE'!$G$26*'ANALISI STATICA LINEARE'!$G$33*'ANALISI STATICA LINEARE'!$G$9*(('ANALISI STATICA LINEARE'!$G$29*'ANALISI STATICA LINEARE'!$G$30)/B28^2))))</f>
        <v>0.24638811287819995</v>
      </c>
      <c r="E28" s="20"/>
      <c r="F28" s="20"/>
      <c r="G28" s="20"/>
      <c r="H28" s="20"/>
      <c r="I28" s="20"/>
      <c r="J28" s="20"/>
      <c r="K28" s="20"/>
      <c r="L28" s="20"/>
      <c r="M28" s="20"/>
      <c r="N28" s="20"/>
    </row>
    <row r="29" spans="2:14" x14ac:dyDescent="0.25">
      <c r="B29" s="177">
        <f t="shared" si="0"/>
        <v>0.18000000000000002</v>
      </c>
      <c r="C29" s="171">
        <f>1/'ANALISI STATICA LINEARE'!$G$22*IF(B29&lt;'ANALISI STATICA LINEARE'!$G$28,'ANALISI STATICA LINEARE'!$G$23*'ANALISI STATICA LINEARE'!$G$26*'ANALISI STATICA LINEARE'!$G$32*'ANALISI STATICA LINEARE'!$G$9*(B29/'ANALISI STATICA LINEARE'!$G$28+1/('ANALISI STATICA LINEARE'!$G$32*'ANALISI STATICA LINEARE'!$G$9)*(1-B29/'ANALISI STATICA LINEARE'!$G$28)),IF(B29&lt;'ANALISI STATICA LINEARE'!$G$29,'ANALISI STATICA LINEARE'!$G$23*'ANALISI STATICA LINEARE'!$G$26*'ANALISI STATICA LINEARE'!$G$32*'ANALISI STATICA LINEARE'!$G$9,IF(B29&lt;'ANALISI STATICA LINEARE'!$G$30,'ANALISI STATICA LINEARE'!$G$23*'ANALISI STATICA LINEARE'!$G$26*'ANALISI STATICA LINEARE'!$G$32*'ANALISI STATICA LINEARE'!$G$9*('ANALISI STATICA LINEARE'!$G$29/B29),'ANALISI STATICA LINEARE'!$G$23*'ANALISI STATICA LINEARE'!$G$26*'ANALISI STATICA LINEARE'!$G$32*'ANALISI STATICA LINEARE'!$G$9*(('ANALISI STATICA LINEARE'!$G$29*'ANALISI STATICA LINEARE'!$G$30)/B29^2))))</f>
        <v>0.7095977650892159</v>
      </c>
      <c r="D29" s="171">
        <f>1/'ANALISI STATICA LINEARE'!$G$22*IF(B29&lt;'ANALISI STATICA LINEARE'!$G$28,'ANALISI STATICA LINEARE'!$G$23*'ANALISI STATICA LINEARE'!$G$26*'ANALISI STATICA LINEARE'!$G$33*'ANALISI STATICA LINEARE'!$G$9*(B29/'ANALISI STATICA LINEARE'!$G$28+1/('ANALISI STATICA LINEARE'!$G$33*'ANALISI STATICA LINEARE'!$G$9)*(1-B29/'ANALISI STATICA LINEARE'!$G$28)),IF(B29&lt;'ANALISI STATICA LINEARE'!$G$29,'ANALISI STATICA LINEARE'!$G$23*'ANALISI STATICA LINEARE'!$G$26*'ANALISI STATICA LINEARE'!$G$33*'ANALISI STATICA LINEARE'!$G$9,IF(B29&lt;'ANALISI STATICA LINEARE'!$G$30,'ANALISI STATICA LINEARE'!$G$23*'ANALISI STATICA LINEARE'!$G$26*'ANALISI STATICA LINEARE'!$G$33*'ANALISI STATICA LINEARE'!$G$9*('ANALISI STATICA LINEARE'!$G$29/B29),'ANALISI STATICA LINEARE'!$G$23*'ANALISI STATICA LINEARE'!$G$26*'ANALISI STATICA LINEARE'!$G$33*'ANALISI STATICA LINEARE'!$G$9*(('ANALISI STATICA LINEARE'!$G$29*'ANALISI STATICA LINEARE'!$G$30)/B29^2))))</f>
        <v>0.24638811287819995</v>
      </c>
      <c r="E29" s="20"/>
      <c r="F29" s="20"/>
      <c r="G29" s="20"/>
      <c r="H29" s="20"/>
      <c r="I29" s="20"/>
      <c r="J29" s="20"/>
      <c r="K29" s="20"/>
      <c r="L29" s="20"/>
      <c r="M29" s="20"/>
      <c r="N29" s="20"/>
    </row>
    <row r="30" spans="2:14" x14ac:dyDescent="0.25">
      <c r="B30" s="177">
        <f t="shared" si="0"/>
        <v>0.19000000000000003</v>
      </c>
      <c r="C30" s="171">
        <f>1/'ANALISI STATICA LINEARE'!$G$22*IF(B30&lt;'ANALISI STATICA LINEARE'!$G$28,'ANALISI STATICA LINEARE'!$G$23*'ANALISI STATICA LINEARE'!$G$26*'ANALISI STATICA LINEARE'!$G$32*'ANALISI STATICA LINEARE'!$G$9*(B30/'ANALISI STATICA LINEARE'!$G$28+1/('ANALISI STATICA LINEARE'!$G$32*'ANALISI STATICA LINEARE'!$G$9)*(1-B30/'ANALISI STATICA LINEARE'!$G$28)),IF(B30&lt;'ANALISI STATICA LINEARE'!$G$29,'ANALISI STATICA LINEARE'!$G$23*'ANALISI STATICA LINEARE'!$G$26*'ANALISI STATICA LINEARE'!$G$32*'ANALISI STATICA LINEARE'!$G$9,IF(B30&lt;'ANALISI STATICA LINEARE'!$G$30,'ANALISI STATICA LINEARE'!$G$23*'ANALISI STATICA LINEARE'!$G$26*'ANALISI STATICA LINEARE'!$G$32*'ANALISI STATICA LINEARE'!$G$9*('ANALISI STATICA LINEARE'!$G$29/B30),'ANALISI STATICA LINEARE'!$G$23*'ANALISI STATICA LINEARE'!$G$26*'ANALISI STATICA LINEARE'!$G$32*'ANALISI STATICA LINEARE'!$G$9*(('ANALISI STATICA LINEARE'!$G$29*'ANALISI STATICA LINEARE'!$G$30)/B30^2))))</f>
        <v>0.7095977650892159</v>
      </c>
      <c r="D30" s="171">
        <f>1/'ANALISI STATICA LINEARE'!$G$22*IF(B30&lt;'ANALISI STATICA LINEARE'!$G$28,'ANALISI STATICA LINEARE'!$G$23*'ANALISI STATICA LINEARE'!$G$26*'ANALISI STATICA LINEARE'!$G$33*'ANALISI STATICA LINEARE'!$G$9*(B30/'ANALISI STATICA LINEARE'!$G$28+1/('ANALISI STATICA LINEARE'!$G$33*'ANALISI STATICA LINEARE'!$G$9)*(1-B30/'ANALISI STATICA LINEARE'!$G$28)),IF(B30&lt;'ANALISI STATICA LINEARE'!$G$29,'ANALISI STATICA LINEARE'!$G$23*'ANALISI STATICA LINEARE'!$G$26*'ANALISI STATICA LINEARE'!$G$33*'ANALISI STATICA LINEARE'!$G$9,IF(B30&lt;'ANALISI STATICA LINEARE'!$G$30,'ANALISI STATICA LINEARE'!$G$23*'ANALISI STATICA LINEARE'!$G$26*'ANALISI STATICA LINEARE'!$G$33*'ANALISI STATICA LINEARE'!$G$9*('ANALISI STATICA LINEARE'!$G$29/B30),'ANALISI STATICA LINEARE'!$G$23*'ANALISI STATICA LINEARE'!$G$26*'ANALISI STATICA LINEARE'!$G$33*'ANALISI STATICA LINEARE'!$G$9*(('ANALISI STATICA LINEARE'!$G$29*'ANALISI STATICA LINEARE'!$G$30)/B30^2))))</f>
        <v>0.24638811287819995</v>
      </c>
      <c r="E30" s="20"/>
      <c r="F30" s="20"/>
      <c r="G30" s="20"/>
      <c r="H30" s="20"/>
      <c r="I30" s="20"/>
      <c r="J30" s="20"/>
      <c r="K30" s="20"/>
      <c r="L30" s="20"/>
      <c r="M30" s="20"/>
      <c r="N30" s="20"/>
    </row>
    <row r="31" spans="2:14" x14ac:dyDescent="0.25">
      <c r="B31" s="177">
        <f t="shared" si="0"/>
        <v>0.20000000000000004</v>
      </c>
      <c r="C31" s="171">
        <f>1/'ANALISI STATICA LINEARE'!$G$22*IF(B31&lt;'ANALISI STATICA LINEARE'!$G$28,'ANALISI STATICA LINEARE'!$G$23*'ANALISI STATICA LINEARE'!$G$26*'ANALISI STATICA LINEARE'!$G$32*'ANALISI STATICA LINEARE'!$G$9*(B31/'ANALISI STATICA LINEARE'!$G$28+1/('ANALISI STATICA LINEARE'!$G$32*'ANALISI STATICA LINEARE'!$G$9)*(1-B31/'ANALISI STATICA LINEARE'!$G$28)),IF(B31&lt;'ANALISI STATICA LINEARE'!$G$29,'ANALISI STATICA LINEARE'!$G$23*'ANALISI STATICA LINEARE'!$G$26*'ANALISI STATICA LINEARE'!$G$32*'ANALISI STATICA LINEARE'!$G$9,IF(B31&lt;'ANALISI STATICA LINEARE'!$G$30,'ANALISI STATICA LINEARE'!$G$23*'ANALISI STATICA LINEARE'!$G$26*'ANALISI STATICA LINEARE'!$G$32*'ANALISI STATICA LINEARE'!$G$9*('ANALISI STATICA LINEARE'!$G$29/B31),'ANALISI STATICA LINEARE'!$G$23*'ANALISI STATICA LINEARE'!$G$26*'ANALISI STATICA LINEARE'!$G$32*'ANALISI STATICA LINEARE'!$G$9*(('ANALISI STATICA LINEARE'!$G$29*'ANALISI STATICA LINEARE'!$G$30)/B31^2))))</f>
        <v>0.7095977650892159</v>
      </c>
      <c r="D31" s="171">
        <f>1/'ANALISI STATICA LINEARE'!$G$22*IF(B31&lt;'ANALISI STATICA LINEARE'!$G$28,'ANALISI STATICA LINEARE'!$G$23*'ANALISI STATICA LINEARE'!$G$26*'ANALISI STATICA LINEARE'!$G$33*'ANALISI STATICA LINEARE'!$G$9*(B31/'ANALISI STATICA LINEARE'!$G$28+1/('ANALISI STATICA LINEARE'!$G$33*'ANALISI STATICA LINEARE'!$G$9)*(1-B31/'ANALISI STATICA LINEARE'!$G$28)),IF(B31&lt;'ANALISI STATICA LINEARE'!$G$29,'ANALISI STATICA LINEARE'!$G$23*'ANALISI STATICA LINEARE'!$G$26*'ANALISI STATICA LINEARE'!$G$33*'ANALISI STATICA LINEARE'!$G$9,IF(B31&lt;'ANALISI STATICA LINEARE'!$G$30,'ANALISI STATICA LINEARE'!$G$23*'ANALISI STATICA LINEARE'!$G$26*'ANALISI STATICA LINEARE'!$G$33*'ANALISI STATICA LINEARE'!$G$9*('ANALISI STATICA LINEARE'!$G$29/B31),'ANALISI STATICA LINEARE'!$G$23*'ANALISI STATICA LINEARE'!$G$26*'ANALISI STATICA LINEARE'!$G$33*'ANALISI STATICA LINEARE'!$G$9*(('ANALISI STATICA LINEARE'!$G$29*'ANALISI STATICA LINEARE'!$G$30)/B31^2))))</f>
        <v>0.24638811287819995</v>
      </c>
      <c r="E31" s="20"/>
      <c r="F31" s="20"/>
      <c r="G31" s="20"/>
      <c r="H31" s="20"/>
      <c r="I31" s="20"/>
      <c r="J31" s="20"/>
      <c r="K31" s="20"/>
      <c r="L31" s="20"/>
      <c r="M31" s="20"/>
      <c r="N31" s="20"/>
    </row>
    <row r="32" spans="2:14" x14ac:dyDescent="0.25">
      <c r="B32" s="177">
        <f t="shared" si="0"/>
        <v>0.21000000000000005</v>
      </c>
      <c r="C32" s="171">
        <f>1/'ANALISI STATICA LINEARE'!$G$22*IF(B32&lt;'ANALISI STATICA LINEARE'!$G$28,'ANALISI STATICA LINEARE'!$G$23*'ANALISI STATICA LINEARE'!$G$26*'ANALISI STATICA LINEARE'!$G$32*'ANALISI STATICA LINEARE'!$G$9*(B32/'ANALISI STATICA LINEARE'!$G$28+1/('ANALISI STATICA LINEARE'!$G$32*'ANALISI STATICA LINEARE'!$G$9)*(1-B32/'ANALISI STATICA LINEARE'!$G$28)),IF(B32&lt;'ANALISI STATICA LINEARE'!$G$29,'ANALISI STATICA LINEARE'!$G$23*'ANALISI STATICA LINEARE'!$G$26*'ANALISI STATICA LINEARE'!$G$32*'ANALISI STATICA LINEARE'!$G$9,IF(B32&lt;'ANALISI STATICA LINEARE'!$G$30,'ANALISI STATICA LINEARE'!$G$23*'ANALISI STATICA LINEARE'!$G$26*'ANALISI STATICA LINEARE'!$G$32*'ANALISI STATICA LINEARE'!$G$9*('ANALISI STATICA LINEARE'!$G$29/B32),'ANALISI STATICA LINEARE'!$G$23*'ANALISI STATICA LINEARE'!$G$26*'ANALISI STATICA LINEARE'!$G$32*'ANALISI STATICA LINEARE'!$G$9*(('ANALISI STATICA LINEARE'!$G$29*'ANALISI STATICA LINEARE'!$G$30)/B32^2))))</f>
        <v>0.7095977650892159</v>
      </c>
      <c r="D32" s="171">
        <f>1/'ANALISI STATICA LINEARE'!$G$22*IF(B32&lt;'ANALISI STATICA LINEARE'!$G$28,'ANALISI STATICA LINEARE'!$G$23*'ANALISI STATICA LINEARE'!$G$26*'ANALISI STATICA LINEARE'!$G$33*'ANALISI STATICA LINEARE'!$G$9*(B32/'ANALISI STATICA LINEARE'!$G$28+1/('ANALISI STATICA LINEARE'!$G$33*'ANALISI STATICA LINEARE'!$G$9)*(1-B32/'ANALISI STATICA LINEARE'!$G$28)),IF(B32&lt;'ANALISI STATICA LINEARE'!$G$29,'ANALISI STATICA LINEARE'!$G$23*'ANALISI STATICA LINEARE'!$G$26*'ANALISI STATICA LINEARE'!$G$33*'ANALISI STATICA LINEARE'!$G$9,IF(B32&lt;'ANALISI STATICA LINEARE'!$G$30,'ANALISI STATICA LINEARE'!$G$23*'ANALISI STATICA LINEARE'!$G$26*'ANALISI STATICA LINEARE'!$G$33*'ANALISI STATICA LINEARE'!$G$9*('ANALISI STATICA LINEARE'!$G$29/B32),'ANALISI STATICA LINEARE'!$G$23*'ANALISI STATICA LINEARE'!$G$26*'ANALISI STATICA LINEARE'!$G$33*'ANALISI STATICA LINEARE'!$G$9*(('ANALISI STATICA LINEARE'!$G$29*'ANALISI STATICA LINEARE'!$G$30)/B32^2))))</f>
        <v>0.24638811287819995</v>
      </c>
      <c r="E32" s="20"/>
      <c r="F32" s="20"/>
      <c r="G32" s="20"/>
      <c r="H32" s="20"/>
      <c r="I32" s="20"/>
      <c r="J32" s="20"/>
      <c r="K32" s="20"/>
      <c r="L32" s="20"/>
      <c r="M32" s="20"/>
      <c r="N32" s="20"/>
    </row>
    <row r="33" spans="2:14" x14ac:dyDescent="0.25">
      <c r="B33" s="177">
        <f t="shared" si="0"/>
        <v>0.22000000000000006</v>
      </c>
      <c r="C33" s="171">
        <f>1/'ANALISI STATICA LINEARE'!$G$22*IF(B33&lt;'ANALISI STATICA LINEARE'!$G$28,'ANALISI STATICA LINEARE'!$G$23*'ANALISI STATICA LINEARE'!$G$26*'ANALISI STATICA LINEARE'!$G$32*'ANALISI STATICA LINEARE'!$G$9*(B33/'ANALISI STATICA LINEARE'!$G$28+1/('ANALISI STATICA LINEARE'!$G$32*'ANALISI STATICA LINEARE'!$G$9)*(1-B33/'ANALISI STATICA LINEARE'!$G$28)),IF(B33&lt;'ANALISI STATICA LINEARE'!$G$29,'ANALISI STATICA LINEARE'!$G$23*'ANALISI STATICA LINEARE'!$G$26*'ANALISI STATICA LINEARE'!$G$32*'ANALISI STATICA LINEARE'!$G$9,IF(B33&lt;'ANALISI STATICA LINEARE'!$G$30,'ANALISI STATICA LINEARE'!$G$23*'ANALISI STATICA LINEARE'!$G$26*'ANALISI STATICA LINEARE'!$G$32*'ANALISI STATICA LINEARE'!$G$9*('ANALISI STATICA LINEARE'!$G$29/B33),'ANALISI STATICA LINEARE'!$G$23*'ANALISI STATICA LINEARE'!$G$26*'ANALISI STATICA LINEARE'!$G$32*'ANALISI STATICA LINEARE'!$G$9*(('ANALISI STATICA LINEARE'!$G$29*'ANALISI STATICA LINEARE'!$G$30)/B33^2))))</f>
        <v>0.7095977650892159</v>
      </c>
      <c r="D33" s="171">
        <f>1/'ANALISI STATICA LINEARE'!$G$22*IF(B33&lt;'ANALISI STATICA LINEARE'!$G$28,'ANALISI STATICA LINEARE'!$G$23*'ANALISI STATICA LINEARE'!$G$26*'ANALISI STATICA LINEARE'!$G$33*'ANALISI STATICA LINEARE'!$G$9*(B33/'ANALISI STATICA LINEARE'!$G$28+1/('ANALISI STATICA LINEARE'!$G$33*'ANALISI STATICA LINEARE'!$G$9)*(1-B33/'ANALISI STATICA LINEARE'!$G$28)),IF(B33&lt;'ANALISI STATICA LINEARE'!$G$29,'ANALISI STATICA LINEARE'!$G$23*'ANALISI STATICA LINEARE'!$G$26*'ANALISI STATICA LINEARE'!$G$33*'ANALISI STATICA LINEARE'!$G$9,IF(B33&lt;'ANALISI STATICA LINEARE'!$G$30,'ANALISI STATICA LINEARE'!$G$23*'ANALISI STATICA LINEARE'!$G$26*'ANALISI STATICA LINEARE'!$G$33*'ANALISI STATICA LINEARE'!$G$9*('ANALISI STATICA LINEARE'!$G$29/B33),'ANALISI STATICA LINEARE'!$G$23*'ANALISI STATICA LINEARE'!$G$26*'ANALISI STATICA LINEARE'!$G$33*'ANALISI STATICA LINEARE'!$G$9*(('ANALISI STATICA LINEARE'!$G$29*'ANALISI STATICA LINEARE'!$G$30)/B33^2))))</f>
        <v>0.24638811287819995</v>
      </c>
      <c r="E33" s="20"/>
      <c r="F33" s="20"/>
      <c r="G33" s="20"/>
      <c r="H33" s="20"/>
      <c r="I33" s="20"/>
      <c r="J33" s="20"/>
      <c r="K33" s="20"/>
      <c r="L33" s="20"/>
      <c r="M33" s="20"/>
      <c r="N33" s="20"/>
    </row>
    <row r="34" spans="2:14" x14ac:dyDescent="0.25">
      <c r="B34" s="177">
        <f t="shared" si="0"/>
        <v>0.23000000000000007</v>
      </c>
      <c r="C34" s="171">
        <f>1/'ANALISI STATICA LINEARE'!$G$22*IF(B34&lt;'ANALISI STATICA LINEARE'!$G$28,'ANALISI STATICA LINEARE'!$G$23*'ANALISI STATICA LINEARE'!$G$26*'ANALISI STATICA LINEARE'!$G$32*'ANALISI STATICA LINEARE'!$G$9*(B34/'ANALISI STATICA LINEARE'!$G$28+1/('ANALISI STATICA LINEARE'!$G$32*'ANALISI STATICA LINEARE'!$G$9)*(1-B34/'ANALISI STATICA LINEARE'!$G$28)),IF(B34&lt;'ANALISI STATICA LINEARE'!$G$29,'ANALISI STATICA LINEARE'!$G$23*'ANALISI STATICA LINEARE'!$G$26*'ANALISI STATICA LINEARE'!$G$32*'ANALISI STATICA LINEARE'!$G$9,IF(B34&lt;'ANALISI STATICA LINEARE'!$G$30,'ANALISI STATICA LINEARE'!$G$23*'ANALISI STATICA LINEARE'!$G$26*'ANALISI STATICA LINEARE'!$G$32*'ANALISI STATICA LINEARE'!$G$9*('ANALISI STATICA LINEARE'!$G$29/B34),'ANALISI STATICA LINEARE'!$G$23*'ANALISI STATICA LINEARE'!$G$26*'ANALISI STATICA LINEARE'!$G$32*'ANALISI STATICA LINEARE'!$G$9*(('ANALISI STATICA LINEARE'!$G$29*'ANALISI STATICA LINEARE'!$G$30)/B34^2))))</f>
        <v>0.7095977650892159</v>
      </c>
      <c r="D34" s="171">
        <f>1/'ANALISI STATICA LINEARE'!$G$22*IF(B34&lt;'ANALISI STATICA LINEARE'!$G$28,'ANALISI STATICA LINEARE'!$G$23*'ANALISI STATICA LINEARE'!$G$26*'ANALISI STATICA LINEARE'!$G$33*'ANALISI STATICA LINEARE'!$G$9*(B34/'ANALISI STATICA LINEARE'!$G$28+1/('ANALISI STATICA LINEARE'!$G$33*'ANALISI STATICA LINEARE'!$G$9)*(1-B34/'ANALISI STATICA LINEARE'!$G$28)),IF(B34&lt;'ANALISI STATICA LINEARE'!$G$29,'ANALISI STATICA LINEARE'!$G$23*'ANALISI STATICA LINEARE'!$G$26*'ANALISI STATICA LINEARE'!$G$33*'ANALISI STATICA LINEARE'!$G$9,IF(B34&lt;'ANALISI STATICA LINEARE'!$G$30,'ANALISI STATICA LINEARE'!$G$23*'ANALISI STATICA LINEARE'!$G$26*'ANALISI STATICA LINEARE'!$G$33*'ANALISI STATICA LINEARE'!$G$9*('ANALISI STATICA LINEARE'!$G$29/B34),'ANALISI STATICA LINEARE'!$G$23*'ANALISI STATICA LINEARE'!$G$26*'ANALISI STATICA LINEARE'!$G$33*'ANALISI STATICA LINEARE'!$G$9*(('ANALISI STATICA LINEARE'!$G$29*'ANALISI STATICA LINEARE'!$G$30)/B34^2))))</f>
        <v>0.24638811287819995</v>
      </c>
      <c r="E34" s="20"/>
      <c r="F34" s="20"/>
      <c r="G34" s="20"/>
      <c r="H34" s="20"/>
      <c r="I34" s="20"/>
      <c r="J34" s="20"/>
      <c r="K34" s="20"/>
      <c r="L34" s="20"/>
      <c r="M34" s="20"/>
      <c r="N34" s="20"/>
    </row>
    <row r="35" spans="2:14" x14ac:dyDescent="0.25">
      <c r="B35" s="177">
        <f t="shared" si="0"/>
        <v>0.24000000000000007</v>
      </c>
      <c r="C35" s="171">
        <f>1/'ANALISI STATICA LINEARE'!$G$22*IF(B35&lt;'ANALISI STATICA LINEARE'!$G$28,'ANALISI STATICA LINEARE'!$G$23*'ANALISI STATICA LINEARE'!$G$26*'ANALISI STATICA LINEARE'!$G$32*'ANALISI STATICA LINEARE'!$G$9*(B35/'ANALISI STATICA LINEARE'!$G$28+1/('ANALISI STATICA LINEARE'!$G$32*'ANALISI STATICA LINEARE'!$G$9)*(1-B35/'ANALISI STATICA LINEARE'!$G$28)),IF(B35&lt;'ANALISI STATICA LINEARE'!$G$29,'ANALISI STATICA LINEARE'!$G$23*'ANALISI STATICA LINEARE'!$G$26*'ANALISI STATICA LINEARE'!$G$32*'ANALISI STATICA LINEARE'!$G$9,IF(B35&lt;'ANALISI STATICA LINEARE'!$G$30,'ANALISI STATICA LINEARE'!$G$23*'ANALISI STATICA LINEARE'!$G$26*'ANALISI STATICA LINEARE'!$G$32*'ANALISI STATICA LINEARE'!$G$9*('ANALISI STATICA LINEARE'!$G$29/B35),'ANALISI STATICA LINEARE'!$G$23*'ANALISI STATICA LINEARE'!$G$26*'ANALISI STATICA LINEARE'!$G$32*'ANALISI STATICA LINEARE'!$G$9*(('ANALISI STATICA LINEARE'!$G$29*'ANALISI STATICA LINEARE'!$G$30)/B35^2))))</f>
        <v>0.7095977650892159</v>
      </c>
      <c r="D35" s="171">
        <f>1/'ANALISI STATICA LINEARE'!$G$22*IF(B35&lt;'ANALISI STATICA LINEARE'!$G$28,'ANALISI STATICA LINEARE'!$G$23*'ANALISI STATICA LINEARE'!$G$26*'ANALISI STATICA LINEARE'!$G$33*'ANALISI STATICA LINEARE'!$G$9*(B35/'ANALISI STATICA LINEARE'!$G$28+1/('ANALISI STATICA LINEARE'!$G$33*'ANALISI STATICA LINEARE'!$G$9)*(1-B35/'ANALISI STATICA LINEARE'!$G$28)),IF(B35&lt;'ANALISI STATICA LINEARE'!$G$29,'ANALISI STATICA LINEARE'!$G$23*'ANALISI STATICA LINEARE'!$G$26*'ANALISI STATICA LINEARE'!$G$33*'ANALISI STATICA LINEARE'!$G$9,IF(B35&lt;'ANALISI STATICA LINEARE'!$G$30,'ANALISI STATICA LINEARE'!$G$23*'ANALISI STATICA LINEARE'!$G$26*'ANALISI STATICA LINEARE'!$G$33*'ANALISI STATICA LINEARE'!$G$9*('ANALISI STATICA LINEARE'!$G$29/B35),'ANALISI STATICA LINEARE'!$G$23*'ANALISI STATICA LINEARE'!$G$26*'ANALISI STATICA LINEARE'!$G$33*'ANALISI STATICA LINEARE'!$G$9*(('ANALISI STATICA LINEARE'!$G$29*'ANALISI STATICA LINEARE'!$G$30)/B35^2))))</f>
        <v>0.24638811287819995</v>
      </c>
      <c r="E35" s="20"/>
      <c r="F35" s="20"/>
      <c r="G35" s="20"/>
      <c r="H35" s="20"/>
      <c r="I35" s="20"/>
      <c r="J35" s="20"/>
      <c r="K35" s="20"/>
      <c r="L35" s="20"/>
      <c r="M35" s="20"/>
      <c r="N35" s="20"/>
    </row>
    <row r="36" spans="2:14" x14ac:dyDescent="0.25">
      <c r="B36" s="177">
        <f t="shared" si="0"/>
        <v>0.25000000000000006</v>
      </c>
      <c r="C36" s="171">
        <f>1/'ANALISI STATICA LINEARE'!$G$22*IF(B36&lt;'ANALISI STATICA LINEARE'!$G$28,'ANALISI STATICA LINEARE'!$G$23*'ANALISI STATICA LINEARE'!$G$26*'ANALISI STATICA LINEARE'!$G$32*'ANALISI STATICA LINEARE'!$G$9*(B36/'ANALISI STATICA LINEARE'!$G$28+1/('ANALISI STATICA LINEARE'!$G$32*'ANALISI STATICA LINEARE'!$G$9)*(1-B36/'ANALISI STATICA LINEARE'!$G$28)),IF(B36&lt;'ANALISI STATICA LINEARE'!$G$29,'ANALISI STATICA LINEARE'!$G$23*'ANALISI STATICA LINEARE'!$G$26*'ANALISI STATICA LINEARE'!$G$32*'ANALISI STATICA LINEARE'!$G$9,IF(B36&lt;'ANALISI STATICA LINEARE'!$G$30,'ANALISI STATICA LINEARE'!$G$23*'ANALISI STATICA LINEARE'!$G$26*'ANALISI STATICA LINEARE'!$G$32*'ANALISI STATICA LINEARE'!$G$9*('ANALISI STATICA LINEARE'!$G$29/B36),'ANALISI STATICA LINEARE'!$G$23*'ANALISI STATICA LINEARE'!$G$26*'ANALISI STATICA LINEARE'!$G$32*'ANALISI STATICA LINEARE'!$G$9*(('ANALISI STATICA LINEARE'!$G$29*'ANALISI STATICA LINEARE'!$G$30)/B36^2))))</f>
        <v>0.7095977650892159</v>
      </c>
      <c r="D36" s="171">
        <f>1/'ANALISI STATICA LINEARE'!$G$22*IF(B36&lt;'ANALISI STATICA LINEARE'!$G$28,'ANALISI STATICA LINEARE'!$G$23*'ANALISI STATICA LINEARE'!$G$26*'ANALISI STATICA LINEARE'!$G$33*'ANALISI STATICA LINEARE'!$G$9*(B36/'ANALISI STATICA LINEARE'!$G$28+1/('ANALISI STATICA LINEARE'!$G$33*'ANALISI STATICA LINEARE'!$G$9)*(1-B36/'ANALISI STATICA LINEARE'!$G$28)),IF(B36&lt;'ANALISI STATICA LINEARE'!$G$29,'ANALISI STATICA LINEARE'!$G$23*'ANALISI STATICA LINEARE'!$G$26*'ANALISI STATICA LINEARE'!$G$33*'ANALISI STATICA LINEARE'!$G$9,IF(B36&lt;'ANALISI STATICA LINEARE'!$G$30,'ANALISI STATICA LINEARE'!$G$23*'ANALISI STATICA LINEARE'!$G$26*'ANALISI STATICA LINEARE'!$G$33*'ANALISI STATICA LINEARE'!$G$9*('ANALISI STATICA LINEARE'!$G$29/B36),'ANALISI STATICA LINEARE'!$G$23*'ANALISI STATICA LINEARE'!$G$26*'ANALISI STATICA LINEARE'!$G$33*'ANALISI STATICA LINEARE'!$G$9*(('ANALISI STATICA LINEARE'!$G$29*'ANALISI STATICA LINEARE'!$G$30)/B36^2))))</f>
        <v>0.24638811287819995</v>
      </c>
      <c r="E36" s="20"/>
      <c r="F36" s="20"/>
      <c r="G36" s="20"/>
      <c r="H36" s="20"/>
      <c r="I36" s="20"/>
      <c r="J36" s="20"/>
      <c r="K36" s="20"/>
      <c r="L36" s="20"/>
      <c r="M36" s="20"/>
      <c r="N36" s="20"/>
    </row>
    <row r="37" spans="2:14" x14ac:dyDescent="0.25">
      <c r="B37" s="177">
        <f t="shared" si="0"/>
        <v>0.26000000000000006</v>
      </c>
      <c r="C37" s="171">
        <f>1/'ANALISI STATICA LINEARE'!$G$22*IF(B37&lt;'ANALISI STATICA LINEARE'!$G$28,'ANALISI STATICA LINEARE'!$G$23*'ANALISI STATICA LINEARE'!$G$26*'ANALISI STATICA LINEARE'!$G$32*'ANALISI STATICA LINEARE'!$G$9*(B37/'ANALISI STATICA LINEARE'!$G$28+1/('ANALISI STATICA LINEARE'!$G$32*'ANALISI STATICA LINEARE'!$G$9)*(1-B37/'ANALISI STATICA LINEARE'!$G$28)),IF(B37&lt;'ANALISI STATICA LINEARE'!$G$29,'ANALISI STATICA LINEARE'!$G$23*'ANALISI STATICA LINEARE'!$G$26*'ANALISI STATICA LINEARE'!$G$32*'ANALISI STATICA LINEARE'!$G$9,IF(B37&lt;'ANALISI STATICA LINEARE'!$G$30,'ANALISI STATICA LINEARE'!$G$23*'ANALISI STATICA LINEARE'!$G$26*'ANALISI STATICA LINEARE'!$G$32*'ANALISI STATICA LINEARE'!$G$9*('ANALISI STATICA LINEARE'!$G$29/B37),'ANALISI STATICA LINEARE'!$G$23*'ANALISI STATICA LINEARE'!$G$26*'ANALISI STATICA LINEARE'!$G$32*'ANALISI STATICA LINEARE'!$G$9*(('ANALISI STATICA LINEARE'!$G$29*'ANALISI STATICA LINEARE'!$G$30)/B37^2))))</f>
        <v>0.7095977650892159</v>
      </c>
      <c r="D37" s="171">
        <f>1/'ANALISI STATICA LINEARE'!$G$22*IF(B37&lt;'ANALISI STATICA LINEARE'!$G$28,'ANALISI STATICA LINEARE'!$G$23*'ANALISI STATICA LINEARE'!$G$26*'ANALISI STATICA LINEARE'!$G$33*'ANALISI STATICA LINEARE'!$G$9*(B37/'ANALISI STATICA LINEARE'!$G$28+1/('ANALISI STATICA LINEARE'!$G$33*'ANALISI STATICA LINEARE'!$G$9)*(1-B37/'ANALISI STATICA LINEARE'!$G$28)),IF(B37&lt;'ANALISI STATICA LINEARE'!$G$29,'ANALISI STATICA LINEARE'!$G$23*'ANALISI STATICA LINEARE'!$G$26*'ANALISI STATICA LINEARE'!$G$33*'ANALISI STATICA LINEARE'!$G$9,IF(B37&lt;'ANALISI STATICA LINEARE'!$G$30,'ANALISI STATICA LINEARE'!$G$23*'ANALISI STATICA LINEARE'!$G$26*'ANALISI STATICA LINEARE'!$G$33*'ANALISI STATICA LINEARE'!$G$9*('ANALISI STATICA LINEARE'!$G$29/B37),'ANALISI STATICA LINEARE'!$G$23*'ANALISI STATICA LINEARE'!$G$26*'ANALISI STATICA LINEARE'!$G$33*'ANALISI STATICA LINEARE'!$G$9*(('ANALISI STATICA LINEARE'!$G$29*'ANALISI STATICA LINEARE'!$G$30)/B37^2))))</f>
        <v>0.24638811287819995</v>
      </c>
      <c r="E37" s="20"/>
      <c r="F37" s="20"/>
      <c r="G37" s="20"/>
      <c r="H37" s="20"/>
      <c r="I37" s="20"/>
      <c r="J37" s="20"/>
      <c r="K37" s="20"/>
      <c r="L37" s="20"/>
      <c r="M37" s="20"/>
      <c r="N37" s="20"/>
    </row>
    <row r="38" spans="2:14" x14ac:dyDescent="0.25">
      <c r="B38" s="177">
        <f t="shared" si="0"/>
        <v>0.27000000000000007</v>
      </c>
      <c r="C38" s="171">
        <f>1/'ANALISI STATICA LINEARE'!$G$22*IF(B38&lt;'ANALISI STATICA LINEARE'!$G$28,'ANALISI STATICA LINEARE'!$G$23*'ANALISI STATICA LINEARE'!$G$26*'ANALISI STATICA LINEARE'!$G$32*'ANALISI STATICA LINEARE'!$G$9*(B38/'ANALISI STATICA LINEARE'!$G$28+1/('ANALISI STATICA LINEARE'!$G$32*'ANALISI STATICA LINEARE'!$G$9)*(1-B38/'ANALISI STATICA LINEARE'!$G$28)),IF(B38&lt;'ANALISI STATICA LINEARE'!$G$29,'ANALISI STATICA LINEARE'!$G$23*'ANALISI STATICA LINEARE'!$G$26*'ANALISI STATICA LINEARE'!$G$32*'ANALISI STATICA LINEARE'!$G$9,IF(B38&lt;'ANALISI STATICA LINEARE'!$G$30,'ANALISI STATICA LINEARE'!$G$23*'ANALISI STATICA LINEARE'!$G$26*'ANALISI STATICA LINEARE'!$G$32*'ANALISI STATICA LINEARE'!$G$9*('ANALISI STATICA LINEARE'!$G$29/B38),'ANALISI STATICA LINEARE'!$G$23*'ANALISI STATICA LINEARE'!$G$26*'ANALISI STATICA LINEARE'!$G$32*'ANALISI STATICA LINEARE'!$G$9*(('ANALISI STATICA LINEARE'!$G$29*'ANALISI STATICA LINEARE'!$G$30)/B38^2))))</f>
        <v>0.7095977650892159</v>
      </c>
      <c r="D38" s="171">
        <f>1/'ANALISI STATICA LINEARE'!$G$22*IF(B38&lt;'ANALISI STATICA LINEARE'!$G$28,'ANALISI STATICA LINEARE'!$G$23*'ANALISI STATICA LINEARE'!$G$26*'ANALISI STATICA LINEARE'!$G$33*'ANALISI STATICA LINEARE'!$G$9*(B38/'ANALISI STATICA LINEARE'!$G$28+1/('ANALISI STATICA LINEARE'!$G$33*'ANALISI STATICA LINEARE'!$G$9)*(1-B38/'ANALISI STATICA LINEARE'!$G$28)),IF(B38&lt;'ANALISI STATICA LINEARE'!$G$29,'ANALISI STATICA LINEARE'!$G$23*'ANALISI STATICA LINEARE'!$G$26*'ANALISI STATICA LINEARE'!$G$33*'ANALISI STATICA LINEARE'!$G$9,IF(B38&lt;'ANALISI STATICA LINEARE'!$G$30,'ANALISI STATICA LINEARE'!$G$23*'ANALISI STATICA LINEARE'!$G$26*'ANALISI STATICA LINEARE'!$G$33*'ANALISI STATICA LINEARE'!$G$9*('ANALISI STATICA LINEARE'!$G$29/B38),'ANALISI STATICA LINEARE'!$G$23*'ANALISI STATICA LINEARE'!$G$26*'ANALISI STATICA LINEARE'!$G$33*'ANALISI STATICA LINEARE'!$G$9*(('ANALISI STATICA LINEARE'!$G$29*'ANALISI STATICA LINEARE'!$G$30)/B38^2))))</f>
        <v>0.24638811287819995</v>
      </c>
      <c r="E38" s="20"/>
      <c r="F38" s="20"/>
      <c r="G38" s="20"/>
      <c r="H38" s="20"/>
      <c r="I38" s="20"/>
      <c r="J38" s="20"/>
      <c r="K38" s="20"/>
      <c r="L38" s="20"/>
      <c r="M38" s="20"/>
      <c r="N38" s="20"/>
    </row>
    <row r="39" spans="2:14" x14ac:dyDescent="0.25">
      <c r="B39" s="177">
        <f t="shared" si="0"/>
        <v>0.28000000000000008</v>
      </c>
      <c r="C39" s="171">
        <f>1/'ANALISI STATICA LINEARE'!$G$22*IF(B39&lt;'ANALISI STATICA LINEARE'!$G$28,'ANALISI STATICA LINEARE'!$G$23*'ANALISI STATICA LINEARE'!$G$26*'ANALISI STATICA LINEARE'!$G$32*'ANALISI STATICA LINEARE'!$G$9*(B39/'ANALISI STATICA LINEARE'!$G$28+1/('ANALISI STATICA LINEARE'!$G$32*'ANALISI STATICA LINEARE'!$G$9)*(1-B39/'ANALISI STATICA LINEARE'!$G$28)),IF(B39&lt;'ANALISI STATICA LINEARE'!$G$29,'ANALISI STATICA LINEARE'!$G$23*'ANALISI STATICA LINEARE'!$G$26*'ANALISI STATICA LINEARE'!$G$32*'ANALISI STATICA LINEARE'!$G$9,IF(B39&lt;'ANALISI STATICA LINEARE'!$G$30,'ANALISI STATICA LINEARE'!$G$23*'ANALISI STATICA LINEARE'!$G$26*'ANALISI STATICA LINEARE'!$G$32*'ANALISI STATICA LINEARE'!$G$9*('ANALISI STATICA LINEARE'!$G$29/B39),'ANALISI STATICA LINEARE'!$G$23*'ANALISI STATICA LINEARE'!$G$26*'ANALISI STATICA LINEARE'!$G$32*'ANALISI STATICA LINEARE'!$G$9*(('ANALISI STATICA LINEARE'!$G$29*'ANALISI STATICA LINEARE'!$G$30)/B39^2))))</f>
        <v>0.7095977650892159</v>
      </c>
      <c r="D39" s="171">
        <f>1/'ANALISI STATICA LINEARE'!$G$22*IF(B39&lt;'ANALISI STATICA LINEARE'!$G$28,'ANALISI STATICA LINEARE'!$G$23*'ANALISI STATICA LINEARE'!$G$26*'ANALISI STATICA LINEARE'!$G$33*'ANALISI STATICA LINEARE'!$G$9*(B39/'ANALISI STATICA LINEARE'!$G$28+1/('ANALISI STATICA LINEARE'!$G$33*'ANALISI STATICA LINEARE'!$G$9)*(1-B39/'ANALISI STATICA LINEARE'!$G$28)),IF(B39&lt;'ANALISI STATICA LINEARE'!$G$29,'ANALISI STATICA LINEARE'!$G$23*'ANALISI STATICA LINEARE'!$G$26*'ANALISI STATICA LINEARE'!$G$33*'ANALISI STATICA LINEARE'!$G$9,IF(B39&lt;'ANALISI STATICA LINEARE'!$G$30,'ANALISI STATICA LINEARE'!$G$23*'ANALISI STATICA LINEARE'!$G$26*'ANALISI STATICA LINEARE'!$G$33*'ANALISI STATICA LINEARE'!$G$9*('ANALISI STATICA LINEARE'!$G$29/B39),'ANALISI STATICA LINEARE'!$G$23*'ANALISI STATICA LINEARE'!$G$26*'ANALISI STATICA LINEARE'!$G$33*'ANALISI STATICA LINEARE'!$G$9*(('ANALISI STATICA LINEARE'!$G$29*'ANALISI STATICA LINEARE'!$G$30)/B39^2))))</f>
        <v>0.24638811287819995</v>
      </c>
      <c r="E39" s="20"/>
      <c r="F39" s="20"/>
      <c r="G39" s="20"/>
      <c r="H39" s="20"/>
      <c r="I39" s="20"/>
      <c r="J39" s="20"/>
      <c r="K39" s="20"/>
      <c r="L39" s="20"/>
      <c r="M39" s="20"/>
      <c r="N39" s="20"/>
    </row>
    <row r="40" spans="2:14" x14ac:dyDescent="0.25">
      <c r="B40" s="177">
        <f t="shared" si="0"/>
        <v>0.29000000000000009</v>
      </c>
      <c r="C40" s="171">
        <f>1/'ANALISI STATICA LINEARE'!$G$22*IF(B40&lt;'ANALISI STATICA LINEARE'!$G$28,'ANALISI STATICA LINEARE'!$G$23*'ANALISI STATICA LINEARE'!$G$26*'ANALISI STATICA LINEARE'!$G$32*'ANALISI STATICA LINEARE'!$G$9*(B40/'ANALISI STATICA LINEARE'!$G$28+1/('ANALISI STATICA LINEARE'!$G$32*'ANALISI STATICA LINEARE'!$G$9)*(1-B40/'ANALISI STATICA LINEARE'!$G$28)),IF(B40&lt;'ANALISI STATICA LINEARE'!$G$29,'ANALISI STATICA LINEARE'!$G$23*'ANALISI STATICA LINEARE'!$G$26*'ANALISI STATICA LINEARE'!$G$32*'ANALISI STATICA LINEARE'!$G$9,IF(B40&lt;'ANALISI STATICA LINEARE'!$G$30,'ANALISI STATICA LINEARE'!$G$23*'ANALISI STATICA LINEARE'!$G$26*'ANALISI STATICA LINEARE'!$G$32*'ANALISI STATICA LINEARE'!$G$9*('ANALISI STATICA LINEARE'!$G$29/B40),'ANALISI STATICA LINEARE'!$G$23*'ANALISI STATICA LINEARE'!$G$26*'ANALISI STATICA LINEARE'!$G$32*'ANALISI STATICA LINEARE'!$G$9*(('ANALISI STATICA LINEARE'!$G$29*'ANALISI STATICA LINEARE'!$G$30)/B40^2))))</f>
        <v>0.7095977650892159</v>
      </c>
      <c r="D40" s="171">
        <f>1/'ANALISI STATICA LINEARE'!$G$22*IF(B40&lt;'ANALISI STATICA LINEARE'!$G$28,'ANALISI STATICA LINEARE'!$G$23*'ANALISI STATICA LINEARE'!$G$26*'ANALISI STATICA LINEARE'!$G$33*'ANALISI STATICA LINEARE'!$G$9*(B40/'ANALISI STATICA LINEARE'!$G$28+1/('ANALISI STATICA LINEARE'!$G$33*'ANALISI STATICA LINEARE'!$G$9)*(1-B40/'ANALISI STATICA LINEARE'!$G$28)),IF(B40&lt;'ANALISI STATICA LINEARE'!$G$29,'ANALISI STATICA LINEARE'!$G$23*'ANALISI STATICA LINEARE'!$G$26*'ANALISI STATICA LINEARE'!$G$33*'ANALISI STATICA LINEARE'!$G$9,IF(B40&lt;'ANALISI STATICA LINEARE'!$G$30,'ANALISI STATICA LINEARE'!$G$23*'ANALISI STATICA LINEARE'!$G$26*'ANALISI STATICA LINEARE'!$G$33*'ANALISI STATICA LINEARE'!$G$9*('ANALISI STATICA LINEARE'!$G$29/B40),'ANALISI STATICA LINEARE'!$G$23*'ANALISI STATICA LINEARE'!$G$26*'ANALISI STATICA LINEARE'!$G$33*'ANALISI STATICA LINEARE'!$G$9*(('ANALISI STATICA LINEARE'!$G$29*'ANALISI STATICA LINEARE'!$G$30)/B40^2))))</f>
        <v>0.24638811287819995</v>
      </c>
      <c r="E40" s="20"/>
      <c r="F40" s="20"/>
      <c r="G40" s="20"/>
      <c r="H40" s="20"/>
      <c r="I40" s="20"/>
      <c r="J40" s="20"/>
      <c r="K40" s="20"/>
      <c r="L40" s="20"/>
      <c r="M40" s="20"/>
      <c r="N40" s="20"/>
    </row>
    <row r="41" spans="2:14" x14ac:dyDescent="0.25">
      <c r="B41" s="177">
        <f t="shared" si="0"/>
        <v>0.3000000000000001</v>
      </c>
      <c r="C41" s="171">
        <f>1/'ANALISI STATICA LINEARE'!$G$22*IF(B41&lt;'ANALISI STATICA LINEARE'!$G$28,'ANALISI STATICA LINEARE'!$G$23*'ANALISI STATICA LINEARE'!$G$26*'ANALISI STATICA LINEARE'!$G$32*'ANALISI STATICA LINEARE'!$G$9*(B41/'ANALISI STATICA LINEARE'!$G$28+1/('ANALISI STATICA LINEARE'!$G$32*'ANALISI STATICA LINEARE'!$G$9)*(1-B41/'ANALISI STATICA LINEARE'!$G$28)),IF(B41&lt;'ANALISI STATICA LINEARE'!$G$29,'ANALISI STATICA LINEARE'!$G$23*'ANALISI STATICA LINEARE'!$G$26*'ANALISI STATICA LINEARE'!$G$32*'ANALISI STATICA LINEARE'!$G$9,IF(B41&lt;'ANALISI STATICA LINEARE'!$G$30,'ANALISI STATICA LINEARE'!$G$23*'ANALISI STATICA LINEARE'!$G$26*'ANALISI STATICA LINEARE'!$G$32*'ANALISI STATICA LINEARE'!$G$9*('ANALISI STATICA LINEARE'!$G$29/B41),'ANALISI STATICA LINEARE'!$G$23*'ANALISI STATICA LINEARE'!$G$26*'ANALISI STATICA LINEARE'!$G$32*'ANALISI STATICA LINEARE'!$G$9*(('ANALISI STATICA LINEARE'!$G$29*'ANALISI STATICA LINEARE'!$G$30)/B41^2))))</f>
        <v>0.7095977650892159</v>
      </c>
      <c r="D41" s="171">
        <f>1/'ANALISI STATICA LINEARE'!$G$22*IF(B41&lt;'ANALISI STATICA LINEARE'!$G$28,'ANALISI STATICA LINEARE'!$G$23*'ANALISI STATICA LINEARE'!$G$26*'ANALISI STATICA LINEARE'!$G$33*'ANALISI STATICA LINEARE'!$G$9*(B41/'ANALISI STATICA LINEARE'!$G$28+1/('ANALISI STATICA LINEARE'!$G$33*'ANALISI STATICA LINEARE'!$G$9)*(1-B41/'ANALISI STATICA LINEARE'!$G$28)),IF(B41&lt;'ANALISI STATICA LINEARE'!$G$29,'ANALISI STATICA LINEARE'!$G$23*'ANALISI STATICA LINEARE'!$G$26*'ANALISI STATICA LINEARE'!$G$33*'ANALISI STATICA LINEARE'!$G$9,IF(B41&lt;'ANALISI STATICA LINEARE'!$G$30,'ANALISI STATICA LINEARE'!$G$23*'ANALISI STATICA LINEARE'!$G$26*'ANALISI STATICA LINEARE'!$G$33*'ANALISI STATICA LINEARE'!$G$9*('ANALISI STATICA LINEARE'!$G$29/B41),'ANALISI STATICA LINEARE'!$G$23*'ANALISI STATICA LINEARE'!$G$26*'ANALISI STATICA LINEARE'!$G$33*'ANALISI STATICA LINEARE'!$G$9*(('ANALISI STATICA LINEARE'!$G$29*'ANALISI STATICA LINEARE'!$G$30)/B41^2))))</f>
        <v>0.24638811287819995</v>
      </c>
      <c r="E41" s="20"/>
      <c r="F41" s="20"/>
      <c r="G41" s="20"/>
      <c r="H41" s="20"/>
      <c r="I41" s="20"/>
      <c r="J41" s="20"/>
      <c r="K41" s="20"/>
      <c r="L41" s="20"/>
      <c r="M41" s="20"/>
      <c r="N41" s="20"/>
    </row>
    <row r="42" spans="2:14" x14ac:dyDescent="0.25">
      <c r="B42" s="177">
        <f t="shared" si="0"/>
        <v>0.31000000000000011</v>
      </c>
      <c r="C42" s="171">
        <f>1/'ANALISI STATICA LINEARE'!$G$22*IF(B42&lt;'ANALISI STATICA LINEARE'!$G$28,'ANALISI STATICA LINEARE'!$G$23*'ANALISI STATICA LINEARE'!$G$26*'ANALISI STATICA LINEARE'!$G$32*'ANALISI STATICA LINEARE'!$G$9*(B42/'ANALISI STATICA LINEARE'!$G$28+1/('ANALISI STATICA LINEARE'!$G$32*'ANALISI STATICA LINEARE'!$G$9)*(1-B42/'ANALISI STATICA LINEARE'!$G$28)),IF(B42&lt;'ANALISI STATICA LINEARE'!$G$29,'ANALISI STATICA LINEARE'!$G$23*'ANALISI STATICA LINEARE'!$G$26*'ANALISI STATICA LINEARE'!$G$32*'ANALISI STATICA LINEARE'!$G$9,IF(B42&lt;'ANALISI STATICA LINEARE'!$G$30,'ANALISI STATICA LINEARE'!$G$23*'ANALISI STATICA LINEARE'!$G$26*'ANALISI STATICA LINEARE'!$G$32*'ANALISI STATICA LINEARE'!$G$9*('ANALISI STATICA LINEARE'!$G$29/B42),'ANALISI STATICA LINEARE'!$G$23*'ANALISI STATICA LINEARE'!$G$26*'ANALISI STATICA LINEARE'!$G$32*'ANALISI STATICA LINEARE'!$G$9*(('ANALISI STATICA LINEARE'!$G$29*'ANALISI STATICA LINEARE'!$G$30)/B42^2))))</f>
        <v>0.7095977650892159</v>
      </c>
      <c r="D42" s="171">
        <f>1/'ANALISI STATICA LINEARE'!$G$22*IF(B42&lt;'ANALISI STATICA LINEARE'!$G$28,'ANALISI STATICA LINEARE'!$G$23*'ANALISI STATICA LINEARE'!$G$26*'ANALISI STATICA LINEARE'!$G$33*'ANALISI STATICA LINEARE'!$G$9*(B42/'ANALISI STATICA LINEARE'!$G$28+1/('ANALISI STATICA LINEARE'!$G$33*'ANALISI STATICA LINEARE'!$G$9)*(1-B42/'ANALISI STATICA LINEARE'!$G$28)),IF(B42&lt;'ANALISI STATICA LINEARE'!$G$29,'ANALISI STATICA LINEARE'!$G$23*'ANALISI STATICA LINEARE'!$G$26*'ANALISI STATICA LINEARE'!$G$33*'ANALISI STATICA LINEARE'!$G$9,IF(B42&lt;'ANALISI STATICA LINEARE'!$G$30,'ANALISI STATICA LINEARE'!$G$23*'ANALISI STATICA LINEARE'!$G$26*'ANALISI STATICA LINEARE'!$G$33*'ANALISI STATICA LINEARE'!$G$9*('ANALISI STATICA LINEARE'!$G$29/B42),'ANALISI STATICA LINEARE'!$G$23*'ANALISI STATICA LINEARE'!$G$26*'ANALISI STATICA LINEARE'!$G$33*'ANALISI STATICA LINEARE'!$G$9*(('ANALISI STATICA LINEARE'!$G$29*'ANALISI STATICA LINEARE'!$G$30)/B42^2))))</f>
        <v>0.24638811287819995</v>
      </c>
      <c r="E42" s="20"/>
      <c r="F42" s="20"/>
      <c r="G42" s="20"/>
      <c r="H42" s="20"/>
      <c r="I42" s="20"/>
      <c r="J42" s="20"/>
      <c r="K42" s="20"/>
      <c r="L42" s="20"/>
      <c r="M42" s="20"/>
      <c r="N42" s="20"/>
    </row>
    <row r="43" spans="2:14" x14ac:dyDescent="0.25">
      <c r="B43" s="177">
        <f t="shared" si="0"/>
        <v>0.32000000000000012</v>
      </c>
      <c r="C43" s="171">
        <f>1/'ANALISI STATICA LINEARE'!$G$22*IF(B43&lt;'ANALISI STATICA LINEARE'!$G$28,'ANALISI STATICA LINEARE'!$G$23*'ANALISI STATICA LINEARE'!$G$26*'ANALISI STATICA LINEARE'!$G$32*'ANALISI STATICA LINEARE'!$G$9*(B43/'ANALISI STATICA LINEARE'!$G$28+1/('ANALISI STATICA LINEARE'!$G$32*'ANALISI STATICA LINEARE'!$G$9)*(1-B43/'ANALISI STATICA LINEARE'!$G$28)),IF(B43&lt;'ANALISI STATICA LINEARE'!$G$29,'ANALISI STATICA LINEARE'!$G$23*'ANALISI STATICA LINEARE'!$G$26*'ANALISI STATICA LINEARE'!$G$32*'ANALISI STATICA LINEARE'!$G$9,IF(B43&lt;'ANALISI STATICA LINEARE'!$G$30,'ANALISI STATICA LINEARE'!$G$23*'ANALISI STATICA LINEARE'!$G$26*'ANALISI STATICA LINEARE'!$G$32*'ANALISI STATICA LINEARE'!$G$9*('ANALISI STATICA LINEARE'!$G$29/B43),'ANALISI STATICA LINEARE'!$G$23*'ANALISI STATICA LINEARE'!$G$26*'ANALISI STATICA LINEARE'!$G$32*'ANALISI STATICA LINEARE'!$G$9*(('ANALISI STATICA LINEARE'!$G$29*'ANALISI STATICA LINEARE'!$G$30)/B43^2))))</f>
        <v>0.7095977650892159</v>
      </c>
      <c r="D43" s="171">
        <f>1/'ANALISI STATICA LINEARE'!$G$22*IF(B43&lt;'ANALISI STATICA LINEARE'!$G$28,'ANALISI STATICA LINEARE'!$G$23*'ANALISI STATICA LINEARE'!$G$26*'ANALISI STATICA LINEARE'!$G$33*'ANALISI STATICA LINEARE'!$G$9*(B43/'ANALISI STATICA LINEARE'!$G$28+1/('ANALISI STATICA LINEARE'!$G$33*'ANALISI STATICA LINEARE'!$G$9)*(1-B43/'ANALISI STATICA LINEARE'!$G$28)),IF(B43&lt;'ANALISI STATICA LINEARE'!$G$29,'ANALISI STATICA LINEARE'!$G$23*'ANALISI STATICA LINEARE'!$G$26*'ANALISI STATICA LINEARE'!$G$33*'ANALISI STATICA LINEARE'!$G$9,IF(B43&lt;'ANALISI STATICA LINEARE'!$G$30,'ANALISI STATICA LINEARE'!$G$23*'ANALISI STATICA LINEARE'!$G$26*'ANALISI STATICA LINEARE'!$G$33*'ANALISI STATICA LINEARE'!$G$9*('ANALISI STATICA LINEARE'!$G$29/B43),'ANALISI STATICA LINEARE'!$G$23*'ANALISI STATICA LINEARE'!$G$26*'ANALISI STATICA LINEARE'!$G$33*'ANALISI STATICA LINEARE'!$G$9*(('ANALISI STATICA LINEARE'!$G$29*'ANALISI STATICA LINEARE'!$G$30)/B43^2))))</f>
        <v>0.24638811287819995</v>
      </c>
      <c r="E43" s="20"/>
      <c r="F43" s="20"/>
      <c r="G43" s="20"/>
      <c r="H43" s="20"/>
      <c r="I43" s="20"/>
      <c r="J43" s="20"/>
      <c r="K43" s="20"/>
      <c r="L43" s="20"/>
      <c r="M43" s="20"/>
      <c r="N43" s="20"/>
    </row>
    <row r="44" spans="2:14" x14ac:dyDescent="0.25">
      <c r="B44" s="177">
        <f t="shared" si="0"/>
        <v>0.33000000000000013</v>
      </c>
      <c r="C44" s="171">
        <f>1/'ANALISI STATICA LINEARE'!$G$22*IF(B44&lt;'ANALISI STATICA LINEARE'!$G$28,'ANALISI STATICA LINEARE'!$G$23*'ANALISI STATICA LINEARE'!$G$26*'ANALISI STATICA LINEARE'!$G$32*'ANALISI STATICA LINEARE'!$G$9*(B44/'ANALISI STATICA LINEARE'!$G$28+1/('ANALISI STATICA LINEARE'!$G$32*'ANALISI STATICA LINEARE'!$G$9)*(1-B44/'ANALISI STATICA LINEARE'!$G$28)),IF(B44&lt;'ANALISI STATICA LINEARE'!$G$29,'ANALISI STATICA LINEARE'!$G$23*'ANALISI STATICA LINEARE'!$G$26*'ANALISI STATICA LINEARE'!$G$32*'ANALISI STATICA LINEARE'!$G$9,IF(B44&lt;'ANALISI STATICA LINEARE'!$G$30,'ANALISI STATICA LINEARE'!$G$23*'ANALISI STATICA LINEARE'!$G$26*'ANALISI STATICA LINEARE'!$G$32*'ANALISI STATICA LINEARE'!$G$9*('ANALISI STATICA LINEARE'!$G$29/B44),'ANALISI STATICA LINEARE'!$G$23*'ANALISI STATICA LINEARE'!$G$26*'ANALISI STATICA LINEARE'!$G$32*'ANALISI STATICA LINEARE'!$G$9*(('ANALISI STATICA LINEARE'!$G$29*'ANALISI STATICA LINEARE'!$G$30)/B44^2))))</f>
        <v>0.7095977650892159</v>
      </c>
      <c r="D44" s="171">
        <f>1/'ANALISI STATICA LINEARE'!$G$22*IF(B44&lt;'ANALISI STATICA LINEARE'!$G$28,'ANALISI STATICA LINEARE'!$G$23*'ANALISI STATICA LINEARE'!$G$26*'ANALISI STATICA LINEARE'!$G$33*'ANALISI STATICA LINEARE'!$G$9*(B44/'ANALISI STATICA LINEARE'!$G$28+1/('ANALISI STATICA LINEARE'!$G$33*'ANALISI STATICA LINEARE'!$G$9)*(1-B44/'ANALISI STATICA LINEARE'!$G$28)),IF(B44&lt;'ANALISI STATICA LINEARE'!$G$29,'ANALISI STATICA LINEARE'!$G$23*'ANALISI STATICA LINEARE'!$G$26*'ANALISI STATICA LINEARE'!$G$33*'ANALISI STATICA LINEARE'!$G$9,IF(B44&lt;'ANALISI STATICA LINEARE'!$G$30,'ANALISI STATICA LINEARE'!$G$23*'ANALISI STATICA LINEARE'!$G$26*'ANALISI STATICA LINEARE'!$G$33*'ANALISI STATICA LINEARE'!$G$9*('ANALISI STATICA LINEARE'!$G$29/B44),'ANALISI STATICA LINEARE'!$G$23*'ANALISI STATICA LINEARE'!$G$26*'ANALISI STATICA LINEARE'!$G$33*'ANALISI STATICA LINEARE'!$G$9*(('ANALISI STATICA LINEARE'!$G$29*'ANALISI STATICA LINEARE'!$G$30)/B44^2))))</f>
        <v>0.24638811287819995</v>
      </c>
      <c r="E44" s="20"/>
      <c r="F44" s="20"/>
      <c r="G44" s="20"/>
      <c r="H44" s="20"/>
      <c r="I44" s="20"/>
      <c r="J44" s="20"/>
      <c r="K44" s="20"/>
      <c r="L44" s="20"/>
      <c r="M44" s="20"/>
      <c r="N44" s="20"/>
    </row>
    <row r="45" spans="2:14" x14ac:dyDescent="0.25">
      <c r="B45" s="177">
        <f t="shared" si="0"/>
        <v>0.34000000000000014</v>
      </c>
      <c r="C45" s="171">
        <f>1/'ANALISI STATICA LINEARE'!$G$22*IF(B45&lt;'ANALISI STATICA LINEARE'!$G$28,'ANALISI STATICA LINEARE'!$G$23*'ANALISI STATICA LINEARE'!$G$26*'ANALISI STATICA LINEARE'!$G$32*'ANALISI STATICA LINEARE'!$G$9*(B45/'ANALISI STATICA LINEARE'!$G$28+1/('ANALISI STATICA LINEARE'!$G$32*'ANALISI STATICA LINEARE'!$G$9)*(1-B45/'ANALISI STATICA LINEARE'!$G$28)),IF(B45&lt;'ANALISI STATICA LINEARE'!$G$29,'ANALISI STATICA LINEARE'!$G$23*'ANALISI STATICA LINEARE'!$G$26*'ANALISI STATICA LINEARE'!$G$32*'ANALISI STATICA LINEARE'!$G$9,IF(B45&lt;'ANALISI STATICA LINEARE'!$G$30,'ANALISI STATICA LINEARE'!$G$23*'ANALISI STATICA LINEARE'!$G$26*'ANALISI STATICA LINEARE'!$G$32*'ANALISI STATICA LINEARE'!$G$9*('ANALISI STATICA LINEARE'!$G$29/B45),'ANALISI STATICA LINEARE'!$G$23*'ANALISI STATICA LINEARE'!$G$26*'ANALISI STATICA LINEARE'!$G$32*'ANALISI STATICA LINEARE'!$G$9*(('ANALISI STATICA LINEARE'!$G$29*'ANALISI STATICA LINEARE'!$G$30)/B45^2))))</f>
        <v>0.7095977650892159</v>
      </c>
      <c r="D45" s="171">
        <f>1/'ANALISI STATICA LINEARE'!$G$22*IF(B45&lt;'ANALISI STATICA LINEARE'!$G$28,'ANALISI STATICA LINEARE'!$G$23*'ANALISI STATICA LINEARE'!$G$26*'ANALISI STATICA LINEARE'!$G$33*'ANALISI STATICA LINEARE'!$G$9*(B45/'ANALISI STATICA LINEARE'!$G$28+1/('ANALISI STATICA LINEARE'!$G$33*'ANALISI STATICA LINEARE'!$G$9)*(1-B45/'ANALISI STATICA LINEARE'!$G$28)),IF(B45&lt;'ANALISI STATICA LINEARE'!$G$29,'ANALISI STATICA LINEARE'!$G$23*'ANALISI STATICA LINEARE'!$G$26*'ANALISI STATICA LINEARE'!$G$33*'ANALISI STATICA LINEARE'!$G$9,IF(B45&lt;'ANALISI STATICA LINEARE'!$G$30,'ANALISI STATICA LINEARE'!$G$23*'ANALISI STATICA LINEARE'!$G$26*'ANALISI STATICA LINEARE'!$G$33*'ANALISI STATICA LINEARE'!$G$9*('ANALISI STATICA LINEARE'!$G$29/B45),'ANALISI STATICA LINEARE'!$G$23*'ANALISI STATICA LINEARE'!$G$26*'ANALISI STATICA LINEARE'!$G$33*'ANALISI STATICA LINEARE'!$G$9*(('ANALISI STATICA LINEARE'!$G$29*'ANALISI STATICA LINEARE'!$G$30)/B45^2))))</f>
        <v>0.24638811287819995</v>
      </c>
      <c r="E45" s="20"/>
      <c r="F45" s="20"/>
      <c r="G45" s="20"/>
      <c r="H45" s="20"/>
      <c r="I45" s="20"/>
      <c r="J45" s="20"/>
      <c r="K45" s="20"/>
      <c r="L45" s="20"/>
      <c r="M45" s="20"/>
      <c r="N45" s="20"/>
    </row>
    <row r="46" spans="2:14" x14ac:dyDescent="0.25">
      <c r="B46" s="177">
        <f t="shared" si="0"/>
        <v>0.35000000000000014</v>
      </c>
      <c r="C46" s="171">
        <f>1/'ANALISI STATICA LINEARE'!$G$22*IF(B46&lt;'ANALISI STATICA LINEARE'!$G$28,'ANALISI STATICA LINEARE'!$G$23*'ANALISI STATICA LINEARE'!$G$26*'ANALISI STATICA LINEARE'!$G$32*'ANALISI STATICA LINEARE'!$G$9*(B46/'ANALISI STATICA LINEARE'!$G$28+1/('ANALISI STATICA LINEARE'!$G$32*'ANALISI STATICA LINEARE'!$G$9)*(1-B46/'ANALISI STATICA LINEARE'!$G$28)),IF(B46&lt;'ANALISI STATICA LINEARE'!$G$29,'ANALISI STATICA LINEARE'!$G$23*'ANALISI STATICA LINEARE'!$G$26*'ANALISI STATICA LINEARE'!$G$32*'ANALISI STATICA LINEARE'!$G$9,IF(B46&lt;'ANALISI STATICA LINEARE'!$G$30,'ANALISI STATICA LINEARE'!$G$23*'ANALISI STATICA LINEARE'!$G$26*'ANALISI STATICA LINEARE'!$G$32*'ANALISI STATICA LINEARE'!$G$9*('ANALISI STATICA LINEARE'!$G$29/B46),'ANALISI STATICA LINEARE'!$G$23*'ANALISI STATICA LINEARE'!$G$26*'ANALISI STATICA LINEARE'!$G$32*'ANALISI STATICA LINEARE'!$G$9*(('ANALISI STATICA LINEARE'!$G$29*'ANALISI STATICA LINEARE'!$G$30)/B46^2))))</f>
        <v>0.7095977650892159</v>
      </c>
      <c r="D46" s="171">
        <f>1/'ANALISI STATICA LINEARE'!$G$22*IF(B46&lt;'ANALISI STATICA LINEARE'!$G$28,'ANALISI STATICA LINEARE'!$G$23*'ANALISI STATICA LINEARE'!$G$26*'ANALISI STATICA LINEARE'!$G$33*'ANALISI STATICA LINEARE'!$G$9*(B46/'ANALISI STATICA LINEARE'!$G$28+1/('ANALISI STATICA LINEARE'!$G$33*'ANALISI STATICA LINEARE'!$G$9)*(1-B46/'ANALISI STATICA LINEARE'!$G$28)),IF(B46&lt;'ANALISI STATICA LINEARE'!$G$29,'ANALISI STATICA LINEARE'!$G$23*'ANALISI STATICA LINEARE'!$G$26*'ANALISI STATICA LINEARE'!$G$33*'ANALISI STATICA LINEARE'!$G$9,IF(B46&lt;'ANALISI STATICA LINEARE'!$G$30,'ANALISI STATICA LINEARE'!$G$23*'ANALISI STATICA LINEARE'!$G$26*'ANALISI STATICA LINEARE'!$G$33*'ANALISI STATICA LINEARE'!$G$9*('ANALISI STATICA LINEARE'!$G$29/B46),'ANALISI STATICA LINEARE'!$G$23*'ANALISI STATICA LINEARE'!$G$26*'ANALISI STATICA LINEARE'!$G$33*'ANALISI STATICA LINEARE'!$G$9*(('ANALISI STATICA LINEARE'!$G$29*'ANALISI STATICA LINEARE'!$G$30)/B46^2))))</f>
        <v>0.24638811287819995</v>
      </c>
      <c r="E46" s="20"/>
      <c r="F46" s="20"/>
      <c r="G46" s="20"/>
      <c r="H46" s="20"/>
      <c r="I46" s="20"/>
      <c r="J46" s="20"/>
      <c r="K46" s="20"/>
      <c r="L46" s="20"/>
      <c r="M46" s="20"/>
      <c r="N46" s="20"/>
    </row>
    <row r="47" spans="2:14" x14ac:dyDescent="0.25">
      <c r="B47" s="177">
        <f t="shared" si="0"/>
        <v>0.36000000000000015</v>
      </c>
      <c r="C47" s="171">
        <f>1/'ANALISI STATICA LINEARE'!$G$22*IF(B47&lt;'ANALISI STATICA LINEARE'!$G$28,'ANALISI STATICA LINEARE'!$G$23*'ANALISI STATICA LINEARE'!$G$26*'ANALISI STATICA LINEARE'!$G$32*'ANALISI STATICA LINEARE'!$G$9*(B47/'ANALISI STATICA LINEARE'!$G$28+1/('ANALISI STATICA LINEARE'!$G$32*'ANALISI STATICA LINEARE'!$G$9)*(1-B47/'ANALISI STATICA LINEARE'!$G$28)),IF(B47&lt;'ANALISI STATICA LINEARE'!$G$29,'ANALISI STATICA LINEARE'!$G$23*'ANALISI STATICA LINEARE'!$G$26*'ANALISI STATICA LINEARE'!$G$32*'ANALISI STATICA LINEARE'!$G$9,IF(B47&lt;'ANALISI STATICA LINEARE'!$G$30,'ANALISI STATICA LINEARE'!$G$23*'ANALISI STATICA LINEARE'!$G$26*'ANALISI STATICA LINEARE'!$G$32*'ANALISI STATICA LINEARE'!$G$9*('ANALISI STATICA LINEARE'!$G$29/B47),'ANALISI STATICA LINEARE'!$G$23*'ANALISI STATICA LINEARE'!$G$26*'ANALISI STATICA LINEARE'!$G$32*'ANALISI STATICA LINEARE'!$G$9*(('ANALISI STATICA LINEARE'!$G$29*'ANALISI STATICA LINEARE'!$G$30)/B47^2))))</f>
        <v>0.7095977650892159</v>
      </c>
      <c r="D47" s="171">
        <f>1/'ANALISI STATICA LINEARE'!$G$22*IF(B47&lt;'ANALISI STATICA LINEARE'!$G$28,'ANALISI STATICA LINEARE'!$G$23*'ANALISI STATICA LINEARE'!$G$26*'ANALISI STATICA LINEARE'!$G$33*'ANALISI STATICA LINEARE'!$G$9*(B47/'ANALISI STATICA LINEARE'!$G$28+1/('ANALISI STATICA LINEARE'!$G$33*'ANALISI STATICA LINEARE'!$G$9)*(1-B47/'ANALISI STATICA LINEARE'!$G$28)),IF(B47&lt;'ANALISI STATICA LINEARE'!$G$29,'ANALISI STATICA LINEARE'!$G$23*'ANALISI STATICA LINEARE'!$G$26*'ANALISI STATICA LINEARE'!$G$33*'ANALISI STATICA LINEARE'!$G$9,IF(B47&lt;'ANALISI STATICA LINEARE'!$G$30,'ANALISI STATICA LINEARE'!$G$23*'ANALISI STATICA LINEARE'!$G$26*'ANALISI STATICA LINEARE'!$G$33*'ANALISI STATICA LINEARE'!$G$9*('ANALISI STATICA LINEARE'!$G$29/B47),'ANALISI STATICA LINEARE'!$G$23*'ANALISI STATICA LINEARE'!$G$26*'ANALISI STATICA LINEARE'!$G$33*'ANALISI STATICA LINEARE'!$G$9*(('ANALISI STATICA LINEARE'!$G$29*'ANALISI STATICA LINEARE'!$G$30)/B47^2))))</f>
        <v>0.24638811287819995</v>
      </c>
      <c r="E47" s="20"/>
      <c r="F47" s="20"/>
      <c r="G47" s="20"/>
      <c r="H47" s="20"/>
      <c r="I47" s="20"/>
      <c r="J47" s="20"/>
      <c r="K47" s="20"/>
      <c r="L47" s="20"/>
      <c r="M47" s="20"/>
      <c r="N47" s="20"/>
    </row>
    <row r="48" spans="2:14" x14ac:dyDescent="0.25">
      <c r="B48" s="177">
        <f t="shared" si="0"/>
        <v>0.37000000000000016</v>
      </c>
      <c r="C48" s="171">
        <f>1/'ANALISI STATICA LINEARE'!$G$22*IF(B48&lt;'ANALISI STATICA LINEARE'!$G$28,'ANALISI STATICA LINEARE'!$G$23*'ANALISI STATICA LINEARE'!$G$26*'ANALISI STATICA LINEARE'!$G$32*'ANALISI STATICA LINEARE'!$G$9*(B48/'ANALISI STATICA LINEARE'!$G$28+1/('ANALISI STATICA LINEARE'!$G$32*'ANALISI STATICA LINEARE'!$G$9)*(1-B48/'ANALISI STATICA LINEARE'!$G$28)),IF(B48&lt;'ANALISI STATICA LINEARE'!$G$29,'ANALISI STATICA LINEARE'!$G$23*'ANALISI STATICA LINEARE'!$G$26*'ANALISI STATICA LINEARE'!$G$32*'ANALISI STATICA LINEARE'!$G$9,IF(B48&lt;'ANALISI STATICA LINEARE'!$G$30,'ANALISI STATICA LINEARE'!$G$23*'ANALISI STATICA LINEARE'!$G$26*'ANALISI STATICA LINEARE'!$G$32*'ANALISI STATICA LINEARE'!$G$9*('ANALISI STATICA LINEARE'!$G$29/B48),'ANALISI STATICA LINEARE'!$G$23*'ANALISI STATICA LINEARE'!$G$26*'ANALISI STATICA LINEARE'!$G$32*'ANALISI STATICA LINEARE'!$G$9*(('ANALISI STATICA LINEARE'!$G$29*'ANALISI STATICA LINEARE'!$G$30)/B48^2))))</f>
        <v>0.7095977650892159</v>
      </c>
      <c r="D48" s="171">
        <f>1/'ANALISI STATICA LINEARE'!$G$22*IF(B48&lt;'ANALISI STATICA LINEARE'!$G$28,'ANALISI STATICA LINEARE'!$G$23*'ANALISI STATICA LINEARE'!$G$26*'ANALISI STATICA LINEARE'!$G$33*'ANALISI STATICA LINEARE'!$G$9*(B48/'ANALISI STATICA LINEARE'!$G$28+1/('ANALISI STATICA LINEARE'!$G$33*'ANALISI STATICA LINEARE'!$G$9)*(1-B48/'ANALISI STATICA LINEARE'!$G$28)),IF(B48&lt;'ANALISI STATICA LINEARE'!$G$29,'ANALISI STATICA LINEARE'!$G$23*'ANALISI STATICA LINEARE'!$G$26*'ANALISI STATICA LINEARE'!$G$33*'ANALISI STATICA LINEARE'!$G$9,IF(B48&lt;'ANALISI STATICA LINEARE'!$G$30,'ANALISI STATICA LINEARE'!$G$23*'ANALISI STATICA LINEARE'!$G$26*'ANALISI STATICA LINEARE'!$G$33*'ANALISI STATICA LINEARE'!$G$9*('ANALISI STATICA LINEARE'!$G$29/B48),'ANALISI STATICA LINEARE'!$G$23*'ANALISI STATICA LINEARE'!$G$26*'ANALISI STATICA LINEARE'!$G$33*'ANALISI STATICA LINEARE'!$G$9*(('ANALISI STATICA LINEARE'!$G$29*'ANALISI STATICA LINEARE'!$G$30)/B48^2))))</f>
        <v>0.24638811287819995</v>
      </c>
      <c r="E48" s="20"/>
      <c r="F48" s="20"/>
      <c r="G48" s="20"/>
      <c r="H48" s="20"/>
      <c r="I48" s="20"/>
      <c r="J48" s="20"/>
      <c r="K48" s="20"/>
      <c r="L48" s="20"/>
      <c r="M48" s="20"/>
      <c r="N48" s="20"/>
    </row>
    <row r="49" spans="2:14" x14ac:dyDescent="0.25">
      <c r="B49" s="177">
        <f t="shared" si="0"/>
        <v>0.38000000000000017</v>
      </c>
      <c r="C49" s="171">
        <f>1/'ANALISI STATICA LINEARE'!$G$22*IF(B49&lt;'ANALISI STATICA LINEARE'!$G$28,'ANALISI STATICA LINEARE'!$G$23*'ANALISI STATICA LINEARE'!$G$26*'ANALISI STATICA LINEARE'!$G$32*'ANALISI STATICA LINEARE'!$G$9*(B49/'ANALISI STATICA LINEARE'!$G$28+1/('ANALISI STATICA LINEARE'!$G$32*'ANALISI STATICA LINEARE'!$G$9)*(1-B49/'ANALISI STATICA LINEARE'!$G$28)),IF(B49&lt;'ANALISI STATICA LINEARE'!$G$29,'ANALISI STATICA LINEARE'!$G$23*'ANALISI STATICA LINEARE'!$G$26*'ANALISI STATICA LINEARE'!$G$32*'ANALISI STATICA LINEARE'!$G$9,IF(B49&lt;'ANALISI STATICA LINEARE'!$G$30,'ANALISI STATICA LINEARE'!$G$23*'ANALISI STATICA LINEARE'!$G$26*'ANALISI STATICA LINEARE'!$G$32*'ANALISI STATICA LINEARE'!$G$9*('ANALISI STATICA LINEARE'!$G$29/B49),'ANALISI STATICA LINEARE'!$G$23*'ANALISI STATICA LINEARE'!$G$26*'ANALISI STATICA LINEARE'!$G$32*'ANALISI STATICA LINEARE'!$G$9*(('ANALISI STATICA LINEARE'!$G$29*'ANALISI STATICA LINEARE'!$G$30)/B49^2))))</f>
        <v>0.7095977650892159</v>
      </c>
      <c r="D49" s="171">
        <f>1/'ANALISI STATICA LINEARE'!$G$22*IF(B49&lt;'ANALISI STATICA LINEARE'!$G$28,'ANALISI STATICA LINEARE'!$G$23*'ANALISI STATICA LINEARE'!$G$26*'ANALISI STATICA LINEARE'!$G$33*'ANALISI STATICA LINEARE'!$G$9*(B49/'ANALISI STATICA LINEARE'!$G$28+1/('ANALISI STATICA LINEARE'!$G$33*'ANALISI STATICA LINEARE'!$G$9)*(1-B49/'ANALISI STATICA LINEARE'!$G$28)),IF(B49&lt;'ANALISI STATICA LINEARE'!$G$29,'ANALISI STATICA LINEARE'!$G$23*'ANALISI STATICA LINEARE'!$G$26*'ANALISI STATICA LINEARE'!$G$33*'ANALISI STATICA LINEARE'!$G$9,IF(B49&lt;'ANALISI STATICA LINEARE'!$G$30,'ANALISI STATICA LINEARE'!$G$23*'ANALISI STATICA LINEARE'!$G$26*'ANALISI STATICA LINEARE'!$G$33*'ANALISI STATICA LINEARE'!$G$9*('ANALISI STATICA LINEARE'!$G$29/B49),'ANALISI STATICA LINEARE'!$G$23*'ANALISI STATICA LINEARE'!$G$26*'ANALISI STATICA LINEARE'!$G$33*'ANALISI STATICA LINEARE'!$G$9*(('ANALISI STATICA LINEARE'!$G$29*'ANALISI STATICA LINEARE'!$G$30)/B49^2))))</f>
        <v>0.24638811287819995</v>
      </c>
      <c r="E49" s="20"/>
      <c r="F49" s="20"/>
      <c r="G49" s="20"/>
      <c r="H49" s="20"/>
      <c r="I49" s="20"/>
      <c r="J49" s="20"/>
      <c r="K49" s="20"/>
      <c r="L49" s="20"/>
      <c r="M49" s="20"/>
      <c r="N49" s="20"/>
    </row>
    <row r="50" spans="2:14" x14ac:dyDescent="0.25">
      <c r="B50" s="177">
        <f t="shared" si="0"/>
        <v>0.39000000000000018</v>
      </c>
      <c r="C50" s="171">
        <f>1/'ANALISI STATICA LINEARE'!$G$22*IF(B50&lt;'ANALISI STATICA LINEARE'!$G$28,'ANALISI STATICA LINEARE'!$G$23*'ANALISI STATICA LINEARE'!$G$26*'ANALISI STATICA LINEARE'!$G$32*'ANALISI STATICA LINEARE'!$G$9*(B50/'ANALISI STATICA LINEARE'!$G$28+1/('ANALISI STATICA LINEARE'!$G$32*'ANALISI STATICA LINEARE'!$G$9)*(1-B50/'ANALISI STATICA LINEARE'!$G$28)),IF(B50&lt;'ANALISI STATICA LINEARE'!$G$29,'ANALISI STATICA LINEARE'!$G$23*'ANALISI STATICA LINEARE'!$G$26*'ANALISI STATICA LINEARE'!$G$32*'ANALISI STATICA LINEARE'!$G$9,IF(B50&lt;'ANALISI STATICA LINEARE'!$G$30,'ANALISI STATICA LINEARE'!$G$23*'ANALISI STATICA LINEARE'!$G$26*'ANALISI STATICA LINEARE'!$G$32*'ANALISI STATICA LINEARE'!$G$9*('ANALISI STATICA LINEARE'!$G$29/B50),'ANALISI STATICA LINEARE'!$G$23*'ANALISI STATICA LINEARE'!$G$26*'ANALISI STATICA LINEARE'!$G$32*'ANALISI STATICA LINEARE'!$G$9*(('ANALISI STATICA LINEARE'!$G$29*'ANALISI STATICA LINEARE'!$G$30)/B50^2))))</f>
        <v>0.7095977650892159</v>
      </c>
      <c r="D50" s="171">
        <f>1/'ANALISI STATICA LINEARE'!$G$22*IF(B50&lt;'ANALISI STATICA LINEARE'!$G$28,'ANALISI STATICA LINEARE'!$G$23*'ANALISI STATICA LINEARE'!$G$26*'ANALISI STATICA LINEARE'!$G$33*'ANALISI STATICA LINEARE'!$G$9*(B50/'ANALISI STATICA LINEARE'!$G$28+1/('ANALISI STATICA LINEARE'!$G$33*'ANALISI STATICA LINEARE'!$G$9)*(1-B50/'ANALISI STATICA LINEARE'!$G$28)),IF(B50&lt;'ANALISI STATICA LINEARE'!$G$29,'ANALISI STATICA LINEARE'!$G$23*'ANALISI STATICA LINEARE'!$G$26*'ANALISI STATICA LINEARE'!$G$33*'ANALISI STATICA LINEARE'!$G$9,IF(B50&lt;'ANALISI STATICA LINEARE'!$G$30,'ANALISI STATICA LINEARE'!$G$23*'ANALISI STATICA LINEARE'!$G$26*'ANALISI STATICA LINEARE'!$G$33*'ANALISI STATICA LINEARE'!$G$9*('ANALISI STATICA LINEARE'!$G$29/B50),'ANALISI STATICA LINEARE'!$G$23*'ANALISI STATICA LINEARE'!$G$26*'ANALISI STATICA LINEARE'!$G$33*'ANALISI STATICA LINEARE'!$G$9*(('ANALISI STATICA LINEARE'!$G$29*'ANALISI STATICA LINEARE'!$G$30)/B50^2))))</f>
        <v>0.24638811287819995</v>
      </c>
      <c r="E50" s="20"/>
      <c r="F50" s="20"/>
      <c r="G50" s="20"/>
      <c r="H50" s="20"/>
      <c r="I50" s="20"/>
      <c r="J50" s="20"/>
      <c r="K50" s="20"/>
      <c r="L50" s="20"/>
      <c r="M50" s="20"/>
      <c r="N50" s="20"/>
    </row>
    <row r="51" spans="2:14" x14ac:dyDescent="0.25">
      <c r="B51" s="177">
        <f t="shared" si="0"/>
        <v>0.40000000000000019</v>
      </c>
      <c r="C51" s="171">
        <f>1/'ANALISI STATICA LINEARE'!$G$22*IF(B51&lt;'ANALISI STATICA LINEARE'!$G$28,'ANALISI STATICA LINEARE'!$G$23*'ANALISI STATICA LINEARE'!$G$26*'ANALISI STATICA LINEARE'!$G$32*'ANALISI STATICA LINEARE'!$G$9*(B51/'ANALISI STATICA LINEARE'!$G$28+1/('ANALISI STATICA LINEARE'!$G$32*'ANALISI STATICA LINEARE'!$G$9)*(1-B51/'ANALISI STATICA LINEARE'!$G$28)),IF(B51&lt;'ANALISI STATICA LINEARE'!$G$29,'ANALISI STATICA LINEARE'!$G$23*'ANALISI STATICA LINEARE'!$G$26*'ANALISI STATICA LINEARE'!$G$32*'ANALISI STATICA LINEARE'!$G$9,IF(B51&lt;'ANALISI STATICA LINEARE'!$G$30,'ANALISI STATICA LINEARE'!$G$23*'ANALISI STATICA LINEARE'!$G$26*'ANALISI STATICA LINEARE'!$G$32*'ANALISI STATICA LINEARE'!$G$9*('ANALISI STATICA LINEARE'!$G$29/B51),'ANALISI STATICA LINEARE'!$G$23*'ANALISI STATICA LINEARE'!$G$26*'ANALISI STATICA LINEARE'!$G$32*'ANALISI STATICA LINEARE'!$G$9*(('ANALISI STATICA LINEARE'!$G$29*'ANALISI STATICA LINEARE'!$G$30)/B51^2))))</f>
        <v>0.7095977650892159</v>
      </c>
      <c r="D51" s="171">
        <f>1/'ANALISI STATICA LINEARE'!$G$22*IF(B51&lt;'ANALISI STATICA LINEARE'!$G$28,'ANALISI STATICA LINEARE'!$G$23*'ANALISI STATICA LINEARE'!$G$26*'ANALISI STATICA LINEARE'!$G$33*'ANALISI STATICA LINEARE'!$G$9*(B51/'ANALISI STATICA LINEARE'!$G$28+1/('ANALISI STATICA LINEARE'!$G$33*'ANALISI STATICA LINEARE'!$G$9)*(1-B51/'ANALISI STATICA LINEARE'!$G$28)),IF(B51&lt;'ANALISI STATICA LINEARE'!$G$29,'ANALISI STATICA LINEARE'!$G$23*'ANALISI STATICA LINEARE'!$G$26*'ANALISI STATICA LINEARE'!$G$33*'ANALISI STATICA LINEARE'!$G$9,IF(B51&lt;'ANALISI STATICA LINEARE'!$G$30,'ANALISI STATICA LINEARE'!$G$23*'ANALISI STATICA LINEARE'!$G$26*'ANALISI STATICA LINEARE'!$G$33*'ANALISI STATICA LINEARE'!$G$9*('ANALISI STATICA LINEARE'!$G$29/B51),'ANALISI STATICA LINEARE'!$G$23*'ANALISI STATICA LINEARE'!$G$26*'ANALISI STATICA LINEARE'!$G$33*'ANALISI STATICA LINEARE'!$G$9*(('ANALISI STATICA LINEARE'!$G$29*'ANALISI STATICA LINEARE'!$G$30)/B51^2))))</f>
        <v>0.24638811287819995</v>
      </c>
      <c r="E51" s="20"/>
      <c r="F51" s="20"/>
      <c r="G51" s="20"/>
      <c r="H51" s="20"/>
      <c r="I51" s="20"/>
      <c r="J51" s="20"/>
      <c r="K51" s="20"/>
      <c r="L51" s="20"/>
      <c r="M51" s="20"/>
      <c r="N51" s="20"/>
    </row>
    <row r="52" spans="2:14" x14ac:dyDescent="0.25">
      <c r="B52" s="177">
        <f t="shared" si="0"/>
        <v>0.4100000000000002</v>
      </c>
      <c r="C52" s="171">
        <f>1/'ANALISI STATICA LINEARE'!$G$22*IF(B52&lt;'ANALISI STATICA LINEARE'!$G$28,'ANALISI STATICA LINEARE'!$G$23*'ANALISI STATICA LINEARE'!$G$26*'ANALISI STATICA LINEARE'!$G$32*'ANALISI STATICA LINEARE'!$G$9*(B52/'ANALISI STATICA LINEARE'!$G$28+1/('ANALISI STATICA LINEARE'!$G$32*'ANALISI STATICA LINEARE'!$G$9)*(1-B52/'ANALISI STATICA LINEARE'!$G$28)),IF(B52&lt;'ANALISI STATICA LINEARE'!$G$29,'ANALISI STATICA LINEARE'!$G$23*'ANALISI STATICA LINEARE'!$G$26*'ANALISI STATICA LINEARE'!$G$32*'ANALISI STATICA LINEARE'!$G$9,IF(B52&lt;'ANALISI STATICA LINEARE'!$G$30,'ANALISI STATICA LINEARE'!$G$23*'ANALISI STATICA LINEARE'!$G$26*'ANALISI STATICA LINEARE'!$G$32*'ANALISI STATICA LINEARE'!$G$9*('ANALISI STATICA LINEARE'!$G$29/B52),'ANALISI STATICA LINEARE'!$G$23*'ANALISI STATICA LINEARE'!$G$26*'ANALISI STATICA LINEARE'!$G$32*'ANALISI STATICA LINEARE'!$G$9*(('ANALISI STATICA LINEARE'!$G$29*'ANALISI STATICA LINEARE'!$G$30)/B52^2))))</f>
        <v>0.7095977650892159</v>
      </c>
      <c r="D52" s="171">
        <f>1/'ANALISI STATICA LINEARE'!$G$22*IF(B52&lt;'ANALISI STATICA LINEARE'!$G$28,'ANALISI STATICA LINEARE'!$G$23*'ANALISI STATICA LINEARE'!$G$26*'ANALISI STATICA LINEARE'!$G$33*'ANALISI STATICA LINEARE'!$G$9*(B52/'ANALISI STATICA LINEARE'!$G$28+1/('ANALISI STATICA LINEARE'!$G$33*'ANALISI STATICA LINEARE'!$G$9)*(1-B52/'ANALISI STATICA LINEARE'!$G$28)),IF(B52&lt;'ANALISI STATICA LINEARE'!$G$29,'ANALISI STATICA LINEARE'!$G$23*'ANALISI STATICA LINEARE'!$G$26*'ANALISI STATICA LINEARE'!$G$33*'ANALISI STATICA LINEARE'!$G$9,IF(B52&lt;'ANALISI STATICA LINEARE'!$G$30,'ANALISI STATICA LINEARE'!$G$23*'ANALISI STATICA LINEARE'!$G$26*'ANALISI STATICA LINEARE'!$G$33*'ANALISI STATICA LINEARE'!$G$9*('ANALISI STATICA LINEARE'!$G$29/B52),'ANALISI STATICA LINEARE'!$G$23*'ANALISI STATICA LINEARE'!$G$26*'ANALISI STATICA LINEARE'!$G$33*'ANALISI STATICA LINEARE'!$G$9*(('ANALISI STATICA LINEARE'!$G$29*'ANALISI STATICA LINEARE'!$G$30)/B52^2))))</f>
        <v>0.24638811287819995</v>
      </c>
      <c r="E52" s="20"/>
      <c r="F52" s="20"/>
      <c r="G52" s="20"/>
      <c r="H52" s="20"/>
      <c r="I52" s="20"/>
      <c r="J52" s="20"/>
      <c r="K52" s="20"/>
      <c r="L52" s="20"/>
      <c r="M52" s="20"/>
      <c r="N52" s="20"/>
    </row>
    <row r="53" spans="2:14" x14ac:dyDescent="0.25">
      <c r="B53" s="177">
        <f t="shared" si="0"/>
        <v>0.42000000000000021</v>
      </c>
      <c r="C53" s="171">
        <f>1/'ANALISI STATICA LINEARE'!$G$22*IF(B53&lt;'ANALISI STATICA LINEARE'!$G$28,'ANALISI STATICA LINEARE'!$G$23*'ANALISI STATICA LINEARE'!$G$26*'ANALISI STATICA LINEARE'!$G$32*'ANALISI STATICA LINEARE'!$G$9*(B53/'ANALISI STATICA LINEARE'!$G$28+1/('ANALISI STATICA LINEARE'!$G$32*'ANALISI STATICA LINEARE'!$G$9)*(1-B53/'ANALISI STATICA LINEARE'!$G$28)),IF(B53&lt;'ANALISI STATICA LINEARE'!$G$29,'ANALISI STATICA LINEARE'!$G$23*'ANALISI STATICA LINEARE'!$G$26*'ANALISI STATICA LINEARE'!$G$32*'ANALISI STATICA LINEARE'!$G$9,IF(B53&lt;'ANALISI STATICA LINEARE'!$G$30,'ANALISI STATICA LINEARE'!$G$23*'ANALISI STATICA LINEARE'!$G$26*'ANALISI STATICA LINEARE'!$G$32*'ANALISI STATICA LINEARE'!$G$9*('ANALISI STATICA LINEARE'!$G$29/B53),'ANALISI STATICA LINEARE'!$G$23*'ANALISI STATICA LINEARE'!$G$26*'ANALISI STATICA LINEARE'!$G$32*'ANALISI STATICA LINEARE'!$G$9*(('ANALISI STATICA LINEARE'!$G$29*'ANALISI STATICA LINEARE'!$G$30)/B53^2))))</f>
        <v>0.7095977650892159</v>
      </c>
      <c r="D53" s="171">
        <f>1/'ANALISI STATICA LINEARE'!$G$22*IF(B53&lt;'ANALISI STATICA LINEARE'!$G$28,'ANALISI STATICA LINEARE'!$G$23*'ANALISI STATICA LINEARE'!$G$26*'ANALISI STATICA LINEARE'!$G$33*'ANALISI STATICA LINEARE'!$G$9*(B53/'ANALISI STATICA LINEARE'!$G$28+1/('ANALISI STATICA LINEARE'!$G$33*'ANALISI STATICA LINEARE'!$G$9)*(1-B53/'ANALISI STATICA LINEARE'!$G$28)),IF(B53&lt;'ANALISI STATICA LINEARE'!$G$29,'ANALISI STATICA LINEARE'!$G$23*'ANALISI STATICA LINEARE'!$G$26*'ANALISI STATICA LINEARE'!$G$33*'ANALISI STATICA LINEARE'!$G$9,IF(B53&lt;'ANALISI STATICA LINEARE'!$G$30,'ANALISI STATICA LINEARE'!$G$23*'ANALISI STATICA LINEARE'!$G$26*'ANALISI STATICA LINEARE'!$G$33*'ANALISI STATICA LINEARE'!$G$9*('ANALISI STATICA LINEARE'!$G$29/B53),'ANALISI STATICA LINEARE'!$G$23*'ANALISI STATICA LINEARE'!$G$26*'ANALISI STATICA LINEARE'!$G$33*'ANALISI STATICA LINEARE'!$G$9*(('ANALISI STATICA LINEARE'!$G$29*'ANALISI STATICA LINEARE'!$G$30)/B53^2))))</f>
        <v>0.24638811287819995</v>
      </c>
      <c r="E53" s="20"/>
      <c r="F53" s="20"/>
      <c r="G53" s="20"/>
      <c r="H53" s="20"/>
      <c r="I53" s="20"/>
      <c r="J53" s="20"/>
      <c r="K53" s="20"/>
      <c r="L53" s="20"/>
      <c r="M53" s="20"/>
      <c r="N53" s="20"/>
    </row>
    <row r="54" spans="2:14" x14ac:dyDescent="0.25">
      <c r="B54" s="177">
        <f t="shared" si="0"/>
        <v>0.43000000000000022</v>
      </c>
      <c r="C54" s="171">
        <f>1/'ANALISI STATICA LINEARE'!$G$22*IF(B54&lt;'ANALISI STATICA LINEARE'!$G$28,'ANALISI STATICA LINEARE'!$G$23*'ANALISI STATICA LINEARE'!$G$26*'ANALISI STATICA LINEARE'!$G$32*'ANALISI STATICA LINEARE'!$G$9*(B54/'ANALISI STATICA LINEARE'!$G$28+1/('ANALISI STATICA LINEARE'!$G$32*'ANALISI STATICA LINEARE'!$G$9)*(1-B54/'ANALISI STATICA LINEARE'!$G$28)),IF(B54&lt;'ANALISI STATICA LINEARE'!$G$29,'ANALISI STATICA LINEARE'!$G$23*'ANALISI STATICA LINEARE'!$G$26*'ANALISI STATICA LINEARE'!$G$32*'ANALISI STATICA LINEARE'!$G$9,IF(B54&lt;'ANALISI STATICA LINEARE'!$G$30,'ANALISI STATICA LINEARE'!$G$23*'ANALISI STATICA LINEARE'!$G$26*'ANALISI STATICA LINEARE'!$G$32*'ANALISI STATICA LINEARE'!$G$9*('ANALISI STATICA LINEARE'!$G$29/B54),'ANALISI STATICA LINEARE'!$G$23*'ANALISI STATICA LINEARE'!$G$26*'ANALISI STATICA LINEARE'!$G$32*'ANALISI STATICA LINEARE'!$G$9*(('ANALISI STATICA LINEARE'!$G$29*'ANALISI STATICA LINEARE'!$G$30)/B54^2))))</f>
        <v>0.7095977650892159</v>
      </c>
      <c r="D54" s="171">
        <f>1/'ANALISI STATICA LINEARE'!$G$22*IF(B54&lt;'ANALISI STATICA LINEARE'!$G$28,'ANALISI STATICA LINEARE'!$G$23*'ANALISI STATICA LINEARE'!$G$26*'ANALISI STATICA LINEARE'!$G$33*'ANALISI STATICA LINEARE'!$G$9*(B54/'ANALISI STATICA LINEARE'!$G$28+1/('ANALISI STATICA LINEARE'!$G$33*'ANALISI STATICA LINEARE'!$G$9)*(1-B54/'ANALISI STATICA LINEARE'!$G$28)),IF(B54&lt;'ANALISI STATICA LINEARE'!$G$29,'ANALISI STATICA LINEARE'!$G$23*'ANALISI STATICA LINEARE'!$G$26*'ANALISI STATICA LINEARE'!$G$33*'ANALISI STATICA LINEARE'!$G$9,IF(B54&lt;'ANALISI STATICA LINEARE'!$G$30,'ANALISI STATICA LINEARE'!$G$23*'ANALISI STATICA LINEARE'!$G$26*'ANALISI STATICA LINEARE'!$G$33*'ANALISI STATICA LINEARE'!$G$9*('ANALISI STATICA LINEARE'!$G$29/B54),'ANALISI STATICA LINEARE'!$G$23*'ANALISI STATICA LINEARE'!$G$26*'ANALISI STATICA LINEARE'!$G$33*'ANALISI STATICA LINEARE'!$G$9*(('ANALISI STATICA LINEARE'!$G$29*'ANALISI STATICA LINEARE'!$G$30)/B54^2))))</f>
        <v>0.24638811287819995</v>
      </c>
      <c r="E54" s="20"/>
      <c r="F54" s="20"/>
      <c r="G54" s="20"/>
      <c r="H54" s="20"/>
      <c r="I54" s="20"/>
      <c r="J54" s="20"/>
      <c r="K54" s="20"/>
      <c r="L54" s="20"/>
      <c r="M54" s="20"/>
      <c r="N54" s="20"/>
    </row>
    <row r="55" spans="2:14" x14ac:dyDescent="0.25">
      <c r="B55" s="177">
        <f t="shared" si="0"/>
        <v>0.44000000000000022</v>
      </c>
      <c r="C55" s="171">
        <f>1/'ANALISI STATICA LINEARE'!$G$22*IF(B55&lt;'ANALISI STATICA LINEARE'!$G$28,'ANALISI STATICA LINEARE'!$G$23*'ANALISI STATICA LINEARE'!$G$26*'ANALISI STATICA LINEARE'!$G$32*'ANALISI STATICA LINEARE'!$G$9*(B55/'ANALISI STATICA LINEARE'!$G$28+1/('ANALISI STATICA LINEARE'!$G$32*'ANALISI STATICA LINEARE'!$G$9)*(1-B55/'ANALISI STATICA LINEARE'!$G$28)),IF(B55&lt;'ANALISI STATICA LINEARE'!$G$29,'ANALISI STATICA LINEARE'!$G$23*'ANALISI STATICA LINEARE'!$G$26*'ANALISI STATICA LINEARE'!$G$32*'ANALISI STATICA LINEARE'!$G$9,IF(B55&lt;'ANALISI STATICA LINEARE'!$G$30,'ANALISI STATICA LINEARE'!$G$23*'ANALISI STATICA LINEARE'!$G$26*'ANALISI STATICA LINEARE'!$G$32*'ANALISI STATICA LINEARE'!$G$9*('ANALISI STATICA LINEARE'!$G$29/B55),'ANALISI STATICA LINEARE'!$G$23*'ANALISI STATICA LINEARE'!$G$26*'ANALISI STATICA LINEARE'!$G$32*'ANALISI STATICA LINEARE'!$G$9*(('ANALISI STATICA LINEARE'!$G$29*'ANALISI STATICA LINEARE'!$G$30)/B55^2))))</f>
        <v>0.7095977650892159</v>
      </c>
      <c r="D55" s="171">
        <f>1/'ANALISI STATICA LINEARE'!$G$22*IF(B55&lt;'ANALISI STATICA LINEARE'!$G$28,'ANALISI STATICA LINEARE'!$G$23*'ANALISI STATICA LINEARE'!$G$26*'ANALISI STATICA LINEARE'!$G$33*'ANALISI STATICA LINEARE'!$G$9*(B55/'ANALISI STATICA LINEARE'!$G$28+1/('ANALISI STATICA LINEARE'!$G$33*'ANALISI STATICA LINEARE'!$G$9)*(1-B55/'ANALISI STATICA LINEARE'!$G$28)),IF(B55&lt;'ANALISI STATICA LINEARE'!$G$29,'ANALISI STATICA LINEARE'!$G$23*'ANALISI STATICA LINEARE'!$G$26*'ANALISI STATICA LINEARE'!$G$33*'ANALISI STATICA LINEARE'!$G$9,IF(B55&lt;'ANALISI STATICA LINEARE'!$G$30,'ANALISI STATICA LINEARE'!$G$23*'ANALISI STATICA LINEARE'!$G$26*'ANALISI STATICA LINEARE'!$G$33*'ANALISI STATICA LINEARE'!$G$9*('ANALISI STATICA LINEARE'!$G$29/B55),'ANALISI STATICA LINEARE'!$G$23*'ANALISI STATICA LINEARE'!$G$26*'ANALISI STATICA LINEARE'!$G$33*'ANALISI STATICA LINEARE'!$G$9*(('ANALISI STATICA LINEARE'!$G$29*'ANALISI STATICA LINEARE'!$G$30)/B55^2))))</f>
        <v>0.24638811287819995</v>
      </c>
      <c r="E55" s="20"/>
      <c r="F55" s="20"/>
      <c r="G55" s="20"/>
      <c r="H55" s="20"/>
      <c r="I55" s="20"/>
      <c r="J55" s="20"/>
      <c r="K55" s="20"/>
      <c r="L55" s="20"/>
      <c r="M55" s="20"/>
      <c r="N55" s="20"/>
    </row>
    <row r="56" spans="2:14" x14ac:dyDescent="0.25">
      <c r="B56" s="177">
        <f t="shared" si="0"/>
        <v>0.45000000000000023</v>
      </c>
      <c r="C56" s="171">
        <f>1/'ANALISI STATICA LINEARE'!$G$22*IF(B56&lt;'ANALISI STATICA LINEARE'!$G$28,'ANALISI STATICA LINEARE'!$G$23*'ANALISI STATICA LINEARE'!$G$26*'ANALISI STATICA LINEARE'!$G$32*'ANALISI STATICA LINEARE'!$G$9*(B56/'ANALISI STATICA LINEARE'!$G$28+1/('ANALISI STATICA LINEARE'!$G$32*'ANALISI STATICA LINEARE'!$G$9)*(1-B56/'ANALISI STATICA LINEARE'!$G$28)),IF(B56&lt;'ANALISI STATICA LINEARE'!$G$29,'ANALISI STATICA LINEARE'!$G$23*'ANALISI STATICA LINEARE'!$G$26*'ANALISI STATICA LINEARE'!$G$32*'ANALISI STATICA LINEARE'!$G$9,IF(B56&lt;'ANALISI STATICA LINEARE'!$G$30,'ANALISI STATICA LINEARE'!$G$23*'ANALISI STATICA LINEARE'!$G$26*'ANALISI STATICA LINEARE'!$G$32*'ANALISI STATICA LINEARE'!$G$9*('ANALISI STATICA LINEARE'!$G$29/B56),'ANALISI STATICA LINEARE'!$G$23*'ANALISI STATICA LINEARE'!$G$26*'ANALISI STATICA LINEARE'!$G$32*'ANALISI STATICA LINEARE'!$G$9*(('ANALISI STATICA LINEARE'!$G$29*'ANALISI STATICA LINEARE'!$G$30)/B56^2))))</f>
        <v>0.7095977650892159</v>
      </c>
      <c r="D56" s="171">
        <f>1/'ANALISI STATICA LINEARE'!$G$22*IF(B56&lt;'ANALISI STATICA LINEARE'!$G$28,'ANALISI STATICA LINEARE'!$G$23*'ANALISI STATICA LINEARE'!$G$26*'ANALISI STATICA LINEARE'!$G$33*'ANALISI STATICA LINEARE'!$G$9*(B56/'ANALISI STATICA LINEARE'!$G$28+1/('ANALISI STATICA LINEARE'!$G$33*'ANALISI STATICA LINEARE'!$G$9)*(1-B56/'ANALISI STATICA LINEARE'!$G$28)),IF(B56&lt;'ANALISI STATICA LINEARE'!$G$29,'ANALISI STATICA LINEARE'!$G$23*'ANALISI STATICA LINEARE'!$G$26*'ANALISI STATICA LINEARE'!$G$33*'ANALISI STATICA LINEARE'!$G$9,IF(B56&lt;'ANALISI STATICA LINEARE'!$G$30,'ANALISI STATICA LINEARE'!$G$23*'ANALISI STATICA LINEARE'!$G$26*'ANALISI STATICA LINEARE'!$G$33*'ANALISI STATICA LINEARE'!$G$9*('ANALISI STATICA LINEARE'!$G$29/B56),'ANALISI STATICA LINEARE'!$G$23*'ANALISI STATICA LINEARE'!$G$26*'ANALISI STATICA LINEARE'!$G$33*'ANALISI STATICA LINEARE'!$G$9*(('ANALISI STATICA LINEARE'!$G$29*'ANALISI STATICA LINEARE'!$G$30)/B56^2))))</f>
        <v>0.24638811287819995</v>
      </c>
      <c r="E56" s="20"/>
      <c r="F56" s="20"/>
      <c r="G56" s="20"/>
      <c r="H56" s="20"/>
      <c r="I56" s="20"/>
      <c r="J56" s="20"/>
      <c r="K56" s="20"/>
      <c r="L56" s="20"/>
      <c r="M56" s="20"/>
      <c r="N56" s="20"/>
    </row>
    <row r="57" spans="2:14" x14ac:dyDescent="0.25">
      <c r="B57" s="177">
        <f t="shared" si="0"/>
        <v>0.46000000000000024</v>
      </c>
      <c r="C57" s="171">
        <f>1/'ANALISI STATICA LINEARE'!$G$22*IF(B57&lt;'ANALISI STATICA LINEARE'!$G$28,'ANALISI STATICA LINEARE'!$G$23*'ANALISI STATICA LINEARE'!$G$26*'ANALISI STATICA LINEARE'!$G$32*'ANALISI STATICA LINEARE'!$G$9*(B57/'ANALISI STATICA LINEARE'!$G$28+1/('ANALISI STATICA LINEARE'!$G$32*'ANALISI STATICA LINEARE'!$G$9)*(1-B57/'ANALISI STATICA LINEARE'!$G$28)),IF(B57&lt;'ANALISI STATICA LINEARE'!$G$29,'ANALISI STATICA LINEARE'!$G$23*'ANALISI STATICA LINEARE'!$G$26*'ANALISI STATICA LINEARE'!$G$32*'ANALISI STATICA LINEARE'!$G$9,IF(B57&lt;'ANALISI STATICA LINEARE'!$G$30,'ANALISI STATICA LINEARE'!$G$23*'ANALISI STATICA LINEARE'!$G$26*'ANALISI STATICA LINEARE'!$G$32*'ANALISI STATICA LINEARE'!$G$9*('ANALISI STATICA LINEARE'!$G$29/B57),'ANALISI STATICA LINEARE'!$G$23*'ANALISI STATICA LINEARE'!$G$26*'ANALISI STATICA LINEARE'!$G$32*'ANALISI STATICA LINEARE'!$G$9*(('ANALISI STATICA LINEARE'!$G$29*'ANALISI STATICA LINEARE'!$G$30)/B57^2))))</f>
        <v>0.7095977650892159</v>
      </c>
      <c r="D57" s="171">
        <f>1/'ANALISI STATICA LINEARE'!$G$22*IF(B57&lt;'ANALISI STATICA LINEARE'!$G$28,'ANALISI STATICA LINEARE'!$G$23*'ANALISI STATICA LINEARE'!$G$26*'ANALISI STATICA LINEARE'!$G$33*'ANALISI STATICA LINEARE'!$G$9*(B57/'ANALISI STATICA LINEARE'!$G$28+1/('ANALISI STATICA LINEARE'!$G$33*'ANALISI STATICA LINEARE'!$G$9)*(1-B57/'ANALISI STATICA LINEARE'!$G$28)),IF(B57&lt;'ANALISI STATICA LINEARE'!$G$29,'ANALISI STATICA LINEARE'!$G$23*'ANALISI STATICA LINEARE'!$G$26*'ANALISI STATICA LINEARE'!$G$33*'ANALISI STATICA LINEARE'!$G$9,IF(B57&lt;'ANALISI STATICA LINEARE'!$G$30,'ANALISI STATICA LINEARE'!$G$23*'ANALISI STATICA LINEARE'!$G$26*'ANALISI STATICA LINEARE'!$G$33*'ANALISI STATICA LINEARE'!$G$9*('ANALISI STATICA LINEARE'!$G$29/B57),'ANALISI STATICA LINEARE'!$G$23*'ANALISI STATICA LINEARE'!$G$26*'ANALISI STATICA LINEARE'!$G$33*'ANALISI STATICA LINEARE'!$G$9*(('ANALISI STATICA LINEARE'!$G$29*'ANALISI STATICA LINEARE'!$G$30)/B57^2))))</f>
        <v>0.24638811287819995</v>
      </c>
      <c r="E57" s="20"/>
      <c r="F57" s="20"/>
      <c r="G57" s="20"/>
      <c r="H57" s="20"/>
      <c r="I57" s="20"/>
      <c r="J57" s="20"/>
      <c r="K57" s="20"/>
      <c r="L57" s="20"/>
      <c r="M57" s="20"/>
      <c r="N57" s="20"/>
    </row>
    <row r="58" spans="2:14" x14ac:dyDescent="0.25">
      <c r="B58" s="177">
        <f t="shared" si="0"/>
        <v>0.47000000000000025</v>
      </c>
      <c r="C58" s="171">
        <f>1/'ANALISI STATICA LINEARE'!$G$22*IF(B58&lt;'ANALISI STATICA LINEARE'!$G$28,'ANALISI STATICA LINEARE'!$G$23*'ANALISI STATICA LINEARE'!$G$26*'ANALISI STATICA LINEARE'!$G$32*'ANALISI STATICA LINEARE'!$G$9*(B58/'ANALISI STATICA LINEARE'!$G$28+1/('ANALISI STATICA LINEARE'!$G$32*'ANALISI STATICA LINEARE'!$G$9)*(1-B58/'ANALISI STATICA LINEARE'!$G$28)),IF(B58&lt;'ANALISI STATICA LINEARE'!$G$29,'ANALISI STATICA LINEARE'!$G$23*'ANALISI STATICA LINEARE'!$G$26*'ANALISI STATICA LINEARE'!$G$32*'ANALISI STATICA LINEARE'!$G$9,IF(B58&lt;'ANALISI STATICA LINEARE'!$G$30,'ANALISI STATICA LINEARE'!$G$23*'ANALISI STATICA LINEARE'!$G$26*'ANALISI STATICA LINEARE'!$G$32*'ANALISI STATICA LINEARE'!$G$9*('ANALISI STATICA LINEARE'!$G$29/B58),'ANALISI STATICA LINEARE'!$G$23*'ANALISI STATICA LINEARE'!$G$26*'ANALISI STATICA LINEARE'!$G$32*'ANALISI STATICA LINEARE'!$G$9*(('ANALISI STATICA LINEARE'!$G$29*'ANALISI STATICA LINEARE'!$G$30)/B58^2))))</f>
        <v>0.7095977650892159</v>
      </c>
      <c r="D58" s="171">
        <f>1/'ANALISI STATICA LINEARE'!$G$22*IF(B58&lt;'ANALISI STATICA LINEARE'!$G$28,'ANALISI STATICA LINEARE'!$G$23*'ANALISI STATICA LINEARE'!$G$26*'ANALISI STATICA LINEARE'!$G$33*'ANALISI STATICA LINEARE'!$G$9*(B58/'ANALISI STATICA LINEARE'!$G$28+1/('ANALISI STATICA LINEARE'!$G$33*'ANALISI STATICA LINEARE'!$G$9)*(1-B58/'ANALISI STATICA LINEARE'!$G$28)),IF(B58&lt;'ANALISI STATICA LINEARE'!$G$29,'ANALISI STATICA LINEARE'!$G$23*'ANALISI STATICA LINEARE'!$G$26*'ANALISI STATICA LINEARE'!$G$33*'ANALISI STATICA LINEARE'!$G$9,IF(B58&lt;'ANALISI STATICA LINEARE'!$G$30,'ANALISI STATICA LINEARE'!$G$23*'ANALISI STATICA LINEARE'!$G$26*'ANALISI STATICA LINEARE'!$G$33*'ANALISI STATICA LINEARE'!$G$9*('ANALISI STATICA LINEARE'!$G$29/B58),'ANALISI STATICA LINEARE'!$G$23*'ANALISI STATICA LINEARE'!$G$26*'ANALISI STATICA LINEARE'!$G$33*'ANALISI STATICA LINEARE'!$G$9*(('ANALISI STATICA LINEARE'!$G$29*'ANALISI STATICA LINEARE'!$G$30)/B58^2))))</f>
        <v>0.24638811287819995</v>
      </c>
      <c r="E58" s="20"/>
      <c r="F58" s="20"/>
      <c r="G58" s="20"/>
      <c r="H58" s="20"/>
      <c r="I58" s="20"/>
      <c r="J58" s="20"/>
      <c r="K58" s="20"/>
      <c r="L58" s="20"/>
      <c r="M58" s="20"/>
      <c r="N58" s="20"/>
    </row>
    <row r="59" spans="2:14" x14ac:dyDescent="0.25">
      <c r="B59" s="177">
        <f t="shared" si="0"/>
        <v>0.48000000000000026</v>
      </c>
      <c r="C59" s="171">
        <f>1/'ANALISI STATICA LINEARE'!$G$22*IF(B59&lt;'ANALISI STATICA LINEARE'!$G$28,'ANALISI STATICA LINEARE'!$G$23*'ANALISI STATICA LINEARE'!$G$26*'ANALISI STATICA LINEARE'!$G$32*'ANALISI STATICA LINEARE'!$G$9*(B59/'ANALISI STATICA LINEARE'!$G$28+1/('ANALISI STATICA LINEARE'!$G$32*'ANALISI STATICA LINEARE'!$G$9)*(1-B59/'ANALISI STATICA LINEARE'!$G$28)),IF(B59&lt;'ANALISI STATICA LINEARE'!$G$29,'ANALISI STATICA LINEARE'!$G$23*'ANALISI STATICA LINEARE'!$G$26*'ANALISI STATICA LINEARE'!$G$32*'ANALISI STATICA LINEARE'!$G$9,IF(B59&lt;'ANALISI STATICA LINEARE'!$G$30,'ANALISI STATICA LINEARE'!$G$23*'ANALISI STATICA LINEARE'!$G$26*'ANALISI STATICA LINEARE'!$G$32*'ANALISI STATICA LINEARE'!$G$9*('ANALISI STATICA LINEARE'!$G$29/B59),'ANALISI STATICA LINEARE'!$G$23*'ANALISI STATICA LINEARE'!$G$26*'ANALISI STATICA LINEARE'!$G$32*'ANALISI STATICA LINEARE'!$G$9*(('ANALISI STATICA LINEARE'!$G$29*'ANALISI STATICA LINEARE'!$G$30)/B59^2))))</f>
        <v>0.69731220486760903</v>
      </c>
      <c r="D59" s="171">
        <f>1/'ANALISI STATICA LINEARE'!$G$22*IF(B59&lt;'ANALISI STATICA LINEARE'!$G$28,'ANALISI STATICA LINEARE'!$G$23*'ANALISI STATICA LINEARE'!$G$26*'ANALISI STATICA LINEARE'!$G$33*'ANALISI STATICA LINEARE'!$G$9*(B59/'ANALISI STATICA LINEARE'!$G$28+1/('ANALISI STATICA LINEARE'!$G$33*'ANALISI STATICA LINEARE'!$G$9)*(1-B59/'ANALISI STATICA LINEARE'!$G$28)),IF(B59&lt;'ANALISI STATICA LINEARE'!$G$29,'ANALISI STATICA LINEARE'!$G$23*'ANALISI STATICA LINEARE'!$G$26*'ANALISI STATICA LINEARE'!$G$33*'ANALISI STATICA LINEARE'!$G$9,IF(B59&lt;'ANALISI STATICA LINEARE'!$G$30,'ANALISI STATICA LINEARE'!$G$23*'ANALISI STATICA LINEARE'!$G$26*'ANALISI STATICA LINEARE'!$G$33*'ANALISI STATICA LINEARE'!$G$9*('ANALISI STATICA LINEARE'!$G$29/B59),'ANALISI STATICA LINEARE'!$G$23*'ANALISI STATICA LINEARE'!$G$26*'ANALISI STATICA LINEARE'!$G$33*'ANALISI STATICA LINEARE'!$G$9*(('ANALISI STATICA LINEARE'!$G$29*'ANALISI STATICA LINEARE'!$G$30)/B59^2))))</f>
        <v>0.24212229335680874</v>
      </c>
      <c r="E59" s="20"/>
      <c r="F59" s="20"/>
      <c r="G59" s="20"/>
      <c r="H59" s="20"/>
      <c r="I59" s="20"/>
      <c r="J59" s="20"/>
      <c r="K59" s="20"/>
      <c r="L59" s="20"/>
      <c r="M59" s="20"/>
      <c r="N59" s="20"/>
    </row>
    <row r="60" spans="2:14" x14ac:dyDescent="0.25">
      <c r="B60" s="177">
        <f t="shared" si="0"/>
        <v>0.49000000000000027</v>
      </c>
      <c r="C60" s="171">
        <f>1/'ANALISI STATICA LINEARE'!$G$22*IF(B60&lt;'ANALISI STATICA LINEARE'!$G$28,'ANALISI STATICA LINEARE'!$G$23*'ANALISI STATICA LINEARE'!$G$26*'ANALISI STATICA LINEARE'!$G$32*'ANALISI STATICA LINEARE'!$G$9*(B60/'ANALISI STATICA LINEARE'!$G$28+1/('ANALISI STATICA LINEARE'!$G$32*'ANALISI STATICA LINEARE'!$G$9)*(1-B60/'ANALISI STATICA LINEARE'!$G$28)),IF(B60&lt;'ANALISI STATICA LINEARE'!$G$29,'ANALISI STATICA LINEARE'!$G$23*'ANALISI STATICA LINEARE'!$G$26*'ANALISI STATICA LINEARE'!$G$32*'ANALISI STATICA LINEARE'!$G$9,IF(B60&lt;'ANALISI STATICA LINEARE'!$G$30,'ANALISI STATICA LINEARE'!$G$23*'ANALISI STATICA LINEARE'!$G$26*'ANALISI STATICA LINEARE'!$G$32*'ANALISI STATICA LINEARE'!$G$9*('ANALISI STATICA LINEARE'!$G$29/B60),'ANALISI STATICA LINEARE'!$G$23*'ANALISI STATICA LINEARE'!$G$26*'ANALISI STATICA LINEARE'!$G$32*'ANALISI STATICA LINEARE'!$G$9*(('ANALISI STATICA LINEARE'!$G$29*'ANALISI STATICA LINEARE'!$G$30)/B60^2))))</f>
        <v>0.68308134354378025</v>
      </c>
      <c r="D60" s="171">
        <f>1/'ANALISI STATICA LINEARE'!$G$22*IF(B60&lt;'ANALISI STATICA LINEARE'!$G$28,'ANALISI STATICA LINEARE'!$G$23*'ANALISI STATICA LINEARE'!$G$26*'ANALISI STATICA LINEARE'!$G$33*'ANALISI STATICA LINEARE'!$G$9*(B60/'ANALISI STATICA LINEARE'!$G$28+1/('ANALISI STATICA LINEARE'!$G$33*'ANALISI STATICA LINEARE'!$G$9)*(1-B60/'ANALISI STATICA LINEARE'!$G$28)),IF(B60&lt;'ANALISI STATICA LINEARE'!$G$29,'ANALISI STATICA LINEARE'!$G$23*'ANALISI STATICA LINEARE'!$G$26*'ANALISI STATICA LINEARE'!$G$33*'ANALISI STATICA LINEARE'!$G$9,IF(B60&lt;'ANALISI STATICA LINEARE'!$G$30,'ANALISI STATICA LINEARE'!$G$23*'ANALISI STATICA LINEARE'!$G$26*'ANALISI STATICA LINEARE'!$G$33*'ANALISI STATICA LINEARE'!$G$9*('ANALISI STATICA LINEARE'!$G$29/B60),'ANALISI STATICA LINEARE'!$G$23*'ANALISI STATICA LINEARE'!$G$26*'ANALISI STATICA LINEARE'!$G$33*'ANALISI STATICA LINEARE'!$G$9*(('ANALISI STATICA LINEARE'!$G$29*'ANALISI STATICA LINEARE'!$G$30)/B60^2))))</f>
        <v>0.23718102206381259</v>
      </c>
      <c r="E60" s="20"/>
      <c r="F60" s="20"/>
      <c r="G60" s="20"/>
      <c r="H60" s="20"/>
      <c r="I60" s="20"/>
      <c r="J60" s="20"/>
      <c r="K60" s="20"/>
      <c r="L60" s="20"/>
      <c r="M60" s="20"/>
      <c r="N60" s="20"/>
    </row>
    <row r="61" spans="2:14" x14ac:dyDescent="0.25">
      <c r="B61" s="177">
        <f t="shared" si="0"/>
        <v>0.50000000000000022</v>
      </c>
      <c r="C61" s="171">
        <f>1/'ANALISI STATICA LINEARE'!$G$22*IF(B61&lt;'ANALISI STATICA LINEARE'!$G$28,'ANALISI STATICA LINEARE'!$G$23*'ANALISI STATICA LINEARE'!$G$26*'ANALISI STATICA LINEARE'!$G$32*'ANALISI STATICA LINEARE'!$G$9*(B61/'ANALISI STATICA LINEARE'!$G$28+1/('ANALISI STATICA LINEARE'!$G$32*'ANALISI STATICA LINEARE'!$G$9)*(1-B61/'ANALISI STATICA LINEARE'!$G$28)),IF(B61&lt;'ANALISI STATICA LINEARE'!$G$29,'ANALISI STATICA LINEARE'!$G$23*'ANALISI STATICA LINEARE'!$G$26*'ANALISI STATICA LINEARE'!$G$32*'ANALISI STATICA LINEARE'!$G$9,IF(B61&lt;'ANALISI STATICA LINEARE'!$G$30,'ANALISI STATICA LINEARE'!$G$23*'ANALISI STATICA LINEARE'!$G$26*'ANALISI STATICA LINEARE'!$G$32*'ANALISI STATICA LINEARE'!$G$9*('ANALISI STATICA LINEARE'!$G$29/B61),'ANALISI STATICA LINEARE'!$G$23*'ANALISI STATICA LINEARE'!$G$26*'ANALISI STATICA LINEARE'!$G$32*'ANALISI STATICA LINEARE'!$G$9*(('ANALISI STATICA LINEARE'!$G$29*'ANALISI STATICA LINEARE'!$G$30)/B61^2))))</f>
        <v>0.66941971667290467</v>
      </c>
      <c r="D61" s="171">
        <f>1/'ANALISI STATICA LINEARE'!$G$22*IF(B61&lt;'ANALISI STATICA LINEARE'!$G$28,'ANALISI STATICA LINEARE'!$G$23*'ANALISI STATICA LINEARE'!$G$26*'ANALISI STATICA LINEARE'!$G$33*'ANALISI STATICA LINEARE'!$G$9*(B61/'ANALISI STATICA LINEARE'!$G$28+1/('ANALISI STATICA LINEARE'!$G$33*'ANALISI STATICA LINEARE'!$G$9)*(1-B61/'ANALISI STATICA LINEARE'!$G$28)),IF(B61&lt;'ANALISI STATICA LINEARE'!$G$29,'ANALISI STATICA LINEARE'!$G$23*'ANALISI STATICA LINEARE'!$G$26*'ANALISI STATICA LINEARE'!$G$33*'ANALISI STATICA LINEARE'!$G$9,IF(B61&lt;'ANALISI STATICA LINEARE'!$G$30,'ANALISI STATICA LINEARE'!$G$23*'ANALISI STATICA LINEARE'!$G$26*'ANALISI STATICA LINEARE'!$G$33*'ANALISI STATICA LINEARE'!$G$9*('ANALISI STATICA LINEARE'!$G$29/B61),'ANALISI STATICA LINEARE'!$G$23*'ANALISI STATICA LINEARE'!$G$26*'ANALISI STATICA LINEARE'!$G$33*'ANALISI STATICA LINEARE'!$G$9*(('ANALISI STATICA LINEARE'!$G$29*'ANALISI STATICA LINEARE'!$G$30)/B61^2))))</f>
        <v>0.2324374016225364</v>
      </c>
      <c r="E61" s="20"/>
      <c r="F61" s="20"/>
      <c r="G61" s="20"/>
      <c r="H61" s="20"/>
      <c r="I61" s="20"/>
      <c r="J61" s="20"/>
      <c r="K61" s="20"/>
      <c r="L61" s="20"/>
      <c r="M61" s="20"/>
      <c r="N61" s="20"/>
    </row>
    <row r="62" spans="2:14" x14ac:dyDescent="0.25">
      <c r="B62" s="177">
        <f t="shared" si="0"/>
        <v>0.51000000000000023</v>
      </c>
      <c r="C62" s="171">
        <f>1/'ANALISI STATICA LINEARE'!$G$22*IF(B62&lt;'ANALISI STATICA LINEARE'!$G$28,'ANALISI STATICA LINEARE'!$G$23*'ANALISI STATICA LINEARE'!$G$26*'ANALISI STATICA LINEARE'!$G$32*'ANALISI STATICA LINEARE'!$G$9*(B62/'ANALISI STATICA LINEARE'!$G$28+1/('ANALISI STATICA LINEARE'!$G$32*'ANALISI STATICA LINEARE'!$G$9)*(1-B62/'ANALISI STATICA LINEARE'!$G$28)),IF(B62&lt;'ANALISI STATICA LINEARE'!$G$29,'ANALISI STATICA LINEARE'!$G$23*'ANALISI STATICA LINEARE'!$G$26*'ANALISI STATICA LINEARE'!$G$32*'ANALISI STATICA LINEARE'!$G$9,IF(B62&lt;'ANALISI STATICA LINEARE'!$G$30,'ANALISI STATICA LINEARE'!$G$23*'ANALISI STATICA LINEARE'!$G$26*'ANALISI STATICA LINEARE'!$G$32*'ANALISI STATICA LINEARE'!$G$9*('ANALISI STATICA LINEARE'!$G$29/B62),'ANALISI STATICA LINEARE'!$G$23*'ANALISI STATICA LINEARE'!$G$26*'ANALISI STATICA LINEARE'!$G$32*'ANALISI STATICA LINEARE'!$G$9*(('ANALISI STATICA LINEARE'!$G$29*'ANALISI STATICA LINEARE'!$G$30)/B62^2))))</f>
        <v>0.6562938398753968</v>
      </c>
      <c r="D62" s="171">
        <f>1/'ANALISI STATICA LINEARE'!$G$22*IF(B62&lt;'ANALISI STATICA LINEARE'!$G$28,'ANALISI STATICA LINEARE'!$G$23*'ANALISI STATICA LINEARE'!$G$26*'ANALISI STATICA LINEARE'!$G$33*'ANALISI STATICA LINEARE'!$G$9*(B62/'ANALISI STATICA LINEARE'!$G$28+1/('ANALISI STATICA LINEARE'!$G$33*'ANALISI STATICA LINEARE'!$G$9)*(1-B62/'ANALISI STATICA LINEARE'!$G$28)),IF(B62&lt;'ANALISI STATICA LINEARE'!$G$29,'ANALISI STATICA LINEARE'!$G$23*'ANALISI STATICA LINEARE'!$G$26*'ANALISI STATICA LINEARE'!$G$33*'ANALISI STATICA LINEARE'!$G$9,IF(B62&lt;'ANALISI STATICA LINEARE'!$G$30,'ANALISI STATICA LINEARE'!$G$23*'ANALISI STATICA LINEARE'!$G$26*'ANALISI STATICA LINEARE'!$G$33*'ANALISI STATICA LINEARE'!$G$9*('ANALISI STATICA LINEARE'!$G$29/B62),'ANALISI STATICA LINEARE'!$G$23*'ANALISI STATICA LINEARE'!$G$26*'ANALISI STATICA LINEARE'!$G$33*'ANALISI STATICA LINEARE'!$G$9*(('ANALISI STATICA LINEARE'!$G$29*'ANALISI STATICA LINEARE'!$G$30)/B62^2))))</f>
        <v>0.22787980551229056</v>
      </c>
      <c r="E62" s="20"/>
      <c r="F62" s="20"/>
      <c r="G62" s="20"/>
      <c r="H62" s="20"/>
      <c r="I62" s="20"/>
      <c r="J62" s="20"/>
      <c r="K62" s="20"/>
      <c r="L62" s="20"/>
      <c r="M62" s="20"/>
      <c r="N62" s="20"/>
    </row>
    <row r="63" spans="2:14" x14ac:dyDescent="0.25">
      <c r="B63" s="177">
        <f t="shared" si="0"/>
        <v>0.52000000000000024</v>
      </c>
      <c r="C63" s="171">
        <f>1/'ANALISI STATICA LINEARE'!$G$22*IF(B63&lt;'ANALISI STATICA LINEARE'!$G$28,'ANALISI STATICA LINEARE'!$G$23*'ANALISI STATICA LINEARE'!$G$26*'ANALISI STATICA LINEARE'!$G$32*'ANALISI STATICA LINEARE'!$G$9*(B63/'ANALISI STATICA LINEARE'!$G$28+1/('ANALISI STATICA LINEARE'!$G$32*'ANALISI STATICA LINEARE'!$G$9)*(1-B63/'ANALISI STATICA LINEARE'!$G$28)),IF(B63&lt;'ANALISI STATICA LINEARE'!$G$29,'ANALISI STATICA LINEARE'!$G$23*'ANALISI STATICA LINEARE'!$G$26*'ANALISI STATICA LINEARE'!$G$32*'ANALISI STATICA LINEARE'!$G$9,IF(B63&lt;'ANALISI STATICA LINEARE'!$G$30,'ANALISI STATICA LINEARE'!$G$23*'ANALISI STATICA LINEARE'!$G$26*'ANALISI STATICA LINEARE'!$G$32*'ANALISI STATICA LINEARE'!$G$9*('ANALISI STATICA LINEARE'!$G$29/B63),'ANALISI STATICA LINEARE'!$G$23*'ANALISI STATICA LINEARE'!$G$26*'ANALISI STATICA LINEARE'!$G$32*'ANALISI STATICA LINEARE'!$G$9*(('ANALISI STATICA LINEARE'!$G$29*'ANALISI STATICA LINEARE'!$G$30)/B63^2))))</f>
        <v>0.64367280449317754</v>
      </c>
      <c r="D63" s="171">
        <f>1/'ANALISI STATICA LINEARE'!$G$22*IF(B63&lt;'ANALISI STATICA LINEARE'!$G$28,'ANALISI STATICA LINEARE'!$G$23*'ANALISI STATICA LINEARE'!$G$26*'ANALISI STATICA LINEARE'!$G$33*'ANALISI STATICA LINEARE'!$G$9*(B63/'ANALISI STATICA LINEARE'!$G$28+1/('ANALISI STATICA LINEARE'!$G$33*'ANALISI STATICA LINEARE'!$G$9)*(1-B63/'ANALISI STATICA LINEARE'!$G$28)),IF(B63&lt;'ANALISI STATICA LINEARE'!$G$29,'ANALISI STATICA LINEARE'!$G$23*'ANALISI STATICA LINEARE'!$G$26*'ANALISI STATICA LINEARE'!$G$33*'ANALISI STATICA LINEARE'!$G$9,IF(B63&lt;'ANALISI STATICA LINEARE'!$G$30,'ANALISI STATICA LINEARE'!$G$23*'ANALISI STATICA LINEARE'!$G$26*'ANALISI STATICA LINEARE'!$G$33*'ANALISI STATICA LINEARE'!$G$9*('ANALISI STATICA LINEARE'!$G$29/B63),'ANALISI STATICA LINEARE'!$G$23*'ANALISI STATICA LINEARE'!$G$26*'ANALISI STATICA LINEARE'!$G$33*'ANALISI STATICA LINEARE'!$G$9*(('ANALISI STATICA LINEARE'!$G$29*'ANALISI STATICA LINEARE'!$G$30)/B63^2))))</f>
        <v>0.2234975015601311</v>
      </c>
      <c r="E63" s="20"/>
      <c r="F63" s="20"/>
      <c r="G63" s="20"/>
      <c r="H63" s="20"/>
      <c r="I63" s="20"/>
      <c r="J63" s="20"/>
      <c r="K63" s="20"/>
      <c r="L63" s="20"/>
      <c r="M63" s="20"/>
      <c r="N63" s="20"/>
    </row>
    <row r="64" spans="2:14" x14ac:dyDescent="0.25">
      <c r="B64" s="177">
        <f t="shared" si="0"/>
        <v>0.53000000000000025</v>
      </c>
      <c r="C64" s="171">
        <f>1/'ANALISI STATICA LINEARE'!$G$22*IF(B64&lt;'ANALISI STATICA LINEARE'!$G$28,'ANALISI STATICA LINEARE'!$G$23*'ANALISI STATICA LINEARE'!$G$26*'ANALISI STATICA LINEARE'!$G$32*'ANALISI STATICA LINEARE'!$G$9*(B64/'ANALISI STATICA LINEARE'!$G$28+1/('ANALISI STATICA LINEARE'!$G$32*'ANALISI STATICA LINEARE'!$G$9)*(1-B64/'ANALISI STATICA LINEARE'!$G$28)),IF(B64&lt;'ANALISI STATICA LINEARE'!$G$29,'ANALISI STATICA LINEARE'!$G$23*'ANALISI STATICA LINEARE'!$G$26*'ANALISI STATICA LINEARE'!$G$32*'ANALISI STATICA LINEARE'!$G$9,IF(B64&lt;'ANALISI STATICA LINEARE'!$G$30,'ANALISI STATICA LINEARE'!$G$23*'ANALISI STATICA LINEARE'!$G$26*'ANALISI STATICA LINEARE'!$G$32*'ANALISI STATICA LINEARE'!$G$9*('ANALISI STATICA LINEARE'!$G$29/B64),'ANALISI STATICA LINEARE'!$G$23*'ANALISI STATICA LINEARE'!$G$26*'ANALISI STATICA LINEARE'!$G$32*'ANALISI STATICA LINEARE'!$G$9*(('ANALISI STATICA LINEARE'!$G$29*'ANALISI STATICA LINEARE'!$G$30)/B64^2))))</f>
        <v>0.63152803459707996</v>
      </c>
      <c r="D64" s="171">
        <f>1/'ANALISI STATICA LINEARE'!$G$22*IF(B64&lt;'ANALISI STATICA LINEARE'!$G$28,'ANALISI STATICA LINEARE'!$G$23*'ANALISI STATICA LINEARE'!$G$26*'ANALISI STATICA LINEARE'!$G$33*'ANALISI STATICA LINEARE'!$G$9*(B64/'ANALISI STATICA LINEARE'!$G$28+1/('ANALISI STATICA LINEARE'!$G$33*'ANALISI STATICA LINEARE'!$G$9)*(1-B64/'ANALISI STATICA LINEARE'!$G$28)),IF(B64&lt;'ANALISI STATICA LINEARE'!$G$29,'ANALISI STATICA LINEARE'!$G$23*'ANALISI STATICA LINEARE'!$G$26*'ANALISI STATICA LINEARE'!$G$33*'ANALISI STATICA LINEARE'!$G$9,IF(B64&lt;'ANALISI STATICA LINEARE'!$G$30,'ANALISI STATICA LINEARE'!$G$23*'ANALISI STATICA LINEARE'!$G$26*'ANALISI STATICA LINEARE'!$G$33*'ANALISI STATICA LINEARE'!$G$9*('ANALISI STATICA LINEARE'!$G$29/B64),'ANALISI STATICA LINEARE'!$G$23*'ANALISI STATICA LINEARE'!$G$26*'ANALISI STATICA LINEARE'!$G$33*'ANALISI STATICA LINEARE'!$G$9*(('ANALISI STATICA LINEARE'!$G$29*'ANALISI STATICA LINEARE'!$G$30)/B64^2))))</f>
        <v>0.21928056756843051</v>
      </c>
      <c r="E64" s="20"/>
      <c r="F64" s="20"/>
      <c r="G64" s="20"/>
      <c r="H64" s="20"/>
      <c r="I64" s="20"/>
      <c r="J64" s="20"/>
      <c r="K64" s="20"/>
      <c r="L64" s="20"/>
      <c r="M64" s="20"/>
      <c r="N64" s="20"/>
    </row>
    <row r="65" spans="2:14" x14ac:dyDescent="0.25">
      <c r="B65" s="177">
        <f t="shared" si="0"/>
        <v>0.54000000000000026</v>
      </c>
      <c r="C65" s="171">
        <f>1/'ANALISI STATICA LINEARE'!$G$22*IF(B65&lt;'ANALISI STATICA LINEARE'!$G$28,'ANALISI STATICA LINEARE'!$G$23*'ANALISI STATICA LINEARE'!$G$26*'ANALISI STATICA LINEARE'!$G$32*'ANALISI STATICA LINEARE'!$G$9*(B65/'ANALISI STATICA LINEARE'!$G$28+1/('ANALISI STATICA LINEARE'!$G$32*'ANALISI STATICA LINEARE'!$G$9)*(1-B65/'ANALISI STATICA LINEARE'!$G$28)),IF(B65&lt;'ANALISI STATICA LINEARE'!$G$29,'ANALISI STATICA LINEARE'!$G$23*'ANALISI STATICA LINEARE'!$G$26*'ANALISI STATICA LINEARE'!$G$32*'ANALISI STATICA LINEARE'!$G$9,IF(B65&lt;'ANALISI STATICA LINEARE'!$G$30,'ANALISI STATICA LINEARE'!$G$23*'ANALISI STATICA LINEARE'!$G$26*'ANALISI STATICA LINEARE'!$G$32*'ANALISI STATICA LINEARE'!$G$9*('ANALISI STATICA LINEARE'!$G$29/B65),'ANALISI STATICA LINEARE'!$G$23*'ANALISI STATICA LINEARE'!$G$26*'ANALISI STATICA LINEARE'!$G$32*'ANALISI STATICA LINEARE'!$G$9*(('ANALISI STATICA LINEARE'!$G$29*'ANALISI STATICA LINEARE'!$G$30)/B65^2))))</f>
        <v>0.61983307099343032</v>
      </c>
      <c r="D65" s="171">
        <f>1/'ANALISI STATICA LINEARE'!$G$22*IF(B65&lt;'ANALISI STATICA LINEARE'!$G$28,'ANALISI STATICA LINEARE'!$G$23*'ANALISI STATICA LINEARE'!$G$26*'ANALISI STATICA LINEARE'!$G$33*'ANALISI STATICA LINEARE'!$G$9*(B65/'ANALISI STATICA LINEARE'!$G$28+1/('ANALISI STATICA LINEARE'!$G$33*'ANALISI STATICA LINEARE'!$G$9)*(1-B65/'ANALISI STATICA LINEARE'!$G$28)),IF(B65&lt;'ANALISI STATICA LINEARE'!$G$29,'ANALISI STATICA LINEARE'!$G$23*'ANALISI STATICA LINEARE'!$G$26*'ANALISI STATICA LINEARE'!$G$33*'ANALISI STATICA LINEARE'!$G$9,IF(B65&lt;'ANALISI STATICA LINEARE'!$G$30,'ANALISI STATICA LINEARE'!$G$23*'ANALISI STATICA LINEARE'!$G$26*'ANALISI STATICA LINEARE'!$G$33*'ANALISI STATICA LINEARE'!$G$9*('ANALISI STATICA LINEARE'!$G$29/B65),'ANALISI STATICA LINEARE'!$G$23*'ANALISI STATICA LINEARE'!$G$26*'ANALISI STATICA LINEARE'!$G$33*'ANALISI STATICA LINEARE'!$G$9*(('ANALISI STATICA LINEARE'!$G$29*'ANALISI STATICA LINEARE'!$G$30)/B65^2))))</f>
        <v>0.21521981631716333</v>
      </c>
      <c r="E65" s="20"/>
      <c r="F65" s="20"/>
      <c r="G65" s="20"/>
      <c r="H65" s="20"/>
      <c r="I65" s="20"/>
      <c r="J65" s="20"/>
      <c r="K65" s="20"/>
      <c r="L65" s="20"/>
      <c r="M65" s="20"/>
      <c r="N65" s="20"/>
    </row>
    <row r="66" spans="2:14" x14ac:dyDescent="0.25">
      <c r="B66" s="177">
        <f t="shared" si="0"/>
        <v>0.55000000000000027</v>
      </c>
      <c r="C66" s="171">
        <f>1/'ANALISI STATICA LINEARE'!$G$22*IF(B66&lt;'ANALISI STATICA LINEARE'!$G$28,'ANALISI STATICA LINEARE'!$G$23*'ANALISI STATICA LINEARE'!$G$26*'ANALISI STATICA LINEARE'!$G$32*'ANALISI STATICA LINEARE'!$G$9*(B66/'ANALISI STATICA LINEARE'!$G$28+1/('ANALISI STATICA LINEARE'!$G$32*'ANALISI STATICA LINEARE'!$G$9)*(1-B66/'ANALISI STATICA LINEARE'!$G$28)),IF(B66&lt;'ANALISI STATICA LINEARE'!$G$29,'ANALISI STATICA LINEARE'!$G$23*'ANALISI STATICA LINEARE'!$G$26*'ANALISI STATICA LINEARE'!$G$32*'ANALISI STATICA LINEARE'!$G$9,IF(B66&lt;'ANALISI STATICA LINEARE'!$G$30,'ANALISI STATICA LINEARE'!$G$23*'ANALISI STATICA LINEARE'!$G$26*'ANALISI STATICA LINEARE'!$G$32*'ANALISI STATICA LINEARE'!$G$9*('ANALISI STATICA LINEARE'!$G$29/B66),'ANALISI STATICA LINEARE'!$G$23*'ANALISI STATICA LINEARE'!$G$26*'ANALISI STATICA LINEARE'!$G$32*'ANALISI STATICA LINEARE'!$G$9*(('ANALISI STATICA LINEARE'!$G$29*'ANALISI STATICA LINEARE'!$G$30)/B66^2))))</f>
        <v>0.60856337879354971</v>
      </c>
      <c r="D66" s="171">
        <f>1/'ANALISI STATICA LINEARE'!$G$22*IF(B66&lt;'ANALISI STATICA LINEARE'!$G$28,'ANALISI STATICA LINEARE'!$G$23*'ANALISI STATICA LINEARE'!$G$26*'ANALISI STATICA LINEARE'!$G$33*'ANALISI STATICA LINEARE'!$G$9*(B66/'ANALISI STATICA LINEARE'!$G$28+1/('ANALISI STATICA LINEARE'!$G$33*'ANALISI STATICA LINEARE'!$G$9)*(1-B66/'ANALISI STATICA LINEARE'!$G$28)),IF(B66&lt;'ANALISI STATICA LINEARE'!$G$29,'ANALISI STATICA LINEARE'!$G$23*'ANALISI STATICA LINEARE'!$G$26*'ANALISI STATICA LINEARE'!$G$33*'ANALISI STATICA LINEARE'!$G$9,IF(B66&lt;'ANALISI STATICA LINEARE'!$G$30,'ANALISI STATICA LINEARE'!$G$23*'ANALISI STATICA LINEARE'!$G$26*'ANALISI STATICA LINEARE'!$G$33*'ANALISI STATICA LINEARE'!$G$9*('ANALISI STATICA LINEARE'!$G$29/B66),'ANALISI STATICA LINEARE'!$G$23*'ANALISI STATICA LINEARE'!$G$26*'ANALISI STATICA LINEARE'!$G$33*'ANALISI STATICA LINEARE'!$G$9*(('ANALISI STATICA LINEARE'!$G$29*'ANALISI STATICA LINEARE'!$G$30)/B66^2))))</f>
        <v>0.21130672874776035</v>
      </c>
      <c r="E66" s="20"/>
      <c r="F66" s="20"/>
      <c r="G66" s="20"/>
      <c r="H66" s="20"/>
      <c r="I66" s="20"/>
      <c r="J66" s="20"/>
      <c r="K66" s="20"/>
      <c r="L66" s="20"/>
      <c r="M66" s="20"/>
      <c r="N66" s="20"/>
    </row>
    <row r="67" spans="2:14" x14ac:dyDescent="0.25">
      <c r="B67" s="177">
        <f t="shared" si="0"/>
        <v>0.56000000000000028</v>
      </c>
      <c r="C67" s="171">
        <f>1/'ANALISI STATICA LINEARE'!$G$22*IF(B67&lt;'ANALISI STATICA LINEARE'!$G$28,'ANALISI STATICA LINEARE'!$G$23*'ANALISI STATICA LINEARE'!$G$26*'ANALISI STATICA LINEARE'!$G$32*'ANALISI STATICA LINEARE'!$G$9*(B67/'ANALISI STATICA LINEARE'!$G$28+1/('ANALISI STATICA LINEARE'!$G$32*'ANALISI STATICA LINEARE'!$G$9)*(1-B67/'ANALISI STATICA LINEARE'!$G$28)),IF(B67&lt;'ANALISI STATICA LINEARE'!$G$29,'ANALISI STATICA LINEARE'!$G$23*'ANALISI STATICA LINEARE'!$G$26*'ANALISI STATICA LINEARE'!$G$32*'ANALISI STATICA LINEARE'!$G$9,IF(B67&lt;'ANALISI STATICA LINEARE'!$G$30,'ANALISI STATICA LINEARE'!$G$23*'ANALISI STATICA LINEARE'!$G$26*'ANALISI STATICA LINEARE'!$G$32*'ANALISI STATICA LINEARE'!$G$9*('ANALISI STATICA LINEARE'!$G$29/B67),'ANALISI STATICA LINEARE'!$G$23*'ANALISI STATICA LINEARE'!$G$26*'ANALISI STATICA LINEARE'!$G$32*'ANALISI STATICA LINEARE'!$G$9*(('ANALISI STATICA LINEARE'!$G$29*'ANALISI STATICA LINEARE'!$G$30)/B67^2))))</f>
        <v>0.59769617560080779</v>
      </c>
      <c r="D67" s="171">
        <f>1/'ANALISI STATICA LINEARE'!$G$22*IF(B67&lt;'ANALISI STATICA LINEARE'!$G$28,'ANALISI STATICA LINEARE'!$G$23*'ANALISI STATICA LINEARE'!$G$26*'ANALISI STATICA LINEARE'!$G$33*'ANALISI STATICA LINEARE'!$G$9*(B67/'ANALISI STATICA LINEARE'!$G$28+1/('ANALISI STATICA LINEARE'!$G$33*'ANALISI STATICA LINEARE'!$G$9)*(1-B67/'ANALISI STATICA LINEARE'!$G$28)),IF(B67&lt;'ANALISI STATICA LINEARE'!$G$29,'ANALISI STATICA LINEARE'!$G$23*'ANALISI STATICA LINEARE'!$G$26*'ANALISI STATICA LINEARE'!$G$33*'ANALISI STATICA LINEARE'!$G$9,IF(B67&lt;'ANALISI STATICA LINEARE'!$G$30,'ANALISI STATICA LINEARE'!$G$23*'ANALISI STATICA LINEARE'!$G$26*'ANALISI STATICA LINEARE'!$G$33*'ANALISI STATICA LINEARE'!$G$9*('ANALISI STATICA LINEARE'!$G$29/B67),'ANALISI STATICA LINEARE'!$G$23*'ANALISI STATICA LINEARE'!$G$26*'ANALISI STATICA LINEARE'!$G$33*'ANALISI STATICA LINEARE'!$G$9*(('ANALISI STATICA LINEARE'!$G$29*'ANALISI STATICA LINEARE'!$G$30)/B67^2))))</f>
        <v>0.20753339430583603</v>
      </c>
      <c r="E67" s="20"/>
      <c r="F67" s="20"/>
      <c r="G67" s="20"/>
      <c r="H67" s="20"/>
      <c r="I67" s="20"/>
      <c r="J67" s="20"/>
      <c r="K67" s="20"/>
      <c r="L67" s="20"/>
      <c r="M67" s="20"/>
      <c r="N67" s="20"/>
    </row>
    <row r="68" spans="2:14" x14ac:dyDescent="0.25">
      <c r="B68" s="177">
        <f t="shared" si="0"/>
        <v>0.57000000000000028</v>
      </c>
      <c r="C68" s="171">
        <f>1/'ANALISI STATICA LINEARE'!$G$22*IF(B68&lt;'ANALISI STATICA LINEARE'!$G$28,'ANALISI STATICA LINEARE'!$G$23*'ANALISI STATICA LINEARE'!$G$26*'ANALISI STATICA LINEARE'!$G$32*'ANALISI STATICA LINEARE'!$G$9*(B68/'ANALISI STATICA LINEARE'!$G$28+1/('ANALISI STATICA LINEARE'!$G$32*'ANALISI STATICA LINEARE'!$G$9)*(1-B68/'ANALISI STATICA LINEARE'!$G$28)),IF(B68&lt;'ANALISI STATICA LINEARE'!$G$29,'ANALISI STATICA LINEARE'!$G$23*'ANALISI STATICA LINEARE'!$G$26*'ANALISI STATICA LINEARE'!$G$32*'ANALISI STATICA LINEARE'!$G$9,IF(B68&lt;'ANALISI STATICA LINEARE'!$G$30,'ANALISI STATICA LINEARE'!$G$23*'ANALISI STATICA LINEARE'!$G$26*'ANALISI STATICA LINEARE'!$G$32*'ANALISI STATICA LINEARE'!$G$9*('ANALISI STATICA LINEARE'!$G$29/B68),'ANALISI STATICA LINEARE'!$G$23*'ANALISI STATICA LINEARE'!$G$26*'ANALISI STATICA LINEARE'!$G$32*'ANALISI STATICA LINEARE'!$G$9*(('ANALISI STATICA LINEARE'!$G$29*'ANALISI STATICA LINEARE'!$G$30)/B68^2))))</f>
        <v>0.58721027778324975</v>
      </c>
      <c r="D68" s="171">
        <f>1/'ANALISI STATICA LINEARE'!$G$22*IF(B68&lt;'ANALISI STATICA LINEARE'!$G$28,'ANALISI STATICA LINEARE'!$G$23*'ANALISI STATICA LINEARE'!$G$26*'ANALISI STATICA LINEARE'!$G$33*'ANALISI STATICA LINEARE'!$G$9*(B68/'ANALISI STATICA LINEARE'!$G$28+1/('ANALISI STATICA LINEARE'!$G$33*'ANALISI STATICA LINEARE'!$G$9)*(1-B68/'ANALISI STATICA LINEARE'!$G$28)),IF(B68&lt;'ANALISI STATICA LINEARE'!$G$29,'ANALISI STATICA LINEARE'!$G$23*'ANALISI STATICA LINEARE'!$G$26*'ANALISI STATICA LINEARE'!$G$33*'ANALISI STATICA LINEARE'!$G$9,IF(B68&lt;'ANALISI STATICA LINEARE'!$G$30,'ANALISI STATICA LINEARE'!$G$23*'ANALISI STATICA LINEARE'!$G$26*'ANALISI STATICA LINEARE'!$G$33*'ANALISI STATICA LINEARE'!$G$9*('ANALISI STATICA LINEARE'!$G$29/B68),'ANALISI STATICA LINEARE'!$G$23*'ANALISI STATICA LINEARE'!$G$26*'ANALISI STATICA LINEARE'!$G$33*'ANALISI STATICA LINEARE'!$G$9*(('ANALISI STATICA LINEARE'!$G$29*'ANALISI STATICA LINEARE'!$G$30)/B68^2))))</f>
        <v>0.20389245756362839</v>
      </c>
      <c r="E68" s="20"/>
      <c r="F68" s="20"/>
      <c r="G68" s="20"/>
      <c r="H68" s="20"/>
      <c r="I68" s="20"/>
      <c r="J68" s="20"/>
      <c r="K68" s="20"/>
      <c r="L68" s="20"/>
      <c r="M68" s="20"/>
      <c r="N68" s="20"/>
    </row>
    <row r="69" spans="2:14" x14ac:dyDescent="0.25">
      <c r="B69" s="177">
        <f t="shared" si="0"/>
        <v>0.58000000000000029</v>
      </c>
      <c r="C69" s="171">
        <f>1/'ANALISI STATICA LINEARE'!$G$22*IF(B69&lt;'ANALISI STATICA LINEARE'!$G$28,'ANALISI STATICA LINEARE'!$G$23*'ANALISI STATICA LINEARE'!$G$26*'ANALISI STATICA LINEARE'!$G$32*'ANALISI STATICA LINEARE'!$G$9*(B69/'ANALISI STATICA LINEARE'!$G$28+1/('ANALISI STATICA LINEARE'!$G$32*'ANALISI STATICA LINEARE'!$G$9)*(1-B69/'ANALISI STATICA LINEARE'!$G$28)),IF(B69&lt;'ANALISI STATICA LINEARE'!$G$29,'ANALISI STATICA LINEARE'!$G$23*'ANALISI STATICA LINEARE'!$G$26*'ANALISI STATICA LINEARE'!$G$32*'ANALISI STATICA LINEARE'!$G$9,IF(B69&lt;'ANALISI STATICA LINEARE'!$G$30,'ANALISI STATICA LINEARE'!$G$23*'ANALISI STATICA LINEARE'!$G$26*'ANALISI STATICA LINEARE'!$G$32*'ANALISI STATICA LINEARE'!$G$9*('ANALISI STATICA LINEARE'!$G$29/B69),'ANALISI STATICA LINEARE'!$G$23*'ANALISI STATICA LINEARE'!$G$26*'ANALISI STATICA LINEARE'!$G$32*'ANALISI STATICA LINEARE'!$G$9*(('ANALISI STATICA LINEARE'!$G$29*'ANALISI STATICA LINEARE'!$G$30)/B69^2))))</f>
        <v>0.57708596264905576</v>
      </c>
      <c r="D69" s="171">
        <f>1/'ANALISI STATICA LINEARE'!$G$22*IF(B69&lt;'ANALISI STATICA LINEARE'!$G$28,'ANALISI STATICA LINEARE'!$G$23*'ANALISI STATICA LINEARE'!$G$26*'ANALISI STATICA LINEARE'!$G$33*'ANALISI STATICA LINEARE'!$G$9*(B69/'ANALISI STATICA LINEARE'!$G$28+1/('ANALISI STATICA LINEARE'!$G$33*'ANALISI STATICA LINEARE'!$G$9)*(1-B69/'ANALISI STATICA LINEARE'!$G$28)),IF(B69&lt;'ANALISI STATICA LINEARE'!$G$29,'ANALISI STATICA LINEARE'!$G$23*'ANALISI STATICA LINEARE'!$G$26*'ANALISI STATICA LINEARE'!$G$33*'ANALISI STATICA LINEARE'!$G$9,IF(B69&lt;'ANALISI STATICA LINEARE'!$G$30,'ANALISI STATICA LINEARE'!$G$23*'ANALISI STATICA LINEARE'!$G$26*'ANALISI STATICA LINEARE'!$G$33*'ANALISI STATICA LINEARE'!$G$9*('ANALISI STATICA LINEARE'!$G$29/B69),'ANALISI STATICA LINEARE'!$G$23*'ANALISI STATICA LINEARE'!$G$26*'ANALISI STATICA LINEARE'!$G$33*'ANALISI STATICA LINEARE'!$G$9*(('ANALISI STATICA LINEARE'!$G$29*'ANALISI STATICA LINEARE'!$G$30)/B69^2))))</f>
        <v>0.20037707036425551</v>
      </c>
      <c r="E69" s="20"/>
      <c r="F69" s="20"/>
      <c r="G69" s="20"/>
      <c r="H69" s="20"/>
      <c r="I69" s="20"/>
      <c r="J69" s="20"/>
      <c r="K69" s="20"/>
      <c r="L69" s="20"/>
      <c r="M69" s="20"/>
      <c r="N69" s="20"/>
    </row>
    <row r="70" spans="2:14" x14ac:dyDescent="0.25">
      <c r="B70" s="177">
        <f t="shared" si="0"/>
        <v>0.5900000000000003</v>
      </c>
      <c r="C70" s="171">
        <f>1/'ANALISI STATICA LINEARE'!$G$22*IF(B70&lt;'ANALISI STATICA LINEARE'!$G$28,'ANALISI STATICA LINEARE'!$G$23*'ANALISI STATICA LINEARE'!$G$26*'ANALISI STATICA LINEARE'!$G$32*'ANALISI STATICA LINEARE'!$G$9*(B70/'ANALISI STATICA LINEARE'!$G$28+1/('ANALISI STATICA LINEARE'!$G$32*'ANALISI STATICA LINEARE'!$G$9)*(1-B70/'ANALISI STATICA LINEARE'!$G$28)),IF(B70&lt;'ANALISI STATICA LINEARE'!$G$29,'ANALISI STATICA LINEARE'!$G$23*'ANALISI STATICA LINEARE'!$G$26*'ANALISI STATICA LINEARE'!$G$32*'ANALISI STATICA LINEARE'!$G$9,IF(B70&lt;'ANALISI STATICA LINEARE'!$G$30,'ANALISI STATICA LINEARE'!$G$23*'ANALISI STATICA LINEARE'!$G$26*'ANALISI STATICA LINEARE'!$G$32*'ANALISI STATICA LINEARE'!$G$9*('ANALISI STATICA LINEARE'!$G$29/B70),'ANALISI STATICA LINEARE'!$G$23*'ANALISI STATICA LINEARE'!$G$26*'ANALISI STATICA LINEARE'!$G$32*'ANALISI STATICA LINEARE'!$G$9*(('ANALISI STATICA LINEARE'!$G$29*'ANALISI STATICA LINEARE'!$G$30)/B70^2))))</f>
        <v>0.56730484463805486</v>
      </c>
      <c r="D70" s="171">
        <f>1/'ANALISI STATICA LINEARE'!$G$22*IF(B70&lt;'ANALISI STATICA LINEARE'!$G$28,'ANALISI STATICA LINEARE'!$G$23*'ANALISI STATICA LINEARE'!$G$26*'ANALISI STATICA LINEARE'!$G$33*'ANALISI STATICA LINEARE'!$G$9*(B70/'ANALISI STATICA LINEARE'!$G$28+1/('ANALISI STATICA LINEARE'!$G$33*'ANALISI STATICA LINEARE'!$G$9)*(1-B70/'ANALISI STATICA LINEARE'!$G$28)),IF(B70&lt;'ANALISI STATICA LINEARE'!$G$29,'ANALISI STATICA LINEARE'!$G$23*'ANALISI STATICA LINEARE'!$G$26*'ANALISI STATICA LINEARE'!$G$33*'ANALISI STATICA LINEARE'!$G$9,IF(B70&lt;'ANALISI STATICA LINEARE'!$G$30,'ANALISI STATICA LINEARE'!$G$23*'ANALISI STATICA LINEARE'!$G$26*'ANALISI STATICA LINEARE'!$G$33*'ANALISI STATICA LINEARE'!$G$9*('ANALISI STATICA LINEARE'!$G$29/B70),'ANALISI STATICA LINEARE'!$G$23*'ANALISI STATICA LINEARE'!$G$26*'ANALISI STATICA LINEARE'!$G$33*'ANALISI STATICA LINEARE'!$G$9*(('ANALISI STATICA LINEARE'!$G$29*'ANALISI STATICA LINEARE'!$G$30)/B70^2))))</f>
        <v>0.19698084883265793</v>
      </c>
      <c r="E70" s="20"/>
      <c r="F70" s="20"/>
      <c r="G70" s="20"/>
      <c r="H70" s="20"/>
      <c r="I70" s="20"/>
      <c r="J70" s="20"/>
      <c r="K70" s="20"/>
      <c r="L70" s="20"/>
      <c r="M70" s="20"/>
      <c r="N70" s="20"/>
    </row>
    <row r="71" spans="2:14" x14ac:dyDescent="0.25">
      <c r="B71" s="177">
        <f t="shared" si="0"/>
        <v>0.60000000000000031</v>
      </c>
      <c r="C71" s="171">
        <f>1/'ANALISI STATICA LINEARE'!$G$22*IF(B71&lt;'ANALISI STATICA LINEARE'!$G$28,'ANALISI STATICA LINEARE'!$G$23*'ANALISI STATICA LINEARE'!$G$26*'ANALISI STATICA LINEARE'!$G$32*'ANALISI STATICA LINEARE'!$G$9*(B71/'ANALISI STATICA LINEARE'!$G$28+1/('ANALISI STATICA LINEARE'!$G$32*'ANALISI STATICA LINEARE'!$G$9)*(1-B71/'ANALISI STATICA LINEARE'!$G$28)),IF(B71&lt;'ANALISI STATICA LINEARE'!$G$29,'ANALISI STATICA LINEARE'!$G$23*'ANALISI STATICA LINEARE'!$G$26*'ANALISI STATICA LINEARE'!$G$32*'ANALISI STATICA LINEARE'!$G$9,IF(B71&lt;'ANALISI STATICA LINEARE'!$G$30,'ANALISI STATICA LINEARE'!$G$23*'ANALISI STATICA LINEARE'!$G$26*'ANALISI STATICA LINEARE'!$G$32*'ANALISI STATICA LINEARE'!$G$9*('ANALISI STATICA LINEARE'!$G$29/B71),'ANALISI STATICA LINEARE'!$G$23*'ANALISI STATICA LINEARE'!$G$26*'ANALISI STATICA LINEARE'!$G$32*'ANALISI STATICA LINEARE'!$G$9*(('ANALISI STATICA LINEARE'!$G$29*'ANALISI STATICA LINEARE'!$G$30)/B71^2))))</f>
        <v>0.55784976389408725</v>
      </c>
      <c r="D71" s="171">
        <f>1/'ANALISI STATICA LINEARE'!$G$22*IF(B71&lt;'ANALISI STATICA LINEARE'!$G$28,'ANALISI STATICA LINEARE'!$G$23*'ANALISI STATICA LINEARE'!$G$26*'ANALISI STATICA LINEARE'!$G$33*'ANALISI STATICA LINEARE'!$G$9*(B71/'ANALISI STATICA LINEARE'!$G$28+1/('ANALISI STATICA LINEARE'!$G$33*'ANALISI STATICA LINEARE'!$G$9)*(1-B71/'ANALISI STATICA LINEARE'!$G$28)),IF(B71&lt;'ANALISI STATICA LINEARE'!$G$29,'ANALISI STATICA LINEARE'!$G$23*'ANALISI STATICA LINEARE'!$G$26*'ANALISI STATICA LINEARE'!$G$33*'ANALISI STATICA LINEARE'!$G$9,IF(B71&lt;'ANALISI STATICA LINEARE'!$G$30,'ANALISI STATICA LINEARE'!$G$23*'ANALISI STATICA LINEARE'!$G$26*'ANALISI STATICA LINEARE'!$G$33*'ANALISI STATICA LINEARE'!$G$9*('ANALISI STATICA LINEARE'!$G$29/B71),'ANALISI STATICA LINEARE'!$G$23*'ANALISI STATICA LINEARE'!$G$26*'ANALISI STATICA LINEARE'!$G$33*'ANALISI STATICA LINEARE'!$G$9*(('ANALISI STATICA LINEARE'!$G$29*'ANALISI STATICA LINEARE'!$G$30)/B71^2))))</f>
        <v>0.19369783468544696</v>
      </c>
      <c r="E71" s="20"/>
      <c r="F71" s="20"/>
      <c r="G71" s="20"/>
      <c r="H71" s="20"/>
      <c r="I71" s="20"/>
      <c r="J71" s="20"/>
      <c r="K71" s="20"/>
      <c r="L71" s="20"/>
      <c r="M71" s="20"/>
      <c r="N71" s="20"/>
    </row>
    <row r="72" spans="2:14" x14ac:dyDescent="0.25">
      <c r="B72" s="177">
        <f t="shared" si="0"/>
        <v>0.61000000000000032</v>
      </c>
      <c r="C72" s="171">
        <f>1/'ANALISI STATICA LINEARE'!$G$22*IF(B72&lt;'ANALISI STATICA LINEARE'!$G$28,'ANALISI STATICA LINEARE'!$G$23*'ANALISI STATICA LINEARE'!$G$26*'ANALISI STATICA LINEARE'!$G$32*'ANALISI STATICA LINEARE'!$G$9*(B72/'ANALISI STATICA LINEARE'!$G$28+1/('ANALISI STATICA LINEARE'!$G$32*'ANALISI STATICA LINEARE'!$G$9)*(1-B72/'ANALISI STATICA LINEARE'!$G$28)),IF(B72&lt;'ANALISI STATICA LINEARE'!$G$29,'ANALISI STATICA LINEARE'!$G$23*'ANALISI STATICA LINEARE'!$G$26*'ANALISI STATICA LINEARE'!$G$32*'ANALISI STATICA LINEARE'!$G$9,IF(B72&lt;'ANALISI STATICA LINEARE'!$G$30,'ANALISI STATICA LINEARE'!$G$23*'ANALISI STATICA LINEARE'!$G$26*'ANALISI STATICA LINEARE'!$G$32*'ANALISI STATICA LINEARE'!$G$9*('ANALISI STATICA LINEARE'!$G$29/B72),'ANALISI STATICA LINEARE'!$G$23*'ANALISI STATICA LINEARE'!$G$26*'ANALISI STATICA LINEARE'!$G$32*'ANALISI STATICA LINEARE'!$G$9*(('ANALISI STATICA LINEARE'!$G$29*'ANALISI STATICA LINEARE'!$G$30)/B72^2))))</f>
        <v>0.54870468579746279</v>
      </c>
      <c r="D72" s="171">
        <f>1/'ANALISI STATICA LINEARE'!$G$22*IF(B72&lt;'ANALISI STATICA LINEARE'!$G$28,'ANALISI STATICA LINEARE'!$G$23*'ANALISI STATICA LINEARE'!$G$26*'ANALISI STATICA LINEARE'!$G$33*'ANALISI STATICA LINEARE'!$G$9*(B72/'ANALISI STATICA LINEARE'!$G$28+1/('ANALISI STATICA LINEARE'!$G$33*'ANALISI STATICA LINEARE'!$G$9)*(1-B72/'ANALISI STATICA LINEARE'!$G$28)),IF(B72&lt;'ANALISI STATICA LINEARE'!$G$29,'ANALISI STATICA LINEARE'!$G$23*'ANALISI STATICA LINEARE'!$G$26*'ANALISI STATICA LINEARE'!$G$33*'ANALISI STATICA LINEARE'!$G$9,IF(B72&lt;'ANALISI STATICA LINEARE'!$G$30,'ANALISI STATICA LINEARE'!$G$23*'ANALISI STATICA LINEARE'!$G$26*'ANALISI STATICA LINEARE'!$G$33*'ANALISI STATICA LINEARE'!$G$9*('ANALISI STATICA LINEARE'!$G$29/B72),'ANALISI STATICA LINEARE'!$G$23*'ANALISI STATICA LINEARE'!$G$26*'ANALISI STATICA LINEARE'!$G$33*'ANALISI STATICA LINEARE'!$G$9*(('ANALISI STATICA LINEARE'!$G$29*'ANALISI STATICA LINEARE'!$G$30)/B72^2))))</f>
        <v>0.19052246034634127</v>
      </c>
      <c r="E72" s="20"/>
      <c r="F72" s="20"/>
      <c r="G72" s="20"/>
      <c r="H72" s="20"/>
      <c r="I72" s="20"/>
      <c r="J72" s="20"/>
      <c r="K72" s="20"/>
      <c r="L72" s="20"/>
      <c r="M72" s="20"/>
      <c r="N72" s="20"/>
    </row>
    <row r="73" spans="2:14" x14ac:dyDescent="0.25">
      <c r="B73" s="177">
        <f t="shared" si="0"/>
        <v>0.62000000000000033</v>
      </c>
      <c r="C73" s="171">
        <f>1/'ANALISI STATICA LINEARE'!$G$22*IF(B73&lt;'ANALISI STATICA LINEARE'!$G$28,'ANALISI STATICA LINEARE'!$G$23*'ANALISI STATICA LINEARE'!$G$26*'ANALISI STATICA LINEARE'!$G$32*'ANALISI STATICA LINEARE'!$G$9*(B73/'ANALISI STATICA LINEARE'!$G$28+1/('ANALISI STATICA LINEARE'!$G$32*'ANALISI STATICA LINEARE'!$G$9)*(1-B73/'ANALISI STATICA LINEARE'!$G$28)),IF(B73&lt;'ANALISI STATICA LINEARE'!$G$29,'ANALISI STATICA LINEARE'!$G$23*'ANALISI STATICA LINEARE'!$G$26*'ANALISI STATICA LINEARE'!$G$32*'ANALISI STATICA LINEARE'!$G$9,IF(B73&lt;'ANALISI STATICA LINEARE'!$G$30,'ANALISI STATICA LINEARE'!$G$23*'ANALISI STATICA LINEARE'!$G$26*'ANALISI STATICA LINEARE'!$G$32*'ANALISI STATICA LINEARE'!$G$9*('ANALISI STATICA LINEARE'!$G$29/B73),'ANALISI STATICA LINEARE'!$G$23*'ANALISI STATICA LINEARE'!$G$26*'ANALISI STATICA LINEARE'!$G$32*'ANALISI STATICA LINEARE'!$G$9*(('ANALISI STATICA LINEARE'!$G$29*'ANALISI STATICA LINEARE'!$G$30)/B73^2))))</f>
        <v>0.53985461022008441</v>
      </c>
      <c r="D73" s="171">
        <f>1/'ANALISI STATICA LINEARE'!$G$22*IF(B73&lt;'ANALISI STATICA LINEARE'!$G$28,'ANALISI STATICA LINEARE'!$G$23*'ANALISI STATICA LINEARE'!$G$26*'ANALISI STATICA LINEARE'!$G$33*'ANALISI STATICA LINEARE'!$G$9*(B73/'ANALISI STATICA LINEARE'!$G$28+1/('ANALISI STATICA LINEARE'!$G$33*'ANALISI STATICA LINEARE'!$G$9)*(1-B73/'ANALISI STATICA LINEARE'!$G$28)),IF(B73&lt;'ANALISI STATICA LINEARE'!$G$29,'ANALISI STATICA LINEARE'!$G$23*'ANALISI STATICA LINEARE'!$G$26*'ANALISI STATICA LINEARE'!$G$33*'ANALISI STATICA LINEARE'!$G$9,IF(B73&lt;'ANALISI STATICA LINEARE'!$G$30,'ANALISI STATICA LINEARE'!$G$23*'ANALISI STATICA LINEARE'!$G$26*'ANALISI STATICA LINEARE'!$G$33*'ANALISI STATICA LINEARE'!$G$9*('ANALISI STATICA LINEARE'!$G$29/B73),'ANALISI STATICA LINEARE'!$G$23*'ANALISI STATICA LINEARE'!$G$26*'ANALISI STATICA LINEARE'!$G$33*'ANALISI STATICA LINEARE'!$G$9*(('ANALISI STATICA LINEARE'!$G$29*'ANALISI STATICA LINEARE'!$G$30)/B73^2))))</f>
        <v>0.18744951743752933</v>
      </c>
      <c r="E73" s="20"/>
      <c r="F73" s="20"/>
      <c r="G73" s="20"/>
      <c r="H73" s="20"/>
      <c r="I73" s="20"/>
      <c r="J73" s="20"/>
      <c r="K73" s="20"/>
      <c r="L73" s="20"/>
      <c r="M73" s="20"/>
      <c r="N73" s="20"/>
    </row>
    <row r="74" spans="2:14" x14ac:dyDescent="0.25">
      <c r="B74" s="177">
        <f t="shared" si="0"/>
        <v>0.63000000000000034</v>
      </c>
      <c r="C74" s="171">
        <f>1/'ANALISI STATICA LINEARE'!$G$22*IF(B74&lt;'ANALISI STATICA LINEARE'!$G$28,'ANALISI STATICA LINEARE'!$G$23*'ANALISI STATICA LINEARE'!$G$26*'ANALISI STATICA LINEARE'!$G$32*'ANALISI STATICA LINEARE'!$G$9*(B74/'ANALISI STATICA LINEARE'!$G$28+1/('ANALISI STATICA LINEARE'!$G$32*'ANALISI STATICA LINEARE'!$G$9)*(1-B74/'ANALISI STATICA LINEARE'!$G$28)),IF(B74&lt;'ANALISI STATICA LINEARE'!$G$29,'ANALISI STATICA LINEARE'!$G$23*'ANALISI STATICA LINEARE'!$G$26*'ANALISI STATICA LINEARE'!$G$32*'ANALISI STATICA LINEARE'!$G$9,IF(B74&lt;'ANALISI STATICA LINEARE'!$G$30,'ANALISI STATICA LINEARE'!$G$23*'ANALISI STATICA LINEARE'!$G$26*'ANALISI STATICA LINEARE'!$G$32*'ANALISI STATICA LINEARE'!$G$9*('ANALISI STATICA LINEARE'!$G$29/B74),'ANALISI STATICA LINEARE'!$G$23*'ANALISI STATICA LINEARE'!$G$26*'ANALISI STATICA LINEARE'!$G$32*'ANALISI STATICA LINEARE'!$G$9*(('ANALISI STATICA LINEARE'!$G$29*'ANALISI STATICA LINEARE'!$G$30)/B74^2))))</f>
        <v>0.53128548942294018</v>
      </c>
      <c r="D74" s="171">
        <f>1/'ANALISI STATICA LINEARE'!$G$22*IF(B74&lt;'ANALISI STATICA LINEARE'!$G$28,'ANALISI STATICA LINEARE'!$G$23*'ANALISI STATICA LINEARE'!$G$26*'ANALISI STATICA LINEARE'!$G$33*'ANALISI STATICA LINEARE'!$G$9*(B74/'ANALISI STATICA LINEARE'!$G$28+1/('ANALISI STATICA LINEARE'!$G$33*'ANALISI STATICA LINEARE'!$G$9)*(1-B74/'ANALISI STATICA LINEARE'!$G$28)),IF(B74&lt;'ANALISI STATICA LINEARE'!$G$29,'ANALISI STATICA LINEARE'!$G$23*'ANALISI STATICA LINEARE'!$G$26*'ANALISI STATICA LINEARE'!$G$33*'ANALISI STATICA LINEARE'!$G$9,IF(B74&lt;'ANALISI STATICA LINEARE'!$G$30,'ANALISI STATICA LINEARE'!$G$23*'ANALISI STATICA LINEARE'!$G$26*'ANALISI STATICA LINEARE'!$G$33*'ANALISI STATICA LINEARE'!$G$9*('ANALISI STATICA LINEARE'!$G$29/B74),'ANALISI STATICA LINEARE'!$G$23*'ANALISI STATICA LINEARE'!$G$26*'ANALISI STATICA LINEARE'!$G$33*'ANALISI STATICA LINEARE'!$G$9*(('ANALISI STATICA LINEARE'!$G$29*'ANALISI STATICA LINEARE'!$G$30)/B74^2))))</f>
        <v>0.18447412827185422</v>
      </c>
      <c r="E74" s="20"/>
      <c r="F74" s="20"/>
      <c r="G74" s="20"/>
      <c r="H74" s="20"/>
      <c r="I74" s="20"/>
      <c r="J74" s="20"/>
      <c r="K74" s="20"/>
      <c r="L74" s="20"/>
      <c r="M74" s="20"/>
      <c r="N74" s="20"/>
    </row>
    <row r="75" spans="2:14" x14ac:dyDescent="0.25">
      <c r="B75" s="177">
        <f t="shared" si="0"/>
        <v>0.64000000000000035</v>
      </c>
      <c r="C75" s="171">
        <f>1/'ANALISI STATICA LINEARE'!$G$22*IF(B75&lt;'ANALISI STATICA LINEARE'!$G$28,'ANALISI STATICA LINEARE'!$G$23*'ANALISI STATICA LINEARE'!$G$26*'ANALISI STATICA LINEARE'!$G$32*'ANALISI STATICA LINEARE'!$G$9*(B75/'ANALISI STATICA LINEARE'!$G$28+1/('ANALISI STATICA LINEARE'!$G$32*'ANALISI STATICA LINEARE'!$G$9)*(1-B75/'ANALISI STATICA LINEARE'!$G$28)),IF(B75&lt;'ANALISI STATICA LINEARE'!$G$29,'ANALISI STATICA LINEARE'!$G$23*'ANALISI STATICA LINEARE'!$G$26*'ANALISI STATICA LINEARE'!$G$32*'ANALISI STATICA LINEARE'!$G$9,IF(B75&lt;'ANALISI STATICA LINEARE'!$G$30,'ANALISI STATICA LINEARE'!$G$23*'ANALISI STATICA LINEARE'!$G$26*'ANALISI STATICA LINEARE'!$G$32*'ANALISI STATICA LINEARE'!$G$9*('ANALISI STATICA LINEARE'!$G$29/B75),'ANALISI STATICA LINEARE'!$G$23*'ANALISI STATICA LINEARE'!$G$26*'ANALISI STATICA LINEARE'!$G$32*'ANALISI STATICA LINEARE'!$G$9*(('ANALISI STATICA LINEARE'!$G$29*'ANALISI STATICA LINEARE'!$G$30)/B75^2))))</f>
        <v>0.52298415365070683</v>
      </c>
      <c r="D75" s="171">
        <f>1/'ANALISI STATICA LINEARE'!$G$22*IF(B75&lt;'ANALISI STATICA LINEARE'!$G$28,'ANALISI STATICA LINEARE'!$G$23*'ANALISI STATICA LINEARE'!$G$26*'ANALISI STATICA LINEARE'!$G$33*'ANALISI STATICA LINEARE'!$G$9*(B75/'ANALISI STATICA LINEARE'!$G$28+1/('ANALISI STATICA LINEARE'!$G$33*'ANALISI STATICA LINEARE'!$G$9)*(1-B75/'ANALISI STATICA LINEARE'!$G$28)),IF(B75&lt;'ANALISI STATICA LINEARE'!$G$29,'ANALISI STATICA LINEARE'!$G$23*'ANALISI STATICA LINEARE'!$G$26*'ANALISI STATICA LINEARE'!$G$33*'ANALISI STATICA LINEARE'!$G$9,IF(B75&lt;'ANALISI STATICA LINEARE'!$G$30,'ANALISI STATICA LINEARE'!$G$23*'ANALISI STATICA LINEARE'!$G$26*'ANALISI STATICA LINEARE'!$G$33*'ANALISI STATICA LINEARE'!$G$9*('ANALISI STATICA LINEARE'!$G$29/B75),'ANALISI STATICA LINEARE'!$G$23*'ANALISI STATICA LINEARE'!$G$26*'ANALISI STATICA LINEARE'!$G$33*'ANALISI STATICA LINEARE'!$G$9*(('ANALISI STATICA LINEARE'!$G$29*'ANALISI STATICA LINEARE'!$G$30)/B75^2))))</f>
        <v>0.18159172001760651</v>
      </c>
      <c r="E75" s="20"/>
      <c r="F75" s="20"/>
      <c r="G75" s="20"/>
      <c r="H75" s="20"/>
      <c r="I75" s="20"/>
      <c r="J75" s="20"/>
      <c r="K75" s="20"/>
      <c r="L75" s="20"/>
      <c r="M75" s="20"/>
      <c r="N75" s="20"/>
    </row>
    <row r="76" spans="2:14" x14ac:dyDescent="0.25">
      <c r="B76" s="177">
        <f t="shared" ref="B76:B139" si="1">0.01+B75</f>
        <v>0.65000000000000036</v>
      </c>
      <c r="C76" s="171">
        <f>1/'ANALISI STATICA LINEARE'!$G$22*IF(B76&lt;'ANALISI STATICA LINEARE'!$G$28,'ANALISI STATICA LINEARE'!$G$23*'ANALISI STATICA LINEARE'!$G$26*'ANALISI STATICA LINEARE'!$G$32*'ANALISI STATICA LINEARE'!$G$9*(B76/'ANALISI STATICA LINEARE'!$G$28+1/('ANALISI STATICA LINEARE'!$G$32*'ANALISI STATICA LINEARE'!$G$9)*(1-B76/'ANALISI STATICA LINEARE'!$G$28)),IF(B76&lt;'ANALISI STATICA LINEARE'!$G$29,'ANALISI STATICA LINEARE'!$G$23*'ANALISI STATICA LINEARE'!$G$26*'ANALISI STATICA LINEARE'!$G$32*'ANALISI STATICA LINEARE'!$G$9,IF(B76&lt;'ANALISI STATICA LINEARE'!$G$30,'ANALISI STATICA LINEARE'!$G$23*'ANALISI STATICA LINEARE'!$G$26*'ANALISI STATICA LINEARE'!$G$32*'ANALISI STATICA LINEARE'!$G$9*('ANALISI STATICA LINEARE'!$G$29/B76),'ANALISI STATICA LINEARE'!$G$23*'ANALISI STATICA LINEARE'!$G$26*'ANALISI STATICA LINEARE'!$G$32*'ANALISI STATICA LINEARE'!$G$9*(('ANALISI STATICA LINEARE'!$G$29*'ANALISI STATICA LINEARE'!$G$30)/B76^2))))</f>
        <v>0.5149382435945421</v>
      </c>
      <c r="D76" s="171">
        <f>1/'ANALISI STATICA LINEARE'!$G$22*IF(B76&lt;'ANALISI STATICA LINEARE'!$G$28,'ANALISI STATICA LINEARE'!$G$23*'ANALISI STATICA LINEARE'!$G$26*'ANALISI STATICA LINEARE'!$G$33*'ANALISI STATICA LINEARE'!$G$9*(B76/'ANALISI STATICA LINEARE'!$G$28+1/('ANALISI STATICA LINEARE'!$G$33*'ANALISI STATICA LINEARE'!$G$9)*(1-B76/'ANALISI STATICA LINEARE'!$G$28)),IF(B76&lt;'ANALISI STATICA LINEARE'!$G$29,'ANALISI STATICA LINEARE'!$G$23*'ANALISI STATICA LINEARE'!$G$26*'ANALISI STATICA LINEARE'!$G$33*'ANALISI STATICA LINEARE'!$G$9,IF(B76&lt;'ANALISI STATICA LINEARE'!$G$30,'ANALISI STATICA LINEARE'!$G$23*'ANALISI STATICA LINEARE'!$G$26*'ANALISI STATICA LINEARE'!$G$33*'ANALISI STATICA LINEARE'!$G$9*('ANALISI STATICA LINEARE'!$G$29/B76),'ANALISI STATICA LINEARE'!$G$23*'ANALISI STATICA LINEARE'!$G$26*'ANALISI STATICA LINEARE'!$G$33*'ANALISI STATICA LINEARE'!$G$9*(('ANALISI STATICA LINEARE'!$G$29*'ANALISI STATICA LINEARE'!$G$30)/B76^2))))</f>
        <v>0.17879800124810488</v>
      </c>
      <c r="E76" s="20"/>
      <c r="F76" s="20"/>
      <c r="G76" s="20"/>
      <c r="H76" s="20"/>
      <c r="I76" s="20"/>
      <c r="J76" s="20"/>
      <c r="K76" s="20"/>
      <c r="L76" s="20"/>
      <c r="M76" s="20"/>
      <c r="N76" s="20"/>
    </row>
    <row r="77" spans="2:14" x14ac:dyDescent="0.25">
      <c r="B77" s="177">
        <f t="shared" si="1"/>
        <v>0.66000000000000036</v>
      </c>
      <c r="C77" s="171">
        <f>1/'ANALISI STATICA LINEARE'!$G$22*IF(B77&lt;'ANALISI STATICA LINEARE'!$G$28,'ANALISI STATICA LINEARE'!$G$23*'ANALISI STATICA LINEARE'!$G$26*'ANALISI STATICA LINEARE'!$G$32*'ANALISI STATICA LINEARE'!$G$9*(B77/'ANALISI STATICA LINEARE'!$G$28+1/('ANALISI STATICA LINEARE'!$G$32*'ANALISI STATICA LINEARE'!$G$9)*(1-B77/'ANALISI STATICA LINEARE'!$G$28)),IF(B77&lt;'ANALISI STATICA LINEARE'!$G$29,'ANALISI STATICA LINEARE'!$G$23*'ANALISI STATICA LINEARE'!$G$26*'ANALISI STATICA LINEARE'!$G$32*'ANALISI STATICA LINEARE'!$G$9,IF(B77&lt;'ANALISI STATICA LINEARE'!$G$30,'ANALISI STATICA LINEARE'!$G$23*'ANALISI STATICA LINEARE'!$G$26*'ANALISI STATICA LINEARE'!$G$32*'ANALISI STATICA LINEARE'!$G$9*('ANALISI STATICA LINEARE'!$G$29/B77),'ANALISI STATICA LINEARE'!$G$23*'ANALISI STATICA LINEARE'!$G$26*'ANALISI STATICA LINEARE'!$G$32*'ANALISI STATICA LINEARE'!$G$9*(('ANALISI STATICA LINEARE'!$G$29*'ANALISI STATICA LINEARE'!$G$30)/B77^2))))</f>
        <v>0.50713614899462478</v>
      </c>
      <c r="D77" s="171">
        <f>1/'ANALISI STATICA LINEARE'!$G$22*IF(B77&lt;'ANALISI STATICA LINEARE'!$G$28,'ANALISI STATICA LINEARE'!$G$23*'ANALISI STATICA LINEARE'!$G$26*'ANALISI STATICA LINEARE'!$G$33*'ANALISI STATICA LINEARE'!$G$9*(B77/'ANALISI STATICA LINEARE'!$G$28+1/('ANALISI STATICA LINEARE'!$G$33*'ANALISI STATICA LINEARE'!$G$9)*(1-B77/'ANALISI STATICA LINEARE'!$G$28)),IF(B77&lt;'ANALISI STATICA LINEARE'!$G$29,'ANALISI STATICA LINEARE'!$G$23*'ANALISI STATICA LINEARE'!$G$26*'ANALISI STATICA LINEARE'!$G$33*'ANALISI STATICA LINEARE'!$G$9,IF(B77&lt;'ANALISI STATICA LINEARE'!$G$30,'ANALISI STATICA LINEARE'!$G$23*'ANALISI STATICA LINEARE'!$G$26*'ANALISI STATICA LINEARE'!$G$33*'ANALISI STATICA LINEARE'!$G$9*('ANALISI STATICA LINEARE'!$G$29/B77),'ANALISI STATICA LINEARE'!$G$23*'ANALISI STATICA LINEARE'!$G$26*'ANALISI STATICA LINEARE'!$G$33*'ANALISI STATICA LINEARE'!$G$9*(('ANALISI STATICA LINEARE'!$G$29*'ANALISI STATICA LINEARE'!$G$30)/B77^2))))</f>
        <v>0.1760889406231336</v>
      </c>
      <c r="E77" s="20"/>
      <c r="F77" s="20"/>
      <c r="G77" s="20"/>
      <c r="H77" s="20"/>
      <c r="I77" s="20"/>
      <c r="J77" s="20"/>
      <c r="K77" s="20"/>
      <c r="L77" s="20"/>
      <c r="M77" s="20"/>
      <c r="N77" s="20"/>
    </row>
    <row r="78" spans="2:14" x14ac:dyDescent="0.25">
      <c r="B78" s="177">
        <f t="shared" si="1"/>
        <v>0.67000000000000037</v>
      </c>
      <c r="C78" s="171">
        <f>1/'ANALISI STATICA LINEARE'!$G$22*IF(B78&lt;'ANALISI STATICA LINEARE'!$G$28,'ANALISI STATICA LINEARE'!$G$23*'ANALISI STATICA LINEARE'!$G$26*'ANALISI STATICA LINEARE'!$G$32*'ANALISI STATICA LINEARE'!$G$9*(B78/'ANALISI STATICA LINEARE'!$G$28+1/('ANALISI STATICA LINEARE'!$G$32*'ANALISI STATICA LINEARE'!$G$9)*(1-B78/'ANALISI STATICA LINEARE'!$G$28)),IF(B78&lt;'ANALISI STATICA LINEARE'!$G$29,'ANALISI STATICA LINEARE'!$G$23*'ANALISI STATICA LINEARE'!$G$26*'ANALISI STATICA LINEARE'!$G$32*'ANALISI STATICA LINEARE'!$G$9,IF(B78&lt;'ANALISI STATICA LINEARE'!$G$30,'ANALISI STATICA LINEARE'!$G$23*'ANALISI STATICA LINEARE'!$G$26*'ANALISI STATICA LINEARE'!$G$32*'ANALISI STATICA LINEARE'!$G$9*('ANALISI STATICA LINEARE'!$G$29/B78),'ANALISI STATICA LINEARE'!$G$23*'ANALISI STATICA LINEARE'!$G$26*'ANALISI STATICA LINEARE'!$G$32*'ANALISI STATICA LINEARE'!$G$9*(('ANALISI STATICA LINEARE'!$G$29*'ANALISI STATICA LINEARE'!$G$30)/B78^2))))</f>
        <v>0.49956695274097362</v>
      </c>
      <c r="D78" s="171">
        <f>1/'ANALISI STATICA LINEARE'!$G$22*IF(B78&lt;'ANALISI STATICA LINEARE'!$G$28,'ANALISI STATICA LINEARE'!$G$23*'ANALISI STATICA LINEARE'!$G$26*'ANALISI STATICA LINEARE'!$G$33*'ANALISI STATICA LINEARE'!$G$9*(B78/'ANALISI STATICA LINEARE'!$G$28+1/('ANALISI STATICA LINEARE'!$G$33*'ANALISI STATICA LINEARE'!$G$9)*(1-B78/'ANALISI STATICA LINEARE'!$G$28)),IF(B78&lt;'ANALISI STATICA LINEARE'!$G$29,'ANALISI STATICA LINEARE'!$G$23*'ANALISI STATICA LINEARE'!$G$26*'ANALISI STATICA LINEARE'!$G$33*'ANALISI STATICA LINEARE'!$G$9,IF(B78&lt;'ANALISI STATICA LINEARE'!$G$30,'ANALISI STATICA LINEARE'!$G$23*'ANALISI STATICA LINEARE'!$G$26*'ANALISI STATICA LINEARE'!$G$33*'ANALISI STATICA LINEARE'!$G$9*('ANALISI STATICA LINEARE'!$G$29/B78),'ANALISI STATICA LINEARE'!$G$23*'ANALISI STATICA LINEARE'!$G$26*'ANALISI STATICA LINEARE'!$G$33*'ANALISI STATICA LINEARE'!$G$9*(('ANALISI STATICA LINEARE'!$G$29*'ANALISI STATICA LINEARE'!$G$30)/B78^2))))</f>
        <v>0.17346074747950474</v>
      </c>
      <c r="E78" s="20"/>
      <c r="F78" s="20"/>
      <c r="G78" s="20"/>
      <c r="H78" s="20"/>
      <c r="I78" s="20"/>
      <c r="J78" s="20"/>
      <c r="K78" s="20"/>
      <c r="L78" s="20"/>
      <c r="M78" s="20"/>
      <c r="N78" s="20"/>
    </row>
    <row r="79" spans="2:14" x14ac:dyDescent="0.25">
      <c r="B79" s="177">
        <f t="shared" si="1"/>
        <v>0.68000000000000038</v>
      </c>
      <c r="C79" s="171">
        <f>1/'ANALISI STATICA LINEARE'!$G$22*IF(B79&lt;'ANALISI STATICA LINEARE'!$G$28,'ANALISI STATICA LINEARE'!$G$23*'ANALISI STATICA LINEARE'!$G$26*'ANALISI STATICA LINEARE'!$G$32*'ANALISI STATICA LINEARE'!$G$9*(B79/'ANALISI STATICA LINEARE'!$G$28+1/('ANALISI STATICA LINEARE'!$G$32*'ANALISI STATICA LINEARE'!$G$9)*(1-B79/'ANALISI STATICA LINEARE'!$G$28)),IF(B79&lt;'ANALISI STATICA LINEARE'!$G$29,'ANALISI STATICA LINEARE'!$G$23*'ANALISI STATICA LINEARE'!$G$26*'ANALISI STATICA LINEARE'!$G$32*'ANALISI STATICA LINEARE'!$G$9,IF(B79&lt;'ANALISI STATICA LINEARE'!$G$30,'ANALISI STATICA LINEARE'!$G$23*'ANALISI STATICA LINEARE'!$G$26*'ANALISI STATICA LINEARE'!$G$32*'ANALISI STATICA LINEARE'!$G$9*('ANALISI STATICA LINEARE'!$G$29/B79),'ANALISI STATICA LINEARE'!$G$23*'ANALISI STATICA LINEARE'!$G$26*'ANALISI STATICA LINEARE'!$G$32*'ANALISI STATICA LINEARE'!$G$9*(('ANALISI STATICA LINEARE'!$G$29*'ANALISI STATICA LINEARE'!$G$30)/B79^2))))</f>
        <v>0.49222037990654749</v>
      </c>
      <c r="D79" s="171">
        <f>1/'ANALISI STATICA LINEARE'!$G$22*IF(B79&lt;'ANALISI STATICA LINEARE'!$G$28,'ANALISI STATICA LINEARE'!$G$23*'ANALISI STATICA LINEARE'!$G$26*'ANALISI STATICA LINEARE'!$G$33*'ANALISI STATICA LINEARE'!$G$9*(B79/'ANALISI STATICA LINEARE'!$G$28+1/('ANALISI STATICA LINEARE'!$G$33*'ANALISI STATICA LINEARE'!$G$9)*(1-B79/'ANALISI STATICA LINEARE'!$G$28)),IF(B79&lt;'ANALISI STATICA LINEARE'!$G$29,'ANALISI STATICA LINEARE'!$G$23*'ANALISI STATICA LINEARE'!$G$26*'ANALISI STATICA LINEARE'!$G$33*'ANALISI STATICA LINEARE'!$G$9,IF(B79&lt;'ANALISI STATICA LINEARE'!$G$30,'ANALISI STATICA LINEARE'!$G$23*'ANALISI STATICA LINEARE'!$G$26*'ANALISI STATICA LINEARE'!$G$33*'ANALISI STATICA LINEARE'!$G$9*('ANALISI STATICA LINEARE'!$G$29/B79),'ANALISI STATICA LINEARE'!$G$23*'ANALISI STATICA LINEARE'!$G$26*'ANALISI STATICA LINEARE'!$G$33*'ANALISI STATICA LINEARE'!$G$9*(('ANALISI STATICA LINEARE'!$G$29*'ANALISI STATICA LINEARE'!$G$30)/B79^2))))</f>
        <v>0.17090985413421791</v>
      </c>
      <c r="E79" s="20"/>
      <c r="F79" s="20"/>
      <c r="G79" s="20"/>
      <c r="H79" s="20"/>
      <c r="I79" s="20"/>
      <c r="J79" s="20"/>
      <c r="K79" s="20"/>
      <c r="L79" s="20"/>
      <c r="M79" s="20"/>
      <c r="N79" s="20"/>
    </row>
    <row r="80" spans="2:14" x14ac:dyDescent="0.25">
      <c r="B80" s="177">
        <f t="shared" si="1"/>
        <v>0.69000000000000039</v>
      </c>
      <c r="C80" s="171">
        <f>1/'ANALISI STATICA LINEARE'!$G$22*IF(B80&lt;'ANALISI STATICA LINEARE'!$G$28,'ANALISI STATICA LINEARE'!$G$23*'ANALISI STATICA LINEARE'!$G$26*'ANALISI STATICA LINEARE'!$G$32*'ANALISI STATICA LINEARE'!$G$9*(B80/'ANALISI STATICA LINEARE'!$G$28+1/('ANALISI STATICA LINEARE'!$G$32*'ANALISI STATICA LINEARE'!$G$9)*(1-B80/'ANALISI STATICA LINEARE'!$G$28)),IF(B80&lt;'ANALISI STATICA LINEARE'!$G$29,'ANALISI STATICA LINEARE'!$G$23*'ANALISI STATICA LINEARE'!$G$26*'ANALISI STATICA LINEARE'!$G$32*'ANALISI STATICA LINEARE'!$G$9,IF(B80&lt;'ANALISI STATICA LINEARE'!$G$30,'ANALISI STATICA LINEARE'!$G$23*'ANALISI STATICA LINEARE'!$G$26*'ANALISI STATICA LINEARE'!$G$32*'ANALISI STATICA LINEARE'!$G$9*('ANALISI STATICA LINEARE'!$G$29/B80),'ANALISI STATICA LINEARE'!$G$23*'ANALISI STATICA LINEARE'!$G$26*'ANALISI STATICA LINEARE'!$G$32*'ANALISI STATICA LINEARE'!$G$9*(('ANALISI STATICA LINEARE'!$G$29*'ANALISI STATICA LINEARE'!$G$30)/B80^2))))</f>
        <v>0.4850867512122497</v>
      </c>
      <c r="D80" s="171">
        <f>1/'ANALISI STATICA LINEARE'!$G$22*IF(B80&lt;'ANALISI STATICA LINEARE'!$G$28,'ANALISI STATICA LINEARE'!$G$23*'ANALISI STATICA LINEARE'!$G$26*'ANALISI STATICA LINEARE'!$G$33*'ANALISI STATICA LINEARE'!$G$9*(B80/'ANALISI STATICA LINEARE'!$G$28+1/('ANALISI STATICA LINEARE'!$G$33*'ANALISI STATICA LINEARE'!$G$9)*(1-B80/'ANALISI STATICA LINEARE'!$G$28)),IF(B80&lt;'ANALISI STATICA LINEARE'!$G$29,'ANALISI STATICA LINEARE'!$G$23*'ANALISI STATICA LINEARE'!$G$26*'ANALISI STATICA LINEARE'!$G$33*'ANALISI STATICA LINEARE'!$G$9,IF(B80&lt;'ANALISI STATICA LINEARE'!$G$30,'ANALISI STATICA LINEARE'!$G$23*'ANALISI STATICA LINEARE'!$G$26*'ANALISI STATICA LINEARE'!$G$33*'ANALISI STATICA LINEARE'!$G$9*('ANALISI STATICA LINEARE'!$G$29/B80),'ANALISI STATICA LINEARE'!$G$23*'ANALISI STATICA LINEARE'!$G$26*'ANALISI STATICA LINEARE'!$G$33*'ANALISI STATICA LINEARE'!$G$9*(('ANALISI STATICA LINEARE'!$G$29*'ANALISI STATICA LINEARE'!$G$30)/B80^2))))</f>
        <v>0.1684328997264756</v>
      </c>
      <c r="E80" s="20"/>
      <c r="F80" s="20"/>
      <c r="G80" s="20"/>
      <c r="H80" s="20"/>
      <c r="I80" s="20"/>
      <c r="J80" s="20"/>
      <c r="K80" s="20"/>
      <c r="L80" s="20"/>
      <c r="M80" s="20"/>
      <c r="N80" s="20"/>
    </row>
    <row r="81" spans="2:14" x14ac:dyDescent="0.25">
      <c r="B81" s="177">
        <f t="shared" si="1"/>
        <v>0.7000000000000004</v>
      </c>
      <c r="C81" s="171">
        <f>1/'ANALISI STATICA LINEARE'!$G$22*IF(B81&lt;'ANALISI STATICA LINEARE'!$G$28,'ANALISI STATICA LINEARE'!$G$23*'ANALISI STATICA LINEARE'!$G$26*'ANALISI STATICA LINEARE'!$G$32*'ANALISI STATICA LINEARE'!$G$9*(B81/'ANALISI STATICA LINEARE'!$G$28+1/('ANALISI STATICA LINEARE'!$G$32*'ANALISI STATICA LINEARE'!$G$9)*(1-B81/'ANALISI STATICA LINEARE'!$G$28)),IF(B81&lt;'ANALISI STATICA LINEARE'!$G$29,'ANALISI STATICA LINEARE'!$G$23*'ANALISI STATICA LINEARE'!$G$26*'ANALISI STATICA LINEARE'!$G$32*'ANALISI STATICA LINEARE'!$G$9,IF(B81&lt;'ANALISI STATICA LINEARE'!$G$30,'ANALISI STATICA LINEARE'!$G$23*'ANALISI STATICA LINEARE'!$G$26*'ANALISI STATICA LINEARE'!$G$32*'ANALISI STATICA LINEARE'!$G$9*('ANALISI STATICA LINEARE'!$G$29/B81),'ANALISI STATICA LINEARE'!$G$23*'ANALISI STATICA LINEARE'!$G$26*'ANALISI STATICA LINEARE'!$G$32*'ANALISI STATICA LINEARE'!$G$9*(('ANALISI STATICA LINEARE'!$G$29*'ANALISI STATICA LINEARE'!$G$30)/B81^2))))</f>
        <v>0.47815694048064616</v>
      </c>
      <c r="D81" s="171">
        <f>1/'ANALISI STATICA LINEARE'!$G$22*IF(B81&lt;'ANALISI STATICA LINEARE'!$G$28,'ANALISI STATICA LINEARE'!$G$23*'ANALISI STATICA LINEARE'!$G$26*'ANALISI STATICA LINEARE'!$G$33*'ANALISI STATICA LINEARE'!$G$9*(B81/'ANALISI STATICA LINEARE'!$G$28+1/('ANALISI STATICA LINEARE'!$G$33*'ANALISI STATICA LINEARE'!$G$9)*(1-B81/'ANALISI STATICA LINEARE'!$G$28)),IF(B81&lt;'ANALISI STATICA LINEARE'!$G$29,'ANALISI STATICA LINEARE'!$G$23*'ANALISI STATICA LINEARE'!$G$26*'ANALISI STATICA LINEARE'!$G$33*'ANALISI STATICA LINEARE'!$G$9,IF(B81&lt;'ANALISI STATICA LINEARE'!$G$30,'ANALISI STATICA LINEARE'!$G$23*'ANALISI STATICA LINEARE'!$G$26*'ANALISI STATICA LINEARE'!$G$33*'ANALISI STATICA LINEARE'!$G$9*('ANALISI STATICA LINEARE'!$G$29/B81),'ANALISI STATICA LINEARE'!$G$23*'ANALISI STATICA LINEARE'!$G$26*'ANALISI STATICA LINEARE'!$G$33*'ANALISI STATICA LINEARE'!$G$9*(('ANALISI STATICA LINEARE'!$G$29*'ANALISI STATICA LINEARE'!$G$30)/B81^2))))</f>
        <v>0.16602671544466882</v>
      </c>
      <c r="E81" s="20"/>
      <c r="F81" s="20"/>
      <c r="G81" s="20"/>
      <c r="H81" s="20"/>
      <c r="I81" s="20"/>
      <c r="J81" s="20"/>
      <c r="K81" s="20"/>
      <c r="L81" s="20"/>
      <c r="M81" s="20"/>
      <c r="N81" s="20"/>
    </row>
    <row r="82" spans="2:14" x14ac:dyDescent="0.25">
      <c r="B82" s="177">
        <f t="shared" si="1"/>
        <v>0.71000000000000041</v>
      </c>
      <c r="C82" s="171">
        <f>1/'ANALISI STATICA LINEARE'!$G$22*IF(B82&lt;'ANALISI STATICA LINEARE'!$G$28,'ANALISI STATICA LINEARE'!$G$23*'ANALISI STATICA LINEARE'!$G$26*'ANALISI STATICA LINEARE'!$G$32*'ANALISI STATICA LINEARE'!$G$9*(B82/'ANALISI STATICA LINEARE'!$G$28+1/('ANALISI STATICA LINEARE'!$G$32*'ANALISI STATICA LINEARE'!$G$9)*(1-B82/'ANALISI STATICA LINEARE'!$G$28)),IF(B82&lt;'ANALISI STATICA LINEARE'!$G$29,'ANALISI STATICA LINEARE'!$G$23*'ANALISI STATICA LINEARE'!$G$26*'ANALISI STATICA LINEARE'!$G$32*'ANALISI STATICA LINEARE'!$G$9,IF(B82&lt;'ANALISI STATICA LINEARE'!$G$30,'ANALISI STATICA LINEARE'!$G$23*'ANALISI STATICA LINEARE'!$G$26*'ANALISI STATICA LINEARE'!$G$32*'ANALISI STATICA LINEARE'!$G$9*('ANALISI STATICA LINEARE'!$G$29/B82),'ANALISI STATICA LINEARE'!$G$23*'ANALISI STATICA LINEARE'!$G$26*'ANALISI STATICA LINEARE'!$G$32*'ANALISI STATICA LINEARE'!$G$9*(('ANALISI STATICA LINEARE'!$G$29*'ANALISI STATICA LINEARE'!$G$30)/B82^2))))</f>
        <v>0.47142233568514413</v>
      </c>
      <c r="D82" s="171">
        <f>1/'ANALISI STATICA LINEARE'!$G$22*IF(B82&lt;'ANALISI STATICA LINEARE'!$G$28,'ANALISI STATICA LINEARE'!$G$23*'ANALISI STATICA LINEARE'!$G$26*'ANALISI STATICA LINEARE'!$G$33*'ANALISI STATICA LINEARE'!$G$9*(B82/'ANALISI STATICA LINEARE'!$G$28+1/('ANALISI STATICA LINEARE'!$G$33*'ANALISI STATICA LINEARE'!$G$9)*(1-B82/'ANALISI STATICA LINEARE'!$G$28)),IF(B82&lt;'ANALISI STATICA LINEARE'!$G$29,'ANALISI STATICA LINEARE'!$G$23*'ANALISI STATICA LINEARE'!$G$26*'ANALISI STATICA LINEARE'!$G$33*'ANALISI STATICA LINEARE'!$G$9,IF(B82&lt;'ANALISI STATICA LINEARE'!$G$30,'ANALISI STATICA LINEARE'!$G$23*'ANALISI STATICA LINEARE'!$G$26*'ANALISI STATICA LINEARE'!$G$33*'ANALISI STATICA LINEARE'!$G$9*('ANALISI STATICA LINEARE'!$G$29/B82),'ANALISI STATICA LINEARE'!$G$23*'ANALISI STATICA LINEARE'!$G$26*'ANALISI STATICA LINEARE'!$G$33*'ANALISI STATICA LINEARE'!$G$9*(('ANALISI STATICA LINEARE'!$G$29*'ANALISI STATICA LINEARE'!$G$30)/B82^2))))</f>
        <v>0.16368831100178616</v>
      </c>
      <c r="E82" s="20"/>
      <c r="F82" s="20"/>
      <c r="G82" s="20"/>
      <c r="H82" s="20"/>
      <c r="I82" s="20"/>
      <c r="J82" s="20"/>
      <c r="K82" s="20"/>
      <c r="L82" s="20"/>
      <c r="M82" s="20"/>
      <c r="N82" s="20"/>
    </row>
    <row r="83" spans="2:14" x14ac:dyDescent="0.25">
      <c r="B83" s="177">
        <f t="shared" si="1"/>
        <v>0.72000000000000042</v>
      </c>
      <c r="C83" s="171">
        <f>1/'ANALISI STATICA LINEARE'!$G$22*IF(B83&lt;'ANALISI STATICA LINEARE'!$G$28,'ANALISI STATICA LINEARE'!$G$23*'ANALISI STATICA LINEARE'!$G$26*'ANALISI STATICA LINEARE'!$G$32*'ANALISI STATICA LINEARE'!$G$9*(B83/'ANALISI STATICA LINEARE'!$G$28+1/('ANALISI STATICA LINEARE'!$G$32*'ANALISI STATICA LINEARE'!$G$9)*(1-B83/'ANALISI STATICA LINEARE'!$G$28)),IF(B83&lt;'ANALISI STATICA LINEARE'!$G$29,'ANALISI STATICA LINEARE'!$G$23*'ANALISI STATICA LINEARE'!$G$26*'ANALISI STATICA LINEARE'!$G$32*'ANALISI STATICA LINEARE'!$G$9,IF(B83&lt;'ANALISI STATICA LINEARE'!$G$30,'ANALISI STATICA LINEARE'!$G$23*'ANALISI STATICA LINEARE'!$G$26*'ANALISI STATICA LINEARE'!$G$32*'ANALISI STATICA LINEARE'!$G$9*('ANALISI STATICA LINEARE'!$G$29/B83),'ANALISI STATICA LINEARE'!$G$23*'ANALISI STATICA LINEARE'!$G$26*'ANALISI STATICA LINEARE'!$G$32*'ANALISI STATICA LINEARE'!$G$9*(('ANALISI STATICA LINEARE'!$G$29*'ANALISI STATICA LINEARE'!$G$30)/B83^2))))</f>
        <v>0.46487480324507258</v>
      </c>
      <c r="D83" s="171">
        <f>1/'ANALISI STATICA LINEARE'!$G$22*IF(B83&lt;'ANALISI STATICA LINEARE'!$G$28,'ANALISI STATICA LINEARE'!$G$23*'ANALISI STATICA LINEARE'!$G$26*'ANALISI STATICA LINEARE'!$G$33*'ANALISI STATICA LINEARE'!$G$9*(B83/'ANALISI STATICA LINEARE'!$G$28+1/('ANALISI STATICA LINEARE'!$G$33*'ANALISI STATICA LINEARE'!$G$9)*(1-B83/'ANALISI STATICA LINEARE'!$G$28)),IF(B83&lt;'ANALISI STATICA LINEARE'!$G$29,'ANALISI STATICA LINEARE'!$G$23*'ANALISI STATICA LINEARE'!$G$26*'ANALISI STATICA LINEARE'!$G$33*'ANALISI STATICA LINEARE'!$G$9,IF(B83&lt;'ANALISI STATICA LINEARE'!$G$30,'ANALISI STATICA LINEARE'!$G$23*'ANALISI STATICA LINEARE'!$G$26*'ANALISI STATICA LINEARE'!$G$33*'ANALISI STATICA LINEARE'!$G$9*('ANALISI STATICA LINEARE'!$G$29/B83),'ANALISI STATICA LINEARE'!$G$23*'ANALISI STATICA LINEARE'!$G$26*'ANALISI STATICA LINEARE'!$G$33*'ANALISI STATICA LINEARE'!$G$9*(('ANALISI STATICA LINEARE'!$G$29*'ANALISI STATICA LINEARE'!$G$30)/B83^2))))</f>
        <v>0.16141486223787244</v>
      </c>
      <c r="E83" s="20"/>
      <c r="F83" s="20"/>
      <c r="G83" s="20"/>
      <c r="H83" s="20"/>
      <c r="I83" s="20"/>
      <c r="J83" s="20"/>
      <c r="K83" s="20"/>
      <c r="L83" s="20"/>
      <c r="M83" s="20"/>
      <c r="N83" s="20"/>
    </row>
    <row r="84" spans="2:14" x14ac:dyDescent="0.25">
      <c r="B84" s="177">
        <f t="shared" si="1"/>
        <v>0.73000000000000043</v>
      </c>
      <c r="C84" s="171">
        <f>1/'ANALISI STATICA LINEARE'!$G$22*IF(B84&lt;'ANALISI STATICA LINEARE'!$G$28,'ANALISI STATICA LINEARE'!$G$23*'ANALISI STATICA LINEARE'!$G$26*'ANALISI STATICA LINEARE'!$G$32*'ANALISI STATICA LINEARE'!$G$9*(B84/'ANALISI STATICA LINEARE'!$G$28+1/('ANALISI STATICA LINEARE'!$G$32*'ANALISI STATICA LINEARE'!$G$9)*(1-B84/'ANALISI STATICA LINEARE'!$G$28)),IF(B84&lt;'ANALISI STATICA LINEARE'!$G$29,'ANALISI STATICA LINEARE'!$G$23*'ANALISI STATICA LINEARE'!$G$26*'ANALISI STATICA LINEARE'!$G$32*'ANALISI STATICA LINEARE'!$G$9,IF(B84&lt;'ANALISI STATICA LINEARE'!$G$30,'ANALISI STATICA LINEARE'!$G$23*'ANALISI STATICA LINEARE'!$G$26*'ANALISI STATICA LINEARE'!$G$32*'ANALISI STATICA LINEARE'!$G$9*('ANALISI STATICA LINEARE'!$G$29/B84),'ANALISI STATICA LINEARE'!$G$23*'ANALISI STATICA LINEARE'!$G$26*'ANALISI STATICA LINEARE'!$G$32*'ANALISI STATICA LINEARE'!$G$9*(('ANALISI STATICA LINEARE'!$G$29*'ANALISI STATICA LINEARE'!$G$30)/B84^2))))</f>
        <v>0.45850665525541417</v>
      </c>
      <c r="D84" s="171">
        <f>1/'ANALISI STATICA LINEARE'!$G$22*IF(B84&lt;'ANALISI STATICA LINEARE'!$G$28,'ANALISI STATICA LINEARE'!$G$23*'ANALISI STATICA LINEARE'!$G$26*'ANALISI STATICA LINEARE'!$G$33*'ANALISI STATICA LINEARE'!$G$9*(B84/'ANALISI STATICA LINEARE'!$G$28+1/('ANALISI STATICA LINEARE'!$G$33*'ANALISI STATICA LINEARE'!$G$9)*(1-B84/'ANALISI STATICA LINEARE'!$G$28)),IF(B84&lt;'ANALISI STATICA LINEARE'!$G$29,'ANALISI STATICA LINEARE'!$G$23*'ANALISI STATICA LINEARE'!$G$26*'ANALISI STATICA LINEARE'!$G$33*'ANALISI STATICA LINEARE'!$G$9,IF(B84&lt;'ANALISI STATICA LINEARE'!$G$30,'ANALISI STATICA LINEARE'!$G$23*'ANALISI STATICA LINEARE'!$G$26*'ANALISI STATICA LINEARE'!$G$33*'ANALISI STATICA LINEARE'!$G$9*('ANALISI STATICA LINEARE'!$G$29/B84),'ANALISI STATICA LINEARE'!$G$23*'ANALISI STATICA LINEARE'!$G$26*'ANALISI STATICA LINEARE'!$G$33*'ANALISI STATICA LINEARE'!$G$9*(('ANALISI STATICA LINEARE'!$G$29*'ANALISI STATICA LINEARE'!$G$30)/B84^2))))</f>
        <v>0.15920369974146326</v>
      </c>
      <c r="E84" s="20"/>
      <c r="F84" s="20"/>
      <c r="G84" s="20"/>
      <c r="H84" s="20"/>
      <c r="I84" s="20"/>
      <c r="J84" s="20"/>
      <c r="K84" s="20"/>
      <c r="L84" s="20"/>
      <c r="M84" s="20"/>
      <c r="N84" s="20"/>
    </row>
    <row r="85" spans="2:14" x14ac:dyDescent="0.25">
      <c r="B85" s="177">
        <f t="shared" si="1"/>
        <v>0.74000000000000044</v>
      </c>
      <c r="C85" s="171">
        <f>1/'ANALISI STATICA LINEARE'!$G$22*IF(B85&lt;'ANALISI STATICA LINEARE'!$G$28,'ANALISI STATICA LINEARE'!$G$23*'ANALISI STATICA LINEARE'!$G$26*'ANALISI STATICA LINEARE'!$G$32*'ANALISI STATICA LINEARE'!$G$9*(B85/'ANALISI STATICA LINEARE'!$G$28+1/('ANALISI STATICA LINEARE'!$G$32*'ANALISI STATICA LINEARE'!$G$9)*(1-B85/'ANALISI STATICA LINEARE'!$G$28)),IF(B85&lt;'ANALISI STATICA LINEARE'!$G$29,'ANALISI STATICA LINEARE'!$G$23*'ANALISI STATICA LINEARE'!$G$26*'ANALISI STATICA LINEARE'!$G$32*'ANALISI STATICA LINEARE'!$G$9,IF(B85&lt;'ANALISI STATICA LINEARE'!$G$30,'ANALISI STATICA LINEARE'!$G$23*'ANALISI STATICA LINEARE'!$G$26*'ANALISI STATICA LINEARE'!$G$32*'ANALISI STATICA LINEARE'!$G$9*('ANALISI STATICA LINEARE'!$G$29/B85),'ANALISI STATICA LINEARE'!$G$23*'ANALISI STATICA LINEARE'!$G$26*'ANALISI STATICA LINEARE'!$G$32*'ANALISI STATICA LINEARE'!$G$9*(('ANALISI STATICA LINEARE'!$G$29*'ANALISI STATICA LINEARE'!$G$30)/B85^2))))</f>
        <v>0.45231061937358419</v>
      </c>
      <c r="D85" s="171">
        <f>1/'ANALISI STATICA LINEARE'!$G$22*IF(B85&lt;'ANALISI STATICA LINEARE'!$G$28,'ANALISI STATICA LINEARE'!$G$23*'ANALISI STATICA LINEARE'!$G$26*'ANALISI STATICA LINEARE'!$G$33*'ANALISI STATICA LINEARE'!$G$9*(B85/'ANALISI STATICA LINEARE'!$G$28+1/('ANALISI STATICA LINEARE'!$G$33*'ANALISI STATICA LINEARE'!$G$9)*(1-B85/'ANALISI STATICA LINEARE'!$G$28)),IF(B85&lt;'ANALISI STATICA LINEARE'!$G$29,'ANALISI STATICA LINEARE'!$G$23*'ANALISI STATICA LINEARE'!$G$26*'ANALISI STATICA LINEARE'!$G$33*'ANALISI STATICA LINEARE'!$G$9,IF(B85&lt;'ANALISI STATICA LINEARE'!$G$30,'ANALISI STATICA LINEARE'!$G$23*'ANALISI STATICA LINEARE'!$G$26*'ANALISI STATICA LINEARE'!$G$33*'ANALISI STATICA LINEARE'!$G$9*('ANALISI STATICA LINEARE'!$G$29/B85),'ANALISI STATICA LINEARE'!$G$23*'ANALISI STATICA LINEARE'!$G$26*'ANALISI STATICA LINEARE'!$G$33*'ANALISI STATICA LINEARE'!$G$9*(('ANALISI STATICA LINEARE'!$G$29*'ANALISI STATICA LINEARE'!$G$30)/B85^2))))</f>
        <v>0.15705229839360565</v>
      </c>
      <c r="E85" s="20"/>
      <c r="F85" s="20"/>
      <c r="G85" s="20"/>
      <c r="H85" s="20"/>
      <c r="I85" s="20"/>
      <c r="J85" s="20"/>
      <c r="K85" s="20"/>
      <c r="L85" s="20"/>
      <c r="M85" s="20"/>
      <c r="N85" s="20"/>
    </row>
    <row r="86" spans="2:14" x14ac:dyDescent="0.25">
      <c r="B86" s="177">
        <f t="shared" si="1"/>
        <v>0.75000000000000044</v>
      </c>
      <c r="C86" s="171">
        <f>1/'ANALISI STATICA LINEARE'!$G$22*IF(B86&lt;'ANALISI STATICA LINEARE'!$G$28,'ANALISI STATICA LINEARE'!$G$23*'ANALISI STATICA LINEARE'!$G$26*'ANALISI STATICA LINEARE'!$G$32*'ANALISI STATICA LINEARE'!$G$9*(B86/'ANALISI STATICA LINEARE'!$G$28+1/('ANALISI STATICA LINEARE'!$G$32*'ANALISI STATICA LINEARE'!$G$9)*(1-B86/'ANALISI STATICA LINEARE'!$G$28)),IF(B86&lt;'ANALISI STATICA LINEARE'!$G$29,'ANALISI STATICA LINEARE'!$G$23*'ANALISI STATICA LINEARE'!$G$26*'ANALISI STATICA LINEARE'!$G$32*'ANALISI STATICA LINEARE'!$G$9,IF(B86&lt;'ANALISI STATICA LINEARE'!$G$30,'ANALISI STATICA LINEARE'!$G$23*'ANALISI STATICA LINEARE'!$G$26*'ANALISI STATICA LINEARE'!$G$32*'ANALISI STATICA LINEARE'!$G$9*('ANALISI STATICA LINEARE'!$G$29/B86),'ANALISI STATICA LINEARE'!$G$23*'ANALISI STATICA LINEARE'!$G$26*'ANALISI STATICA LINEARE'!$G$32*'ANALISI STATICA LINEARE'!$G$9*(('ANALISI STATICA LINEARE'!$G$29*'ANALISI STATICA LINEARE'!$G$30)/B86^2))))</f>
        <v>0.44627981111526971</v>
      </c>
      <c r="D86" s="171">
        <f>1/'ANALISI STATICA LINEARE'!$G$22*IF(B86&lt;'ANALISI STATICA LINEARE'!$G$28,'ANALISI STATICA LINEARE'!$G$23*'ANALISI STATICA LINEARE'!$G$26*'ANALISI STATICA LINEARE'!$G$33*'ANALISI STATICA LINEARE'!$G$9*(B86/'ANALISI STATICA LINEARE'!$G$28+1/('ANALISI STATICA LINEARE'!$G$33*'ANALISI STATICA LINEARE'!$G$9)*(1-B86/'ANALISI STATICA LINEARE'!$G$28)),IF(B86&lt;'ANALISI STATICA LINEARE'!$G$29,'ANALISI STATICA LINEARE'!$G$23*'ANALISI STATICA LINEARE'!$G$26*'ANALISI STATICA LINEARE'!$G$33*'ANALISI STATICA LINEARE'!$G$9,IF(B86&lt;'ANALISI STATICA LINEARE'!$G$30,'ANALISI STATICA LINEARE'!$G$23*'ANALISI STATICA LINEARE'!$G$26*'ANALISI STATICA LINEARE'!$G$33*'ANALISI STATICA LINEARE'!$G$9*('ANALISI STATICA LINEARE'!$G$29/B86),'ANALISI STATICA LINEARE'!$G$23*'ANALISI STATICA LINEARE'!$G$26*'ANALISI STATICA LINEARE'!$G$33*'ANALISI STATICA LINEARE'!$G$9*(('ANALISI STATICA LINEARE'!$G$29*'ANALISI STATICA LINEARE'!$G$30)/B86^2))))</f>
        <v>0.15495826774835758</v>
      </c>
      <c r="E86" s="20"/>
      <c r="F86" s="20"/>
      <c r="G86" s="20"/>
      <c r="H86" s="20"/>
      <c r="I86" s="20"/>
      <c r="J86" s="20"/>
      <c r="K86" s="20"/>
      <c r="L86" s="20"/>
      <c r="M86" s="20"/>
      <c r="N86" s="20"/>
    </row>
    <row r="87" spans="2:14" x14ac:dyDescent="0.25">
      <c r="B87" s="177">
        <f t="shared" si="1"/>
        <v>0.76000000000000045</v>
      </c>
      <c r="C87" s="171">
        <f>1/'ANALISI STATICA LINEARE'!$G$22*IF(B87&lt;'ANALISI STATICA LINEARE'!$G$28,'ANALISI STATICA LINEARE'!$G$23*'ANALISI STATICA LINEARE'!$G$26*'ANALISI STATICA LINEARE'!$G$32*'ANALISI STATICA LINEARE'!$G$9*(B87/'ANALISI STATICA LINEARE'!$G$28+1/('ANALISI STATICA LINEARE'!$G$32*'ANALISI STATICA LINEARE'!$G$9)*(1-B87/'ANALISI STATICA LINEARE'!$G$28)),IF(B87&lt;'ANALISI STATICA LINEARE'!$G$29,'ANALISI STATICA LINEARE'!$G$23*'ANALISI STATICA LINEARE'!$G$26*'ANALISI STATICA LINEARE'!$G$32*'ANALISI STATICA LINEARE'!$G$9,IF(B87&lt;'ANALISI STATICA LINEARE'!$G$30,'ANALISI STATICA LINEARE'!$G$23*'ANALISI STATICA LINEARE'!$G$26*'ANALISI STATICA LINEARE'!$G$32*'ANALISI STATICA LINEARE'!$G$9*('ANALISI STATICA LINEARE'!$G$29/B87),'ANALISI STATICA LINEARE'!$G$23*'ANALISI STATICA LINEARE'!$G$26*'ANALISI STATICA LINEARE'!$G$32*'ANALISI STATICA LINEARE'!$G$9*(('ANALISI STATICA LINEARE'!$G$29*'ANALISI STATICA LINEARE'!$G$30)/B87^2))))</f>
        <v>0.44040770833743731</v>
      </c>
      <c r="D87" s="171">
        <f>1/'ANALISI STATICA LINEARE'!$G$22*IF(B87&lt;'ANALISI STATICA LINEARE'!$G$28,'ANALISI STATICA LINEARE'!$G$23*'ANALISI STATICA LINEARE'!$G$26*'ANALISI STATICA LINEARE'!$G$33*'ANALISI STATICA LINEARE'!$G$9*(B87/'ANALISI STATICA LINEARE'!$G$28+1/('ANALISI STATICA LINEARE'!$G$33*'ANALISI STATICA LINEARE'!$G$9)*(1-B87/'ANALISI STATICA LINEARE'!$G$28)),IF(B87&lt;'ANALISI STATICA LINEARE'!$G$29,'ANALISI STATICA LINEARE'!$G$23*'ANALISI STATICA LINEARE'!$G$26*'ANALISI STATICA LINEARE'!$G$33*'ANALISI STATICA LINEARE'!$G$9,IF(B87&lt;'ANALISI STATICA LINEARE'!$G$30,'ANALISI STATICA LINEARE'!$G$23*'ANALISI STATICA LINEARE'!$G$26*'ANALISI STATICA LINEARE'!$G$33*'ANALISI STATICA LINEARE'!$G$9*('ANALISI STATICA LINEARE'!$G$29/B87),'ANALISI STATICA LINEARE'!$G$23*'ANALISI STATICA LINEARE'!$G$26*'ANALISI STATICA LINEARE'!$G$33*'ANALISI STATICA LINEARE'!$G$9*(('ANALISI STATICA LINEARE'!$G$29*'ANALISI STATICA LINEARE'!$G$30)/B87^2))))</f>
        <v>0.15291934317272129</v>
      </c>
      <c r="E87" s="20"/>
      <c r="F87" s="20"/>
      <c r="G87" s="20"/>
      <c r="H87" s="20"/>
      <c r="I87" s="20"/>
      <c r="J87" s="20"/>
      <c r="K87" s="20"/>
      <c r="L87" s="20"/>
      <c r="M87" s="20"/>
      <c r="N87" s="20"/>
    </row>
    <row r="88" spans="2:14" x14ac:dyDescent="0.25">
      <c r="B88" s="177">
        <f t="shared" si="1"/>
        <v>0.77000000000000046</v>
      </c>
      <c r="C88" s="171">
        <f>1/'ANALISI STATICA LINEARE'!$G$22*IF(B88&lt;'ANALISI STATICA LINEARE'!$G$28,'ANALISI STATICA LINEARE'!$G$23*'ANALISI STATICA LINEARE'!$G$26*'ANALISI STATICA LINEARE'!$G$32*'ANALISI STATICA LINEARE'!$G$9*(B88/'ANALISI STATICA LINEARE'!$G$28+1/('ANALISI STATICA LINEARE'!$G$32*'ANALISI STATICA LINEARE'!$G$9)*(1-B88/'ANALISI STATICA LINEARE'!$G$28)),IF(B88&lt;'ANALISI STATICA LINEARE'!$G$29,'ANALISI STATICA LINEARE'!$G$23*'ANALISI STATICA LINEARE'!$G$26*'ANALISI STATICA LINEARE'!$G$32*'ANALISI STATICA LINEARE'!$G$9,IF(B88&lt;'ANALISI STATICA LINEARE'!$G$30,'ANALISI STATICA LINEARE'!$G$23*'ANALISI STATICA LINEARE'!$G$26*'ANALISI STATICA LINEARE'!$G$32*'ANALISI STATICA LINEARE'!$G$9*('ANALISI STATICA LINEARE'!$G$29/B88),'ANALISI STATICA LINEARE'!$G$23*'ANALISI STATICA LINEARE'!$G$26*'ANALISI STATICA LINEARE'!$G$32*'ANALISI STATICA LINEARE'!$G$9*(('ANALISI STATICA LINEARE'!$G$29*'ANALISI STATICA LINEARE'!$G$30)/B88^2))))</f>
        <v>0.43468812770967835</v>
      </c>
      <c r="D88" s="171">
        <f>1/'ANALISI STATICA LINEARE'!$G$22*IF(B88&lt;'ANALISI STATICA LINEARE'!$G$28,'ANALISI STATICA LINEARE'!$G$23*'ANALISI STATICA LINEARE'!$G$26*'ANALISI STATICA LINEARE'!$G$33*'ANALISI STATICA LINEARE'!$G$9*(B88/'ANALISI STATICA LINEARE'!$G$28+1/('ANALISI STATICA LINEARE'!$G$33*'ANALISI STATICA LINEARE'!$G$9)*(1-B88/'ANALISI STATICA LINEARE'!$G$28)),IF(B88&lt;'ANALISI STATICA LINEARE'!$G$29,'ANALISI STATICA LINEARE'!$G$23*'ANALISI STATICA LINEARE'!$G$26*'ANALISI STATICA LINEARE'!$G$33*'ANALISI STATICA LINEARE'!$G$9,IF(B88&lt;'ANALISI STATICA LINEARE'!$G$30,'ANALISI STATICA LINEARE'!$G$23*'ANALISI STATICA LINEARE'!$G$26*'ANALISI STATICA LINEARE'!$G$33*'ANALISI STATICA LINEARE'!$G$9*('ANALISI STATICA LINEARE'!$G$29/B88),'ANALISI STATICA LINEARE'!$G$23*'ANALISI STATICA LINEARE'!$G$26*'ANALISI STATICA LINEARE'!$G$33*'ANALISI STATICA LINEARE'!$G$9*(('ANALISI STATICA LINEARE'!$G$29*'ANALISI STATICA LINEARE'!$G$30)/B88^2))))</f>
        <v>0.15093337767697165</v>
      </c>
      <c r="E88" s="20"/>
      <c r="F88" s="20"/>
      <c r="G88" s="20"/>
      <c r="H88" s="20"/>
      <c r="I88" s="20"/>
      <c r="J88" s="20"/>
      <c r="K88" s="20"/>
      <c r="L88" s="20"/>
      <c r="M88" s="20"/>
      <c r="N88" s="20"/>
    </row>
    <row r="89" spans="2:14" x14ac:dyDescent="0.25">
      <c r="B89" s="177">
        <f t="shared" si="1"/>
        <v>0.78000000000000047</v>
      </c>
      <c r="C89" s="171">
        <f>1/'ANALISI STATICA LINEARE'!$G$22*IF(B89&lt;'ANALISI STATICA LINEARE'!$G$28,'ANALISI STATICA LINEARE'!$G$23*'ANALISI STATICA LINEARE'!$G$26*'ANALISI STATICA LINEARE'!$G$32*'ANALISI STATICA LINEARE'!$G$9*(B89/'ANALISI STATICA LINEARE'!$G$28+1/('ANALISI STATICA LINEARE'!$G$32*'ANALISI STATICA LINEARE'!$G$9)*(1-B89/'ANALISI STATICA LINEARE'!$G$28)),IF(B89&lt;'ANALISI STATICA LINEARE'!$G$29,'ANALISI STATICA LINEARE'!$G$23*'ANALISI STATICA LINEARE'!$G$26*'ANALISI STATICA LINEARE'!$G$32*'ANALISI STATICA LINEARE'!$G$9,IF(B89&lt;'ANALISI STATICA LINEARE'!$G$30,'ANALISI STATICA LINEARE'!$G$23*'ANALISI STATICA LINEARE'!$G$26*'ANALISI STATICA LINEARE'!$G$32*'ANALISI STATICA LINEARE'!$G$9*('ANALISI STATICA LINEARE'!$G$29/B89),'ANALISI STATICA LINEARE'!$G$23*'ANALISI STATICA LINEARE'!$G$26*'ANALISI STATICA LINEARE'!$G$32*'ANALISI STATICA LINEARE'!$G$9*(('ANALISI STATICA LINEARE'!$G$29*'ANALISI STATICA LINEARE'!$G$30)/B89^2))))</f>
        <v>0.42911520299545175</v>
      </c>
      <c r="D89" s="171">
        <f>1/'ANALISI STATICA LINEARE'!$G$22*IF(B89&lt;'ANALISI STATICA LINEARE'!$G$28,'ANALISI STATICA LINEARE'!$G$23*'ANALISI STATICA LINEARE'!$G$26*'ANALISI STATICA LINEARE'!$G$33*'ANALISI STATICA LINEARE'!$G$9*(B89/'ANALISI STATICA LINEARE'!$G$28+1/('ANALISI STATICA LINEARE'!$G$33*'ANALISI STATICA LINEARE'!$G$9)*(1-B89/'ANALISI STATICA LINEARE'!$G$28)),IF(B89&lt;'ANALISI STATICA LINEARE'!$G$29,'ANALISI STATICA LINEARE'!$G$23*'ANALISI STATICA LINEARE'!$G$26*'ANALISI STATICA LINEARE'!$G$33*'ANALISI STATICA LINEARE'!$G$9,IF(B89&lt;'ANALISI STATICA LINEARE'!$G$30,'ANALISI STATICA LINEARE'!$G$23*'ANALISI STATICA LINEARE'!$G$26*'ANALISI STATICA LINEARE'!$G$33*'ANALISI STATICA LINEARE'!$G$9*('ANALISI STATICA LINEARE'!$G$29/B89),'ANALISI STATICA LINEARE'!$G$23*'ANALISI STATICA LINEARE'!$G$26*'ANALISI STATICA LINEARE'!$G$33*'ANALISI STATICA LINEARE'!$G$9*(('ANALISI STATICA LINEARE'!$G$29*'ANALISI STATICA LINEARE'!$G$30)/B89^2))))</f>
        <v>0.14899833437342075</v>
      </c>
      <c r="E89" s="20"/>
      <c r="F89" s="20"/>
      <c r="G89" s="20"/>
      <c r="H89" s="20"/>
      <c r="I89" s="20"/>
      <c r="J89" s="20"/>
      <c r="K89" s="20"/>
      <c r="L89" s="20"/>
      <c r="M89" s="20"/>
      <c r="N89" s="20"/>
    </row>
    <row r="90" spans="2:14" x14ac:dyDescent="0.25">
      <c r="B90" s="177">
        <f t="shared" si="1"/>
        <v>0.79000000000000048</v>
      </c>
      <c r="C90" s="171">
        <f>1/'ANALISI STATICA LINEARE'!$G$22*IF(B90&lt;'ANALISI STATICA LINEARE'!$G$28,'ANALISI STATICA LINEARE'!$G$23*'ANALISI STATICA LINEARE'!$G$26*'ANALISI STATICA LINEARE'!$G$32*'ANALISI STATICA LINEARE'!$G$9*(B90/'ANALISI STATICA LINEARE'!$G$28+1/('ANALISI STATICA LINEARE'!$G$32*'ANALISI STATICA LINEARE'!$G$9)*(1-B90/'ANALISI STATICA LINEARE'!$G$28)),IF(B90&lt;'ANALISI STATICA LINEARE'!$G$29,'ANALISI STATICA LINEARE'!$G$23*'ANALISI STATICA LINEARE'!$G$26*'ANALISI STATICA LINEARE'!$G$32*'ANALISI STATICA LINEARE'!$G$9,IF(B90&lt;'ANALISI STATICA LINEARE'!$G$30,'ANALISI STATICA LINEARE'!$G$23*'ANALISI STATICA LINEARE'!$G$26*'ANALISI STATICA LINEARE'!$G$32*'ANALISI STATICA LINEARE'!$G$9*('ANALISI STATICA LINEARE'!$G$29/B90),'ANALISI STATICA LINEARE'!$G$23*'ANALISI STATICA LINEARE'!$G$26*'ANALISI STATICA LINEARE'!$G$32*'ANALISI STATICA LINEARE'!$G$9*(('ANALISI STATICA LINEARE'!$G$29*'ANALISI STATICA LINEARE'!$G$30)/B90^2))))</f>
        <v>0.42368336498285097</v>
      </c>
      <c r="D90" s="171">
        <f>1/'ANALISI STATICA LINEARE'!$G$22*IF(B90&lt;'ANALISI STATICA LINEARE'!$G$28,'ANALISI STATICA LINEARE'!$G$23*'ANALISI STATICA LINEARE'!$G$26*'ANALISI STATICA LINEARE'!$G$33*'ANALISI STATICA LINEARE'!$G$9*(B90/'ANALISI STATICA LINEARE'!$G$28+1/('ANALISI STATICA LINEARE'!$G$33*'ANALISI STATICA LINEARE'!$G$9)*(1-B90/'ANALISI STATICA LINEARE'!$G$28)),IF(B90&lt;'ANALISI STATICA LINEARE'!$G$29,'ANALISI STATICA LINEARE'!$G$23*'ANALISI STATICA LINEARE'!$G$26*'ANALISI STATICA LINEARE'!$G$33*'ANALISI STATICA LINEARE'!$G$9,IF(B90&lt;'ANALISI STATICA LINEARE'!$G$30,'ANALISI STATICA LINEARE'!$G$23*'ANALISI STATICA LINEARE'!$G$26*'ANALISI STATICA LINEARE'!$G$33*'ANALISI STATICA LINEARE'!$G$9*('ANALISI STATICA LINEARE'!$G$29/B90),'ANALISI STATICA LINEARE'!$G$23*'ANALISI STATICA LINEARE'!$G$26*'ANALISI STATICA LINEARE'!$G$33*'ANALISI STATICA LINEARE'!$G$9*(('ANALISI STATICA LINEARE'!$G$29*'ANALISI STATICA LINEARE'!$G$30)/B90^2))))</f>
        <v>0.1471122795079344</v>
      </c>
      <c r="E90" s="20"/>
      <c r="F90" s="20"/>
      <c r="G90" s="20"/>
      <c r="H90" s="20"/>
      <c r="I90" s="20"/>
      <c r="J90" s="20"/>
      <c r="K90" s="20"/>
      <c r="L90" s="20"/>
      <c r="M90" s="20"/>
      <c r="N90" s="20"/>
    </row>
    <row r="91" spans="2:14" x14ac:dyDescent="0.25">
      <c r="B91" s="177">
        <f t="shared" si="1"/>
        <v>0.80000000000000049</v>
      </c>
      <c r="C91" s="171">
        <f>1/'ANALISI STATICA LINEARE'!$G$22*IF(B91&lt;'ANALISI STATICA LINEARE'!$G$28,'ANALISI STATICA LINEARE'!$G$23*'ANALISI STATICA LINEARE'!$G$26*'ANALISI STATICA LINEARE'!$G$32*'ANALISI STATICA LINEARE'!$G$9*(B91/'ANALISI STATICA LINEARE'!$G$28+1/('ANALISI STATICA LINEARE'!$G$32*'ANALISI STATICA LINEARE'!$G$9)*(1-B91/'ANALISI STATICA LINEARE'!$G$28)),IF(B91&lt;'ANALISI STATICA LINEARE'!$G$29,'ANALISI STATICA LINEARE'!$G$23*'ANALISI STATICA LINEARE'!$G$26*'ANALISI STATICA LINEARE'!$G$32*'ANALISI STATICA LINEARE'!$G$9,IF(B91&lt;'ANALISI STATICA LINEARE'!$G$30,'ANALISI STATICA LINEARE'!$G$23*'ANALISI STATICA LINEARE'!$G$26*'ANALISI STATICA LINEARE'!$G$32*'ANALISI STATICA LINEARE'!$G$9*('ANALISI STATICA LINEARE'!$G$29/B91),'ANALISI STATICA LINEARE'!$G$23*'ANALISI STATICA LINEARE'!$G$26*'ANALISI STATICA LINEARE'!$G$32*'ANALISI STATICA LINEARE'!$G$9*(('ANALISI STATICA LINEARE'!$G$29*'ANALISI STATICA LINEARE'!$G$30)/B91^2))))</f>
        <v>0.41838732292056535</v>
      </c>
      <c r="D91" s="171">
        <f>1/'ANALISI STATICA LINEARE'!$G$22*IF(B91&lt;'ANALISI STATICA LINEARE'!$G$28,'ANALISI STATICA LINEARE'!$G$23*'ANALISI STATICA LINEARE'!$G$26*'ANALISI STATICA LINEARE'!$G$33*'ANALISI STATICA LINEARE'!$G$9*(B91/'ANALISI STATICA LINEARE'!$G$28+1/('ANALISI STATICA LINEARE'!$G$33*'ANALISI STATICA LINEARE'!$G$9)*(1-B91/'ANALISI STATICA LINEARE'!$G$28)),IF(B91&lt;'ANALISI STATICA LINEARE'!$G$29,'ANALISI STATICA LINEARE'!$G$23*'ANALISI STATICA LINEARE'!$G$26*'ANALISI STATICA LINEARE'!$G$33*'ANALISI STATICA LINEARE'!$G$9,IF(B91&lt;'ANALISI STATICA LINEARE'!$G$30,'ANALISI STATICA LINEARE'!$G$23*'ANALISI STATICA LINEARE'!$G$26*'ANALISI STATICA LINEARE'!$G$33*'ANALISI STATICA LINEARE'!$G$9*('ANALISI STATICA LINEARE'!$G$29/B91),'ANALISI STATICA LINEARE'!$G$23*'ANALISI STATICA LINEARE'!$G$26*'ANALISI STATICA LINEARE'!$G$33*'ANALISI STATICA LINEARE'!$G$9*(('ANALISI STATICA LINEARE'!$G$29*'ANALISI STATICA LINEARE'!$G$30)/B91^2))))</f>
        <v>0.14527337601408521</v>
      </c>
      <c r="E91" s="20"/>
      <c r="F91" s="20"/>
      <c r="G91" s="20"/>
      <c r="H91" s="20"/>
      <c r="I91" s="20"/>
      <c r="J91" s="20"/>
      <c r="K91" s="20"/>
      <c r="L91" s="20"/>
      <c r="M91" s="20"/>
      <c r="N91" s="20"/>
    </row>
    <row r="92" spans="2:14" x14ac:dyDescent="0.25">
      <c r="B92" s="177">
        <f t="shared" si="1"/>
        <v>0.8100000000000005</v>
      </c>
      <c r="C92" s="171">
        <f>1/'ANALISI STATICA LINEARE'!$G$22*IF(B92&lt;'ANALISI STATICA LINEARE'!$G$28,'ANALISI STATICA LINEARE'!$G$23*'ANALISI STATICA LINEARE'!$G$26*'ANALISI STATICA LINEARE'!$G$32*'ANALISI STATICA LINEARE'!$G$9*(B92/'ANALISI STATICA LINEARE'!$G$28+1/('ANALISI STATICA LINEARE'!$G$32*'ANALISI STATICA LINEARE'!$G$9)*(1-B92/'ANALISI STATICA LINEARE'!$G$28)),IF(B92&lt;'ANALISI STATICA LINEARE'!$G$29,'ANALISI STATICA LINEARE'!$G$23*'ANALISI STATICA LINEARE'!$G$26*'ANALISI STATICA LINEARE'!$G$32*'ANALISI STATICA LINEARE'!$G$9,IF(B92&lt;'ANALISI STATICA LINEARE'!$G$30,'ANALISI STATICA LINEARE'!$G$23*'ANALISI STATICA LINEARE'!$G$26*'ANALISI STATICA LINEARE'!$G$32*'ANALISI STATICA LINEARE'!$G$9*('ANALISI STATICA LINEARE'!$G$29/B92),'ANALISI STATICA LINEARE'!$G$23*'ANALISI STATICA LINEARE'!$G$26*'ANALISI STATICA LINEARE'!$G$32*'ANALISI STATICA LINEARE'!$G$9*(('ANALISI STATICA LINEARE'!$G$29*'ANALISI STATICA LINEARE'!$G$30)/B92^2))))</f>
        <v>0.41322204732895351</v>
      </c>
      <c r="D92" s="171">
        <f>1/'ANALISI STATICA LINEARE'!$G$22*IF(B92&lt;'ANALISI STATICA LINEARE'!$G$28,'ANALISI STATICA LINEARE'!$G$23*'ANALISI STATICA LINEARE'!$G$26*'ANALISI STATICA LINEARE'!$G$33*'ANALISI STATICA LINEARE'!$G$9*(B92/'ANALISI STATICA LINEARE'!$G$28+1/('ANALISI STATICA LINEARE'!$G$33*'ANALISI STATICA LINEARE'!$G$9)*(1-B92/'ANALISI STATICA LINEARE'!$G$28)),IF(B92&lt;'ANALISI STATICA LINEARE'!$G$29,'ANALISI STATICA LINEARE'!$G$23*'ANALISI STATICA LINEARE'!$G$26*'ANALISI STATICA LINEARE'!$G$33*'ANALISI STATICA LINEARE'!$G$9,IF(B92&lt;'ANALISI STATICA LINEARE'!$G$30,'ANALISI STATICA LINEARE'!$G$23*'ANALISI STATICA LINEARE'!$G$26*'ANALISI STATICA LINEARE'!$G$33*'ANALISI STATICA LINEARE'!$G$9*('ANALISI STATICA LINEARE'!$G$29/B92),'ANALISI STATICA LINEARE'!$G$23*'ANALISI STATICA LINEARE'!$G$26*'ANALISI STATICA LINEARE'!$G$33*'ANALISI STATICA LINEARE'!$G$9*(('ANALISI STATICA LINEARE'!$G$29*'ANALISI STATICA LINEARE'!$G$30)/B92^2))))</f>
        <v>0.14347987754477554</v>
      </c>
      <c r="E92" s="20"/>
      <c r="F92" s="20"/>
      <c r="G92" s="20"/>
      <c r="H92" s="20"/>
      <c r="I92" s="20"/>
      <c r="J92" s="20"/>
      <c r="K92" s="20"/>
      <c r="L92" s="20"/>
      <c r="M92" s="20"/>
      <c r="N92" s="20"/>
    </row>
    <row r="93" spans="2:14" x14ac:dyDescent="0.25">
      <c r="B93" s="177">
        <f t="shared" si="1"/>
        <v>0.82000000000000051</v>
      </c>
      <c r="C93" s="171">
        <f>1/'ANALISI STATICA LINEARE'!$G$22*IF(B93&lt;'ANALISI STATICA LINEARE'!$G$28,'ANALISI STATICA LINEARE'!$G$23*'ANALISI STATICA LINEARE'!$G$26*'ANALISI STATICA LINEARE'!$G$32*'ANALISI STATICA LINEARE'!$G$9*(B93/'ANALISI STATICA LINEARE'!$G$28+1/('ANALISI STATICA LINEARE'!$G$32*'ANALISI STATICA LINEARE'!$G$9)*(1-B93/'ANALISI STATICA LINEARE'!$G$28)),IF(B93&lt;'ANALISI STATICA LINEARE'!$G$29,'ANALISI STATICA LINEARE'!$G$23*'ANALISI STATICA LINEARE'!$G$26*'ANALISI STATICA LINEARE'!$G$32*'ANALISI STATICA LINEARE'!$G$9,IF(B93&lt;'ANALISI STATICA LINEARE'!$G$30,'ANALISI STATICA LINEARE'!$G$23*'ANALISI STATICA LINEARE'!$G$26*'ANALISI STATICA LINEARE'!$G$32*'ANALISI STATICA LINEARE'!$G$9*('ANALISI STATICA LINEARE'!$G$29/B93),'ANALISI STATICA LINEARE'!$G$23*'ANALISI STATICA LINEARE'!$G$26*'ANALISI STATICA LINEARE'!$G$32*'ANALISI STATICA LINEARE'!$G$9*(('ANALISI STATICA LINEARE'!$G$29*'ANALISI STATICA LINEARE'!$G$30)/B93^2))))</f>
        <v>0.40818275406884424</v>
      </c>
      <c r="D93" s="171">
        <f>1/'ANALISI STATICA LINEARE'!$G$22*IF(B93&lt;'ANALISI STATICA LINEARE'!$G$28,'ANALISI STATICA LINEARE'!$G$23*'ANALISI STATICA LINEARE'!$G$26*'ANALISI STATICA LINEARE'!$G$33*'ANALISI STATICA LINEARE'!$G$9*(B93/'ANALISI STATICA LINEARE'!$G$28+1/('ANALISI STATICA LINEARE'!$G$33*'ANALISI STATICA LINEARE'!$G$9)*(1-B93/'ANALISI STATICA LINEARE'!$G$28)),IF(B93&lt;'ANALISI STATICA LINEARE'!$G$29,'ANALISI STATICA LINEARE'!$G$23*'ANALISI STATICA LINEARE'!$G$26*'ANALISI STATICA LINEARE'!$G$33*'ANALISI STATICA LINEARE'!$G$9,IF(B93&lt;'ANALISI STATICA LINEARE'!$G$30,'ANALISI STATICA LINEARE'!$G$23*'ANALISI STATICA LINEARE'!$G$26*'ANALISI STATICA LINEARE'!$G$33*'ANALISI STATICA LINEARE'!$G$9*('ANALISI STATICA LINEARE'!$G$29/B93),'ANALISI STATICA LINEARE'!$G$23*'ANALISI STATICA LINEARE'!$G$26*'ANALISI STATICA LINEARE'!$G$33*'ANALISI STATICA LINEARE'!$G$9*(('ANALISI STATICA LINEARE'!$G$29*'ANALISI STATICA LINEARE'!$G$30)/B93^2))))</f>
        <v>0.14173012294057094</v>
      </c>
      <c r="E93" s="20"/>
      <c r="F93" s="20"/>
      <c r="G93" s="20"/>
      <c r="H93" s="20"/>
      <c r="I93" s="20"/>
      <c r="J93" s="20"/>
      <c r="K93" s="20"/>
      <c r="L93" s="20"/>
      <c r="M93" s="20"/>
      <c r="N93" s="20"/>
    </row>
    <row r="94" spans="2:14" x14ac:dyDescent="0.25">
      <c r="B94" s="177">
        <f t="shared" si="1"/>
        <v>0.83000000000000052</v>
      </c>
      <c r="C94" s="171">
        <f>1/'ANALISI STATICA LINEARE'!$G$22*IF(B94&lt;'ANALISI STATICA LINEARE'!$G$28,'ANALISI STATICA LINEARE'!$G$23*'ANALISI STATICA LINEARE'!$G$26*'ANALISI STATICA LINEARE'!$G$32*'ANALISI STATICA LINEARE'!$G$9*(B94/'ANALISI STATICA LINEARE'!$G$28+1/('ANALISI STATICA LINEARE'!$G$32*'ANALISI STATICA LINEARE'!$G$9)*(1-B94/'ANALISI STATICA LINEARE'!$G$28)),IF(B94&lt;'ANALISI STATICA LINEARE'!$G$29,'ANALISI STATICA LINEARE'!$G$23*'ANALISI STATICA LINEARE'!$G$26*'ANALISI STATICA LINEARE'!$G$32*'ANALISI STATICA LINEARE'!$G$9,IF(B94&lt;'ANALISI STATICA LINEARE'!$G$30,'ANALISI STATICA LINEARE'!$G$23*'ANALISI STATICA LINEARE'!$G$26*'ANALISI STATICA LINEARE'!$G$32*'ANALISI STATICA LINEARE'!$G$9*('ANALISI STATICA LINEARE'!$G$29/B94),'ANALISI STATICA LINEARE'!$G$23*'ANALISI STATICA LINEARE'!$G$26*'ANALISI STATICA LINEARE'!$G$32*'ANALISI STATICA LINEARE'!$G$9*(('ANALISI STATICA LINEARE'!$G$29*'ANALISI STATICA LINEARE'!$G$30)/B94^2))))</f>
        <v>0.40326488956199075</v>
      </c>
      <c r="D94" s="171">
        <f>1/'ANALISI STATICA LINEARE'!$G$22*IF(B94&lt;'ANALISI STATICA LINEARE'!$G$28,'ANALISI STATICA LINEARE'!$G$23*'ANALISI STATICA LINEARE'!$G$26*'ANALISI STATICA LINEARE'!$G$33*'ANALISI STATICA LINEARE'!$G$9*(B94/'ANALISI STATICA LINEARE'!$G$28+1/('ANALISI STATICA LINEARE'!$G$33*'ANALISI STATICA LINEARE'!$G$9)*(1-B94/'ANALISI STATICA LINEARE'!$G$28)),IF(B94&lt;'ANALISI STATICA LINEARE'!$G$29,'ANALISI STATICA LINEARE'!$G$23*'ANALISI STATICA LINEARE'!$G$26*'ANALISI STATICA LINEARE'!$G$33*'ANALISI STATICA LINEARE'!$G$9,IF(B94&lt;'ANALISI STATICA LINEARE'!$G$30,'ANALISI STATICA LINEARE'!$G$23*'ANALISI STATICA LINEARE'!$G$26*'ANALISI STATICA LINEARE'!$G$33*'ANALISI STATICA LINEARE'!$G$9*('ANALISI STATICA LINEARE'!$G$29/B94),'ANALISI STATICA LINEARE'!$G$23*'ANALISI STATICA LINEARE'!$G$26*'ANALISI STATICA LINEARE'!$G$33*'ANALISI STATICA LINEARE'!$G$9*(('ANALISI STATICA LINEARE'!$G$29*'ANALISI STATICA LINEARE'!$G$30)/B94^2))))</f>
        <v>0.14002253109791346</v>
      </c>
      <c r="E94" s="20"/>
      <c r="F94" s="20"/>
      <c r="G94" s="20"/>
      <c r="H94" s="20"/>
      <c r="I94" s="20"/>
      <c r="J94" s="20"/>
      <c r="K94" s="20"/>
      <c r="L94" s="20"/>
      <c r="M94" s="20"/>
      <c r="N94" s="20"/>
    </row>
    <row r="95" spans="2:14" x14ac:dyDescent="0.25">
      <c r="B95" s="177">
        <f t="shared" si="1"/>
        <v>0.84000000000000052</v>
      </c>
      <c r="C95" s="171">
        <f>1/'ANALISI STATICA LINEARE'!$G$22*IF(B95&lt;'ANALISI STATICA LINEARE'!$G$28,'ANALISI STATICA LINEARE'!$G$23*'ANALISI STATICA LINEARE'!$G$26*'ANALISI STATICA LINEARE'!$G$32*'ANALISI STATICA LINEARE'!$G$9*(B95/'ANALISI STATICA LINEARE'!$G$28+1/('ANALISI STATICA LINEARE'!$G$32*'ANALISI STATICA LINEARE'!$G$9)*(1-B95/'ANALISI STATICA LINEARE'!$G$28)),IF(B95&lt;'ANALISI STATICA LINEARE'!$G$29,'ANALISI STATICA LINEARE'!$G$23*'ANALISI STATICA LINEARE'!$G$26*'ANALISI STATICA LINEARE'!$G$32*'ANALISI STATICA LINEARE'!$G$9,IF(B95&lt;'ANALISI STATICA LINEARE'!$G$30,'ANALISI STATICA LINEARE'!$G$23*'ANALISI STATICA LINEARE'!$G$26*'ANALISI STATICA LINEARE'!$G$32*'ANALISI STATICA LINEARE'!$G$9*('ANALISI STATICA LINEARE'!$G$29/B95),'ANALISI STATICA LINEARE'!$G$23*'ANALISI STATICA LINEARE'!$G$26*'ANALISI STATICA LINEARE'!$G$32*'ANALISI STATICA LINEARE'!$G$9*(('ANALISI STATICA LINEARE'!$G$29*'ANALISI STATICA LINEARE'!$G$30)/B95^2))))</f>
        <v>0.39846411706720514</v>
      </c>
      <c r="D95" s="171">
        <f>1/'ANALISI STATICA LINEARE'!$G$22*IF(B95&lt;'ANALISI STATICA LINEARE'!$G$28,'ANALISI STATICA LINEARE'!$G$23*'ANALISI STATICA LINEARE'!$G$26*'ANALISI STATICA LINEARE'!$G$33*'ANALISI STATICA LINEARE'!$G$9*(B95/'ANALISI STATICA LINEARE'!$G$28+1/('ANALISI STATICA LINEARE'!$G$33*'ANALISI STATICA LINEARE'!$G$9)*(1-B95/'ANALISI STATICA LINEARE'!$G$28)),IF(B95&lt;'ANALISI STATICA LINEARE'!$G$29,'ANALISI STATICA LINEARE'!$G$23*'ANALISI STATICA LINEARE'!$G$26*'ANALISI STATICA LINEARE'!$G$33*'ANALISI STATICA LINEARE'!$G$9,IF(B95&lt;'ANALISI STATICA LINEARE'!$G$30,'ANALISI STATICA LINEARE'!$G$23*'ANALISI STATICA LINEARE'!$G$26*'ANALISI STATICA LINEARE'!$G$33*'ANALISI STATICA LINEARE'!$G$9*('ANALISI STATICA LINEARE'!$G$29/B95),'ANALISI STATICA LINEARE'!$G$23*'ANALISI STATICA LINEARE'!$G$26*'ANALISI STATICA LINEARE'!$G$33*'ANALISI STATICA LINEARE'!$G$9*(('ANALISI STATICA LINEARE'!$G$29*'ANALISI STATICA LINEARE'!$G$30)/B95^2))))</f>
        <v>0.13835559620389068</v>
      </c>
      <c r="E95" s="20"/>
      <c r="F95" s="20"/>
      <c r="G95" s="20"/>
      <c r="H95" s="20"/>
      <c r="I95" s="20"/>
      <c r="J95" s="20"/>
      <c r="K95" s="20"/>
      <c r="L95" s="20"/>
      <c r="M95" s="20"/>
      <c r="N95" s="20"/>
    </row>
    <row r="96" spans="2:14" x14ac:dyDescent="0.25">
      <c r="B96" s="177">
        <f t="shared" si="1"/>
        <v>0.85000000000000053</v>
      </c>
      <c r="C96" s="171">
        <f>1/'ANALISI STATICA LINEARE'!$G$22*IF(B96&lt;'ANALISI STATICA LINEARE'!$G$28,'ANALISI STATICA LINEARE'!$G$23*'ANALISI STATICA LINEARE'!$G$26*'ANALISI STATICA LINEARE'!$G$32*'ANALISI STATICA LINEARE'!$G$9*(B96/'ANALISI STATICA LINEARE'!$G$28+1/('ANALISI STATICA LINEARE'!$G$32*'ANALISI STATICA LINEARE'!$G$9)*(1-B96/'ANALISI STATICA LINEARE'!$G$28)),IF(B96&lt;'ANALISI STATICA LINEARE'!$G$29,'ANALISI STATICA LINEARE'!$G$23*'ANALISI STATICA LINEARE'!$G$26*'ANALISI STATICA LINEARE'!$G$32*'ANALISI STATICA LINEARE'!$G$9,IF(B96&lt;'ANALISI STATICA LINEARE'!$G$30,'ANALISI STATICA LINEARE'!$G$23*'ANALISI STATICA LINEARE'!$G$26*'ANALISI STATICA LINEARE'!$G$32*'ANALISI STATICA LINEARE'!$G$9*('ANALISI STATICA LINEARE'!$G$29/B96),'ANALISI STATICA LINEARE'!$G$23*'ANALISI STATICA LINEARE'!$G$26*'ANALISI STATICA LINEARE'!$G$32*'ANALISI STATICA LINEARE'!$G$9*(('ANALISI STATICA LINEARE'!$G$29*'ANALISI STATICA LINEARE'!$G$30)/B96^2))))</f>
        <v>0.39377630392523805</v>
      </c>
      <c r="D96" s="171">
        <f>1/'ANALISI STATICA LINEARE'!$G$22*IF(B96&lt;'ANALISI STATICA LINEARE'!$G$28,'ANALISI STATICA LINEARE'!$G$23*'ANALISI STATICA LINEARE'!$G$26*'ANALISI STATICA LINEARE'!$G$33*'ANALISI STATICA LINEARE'!$G$9*(B96/'ANALISI STATICA LINEARE'!$G$28+1/('ANALISI STATICA LINEARE'!$G$33*'ANALISI STATICA LINEARE'!$G$9)*(1-B96/'ANALISI STATICA LINEARE'!$G$28)),IF(B96&lt;'ANALISI STATICA LINEARE'!$G$29,'ANALISI STATICA LINEARE'!$G$23*'ANALISI STATICA LINEARE'!$G$26*'ANALISI STATICA LINEARE'!$G$33*'ANALISI STATICA LINEARE'!$G$9,IF(B96&lt;'ANALISI STATICA LINEARE'!$G$30,'ANALISI STATICA LINEARE'!$G$23*'ANALISI STATICA LINEARE'!$G$26*'ANALISI STATICA LINEARE'!$G$33*'ANALISI STATICA LINEARE'!$G$9*('ANALISI STATICA LINEARE'!$G$29/B96),'ANALISI STATICA LINEARE'!$G$23*'ANALISI STATICA LINEARE'!$G$26*'ANALISI STATICA LINEARE'!$G$33*'ANALISI STATICA LINEARE'!$G$9*(('ANALISI STATICA LINEARE'!$G$29*'ANALISI STATICA LINEARE'!$G$30)/B96^2))))</f>
        <v>0.13672788330737431</v>
      </c>
      <c r="E96" s="20"/>
      <c r="F96" s="20"/>
      <c r="G96" s="20"/>
      <c r="H96" s="20"/>
      <c r="I96" s="20"/>
      <c r="J96" s="20"/>
      <c r="K96" s="20"/>
      <c r="L96" s="20"/>
      <c r="M96" s="20"/>
      <c r="N96" s="20"/>
    </row>
    <row r="97" spans="2:14" x14ac:dyDescent="0.25">
      <c r="B97" s="177">
        <f t="shared" si="1"/>
        <v>0.86000000000000054</v>
      </c>
      <c r="C97" s="171">
        <f>1/'ANALISI STATICA LINEARE'!$G$22*IF(B97&lt;'ANALISI STATICA LINEARE'!$G$28,'ANALISI STATICA LINEARE'!$G$23*'ANALISI STATICA LINEARE'!$G$26*'ANALISI STATICA LINEARE'!$G$32*'ANALISI STATICA LINEARE'!$G$9*(B97/'ANALISI STATICA LINEARE'!$G$28+1/('ANALISI STATICA LINEARE'!$G$32*'ANALISI STATICA LINEARE'!$G$9)*(1-B97/'ANALISI STATICA LINEARE'!$G$28)),IF(B97&lt;'ANALISI STATICA LINEARE'!$G$29,'ANALISI STATICA LINEARE'!$G$23*'ANALISI STATICA LINEARE'!$G$26*'ANALISI STATICA LINEARE'!$G$32*'ANALISI STATICA LINEARE'!$G$9,IF(B97&lt;'ANALISI STATICA LINEARE'!$G$30,'ANALISI STATICA LINEARE'!$G$23*'ANALISI STATICA LINEARE'!$G$26*'ANALISI STATICA LINEARE'!$G$32*'ANALISI STATICA LINEARE'!$G$9*('ANALISI STATICA LINEARE'!$G$29/B97),'ANALISI STATICA LINEARE'!$G$23*'ANALISI STATICA LINEARE'!$G$26*'ANALISI STATICA LINEARE'!$G$32*'ANALISI STATICA LINEARE'!$G$9*(('ANALISI STATICA LINEARE'!$G$29*'ANALISI STATICA LINEARE'!$G$30)/B97^2))))</f>
        <v>0.38919750969354916</v>
      </c>
      <c r="D97" s="171">
        <f>1/'ANALISI STATICA LINEARE'!$G$22*IF(B97&lt;'ANALISI STATICA LINEARE'!$G$28,'ANALISI STATICA LINEARE'!$G$23*'ANALISI STATICA LINEARE'!$G$26*'ANALISI STATICA LINEARE'!$G$33*'ANALISI STATICA LINEARE'!$G$9*(B97/'ANALISI STATICA LINEARE'!$G$28+1/('ANALISI STATICA LINEARE'!$G$33*'ANALISI STATICA LINEARE'!$G$9)*(1-B97/'ANALISI STATICA LINEARE'!$G$28)),IF(B97&lt;'ANALISI STATICA LINEARE'!$G$29,'ANALISI STATICA LINEARE'!$G$23*'ANALISI STATICA LINEARE'!$G$26*'ANALISI STATICA LINEARE'!$G$33*'ANALISI STATICA LINEARE'!$G$9,IF(B97&lt;'ANALISI STATICA LINEARE'!$G$30,'ANALISI STATICA LINEARE'!$G$23*'ANALISI STATICA LINEARE'!$G$26*'ANALISI STATICA LINEARE'!$G$33*'ANALISI STATICA LINEARE'!$G$9*('ANALISI STATICA LINEARE'!$G$29/B97),'ANALISI STATICA LINEARE'!$G$23*'ANALISI STATICA LINEARE'!$G$26*'ANALISI STATICA LINEARE'!$G$33*'ANALISI STATICA LINEARE'!$G$9*(('ANALISI STATICA LINEARE'!$G$29*'ANALISI STATICA LINEARE'!$G$30)/B97^2))))</f>
        <v>0.13513802419914903</v>
      </c>
      <c r="E97" s="20"/>
      <c r="F97" s="20"/>
      <c r="G97" s="20"/>
      <c r="H97" s="20"/>
      <c r="I97" s="20"/>
      <c r="J97" s="20"/>
      <c r="K97" s="20"/>
      <c r="L97" s="20"/>
      <c r="M97" s="20"/>
      <c r="N97" s="20"/>
    </row>
    <row r="98" spans="2:14" x14ac:dyDescent="0.25">
      <c r="B98" s="177">
        <f t="shared" si="1"/>
        <v>0.87000000000000055</v>
      </c>
      <c r="C98" s="171">
        <f>1/'ANALISI STATICA LINEARE'!$G$22*IF(B98&lt;'ANALISI STATICA LINEARE'!$G$28,'ANALISI STATICA LINEARE'!$G$23*'ANALISI STATICA LINEARE'!$G$26*'ANALISI STATICA LINEARE'!$G$32*'ANALISI STATICA LINEARE'!$G$9*(B98/'ANALISI STATICA LINEARE'!$G$28+1/('ANALISI STATICA LINEARE'!$G$32*'ANALISI STATICA LINEARE'!$G$9)*(1-B98/'ANALISI STATICA LINEARE'!$G$28)),IF(B98&lt;'ANALISI STATICA LINEARE'!$G$29,'ANALISI STATICA LINEARE'!$G$23*'ANALISI STATICA LINEARE'!$G$26*'ANALISI STATICA LINEARE'!$G$32*'ANALISI STATICA LINEARE'!$G$9,IF(B98&lt;'ANALISI STATICA LINEARE'!$G$30,'ANALISI STATICA LINEARE'!$G$23*'ANALISI STATICA LINEARE'!$G$26*'ANALISI STATICA LINEARE'!$G$32*'ANALISI STATICA LINEARE'!$G$9*('ANALISI STATICA LINEARE'!$G$29/B98),'ANALISI STATICA LINEARE'!$G$23*'ANALISI STATICA LINEARE'!$G$26*'ANALISI STATICA LINEARE'!$G$32*'ANALISI STATICA LINEARE'!$G$9*(('ANALISI STATICA LINEARE'!$G$29*'ANALISI STATICA LINEARE'!$G$30)/B98^2))))</f>
        <v>0.38472397509937045</v>
      </c>
      <c r="D98" s="171">
        <f>1/'ANALISI STATICA LINEARE'!$G$22*IF(B98&lt;'ANALISI STATICA LINEARE'!$G$28,'ANALISI STATICA LINEARE'!$G$23*'ANALISI STATICA LINEARE'!$G$26*'ANALISI STATICA LINEARE'!$G$33*'ANALISI STATICA LINEARE'!$G$9*(B98/'ANALISI STATICA LINEARE'!$G$28+1/('ANALISI STATICA LINEARE'!$G$33*'ANALISI STATICA LINEARE'!$G$9)*(1-B98/'ANALISI STATICA LINEARE'!$G$28)),IF(B98&lt;'ANALISI STATICA LINEARE'!$G$29,'ANALISI STATICA LINEARE'!$G$23*'ANALISI STATICA LINEARE'!$G$26*'ANALISI STATICA LINEARE'!$G$33*'ANALISI STATICA LINEARE'!$G$9,IF(B98&lt;'ANALISI STATICA LINEARE'!$G$30,'ANALISI STATICA LINEARE'!$G$23*'ANALISI STATICA LINEARE'!$G$26*'ANALISI STATICA LINEARE'!$G$33*'ANALISI STATICA LINEARE'!$G$9*('ANALISI STATICA LINEARE'!$G$29/B98),'ANALISI STATICA LINEARE'!$G$23*'ANALISI STATICA LINEARE'!$G$26*'ANALISI STATICA LINEARE'!$G$33*'ANALISI STATICA LINEARE'!$G$9*(('ANALISI STATICA LINEARE'!$G$29*'ANALISI STATICA LINEARE'!$G$30)/B98^2))))</f>
        <v>0.1335847135761703</v>
      </c>
      <c r="E98" s="20"/>
      <c r="F98" s="20"/>
      <c r="G98" s="20"/>
      <c r="H98" s="20"/>
      <c r="I98" s="20"/>
      <c r="J98" s="20"/>
      <c r="K98" s="20"/>
      <c r="L98" s="20"/>
      <c r="M98" s="20"/>
      <c r="N98" s="20"/>
    </row>
    <row r="99" spans="2:14" x14ac:dyDescent="0.25">
      <c r="B99" s="177">
        <f t="shared" si="1"/>
        <v>0.88000000000000056</v>
      </c>
      <c r="C99" s="171">
        <f>1/'ANALISI STATICA LINEARE'!$G$22*IF(B99&lt;'ANALISI STATICA LINEARE'!$G$28,'ANALISI STATICA LINEARE'!$G$23*'ANALISI STATICA LINEARE'!$G$26*'ANALISI STATICA LINEARE'!$G$32*'ANALISI STATICA LINEARE'!$G$9*(B99/'ANALISI STATICA LINEARE'!$G$28+1/('ANALISI STATICA LINEARE'!$G$32*'ANALISI STATICA LINEARE'!$G$9)*(1-B99/'ANALISI STATICA LINEARE'!$G$28)),IF(B99&lt;'ANALISI STATICA LINEARE'!$G$29,'ANALISI STATICA LINEARE'!$G$23*'ANALISI STATICA LINEARE'!$G$26*'ANALISI STATICA LINEARE'!$G$32*'ANALISI STATICA LINEARE'!$G$9,IF(B99&lt;'ANALISI STATICA LINEARE'!$G$30,'ANALISI STATICA LINEARE'!$G$23*'ANALISI STATICA LINEARE'!$G$26*'ANALISI STATICA LINEARE'!$G$32*'ANALISI STATICA LINEARE'!$G$9*('ANALISI STATICA LINEARE'!$G$29/B99),'ANALISI STATICA LINEARE'!$G$23*'ANALISI STATICA LINEARE'!$G$26*'ANALISI STATICA LINEARE'!$G$32*'ANALISI STATICA LINEARE'!$G$9*(('ANALISI STATICA LINEARE'!$G$29*'ANALISI STATICA LINEARE'!$G$30)/B99^2))))</f>
        <v>0.38035211174596856</v>
      </c>
      <c r="D99" s="171">
        <f>1/'ANALISI STATICA LINEARE'!$G$22*IF(B99&lt;'ANALISI STATICA LINEARE'!$G$28,'ANALISI STATICA LINEARE'!$G$23*'ANALISI STATICA LINEARE'!$G$26*'ANALISI STATICA LINEARE'!$G$33*'ANALISI STATICA LINEARE'!$G$9*(B99/'ANALISI STATICA LINEARE'!$G$28+1/('ANALISI STATICA LINEARE'!$G$33*'ANALISI STATICA LINEARE'!$G$9)*(1-B99/'ANALISI STATICA LINEARE'!$G$28)),IF(B99&lt;'ANALISI STATICA LINEARE'!$G$29,'ANALISI STATICA LINEARE'!$G$23*'ANALISI STATICA LINEARE'!$G$26*'ANALISI STATICA LINEARE'!$G$33*'ANALISI STATICA LINEARE'!$G$9,IF(B99&lt;'ANALISI STATICA LINEARE'!$G$30,'ANALISI STATICA LINEARE'!$G$23*'ANALISI STATICA LINEARE'!$G$26*'ANALISI STATICA LINEARE'!$G$33*'ANALISI STATICA LINEARE'!$G$9*('ANALISI STATICA LINEARE'!$G$29/B99),'ANALISI STATICA LINEARE'!$G$23*'ANALISI STATICA LINEARE'!$G$26*'ANALISI STATICA LINEARE'!$G$33*'ANALISI STATICA LINEARE'!$G$9*(('ANALISI STATICA LINEARE'!$G$29*'ANALISI STATICA LINEARE'!$G$30)/B99^2))))</f>
        <v>0.13206670546735019</v>
      </c>
      <c r="E99" s="20"/>
      <c r="F99" s="20"/>
      <c r="G99" s="20"/>
      <c r="H99" s="20"/>
      <c r="I99" s="20"/>
      <c r="J99" s="20"/>
      <c r="K99" s="20"/>
      <c r="L99" s="20"/>
      <c r="M99" s="20"/>
      <c r="N99" s="20"/>
    </row>
    <row r="100" spans="2:14" x14ac:dyDescent="0.25">
      <c r="B100" s="177">
        <f t="shared" si="1"/>
        <v>0.89000000000000057</v>
      </c>
      <c r="C100" s="171">
        <f>1/'ANALISI STATICA LINEARE'!$G$22*IF(B100&lt;'ANALISI STATICA LINEARE'!$G$28,'ANALISI STATICA LINEARE'!$G$23*'ANALISI STATICA LINEARE'!$G$26*'ANALISI STATICA LINEARE'!$G$32*'ANALISI STATICA LINEARE'!$G$9*(B100/'ANALISI STATICA LINEARE'!$G$28+1/('ANALISI STATICA LINEARE'!$G$32*'ANALISI STATICA LINEARE'!$G$9)*(1-B100/'ANALISI STATICA LINEARE'!$G$28)),IF(B100&lt;'ANALISI STATICA LINEARE'!$G$29,'ANALISI STATICA LINEARE'!$G$23*'ANALISI STATICA LINEARE'!$G$26*'ANALISI STATICA LINEARE'!$G$32*'ANALISI STATICA LINEARE'!$G$9,IF(B100&lt;'ANALISI STATICA LINEARE'!$G$30,'ANALISI STATICA LINEARE'!$G$23*'ANALISI STATICA LINEARE'!$G$26*'ANALISI STATICA LINEARE'!$G$32*'ANALISI STATICA LINEARE'!$G$9*('ANALISI STATICA LINEARE'!$G$29/B100),'ANALISI STATICA LINEARE'!$G$23*'ANALISI STATICA LINEARE'!$G$26*'ANALISI STATICA LINEARE'!$G$32*'ANALISI STATICA LINEARE'!$G$9*(('ANALISI STATICA LINEARE'!$G$29*'ANALISI STATICA LINEARE'!$G$30)/B100^2))))</f>
        <v>0.37607849251286779</v>
      </c>
      <c r="D100" s="171">
        <f>1/'ANALISI STATICA LINEARE'!$G$22*IF(B100&lt;'ANALISI STATICA LINEARE'!$G$28,'ANALISI STATICA LINEARE'!$G$23*'ANALISI STATICA LINEARE'!$G$26*'ANALISI STATICA LINEARE'!$G$33*'ANALISI STATICA LINEARE'!$G$9*(B100/'ANALISI STATICA LINEARE'!$G$28+1/('ANALISI STATICA LINEARE'!$G$33*'ANALISI STATICA LINEARE'!$G$9)*(1-B100/'ANALISI STATICA LINEARE'!$G$28)),IF(B100&lt;'ANALISI STATICA LINEARE'!$G$29,'ANALISI STATICA LINEARE'!$G$23*'ANALISI STATICA LINEARE'!$G$26*'ANALISI STATICA LINEARE'!$G$33*'ANALISI STATICA LINEARE'!$G$9,IF(B100&lt;'ANALISI STATICA LINEARE'!$G$30,'ANALISI STATICA LINEARE'!$G$23*'ANALISI STATICA LINEARE'!$G$26*'ANALISI STATICA LINEARE'!$G$33*'ANALISI STATICA LINEARE'!$G$9*('ANALISI STATICA LINEARE'!$G$29/B100),'ANALISI STATICA LINEARE'!$G$23*'ANALISI STATICA LINEARE'!$G$26*'ANALISI STATICA LINEARE'!$G$33*'ANALISI STATICA LINEARE'!$G$9*(('ANALISI STATICA LINEARE'!$G$29*'ANALISI STATICA LINEARE'!$G$30)/B100^2))))</f>
        <v>0.1305828099003013</v>
      </c>
      <c r="E100" s="20"/>
      <c r="F100" s="20"/>
      <c r="G100" s="20"/>
      <c r="H100" s="20"/>
      <c r="I100" s="20"/>
      <c r="J100" s="20"/>
      <c r="K100" s="20"/>
      <c r="L100" s="20"/>
      <c r="M100" s="20"/>
      <c r="N100" s="20"/>
    </row>
    <row r="101" spans="2:14" x14ac:dyDescent="0.25">
      <c r="B101" s="177">
        <f t="shared" si="1"/>
        <v>0.90000000000000058</v>
      </c>
      <c r="C101" s="171">
        <f>1/'ANALISI STATICA LINEARE'!$G$22*IF(B101&lt;'ANALISI STATICA LINEARE'!$G$28,'ANALISI STATICA LINEARE'!$G$23*'ANALISI STATICA LINEARE'!$G$26*'ANALISI STATICA LINEARE'!$G$32*'ANALISI STATICA LINEARE'!$G$9*(B101/'ANALISI STATICA LINEARE'!$G$28+1/('ANALISI STATICA LINEARE'!$G$32*'ANALISI STATICA LINEARE'!$G$9)*(1-B101/'ANALISI STATICA LINEARE'!$G$28)),IF(B101&lt;'ANALISI STATICA LINEARE'!$G$29,'ANALISI STATICA LINEARE'!$G$23*'ANALISI STATICA LINEARE'!$G$26*'ANALISI STATICA LINEARE'!$G$32*'ANALISI STATICA LINEARE'!$G$9,IF(B101&lt;'ANALISI STATICA LINEARE'!$G$30,'ANALISI STATICA LINEARE'!$G$23*'ANALISI STATICA LINEARE'!$G$26*'ANALISI STATICA LINEARE'!$G$32*'ANALISI STATICA LINEARE'!$G$9*('ANALISI STATICA LINEARE'!$G$29/B101),'ANALISI STATICA LINEARE'!$G$23*'ANALISI STATICA LINEARE'!$G$26*'ANALISI STATICA LINEARE'!$G$32*'ANALISI STATICA LINEARE'!$G$9*(('ANALISI STATICA LINEARE'!$G$29*'ANALISI STATICA LINEARE'!$G$30)/B101^2))))</f>
        <v>0.37189984259605813</v>
      </c>
      <c r="D101" s="171">
        <f>1/'ANALISI STATICA LINEARE'!$G$22*IF(B101&lt;'ANALISI STATICA LINEARE'!$G$28,'ANALISI STATICA LINEARE'!$G$23*'ANALISI STATICA LINEARE'!$G$26*'ANALISI STATICA LINEARE'!$G$33*'ANALISI STATICA LINEARE'!$G$9*(B101/'ANALISI STATICA LINEARE'!$G$28+1/('ANALISI STATICA LINEARE'!$G$33*'ANALISI STATICA LINEARE'!$G$9)*(1-B101/'ANALISI STATICA LINEARE'!$G$28)),IF(B101&lt;'ANALISI STATICA LINEARE'!$G$29,'ANALISI STATICA LINEARE'!$G$23*'ANALISI STATICA LINEARE'!$G$26*'ANALISI STATICA LINEARE'!$G$33*'ANALISI STATICA LINEARE'!$G$9,IF(B101&lt;'ANALISI STATICA LINEARE'!$G$30,'ANALISI STATICA LINEARE'!$G$23*'ANALISI STATICA LINEARE'!$G$26*'ANALISI STATICA LINEARE'!$G$33*'ANALISI STATICA LINEARE'!$G$9*('ANALISI STATICA LINEARE'!$G$29/B101),'ANALISI STATICA LINEARE'!$G$23*'ANALISI STATICA LINEARE'!$G$26*'ANALISI STATICA LINEARE'!$G$33*'ANALISI STATICA LINEARE'!$G$9*(('ANALISI STATICA LINEARE'!$G$29*'ANALISI STATICA LINEARE'!$G$30)/B101^2))))</f>
        <v>0.12913188979029797</v>
      </c>
      <c r="E101" s="20"/>
      <c r="F101" s="20"/>
      <c r="G101" s="20"/>
      <c r="H101" s="20"/>
      <c r="I101" s="20"/>
      <c r="J101" s="20"/>
      <c r="K101" s="20"/>
      <c r="L101" s="20"/>
      <c r="M101" s="20"/>
      <c r="N101" s="20"/>
    </row>
    <row r="102" spans="2:14" x14ac:dyDescent="0.25">
      <c r="B102" s="177">
        <f t="shared" si="1"/>
        <v>0.91000000000000059</v>
      </c>
      <c r="C102" s="171">
        <f>1/'ANALISI STATICA LINEARE'!$G$22*IF(B102&lt;'ANALISI STATICA LINEARE'!$G$28,'ANALISI STATICA LINEARE'!$G$23*'ANALISI STATICA LINEARE'!$G$26*'ANALISI STATICA LINEARE'!$G$32*'ANALISI STATICA LINEARE'!$G$9*(B102/'ANALISI STATICA LINEARE'!$G$28+1/('ANALISI STATICA LINEARE'!$G$32*'ANALISI STATICA LINEARE'!$G$9)*(1-B102/'ANALISI STATICA LINEARE'!$G$28)),IF(B102&lt;'ANALISI STATICA LINEARE'!$G$29,'ANALISI STATICA LINEARE'!$G$23*'ANALISI STATICA LINEARE'!$G$26*'ANALISI STATICA LINEARE'!$G$32*'ANALISI STATICA LINEARE'!$G$9,IF(B102&lt;'ANALISI STATICA LINEARE'!$G$30,'ANALISI STATICA LINEARE'!$G$23*'ANALISI STATICA LINEARE'!$G$26*'ANALISI STATICA LINEARE'!$G$32*'ANALISI STATICA LINEARE'!$G$9*('ANALISI STATICA LINEARE'!$G$29/B102),'ANALISI STATICA LINEARE'!$G$23*'ANALISI STATICA LINEARE'!$G$26*'ANALISI STATICA LINEARE'!$G$32*'ANALISI STATICA LINEARE'!$G$9*(('ANALISI STATICA LINEARE'!$G$29*'ANALISI STATICA LINEARE'!$G$30)/B102^2))))</f>
        <v>0.36781303113895858</v>
      </c>
      <c r="D102" s="171">
        <f>1/'ANALISI STATICA LINEARE'!$G$22*IF(B102&lt;'ANALISI STATICA LINEARE'!$G$28,'ANALISI STATICA LINEARE'!$G$23*'ANALISI STATICA LINEARE'!$G$26*'ANALISI STATICA LINEARE'!$G$33*'ANALISI STATICA LINEARE'!$G$9*(B102/'ANALISI STATICA LINEARE'!$G$28+1/('ANALISI STATICA LINEARE'!$G$33*'ANALISI STATICA LINEARE'!$G$9)*(1-B102/'ANALISI STATICA LINEARE'!$G$28)),IF(B102&lt;'ANALISI STATICA LINEARE'!$G$29,'ANALISI STATICA LINEARE'!$G$23*'ANALISI STATICA LINEARE'!$G$26*'ANALISI STATICA LINEARE'!$G$33*'ANALISI STATICA LINEARE'!$G$9,IF(B102&lt;'ANALISI STATICA LINEARE'!$G$30,'ANALISI STATICA LINEARE'!$G$23*'ANALISI STATICA LINEARE'!$G$26*'ANALISI STATICA LINEARE'!$G$33*'ANALISI STATICA LINEARE'!$G$9*('ANALISI STATICA LINEARE'!$G$29/B102),'ANALISI STATICA LINEARE'!$G$23*'ANALISI STATICA LINEARE'!$G$26*'ANALISI STATICA LINEARE'!$G$33*'ANALISI STATICA LINEARE'!$G$9*(('ANALISI STATICA LINEARE'!$G$29*'ANALISI STATICA LINEARE'!$G$30)/B102^2))))</f>
        <v>0.12771285803436061</v>
      </c>
      <c r="E102" s="20"/>
      <c r="F102" s="20"/>
      <c r="G102" s="20"/>
      <c r="H102" s="20"/>
      <c r="I102" s="20"/>
      <c r="J102" s="20"/>
      <c r="K102" s="20"/>
      <c r="L102" s="20"/>
      <c r="M102" s="20"/>
      <c r="N102" s="20"/>
    </row>
    <row r="103" spans="2:14" x14ac:dyDescent="0.25">
      <c r="B103" s="177">
        <f t="shared" si="1"/>
        <v>0.9200000000000006</v>
      </c>
      <c r="C103" s="171">
        <f>1/'ANALISI STATICA LINEARE'!$G$22*IF(B103&lt;'ANALISI STATICA LINEARE'!$G$28,'ANALISI STATICA LINEARE'!$G$23*'ANALISI STATICA LINEARE'!$G$26*'ANALISI STATICA LINEARE'!$G$32*'ANALISI STATICA LINEARE'!$G$9*(B103/'ANALISI STATICA LINEARE'!$G$28+1/('ANALISI STATICA LINEARE'!$G$32*'ANALISI STATICA LINEARE'!$G$9)*(1-B103/'ANALISI STATICA LINEARE'!$G$28)),IF(B103&lt;'ANALISI STATICA LINEARE'!$G$29,'ANALISI STATICA LINEARE'!$G$23*'ANALISI STATICA LINEARE'!$G$26*'ANALISI STATICA LINEARE'!$G$32*'ANALISI STATICA LINEARE'!$G$9,IF(B103&lt;'ANALISI STATICA LINEARE'!$G$30,'ANALISI STATICA LINEARE'!$G$23*'ANALISI STATICA LINEARE'!$G$26*'ANALISI STATICA LINEARE'!$G$32*'ANALISI STATICA LINEARE'!$G$9*('ANALISI STATICA LINEARE'!$G$29/B103),'ANALISI STATICA LINEARE'!$G$23*'ANALISI STATICA LINEARE'!$G$26*'ANALISI STATICA LINEARE'!$G$32*'ANALISI STATICA LINEARE'!$G$9*(('ANALISI STATICA LINEARE'!$G$29*'ANALISI STATICA LINEARE'!$G$30)/B103^2))))</f>
        <v>0.36381506340918723</v>
      </c>
      <c r="D103" s="171">
        <f>1/'ANALISI STATICA LINEARE'!$G$22*IF(B103&lt;'ANALISI STATICA LINEARE'!$G$28,'ANALISI STATICA LINEARE'!$G$23*'ANALISI STATICA LINEARE'!$G$26*'ANALISI STATICA LINEARE'!$G$33*'ANALISI STATICA LINEARE'!$G$9*(B103/'ANALISI STATICA LINEARE'!$G$28+1/('ANALISI STATICA LINEARE'!$G$33*'ANALISI STATICA LINEARE'!$G$9)*(1-B103/'ANALISI STATICA LINEARE'!$G$28)),IF(B103&lt;'ANALISI STATICA LINEARE'!$G$29,'ANALISI STATICA LINEARE'!$G$23*'ANALISI STATICA LINEARE'!$G$26*'ANALISI STATICA LINEARE'!$G$33*'ANALISI STATICA LINEARE'!$G$9,IF(B103&lt;'ANALISI STATICA LINEARE'!$G$30,'ANALISI STATICA LINEARE'!$G$23*'ANALISI STATICA LINEARE'!$G$26*'ANALISI STATICA LINEARE'!$G$33*'ANALISI STATICA LINEARE'!$G$9*('ANALISI STATICA LINEARE'!$G$29/B103),'ANALISI STATICA LINEARE'!$G$23*'ANALISI STATICA LINEARE'!$G$26*'ANALISI STATICA LINEARE'!$G$33*'ANALISI STATICA LINEARE'!$G$9*(('ANALISI STATICA LINEARE'!$G$29*'ANALISI STATICA LINEARE'!$G$30)/B103^2))))</f>
        <v>0.12632467479485668</v>
      </c>
      <c r="E103" s="20"/>
      <c r="F103" s="20"/>
      <c r="G103" s="20"/>
      <c r="H103" s="20"/>
      <c r="I103" s="20"/>
      <c r="J103" s="20"/>
      <c r="K103" s="20"/>
      <c r="L103" s="20"/>
      <c r="M103" s="20"/>
      <c r="N103" s="20"/>
    </row>
    <row r="104" spans="2:14" x14ac:dyDescent="0.25">
      <c r="B104" s="177">
        <f t="shared" si="1"/>
        <v>0.9300000000000006</v>
      </c>
      <c r="C104" s="171">
        <f>1/'ANALISI STATICA LINEARE'!$G$22*IF(B104&lt;'ANALISI STATICA LINEARE'!$G$28,'ANALISI STATICA LINEARE'!$G$23*'ANALISI STATICA LINEARE'!$G$26*'ANALISI STATICA LINEARE'!$G$32*'ANALISI STATICA LINEARE'!$G$9*(B104/'ANALISI STATICA LINEARE'!$G$28+1/('ANALISI STATICA LINEARE'!$G$32*'ANALISI STATICA LINEARE'!$G$9)*(1-B104/'ANALISI STATICA LINEARE'!$G$28)),IF(B104&lt;'ANALISI STATICA LINEARE'!$G$29,'ANALISI STATICA LINEARE'!$G$23*'ANALISI STATICA LINEARE'!$G$26*'ANALISI STATICA LINEARE'!$G$32*'ANALISI STATICA LINEARE'!$G$9,IF(B104&lt;'ANALISI STATICA LINEARE'!$G$30,'ANALISI STATICA LINEARE'!$G$23*'ANALISI STATICA LINEARE'!$G$26*'ANALISI STATICA LINEARE'!$G$32*'ANALISI STATICA LINEARE'!$G$9*('ANALISI STATICA LINEARE'!$G$29/B104),'ANALISI STATICA LINEARE'!$G$23*'ANALISI STATICA LINEARE'!$G$26*'ANALISI STATICA LINEARE'!$G$32*'ANALISI STATICA LINEARE'!$G$9*(('ANALISI STATICA LINEARE'!$G$29*'ANALISI STATICA LINEARE'!$G$30)/B104^2))))</f>
        <v>0.35990307348005618</v>
      </c>
      <c r="D104" s="171">
        <f>1/'ANALISI STATICA LINEARE'!$G$22*IF(B104&lt;'ANALISI STATICA LINEARE'!$G$28,'ANALISI STATICA LINEARE'!$G$23*'ANALISI STATICA LINEARE'!$G$26*'ANALISI STATICA LINEARE'!$G$33*'ANALISI STATICA LINEARE'!$G$9*(B104/'ANALISI STATICA LINEARE'!$G$28+1/('ANALISI STATICA LINEARE'!$G$33*'ANALISI STATICA LINEARE'!$G$9)*(1-B104/'ANALISI STATICA LINEARE'!$G$28)),IF(B104&lt;'ANALISI STATICA LINEARE'!$G$29,'ANALISI STATICA LINEARE'!$G$23*'ANALISI STATICA LINEARE'!$G$26*'ANALISI STATICA LINEARE'!$G$33*'ANALISI STATICA LINEARE'!$G$9,IF(B104&lt;'ANALISI STATICA LINEARE'!$G$30,'ANALISI STATICA LINEARE'!$G$23*'ANALISI STATICA LINEARE'!$G$26*'ANALISI STATICA LINEARE'!$G$33*'ANALISI STATICA LINEARE'!$G$9*('ANALISI STATICA LINEARE'!$G$29/B104),'ANALISI STATICA LINEARE'!$G$23*'ANALISI STATICA LINEARE'!$G$26*'ANALISI STATICA LINEARE'!$G$33*'ANALISI STATICA LINEARE'!$G$9*(('ANALISI STATICA LINEARE'!$G$29*'ANALISI STATICA LINEARE'!$G$30)/B104^2))))</f>
        <v>0.12496634495835286</v>
      </c>
      <c r="E104" s="20"/>
      <c r="F104" s="20"/>
      <c r="G104" s="20"/>
      <c r="H104" s="20"/>
      <c r="I104" s="20"/>
      <c r="J104" s="20"/>
      <c r="K104" s="20"/>
      <c r="L104" s="20"/>
      <c r="M104" s="20"/>
      <c r="N104" s="20"/>
    </row>
    <row r="105" spans="2:14" x14ac:dyDescent="0.25">
      <c r="B105" s="177">
        <f t="shared" si="1"/>
        <v>0.94000000000000061</v>
      </c>
      <c r="C105" s="171">
        <f>1/'ANALISI STATICA LINEARE'!$G$22*IF(B105&lt;'ANALISI STATICA LINEARE'!$G$28,'ANALISI STATICA LINEARE'!$G$23*'ANALISI STATICA LINEARE'!$G$26*'ANALISI STATICA LINEARE'!$G$32*'ANALISI STATICA LINEARE'!$G$9*(B105/'ANALISI STATICA LINEARE'!$G$28+1/('ANALISI STATICA LINEARE'!$G$32*'ANALISI STATICA LINEARE'!$G$9)*(1-B105/'ANALISI STATICA LINEARE'!$G$28)),IF(B105&lt;'ANALISI STATICA LINEARE'!$G$29,'ANALISI STATICA LINEARE'!$G$23*'ANALISI STATICA LINEARE'!$G$26*'ANALISI STATICA LINEARE'!$G$32*'ANALISI STATICA LINEARE'!$G$9,IF(B105&lt;'ANALISI STATICA LINEARE'!$G$30,'ANALISI STATICA LINEARE'!$G$23*'ANALISI STATICA LINEARE'!$G$26*'ANALISI STATICA LINEARE'!$G$32*'ANALISI STATICA LINEARE'!$G$9*('ANALISI STATICA LINEARE'!$G$29/B105),'ANALISI STATICA LINEARE'!$G$23*'ANALISI STATICA LINEARE'!$G$26*'ANALISI STATICA LINEARE'!$G$32*'ANALISI STATICA LINEARE'!$G$9*(('ANALISI STATICA LINEARE'!$G$29*'ANALISI STATICA LINEARE'!$G$30)/B105^2))))</f>
        <v>0.35607431737920453</v>
      </c>
      <c r="D105" s="171">
        <f>1/'ANALISI STATICA LINEARE'!$G$22*IF(B105&lt;'ANALISI STATICA LINEARE'!$G$28,'ANALISI STATICA LINEARE'!$G$23*'ANALISI STATICA LINEARE'!$G$26*'ANALISI STATICA LINEARE'!$G$33*'ANALISI STATICA LINEARE'!$G$9*(B105/'ANALISI STATICA LINEARE'!$G$28+1/('ANALISI STATICA LINEARE'!$G$33*'ANALISI STATICA LINEARE'!$G$9)*(1-B105/'ANALISI STATICA LINEARE'!$G$28)),IF(B105&lt;'ANALISI STATICA LINEARE'!$G$29,'ANALISI STATICA LINEARE'!$G$23*'ANALISI STATICA LINEARE'!$G$26*'ANALISI STATICA LINEARE'!$G$33*'ANALISI STATICA LINEARE'!$G$9,IF(B105&lt;'ANALISI STATICA LINEARE'!$G$30,'ANALISI STATICA LINEARE'!$G$23*'ANALISI STATICA LINEARE'!$G$26*'ANALISI STATICA LINEARE'!$G$33*'ANALISI STATICA LINEARE'!$G$9*('ANALISI STATICA LINEARE'!$G$29/B105),'ANALISI STATICA LINEARE'!$G$23*'ANALISI STATICA LINEARE'!$G$26*'ANALISI STATICA LINEARE'!$G$33*'ANALISI STATICA LINEARE'!$G$9*(('ANALISI STATICA LINEARE'!$G$29*'ANALISI STATICA LINEARE'!$G$30)/B105^2))))</f>
        <v>0.12363691575666826</v>
      </c>
      <c r="E105" s="20"/>
      <c r="F105" s="20"/>
      <c r="G105" s="20"/>
      <c r="H105" s="20"/>
      <c r="I105" s="20"/>
      <c r="J105" s="20"/>
      <c r="K105" s="20"/>
      <c r="L105" s="20"/>
      <c r="M105" s="20"/>
      <c r="N105" s="20"/>
    </row>
    <row r="106" spans="2:14" x14ac:dyDescent="0.25">
      <c r="B106" s="177">
        <f t="shared" si="1"/>
        <v>0.95000000000000062</v>
      </c>
      <c r="C106" s="171">
        <f>1/'ANALISI STATICA LINEARE'!$G$22*IF(B106&lt;'ANALISI STATICA LINEARE'!$G$28,'ANALISI STATICA LINEARE'!$G$23*'ANALISI STATICA LINEARE'!$G$26*'ANALISI STATICA LINEARE'!$G$32*'ANALISI STATICA LINEARE'!$G$9*(B106/'ANALISI STATICA LINEARE'!$G$28+1/('ANALISI STATICA LINEARE'!$G$32*'ANALISI STATICA LINEARE'!$G$9)*(1-B106/'ANALISI STATICA LINEARE'!$G$28)),IF(B106&lt;'ANALISI STATICA LINEARE'!$G$29,'ANALISI STATICA LINEARE'!$G$23*'ANALISI STATICA LINEARE'!$G$26*'ANALISI STATICA LINEARE'!$G$32*'ANALISI STATICA LINEARE'!$G$9,IF(B106&lt;'ANALISI STATICA LINEARE'!$G$30,'ANALISI STATICA LINEARE'!$G$23*'ANALISI STATICA LINEARE'!$G$26*'ANALISI STATICA LINEARE'!$G$32*'ANALISI STATICA LINEARE'!$G$9*('ANALISI STATICA LINEARE'!$G$29/B106),'ANALISI STATICA LINEARE'!$G$23*'ANALISI STATICA LINEARE'!$G$26*'ANALISI STATICA LINEARE'!$G$32*'ANALISI STATICA LINEARE'!$G$9*(('ANALISI STATICA LINEARE'!$G$29*'ANALISI STATICA LINEARE'!$G$30)/B106^2))))</f>
        <v>0.35232616666994981</v>
      </c>
      <c r="D106" s="171">
        <f>1/'ANALISI STATICA LINEARE'!$G$22*IF(B106&lt;'ANALISI STATICA LINEARE'!$G$28,'ANALISI STATICA LINEARE'!$G$23*'ANALISI STATICA LINEARE'!$G$26*'ANALISI STATICA LINEARE'!$G$33*'ANALISI STATICA LINEARE'!$G$9*(B106/'ANALISI STATICA LINEARE'!$G$28+1/('ANALISI STATICA LINEARE'!$G$33*'ANALISI STATICA LINEARE'!$G$9)*(1-B106/'ANALISI STATICA LINEARE'!$G$28)),IF(B106&lt;'ANALISI STATICA LINEARE'!$G$29,'ANALISI STATICA LINEARE'!$G$23*'ANALISI STATICA LINEARE'!$G$26*'ANALISI STATICA LINEARE'!$G$33*'ANALISI STATICA LINEARE'!$G$9,IF(B106&lt;'ANALISI STATICA LINEARE'!$G$30,'ANALISI STATICA LINEARE'!$G$23*'ANALISI STATICA LINEARE'!$G$26*'ANALISI STATICA LINEARE'!$G$33*'ANALISI STATICA LINEARE'!$G$9*('ANALISI STATICA LINEARE'!$G$29/B106),'ANALISI STATICA LINEARE'!$G$23*'ANALISI STATICA LINEARE'!$G$26*'ANALISI STATICA LINEARE'!$G$33*'ANALISI STATICA LINEARE'!$G$9*(('ANALISI STATICA LINEARE'!$G$29*'ANALISI STATICA LINEARE'!$G$30)/B106^2))))</f>
        <v>0.12233547453817702</v>
      </c>
      <c r="E106" s="20"/>
      <c r="F106" s="20"/>
      <c r="G106" s="20"/>
      <c r="H106" s="20"/>
      <c r="I106" s="20"/>
      <c r="J106" s="20"/>
      <c r="K106" s="20"/>
      <c r="L106" s="20"/>
      <c r="M106" s="20"/>
      <c r="N106" s="20"/>
    </row>
    <row r="107" spans="2:14" x14ac:dyDescent="0.25">
      <c r="B107" s="177">
        <f t="shared" si="1"/>
        <v>0.96000000000000063</v>
      </c>
      <c r="C107" s="171">
        <f>1/'ANALISI STATICA LINEARE'!$G$22*IF(B107&lt;'ANALISI STATICA LINEARE'!$G$28,'ANALISI STATICA LINEARE'!$G$23*'ANALISI STATICA LINEARE'!$G$26*'ANALISI STATICA LINEARE'!$G$32*'ANALISI STATICA LINEARE'!$G$9*(B107/'ANALISI STATICA LINEARE'!$G$28+1/('ANALISI STATICA LINEARE'!$G$32*'ANALISI STATICA LINEARE'!$G$9)*(1-B107/'ANALISI STATICA LINEARE'!$G$28)),IF(B107&lt;'ANALISI STATICA LINEARE'!$G$29,'ANALISI STATICA LINEARE'!$G$23*'ANALISI STATICA LINEARE'!$G$26*'ANALISI STATICA LINEARE'!$G$32*'ANALISI STATICA LINEARE'!$G$9,IF(B107&lt;'ANALISI STATICA LINEARE'!$G$30,'ANALISI STATICA LINEARE'!$G$23*'ANALISI STATICA LINEARE'!$G$26*'ANALISI STATICA LINEARE'!$G$32*'ANALISI STATICA LINEARE'!$G$9*('ANALISI STATICA LINEARE'!$G$29/B107),'ANALISI STATICA LINEARE'!$G$23*'ANALISI STATICA LINEARE'!$G$26*'ANALISI STATICA LINEARE'!$G$32*'ANALISI STATICA LINEARE'!$G$9*(('ANALISI STATICA LINEARE'!$G$29*'ANALISI STATICA LINEARE'!$G$30)/B107^2))))</f>
        <v>0.34865610243380452</v>
      </c>
      <c r="D107" s="171">
        <f>1/'ANALISI STATICA LINEARE'!$G$22*IF(B107&lt;'ANALISI STATICA LINEARE'!$G$28,'ANALISI STATICA LINEARE'!$G$23*'ANALISI STATICA LINEARE'!$G$26*'ANALISI STATICA LINEARE'!$G$33*'ANALISI STATICA LINEARE'!$G$9*(B107/'ANALISI STATICA LINEARE'!$G$28+1/('ANALISI STATICA LINEARE'!$G$33*'ANALISI STATICA LINEARE'!$G$9)*(1-B107/'ANALISI STATICA LINEARE'!$G$28)),IF(B107&lt;'ANALISI STATICA LINEARE'!$G$29,'ANALISI STATICA LINEARE'!$G$23*'ANALISI STATICA LINEARE'!$G$26*'ANALISI STATICA LINEARE'!$G$33*'ANALISI STATICA LINEARE'!$G$9,IF(B107&lt;'ANALISI STATICA LINEARE'!$G$30,'ANALISI STATICA LINEARE'!$G$23*'ANALISI STATICA LINEARE'!$G$26*'ANALISI STATICA LINEARE'!$G$33*'ANALISI STATICA LINEARE'!$G$9*('ANALISI STATICA LINEARE'!$G$29/B107),'ANALISI STATICA LINEARE'!$G$23*'ANALISI STATICA LINEARE'!$G$26*'ANALISI STATICA LINEARE'!$G$33*'ANALISI STATICA LINEARE'!$G$9*(('ANALISI STATICA LINEARE'!$G$29*'ANALISI STATICA LINEARE'!$G$30)/B107^2))))</f>
        <v>0.12106114667840434</v>
      </c>
      <c r="E107" s="20"/>
      <c r="F107" s="20"/>
      <c r="G107" s="20"/>
      <c r="H107" s="20"/>
      <c r="I107" s="20"/>
      <c r="J107" s="20"/>
      <c r="K107" s="20"/>
      <c r="L107" s="20"/>
      <c r="M107" s="20"/>
      <c r="N107" s="20"/>
    </row>
    <row r="108" spans="2:14" x14ac:dyDescent="0.25">
      <c r="B108" s="177">
        <f t="shared" si="1"/>
        <v>0.97000000000000064</v>
      </c>
      <c r="C108" s="171">
        <f>1/'ANALISI STATICA LINEARE'!$G$22*IF(B108&lt;'ANALISI STATICA LINEARE'!$G$28,'ANALISI STATICA LINEARE'!$G$23*'ANALISI STATICA LINEARE'!$G$26*'ANALISI STATICA LINEARE'!$G$32*'ANALISI STATICA LINEARE'!$G$9*(B108/'ANALISI STATICA LINEARE'!$G$28+1/('ANALISI STATICA LINEARE'!$G$32*'ANALISI STATICA LINEARE'!$G$9)*(1-B108/'ANALISI STATICA LINEARE'!$G$28)),IF(B108&lt;'ANALISI STATICA LINEARE'!$G$29,'ANALISI STATICA LINEARE'!$G$23*'ANALISI STATICA LINEARE'!$G$26*'ANALISI STATICA LINEARE'!$G$32*'ANALISI STATICA LINEARE'!$G$9,IF(B108&lt;'ANALISI STATICA LINEARE'!$G$30,'ANALISI STATICA LINEARE'!$G$23*'ANALISI STATICA LINEARE'!$G$26*'ANALISI STATICA LINEARE'!$G$32*'ANALISI STATICA LINEARE'!$G$9*('ANALISI STATICA LINEARE'!$G$29/B108),'ANALISI STATICA LINEARE'!$G$23*'ANALISI STATICA LINEARE'!$G$26*'ANALISI STATICA LINEARE'!$G$32*'ANALISI STATICA LINEARE'!$G$9*(('ANALISI STATICA LINEARE'!$G$29*'ANALISI STATICA LINEARE'!$G$30)/B108^2))))</f>
        <v>0.34506170962520855</v>
      </c>
      <c r="D108" s="171">
        <f>1/'ANALISI STATICA LINEARE'!$G$22*IF(B108&lt;'ANALISI STATICA LINEARE'!$G$28,'ANALISI STATICA LINEARE'!$G$23*'ANALISI STATICA LINEARE'!$G$26*'ANALISI STATICA LINEARE'!$G$33*'ANALISI STATICA LINEARE'!$G$9*(B108/'ANALISI STATICA LINEARE'!$G$28+1/('ANALISI STATICA LINEARE'!$G$33*'ANALISI STATICA LINEARE'!$G$9)*(1-B108/'ANALISI STATICA LINEARE'!$G$28)),IF(B108&lt;'ANALISI STATICA LINEARE'!$G$29,'ANALISI STATICA LINEARE'!$G$23*'ANALISI STATICA LINEARE'!$G$26*'ANALISI STATICA LINEARE'!$G$33*'ANALISI STATICA LINEARE'!$G$9,IF(B108&lt;'ANALISI STATICA LINEARE'!$G$30,'ANALISI STATICA LINEARE'!$G$23*'ANALISI STATICA LINEARE'!$G$26*'ANALISI STATICA LINEARE'!$G$33*'ANALISI STATICA LINEARE'!$G$9*('ANALISI STATICA LINEARE'!$G$29/B108),'ANALISI STATICA LINEARE'!$G$23*'ANALISI STATICA LINEARE'!$G$26*'ANALISI STATICA LINEARE'!$G$33*'ANALISI STATICA LINEARE'!$G$9*(('ANALISI STATICA LINEARE'!$G$29*'ANALISI STATICA LINEARE'!$G$30)/B108^2))))</f>
        <v>0.11981309361986409</v>
      </c>
      <c r="E108" s="20"/>
      <c r="F108" s="20"/>
      <c r="G108" s="20"/>
      <c r="H108" s="20"/>
      <c r="I108" s="20"/>
      <c r="J108" s="20"/>
      <c r="K108" s="20"/>
      <c r="L108" s="20"/>
      <c r="M108" s="20"/>
      <c r="N108" s="20"/>
    </row>
    <row r="109" spans="2:14" x14ac:dyDescent="0.25">
      <c r="B109" s="177">
        <f t="shared" si="1"/>
        <v>0.98000000000000065</v>
      </c>
      <c r="C109" s="171">
        <f>1/'ANALISI STATICA LINEARE'!$G$22*IF(B109&lt;'ANALISI STATICA LINEARE'!$G$28,'ANALISI STATICA LINEARE'!$G$23*'ANALISI STATICA LINEARE'!$G$26*'ANALISI STATICA LINEARE'!$G$32*'ANALISI STATICA LINEARE'!$G$9*(B109/'ANALISI STATICA LINEARE'!$G$28+1/('ANALISI STATICA LINEARE'!$G$32*'ANALISI STATICA LINEARE'!$G$9)*(1-B109/'ANALISI STATICA LINEARE'!$G$28)),IF(B109&lt;'ANALISI STATICA LINEARE'!$G$29,'ANALISI STATICA LINEARE'!$G$23*'ANALISI STATICA LINEARE'!$G$26*'ANALISI STATICA LINEARE'!$G$32*'ANALISI STATICA LINEARE'!$G$9,IF(B109&lt;'ANALISI STATICA LINEARE'!$G$30,'ANALISI STATICA LINEARE'!$G$23*'ANALISI STATICA LINEARE'!$G$26*'ANALISI STATICA LINEARE'!$G$32*'ANALISI STATICA LINEARE'!$G$9*('ANALISI STATICA LINEARE'!$G$29/B109),'ANALISI STATICA LINEARE'!$G$23*'ANALISI STATICA LINEARE'!$G$26*'ANALISI STATICA LINEARE'!$G$32*'ANALISI STATICA LINEARE'!$G$9*(('ANALISI STATICA LINEARE'!$G$29*'ANALISI STATICA LINEARE'!$G$30)/B109^2))))</f>
        <v>0.34154067177189013</v>
      </c>
      <c r="D109" s="171">
        <f>1/'ANALISI STATICA LINEARE'!$G$22*IF(B109&lt;'ANALISI STATICA LINEARE'!$G$28,'ANALISI STATICA LINEARE'!$G$23*'ANALISI STATICA LINEARE'!$G$26*'ANALISI STATICA LINEARE'!$G$33*'ANALISI STATICA LINEARE'!$G$9*(B109/'ANALISI STATICA LINEARE'!$G$28+1/('ANALISI STATICA LINEARE'!$G$33*'ANALISI STATICA LINEARE'!$G$9)*(1-B109/'ANALISI STATICA LINEARE'!$G$28)),IF(B109&lt;'ANALISI STATICA LINEARE'!$G$29,'ANALISI STATICA LINEARE'!$G$23*'ANALISI STATICA LINEARE'!$G$26*'ANALISI STATICA LINEARE'!$G$33*'ANALISI STATICA LINEARE'!$G$9,IF(B109&lt;'ANALISI STATICA LINEARE'!$G$30,'ANALISI STATICA LINEARE'!$G$23*'ANALISI STATICA LINEARE'!$G$26*'ANALISI STATICA LINEARE'!$G$33*'ANALISI STATICA LINEARE'!$G$9*('ANALISI STATICA LINEARE'!$G$29/B109),'ANALISI STATICA LINEARE'!$G$23*'ANALISI STATICA LINEARE'!$G$26*'ANALISI STATICA LINEARE'!$G$33*'ANALISI STATICA LINEARE'!$G$9*(('ANALISI STATICA LINEARE'!$G$29*'ANALISI STATICA LINEARE'!$G$30)/B109^2))))</f>
        <v>0.11859051103190629</v>
      </c>
      <c r="E109" s="20"/>
      <c r="F109" s="20"/>
      <c r="G109" s="20"/>
      <c r="H109" s="20"/>
      <c r="I109" s="20"/>
      <c r="J109" s="20"/>
      <c r="K109" s="20"/>
      <c r="L109" s="20"/>
      <c r="M109" s="20"/>
      <c r="N109" s="20"/>
    </row>
    <row r="110" spans="2:14" x14ac:dyDescent="0.25">
      <c r="B110" s="177">
        <f t="shared" si="1"/>
        <v>0.99000000000000066</v>
      </c>
      <c r="C110" s="171">
        <f>1/'ANALISI STATICA LINEARE'!$G$22*IF(B110&lt;'ANALISI STATICA LINEARE'!$G$28,'ANALISI STATICA LINEARE'!$G$23*'ANALISI STATICA LINEARE'!$G$26*'ANALISI STATICA LINEARE'!$G$32*'ANALISI STATICA LINEARE'!$G$9*(B110/'ANALISI STATICA LINEARE'!$G$28+1/('ANALISI STATICA LINEARE'!$G$32*'ANALISI STATICA LINEARE'!$G$9)*(1-B110/'ANALISI STATICA LINEARE'!$G$28)),IF(B110&lt;'ANALISI STATICA LINEARE'!$G$29,'ANALISI STATICA LINEARE'!$G$23*'ANALISI STATICA LINEARE'!$G$26*'ANALISI STATICA LINEARE'!$G$32*'ANALISI STATICA LINEARE'!$G$9,IF(B110&lt;'ANALISI STATICA LINEARE'!$G$30,'ANALISI STATICA LINEARE'!$G$23*'ANALISI STATICA LINEARE'!$G$26*'ANALISI STATICA LINEARE'!$G$32*'ANALISI STATICA LINEARE'!$G$9*('ANALISI STATICA LINEARE'!$G$29/B110),'ANALISI STATICA LINEARE'!$G$23*'ANALISI STATICA LINEARE'!$G$26*'ANALISI STATICA LINEARE'!$G$32*'ANALISI STATICA LINEARE'!$G$9*(('ANALISI STATICA LINEARE'!$G$29*'ANALISI STATICA LINEARE'!$G$30)/B110^2))))</f>
        <v>0.33809076599641646</v>
      </c>
      <c r="D110" s="171">
        <f>1/'ANALISI STATICA LINEARE'!$G$22*IF(B110&lt;'ANALISI STATICA LINEARE'!$G$28,'ANALISI STATICA LINEARE'!$G$23*'ANALISI STATICA LINEARE'!$G$26*'ANALISI STATICA LINEARE'!$G$33*'ANALISI STATICA LINEARE'!$G$9*(B110/'ANALISI STATICA LINEARE'!$G$28+1/('ANALISI STATICA LINEARE'!$G$33*'ANALISI STATICA LINEARE'!$G$9)*(1-B110/'ANALISI STATICA LINEARE'!$G$28)),IF(B110&lt;'ANALISI STATICA LINEARE'!$G$29,'ANALISI STATICA LINEARE'!$G$23*'ANALISI STATICA LINEARE'!$G$26*'ANALISI STATICA LINEARE'!$G$33*'ANALISI STATICA LINEARE'!$G$9,IF(B110&lt;'ANALISI STATICA LINEARE'!$G$30,'ANALISI STATICA LINEARE'!$G$23*'ANALISI STATICA LINEARE'!$G$26*'ANALISI STATICA LINEARE'!$G$33*'ANALISI STATICA LINEARE'!$G$9*('ANALISI STATICA LINEARE'!$G$29/B110),'ANALISI STATICA LINEARE'!$G$23*'ANALISI STATICA LINEARE'!$G$26*'ANALISI STATICA LINEARE'!$G$33*'ANALISI STATICA LINEARE'!$G$9*(('ANALISI STATICA LINEARE'!$G$29*'ANALISI STATICA LINEARE'!$G$30)/B110^2))))</f>
        <v>0.11739262708208906</v>
      </c>
      <c r="E110" s="20"/>
      <c r="F110" s="20"/>
      <c r="G110" s="20"/>
      <c r="H110" s="20"/>
      <c r="I110" s="20"/>
      <c r="J110" s="20"/>
      <c r="K110" s="20"/>
      <c r="L110" s="20"/>
      <c r="M110" s="20"/>
      <c r="N110" s="20"/>
    </row>
    <row r="111" spans="2:14" x14ac:dyDescent="0.25">
      <c r="B111" s="177">
        <f t="shared" si="1"/>
        <v>1.0000000000000007</v>
      </c>
      <c r="C111" s="171">
        <f>1/'ANALISI STATICA LINEARE'!$G$22*IF(B111&lt;'ANALISI STATICA LINEARE'!$G$28,'ANALISI STATICA LINEARE'!$G$23*'ANALISI STATICA LINEARE'!$G$26*'ANALISI STATICA LINEARE'!$G$32*'ANALISI STATICA LINEARE'!$G$9*(B111/'ANALISI STATICA LINEARE'!$G$28+1/('ANALISI STATICA LINEARE'!$G$32*'ANALISI STATICA LINEARE'!$G$9)*(1-B111/'ANALISI STATICA LINEARE'!$G$28)),IF(B111&lt;'ANALISI STATICA LINEARE'!$G$29,'ANALISI STATICA LINEARE'!$G$23*'ANALISI STATICA LINEARE'!$G$26*'ANALISI STATICA LINEARE'!$G$32*'ANALISI STATICA LINEARE'!$G$9,IF(B111&lt;'ANALISI STATICA LINEARE'!$G$30,'ANALISI STATICA LINEARE'!$G$23*'ANALISI STATICA LINEARE'!$G$26*'ANALISI STATICA LINEARE'!$G$32*'ANALISI STATICA LINEARE'!$G$9*('ANALISI STATICA LINEARE'!$G$29/B111),'ANALISI STATICA LINEARE'!$G$23*'ANALISI STATICA LINEARE'!$G$26*'ANALISI STATICA LINEARE'!$G$32*'ANALISI STATICA LINEARE'!$G$9*(('ANALISI STATICA LINEARE'!$G$29*'ANALISI STATICA LINEARE'!$G$30)/B111^2))))</f>
        <v>0.33470985833645228</v>
      </c>
      <c r="D111" s="171">
        <f>1/'ANALISI STATICA LINEARE'!$G$22*IF(B111&lt;'ANALISI STATICA LINEARE'!$G$28,'ANALISI STATICA LINEARE'!$G$23*'ANALISI STATICA LINEARE'!$G$26*'ANALISI STATICA LINEARE'!$G$33*'ANALISI STATICA LINEARE'!$G$9*(B111/'ANALISI STATICA LINEARE'!$G$28+1/('ANALISI STATICA LINEARE'!$G$33*'ANALISI STATICA LINEARE'!$G$9)*(1-B111/'ANALISI STATICA LINEARE'!$G$28)),IF(B111&lt;'ANALISI STATICA LINEARE'!$G$29,'ANALISI STATICA LINEARE'!$G$23*'ANALISI STATICA LINEARE'!$G$26*'ANALISI STATICA LINEARE'!$G$33*'ANALISI STATICA LINEARE'!$G$9,IF(B111&lt;'ANALISI STATICA LINEARE'!$G$30,'ANALISI STATICA LINEARE'!$G$23*'ANALISI STATICA LINEARE'!$G$26*'ANALISI STATICA LINEARE'!$G$33*'ANALISI STATICA LINEARE'!$G$9*('ANALISI STATICA LINEARE'!$G$29/B111),'ANALISI STATICA LINEARE'!$G$23*'ANALISI STATICA LINEARE'!$G$26*'ANALISI STATICA LINEARE'!$G$33*'ANALISI STATICA LINEARE'!$G$9*(('ANALISI STATICA LINEARE'!$G$29*'ANALISI STATICA LINEARE'!$G$30)/B111^2))))</f>
        <v>0.11621870081126814</v>
      </c>
      <c r="E111" s="20"/>
      <c r="F111" s="20"/>
      <c r="G111" s="20"/>
      <c r="H111" s="20"/>
      <c r="I111" s="20"/>
      <c r="J111" s="20"/>
      <c r="K111" s="20"/>
      <c r="L111" s="20"/>
      <c r="M111" s="20"/>
      <c r="N111" s="20"/>
    </row>
    <row r="112" spans="2:14" x14ac:dyDescent="0.25">
      <c r="B112" s="177">
        <f t="shared" si="1"/>
        <v>1.0100000000000007</v>
      </c>
      <c r="C112" s="171">
        <f>1/'ANALISI STATICA LINEARE'!$G$22*IF(B112&lt;'ANALISI STATICA LINEARE'!$G$28,'ANALISI STATICA LINEARE'!$G$23*'ANALISI STATICA LINEARE'!$G$26*'ANALISI STATICA LINEARE'!$G$32*'ANALISI STATICA LINEARE'!$G$9*(B112/'ANALISI STATICA LINEARE'!$G$28+1/('ANALISI STATICA LINEARE'!$G$32*'ANALISI STATICA LINEARE'!$G$9)*(1-B112/'ANALISI STATICA LINEARE'!$G$28)),IF(B112&lt;'ANALISI STATICA LINEARE'!$G$29,'ANALISI STATICA LINEARE'!$G$23*'ANALISI STATICA LINEARE'!$G$26*'ANALISI STATICA LINEARE'!$G$32*'ANALISI STATICA LINEARE'!$G$9,IF(B112&lt;'ANALISI STATICA LINEARE'!$G$30,'ANALISI STATICA LINEARE'!$G$23*'ANALISI STATICA LINEARE'!$G$26*'ANALISI STATICA LINEARE'!$G$32*'ANALISI STATICA LINEARE'!$G$9*('ANALISI STATICA LINEARE'!$G$29/B112),'ANALISI STATICA LINEARE'!$G$23*'ANALISI STATICA LINEARE'!$G$26*'ANALISI STATICA LINEARE'!$G$32*'ANALISI STATICA LINEARE'!$G$9*(('ANALISI STATICA LINEARE'!$G$29*'ANALISI STATICA LINEARE'!$G$30)/B112^2))))</f>
        <v>0.3313958993430221</v>
      </c>
      <c r="D112" s="171">
        <f>1/'ANALISI STATICA LINEARE'!$G$22*IF(B112&lt;'ANALISI STATICA LINEARE'!$G$28,'ANALISI STATICA LINEARE'!$G$23*'ANALISI STATICA LINEARE'!$G$26*'ANALISI STATICA LINEARE'!$G$33*'ANALISI STATICA LINEARE'!$G$9*(B112/'ANALISI STATICA LINEARE'!$G$28+1/('ANALISI STATICA LINEARE'!$G$33*'ANALISI STATICA LINEARE'!$G$9)*(1-B112/'ANALISI STATICA LINEARE'!$G$28)),IF(B112&lt;'ANALISI STATICA LINEARE'!$G$29,'ANALISI STATICA LINEARE'!$G$23*'ANALISI STATICA LINEARE'!$G$26*'ANALISI STATICA LINEARE'!$G$33*'ANALISI STATICA LINEARE'!$G$9,IF(B112&lt;'ANALISI STATICA LINEARE'!$G$30,'ANALISI STATICA LINEARE'!$G$23*'ANALISI STATICA LINEARE'!$G$26*'ANALISI STATICA LINEARE'!$G$33*'ANALISI STATICA LINEARE'!$G$9*('ANALISI STATICA LINEARE'!$G$29/B112),'ANALISI STATICA LINEARE'!$G$23*'ANALISI STATICA LINEARE'!$G$26*'ANALISI STATICA LINEARE'!$G$33*'ANALISI STATICA LINEARE'!$G$9*(('ANALISI STATICA LINEARE'!$G$29*'ANALISI STATICA LINEARE'!$G$30)/B112^2))))</f>
        <v>0.115068020605216</v>
      </c>
      <c r="E112" s="20"/>
      <c r="F112" s="20"/>
      <c r="G112" s="20"/>
      <c r="H112" s="20"/>
      <c r="I112" s="20"/>
      <c r="J112" s="20"/>
      <c r="K112" s="20"/>
      <c r="L112" s="20"/>
      <c r="M112" s="20"/>
      <c r="N112" s="20"/>
    </row>
    <row r="113" spans="2:14" x14ac:dyDescent="0.25">
      <c r="B113" s="177">
        <f t="shared" si="1"/>
        <v>1.0200000000000007</v>
      </c>
      <c r="C113" s="171">
        <f>1/'ANALISI STATICA LINEARE'!$G$22*IF(B113&lt;'ANALISI STATICA LINEARE'!$G$28,'ANALISI STATICA LINEARE'!$G$23*'ANALISI STATICA LINEARE'!$G$26*'ANALISI STATICA LINEARE'!$G$32*'ANALISI STATICA LINEARE'!$G$9*(B113/'ANALISI STATICA LINEARE'!$G$28+1/('ANALISI STATICA LINEARE'!$G$32*'ANALISI STATICA LINEARE'!$G$9)*(1-B113/'ANALISI STATICA LINEARE'!$G$28)),IF(B113&lt;'ANALISI STATICA LINEARE'!$G$29,'ANALISI STATICA LINEARE'!$G$23*'ANALISI STATICA LINEARE'!$G$26*'ANALISI STATICA LINEARE'!$G$32*'ANALISI STATICA LINEARE'!$G$9,IF(B113&lt;'ANALISI STATICA LINEARE'!$G$30,'ANALISI STATICA LINEARE'!$G$23*'ANALISI STATICA LINEARE'!$G$26*'ANALISI STATICA LINEARE'!$G$32*'ANALISI STATICA LINEARE'!$G$9*('ANALISI STATICA LINEARE'!$G$29/B113),'ANALISI STATICA LINEARE'!$G$23*'ANALISI STATICA LINEARE'!$G$26*'ANALISI STATICA LINEARE'!$G$32*'ANALISI STATICA LINEARE'!$G$9*(('ANALISI STATICA LINEARE'!$G$29*'ANALISI STATICA LINEARE'!$G$30)/B113^2))))</f>
        <v>0.32814691993769829</v>
      </c>
      <c r="D113" s="171">
        <f>1/'ANALISI STATICA LINEARE'!$G$22*IF(B113&lt;'ANALISI STATICA LINEARE'!$G$28,'ANALISI STATICA LINEARE'!$G$23*'ANALISI STATICA LINEARE'!$G$26*'ANALISI STATICA LINEARE'!$G$33*'ANALISI STATICA LINEARE'!$G$9*(B113/'ANALISI STATICA LINEARE'!$G$28+1/('ANALISI STATICA LINEARE'!$G$33*'ANALISI STATICA LINEARE'!$G$9)*(1-B113/'ANALISI STATICA LINEARE'!$G$28)),IF(B113&lt;'ANALISI STATICA LINEARE'!$G$29,'ANALISI STATICA LINEARE'!$G$23*'ANALISI STATICA LINEARE'!$G$26*'ANALISI STATICA LINEARE'!$G$33*'ANALISI STATICA LINEARE'!$G$9,IF(B113&lt;'ANALISI STATICA LINEARE'!$G$30,'ANALISI STATICA LINEARE'!$G$23*'ANALISI STATICA LINEARE'!$G$26*'ANALISI STATICA LINEARE'!$G$33*'ANALISI STATICA LINEARE'!$G$9*('ANALISI STATICA LINEARE'!$G$29/B113),'ANALISI STATICA LINEARE'!$G$23*'ANALISI STATICA LINEARE'!$G$26*'ANALISI STATICA LINEARE'!$G$33*'ANALISI STATICA LINEARE'!$G$9*(('ANALISI STATICA LINEARE'!$G$29*'ANALISI STATICA LINEARE'!$G$30)/B113^2))))</f>
        <v>0.11393990275614527</v>
      </c>
      <c r="E113" s="20"/>
      <c r="F113" s="20"/>
      <c r="G113" s="20"/>
      <c r="H113" s="20"/>
      <c r="I113" s="20"/>
      <c r="J113" s="20"/>
      <c r="K113" s="20"/>
      <c r="L113" s="20"/>
      <c r="M113" s="20"/>
      <c r="N113" s="20"/>
    </row>
    <row r="114" spans="2:14" x14ac:dyDescent="0.25">
      <c r="B114" s="177">
        <f t="shared" si="1"/>
        <v>1.0300000000000007</v>
      </c>
      <c r="C114" s="171">
        <f>1/'ANALISI STATICA LINEARE'!$G$22*IF(B114&lt;'ANALISI STATICA LINEARE'!$G$28,'ANALISI STATICA LINEARE'!$G$23*'ANALISI STATICA LINEARE'!$G$26*'ANALISI STATICA LINEARE'!$G$32*'ANALISI STATICA LINEARE'!$G$9*(B114/'ANALISI STATICA LINEARE'!$G$28+1/('ANALISI STATICA LINEARE'!$G$32*'ANALISI STATICA LINEARE'!$G$9)*(1-B114/'ANALISI STATICA LINEARE'!$G$28)),IF(B114&lt;'ANALISI STATICA LINEARE'!$G$29,'ANALISI STATICA LINEARE'!$G$23*'ANALISI STATICA LINEARE'!$G$26*'ANALISI STATICA LINEARE'!$G$32*'ANALISI STATICA LINEARE'!$G$9,IF(B114&lt;'ANALISI STATICA LINEARE'!$G$30,'ANALISI STATICA LINEARE'!$G$23*'ANALISI STATICA LINEARE'!$G$26*'ANALISI STATICA LINEARE'!$G$32*'ANALISI STATICA LINEARE'!$G$9*('ANALISI STATICA LINEARE'!$G$29/B114),'ANALISI STATICA LINEARE'!$G$23*'ANALISI STATICA LINEARE'!$G$26*'ANALISI STATICA LINEARE'!$G$32*'ANALISI STATICA LINEARE'!$G$9*(('ANALISI STATICA LINEARE'!$G$29*'ANALISI STATICA LINEARE'!$G$30)/B114^2))))</f>
        <v>0.32496102751111872</v>
      </c>
      <c r="D114" s="171">
        <f>1/'ANALISI STATICA LINEARE'!$G$22*IF(B114&lt;'ANALISI STATICA LINEARE'!$G$28,'ANALISI STATICA LINEARE'!$G$23*'ANALISI STATICA LINEARE'!$G$26*'ANALISI STATICA LINEARE'!$G$33*'ANALISI STATICA LINEARE'!$G$9*(B114/'ANALISI STATICA LINEARE'!$G$28+1/('ANALISI STATICA LINEARE'!$G$33*'ANALISI STATICA LINEARE'!$G$9)*(1-B114/'ANALISI STATICA LINEARE'!$G$28)),IF(B114&lt;'ANALISI STATICA LINEARE'!$G$29,'ANALISI STATICA LINEARE'!$G$23*'ANALISI STATICA LINEARE'!$G$26*'ANALISI STATICA LINEARE'!$G$33*'ANALISI STATICA LINEARE'!$G$9,IF(B114&lt;'ANALISI STATICA LINEARE'!$G$30,'ANALISI STATICA LINEARE'!$G$23*'ANALISI STATICA LINEARE'!$G$26*'ANALISI STATICA LINEARE'!$G$33*'ANALISI STATICA LINEARE'!$G$9*('ANALISI STATICA LINEARE'!$G$29/B114),'ANALISI STATICA LINEARE'!$G$23*'ANALISI STATICA LINEARE'!$G$26*'ANALISI STATICA LINEARE'!$G$33*'ANALISI STATICA LINEARE'!$G$9*(('ANALISI STATICA LINEARE'!$G$29*'ANALISI STATICA LINEARE'!$G$30)/B114^2))))</f>
        <v>0.11283369010802734</v>
      </c>
      <c r="E114" s="20"/>
      <c r="F114" s="20"/>
      <c r="G114" s="20"/>
      <c r="H114" s="20"/>
      <c r="I114" s="20"/>
      <c r="J114" s="20"/>
      <c r="K114" s="20"/>
      <c r="L114" s="20"/>
      <c r="M114" s="20"/>
      <c r="N114" s="20"/>
    </row>
    <row r="115" spans="2:14" x14ac:dyDescent="0.25">
      <c r="B115" s="177">
        <f t="shared" si="1"/>
        <v>1.0400000000000007</v>
      </c>
      <c r="C115" s="171">
        <f>1/'ANALISI STATICA LINEARE'!$G$22*IF(B115&lt;'ANALISI STATICA LINEARE'!$G$28,'ANALISI STATICA LINEARE'!$G$23*'ANALISI STATICA LINEARE'!$G$26*'ANALISI STATICA LINEARE'!$G$32*'ANALISI STATICA LINEARE'!$G$9*(B115/'ANALISI STATICA LINEARE'!$G$28+1/('ANALISI STATICA LINEARE'!$G$32*'ANALISI STATICA LINEARE'!$G$9)*(1-B115/'ANALISI STATICA LINEARE'!$G$28)),IF(B115&lt;'ANALISI STATICA LINEARE'!$G$29,'ANALISI STATICA LINEARE'!$G$23*'ANALISI STATICA LINEARE'!$G$26*'ANALISI STATICA LINEARE'!$G$32*'ANALISI STATICA LINEARE'!$G$9,IF(B115&lt;'ANALISI STATICA LINEARE'!$G$30,'ANALISI STATICA LINEARE'!$G$23*'ANALISI STATICA LINEARE'!$G$26*'ANALISI STATICA LINEARE'!$G$32*'ANALISI STATICA LINEARE'!$G$9*('ANALISI STATICA LINEARE'!$G$29/B115),'ANALISI STATICA LINEARE'!$G$23*'ANALISI STATICA LINEARE'!$G$26*'ANALISI STATICA LINEARE'!$G$32*'ANALISI STATICA LINEARE'!$G$9*(('ANALISI STATICA LINEARE'!$G$29*'ANALISI STATICA LINEARE'!$G$30)/B115^2))))</f>
        <v>0.32183640224658872</v>
      </c>
      <c r="D115" s="171">
        <f>1/'ANALISI STATICA LINEARE'!$G$22*IF(B115&lt;'ANALISI STATICA LINEARE'!$G$28,'ANALISI STATICA LINEARE'!$G$23*'ANALISI STATICA LINEARE'!$G$26*'ANALISI STATICA LINEARE'!$G$33*'ANALISI STATICA LINEARE'!$G$9*(B115/'ANALISI STATICA LINEARE'!$G$28+1/('ANALISI STATICA LINEARE'!$G$33*'ANALISI STATICA LINEARE'!$G$9)*(1-B115/'ANALISI STATICA LINEARE'!$G$28)),IF(B115&lt;'ANALISI STATICA LINEARE'!$G$29,'ANALISI STATICA LINEARE'!$G$23*'ANALISI STATICA LINEARE'!$G$26*'ANALISI STATICA LINEARE'!$G$33*'ANALISI STATICA LINEARE'!$G$9,IF(B115&lt;'ANALISI STATICA LINEARE'!$G$30,'ANALISI STATICA LINEARE'!$G$23*'ANALISI STATICA LINEARE'!$G$26*'ANALISI STATICA LINEARE'!$G$33*'ANALISI STATICA LINEARE'!$G$9*('ANALISI STATICA LINEARE'!$G$29/B115),'ANALISI STATICA LINEARE'!$G$23*'ANALISI STATICA LINEARE'!$G$26*'ANALISI STATICA LINEARE'!$G$33*'ANALISI STATICA LINEARE'!$G$9*(('ANALISI STATICA LINEARE'!$G$29*'ANALISI STATICA LINEARE'!$G$30)/B115^2))))</f>
        <v>0.11174875078006555</v>
      </c>
      <c r="E115" s="20"/>
      <c r="F115" s="20"/>
      <c r="G115" s="20"/>
      <c r="H115" s="20"/>
      <c r="I115" s="20"/>
      <c r="J115" s="20"/>
      <c r="K115" s="20"/>
      <c r="L115" s="20"/>
      <c r="M115" s="20"/>
      <c r="N115" s="20"/>
    </row>
    <row r="116" spans="2:14" x14ac:dyDescent="0.25">
      <c r="B116" s="177">
        <f t="shared" si="1"/>
        <v>1.0500000000000007</v>
      </c>
      <c r="C116" s="171">
        <f>1/'ANALISI STATICA LINEARE'!$G$22*IF(B116&lt;'ANALISI STATICA LINEARE'!$G$28,'ANALISI STATICA LINEARE'!$G$23*'ANALISI STATICA LINEARE'!$G$26*'ANALISI STATICA LINEARE'!$G$32*'ANALISI STATICA LINEARE'!$G$9*(B116/'ANALISI STATICA LINEARE'!$G$28+1/('ANALISI STATICA LINEARE'!$G$32*'ANALISI STATICA LINEARE'!$G$9)*(1-B116/'ANALISI STATICA LINEARE'!$G$28)),IF(B116&lt;'ANALISI STATICA LINEARE'!$G$29,'ANALISI STATICA LINEARE'!$G$23*'ANALISI STATICA LINEARE'!$G$26*'ANALISI STATICA LINEARE'!$G$32*'ANALISI STATICA LINEARE'!$G$9,IF(B116&lt;'ANALISI STATICA LINEARE'!$G$30,'ANALISI STATICA LINEARE'!$G$23*'ANALISI STATICA LINEARE'!$G$26*'ANALISI STATICA LINEARE'!$G$32*'ANALISI STATICA LINEARE'!$G$9*('ANALISI STATICA LINEARE'!$G$29/B116),'ANALISI STATICA LINEARE'!$G$23*'ANALISI STATICA LINEARE'!$G$26*'ANALISI STATICA LINEARE'!$G$32*'ANALISI STATICA LINEARE'!$G$9*(('ANALISI STATICA LINEARE'!$G$29*'ANALISI STATICA LINEARE'!$G$30)/B116^2))))</f>
        <v>0.31877129365376411</v>
      </c>
      <c r="D116" s="171">
        <f>1/'ANALISI STATICA LINEARE'!$G$22*IF(B116&lt;'ANALISI STATICA LINEARE'!$G$28,'ANALISI STATICA LINEARE'!$G$23*'ANALISI STATICA LINEARE'!$G$26*'ANALISI STATICA LINEARE'!$G$33*'ANALISI STATICA LINEARE'!$G$9*(B116/'ANALISI STATICA LINEARE'!$G$28+1/('ANALISI STATICA LINEARE'!$G$33*'ANALISI STATICA LINEARE'!$G$9)*(1-B116/'ANALISI STATICA LINEARE'!$G$28)),IF(B116&lt;'ANALISI STATICA LINEARE'!$G$29,'ANALISI STATICA LINEARE'!$G$23*'ANALISI STATICA LINEARE'!$G$26*'ANALISI STATICA LINEARE'!$G$33*'ANALISI STATICA LINEARE'!$G$9,IF(B116&lt;'ANALISI STATICA LINEARE'!$G$30,'ANALISI STATICA LINEARE'!$G$23*'ANALISI STATICA LINEARE'!$G$26*'ANALISI STATICA LINEARE'!$G$33*'ANALISI STATICA LINEARE'!$G$9*('ANALISI STATICA LINEARE'!$G$29/B116),'ANALISI STATICA LINEARE'!$G$23*'ANALISI STATICA LINEARE'!$G$26*'ANALISI STATICA LINEARE'!$G$33*'ANALISI STATICA LINEARE'!$G$9*(('ANALISI STATICA LINEARE'!$G$29*'ANALISI STATICA LINEARE'!$G$30)/B116^2))))</f>
        <v>0.11068447696311255</v>
      </c>
      <c r="E116" s="20"/>
      <c r="F116" s="20"/>
      <c r="G116" s="20"/>
      <c r="H116" s="20"/>
      <c r="I116" s="20"/>
      <c r="J116" s="20"/>
      <c r="K116" s="20"/>
      <c r="L116" s="20"/>
      <c r="M116" s="20"/>
      <c r="N116" s="20"/>
    </row>
    <row r="117" spans="2:14" x14ac:dyDescent="0.25">
      <c r="B117" s="177">
        <f t="shared" si="1"/>
        <v>1.0600000000000007</v>
      </c>
      <c r="C117" s="171">
        <f>1/'ANALISI STATICA LINEARE'!$G$22*IF(B117&lt;'ANALISI STATICA LINEARE'!$G$28,'ANALISI STATICA LINEARE'!$G$23*'ANALISI STATICA LINEARE'!$G$26*'ANALISI STATICA LINEARE'!$G$32*'ANALISI STATICA LINEARE'!$G$9*(B117/'ANALISI STATICA LINEARE'!$G$28+1/('ANALISI STATICA LINEARE'!$G$32*'ANALISI STATICA LINEARE'!$G$9)*(1-B117/'ANALISI STATICA LINEARE'!$G$28)),IF(B117&lt;'ANALISI STATICA LINEARE'!$G$29,'ANALISI STATICA LINEARE'!$G$23*'ANALISI STATICA LINEARE'!$G$26*'ANALISI STATICA LINEARE'!$G$32*'ANALISI STATICA LINEARE'!$G$9,IF(B117&lt;'ANALISI STATICA LINEARE'!$G$30,'ANALISI STATICA LINEARE'!$G$23*'ANALISI STATICA LINEARE'!$G$26*'ANALISI STATICA LINEARE'!$G$32*'ANALISI STATICA LINEARE'!$G$9*('ANALISI STATICA LINEARE'!$G$29/B117),'ANALISI STATICA LINEARE'!$G$23*'ANALISI STATICA LINEARE'!$G$26*'ANALISI STATICA LINEARE'!$G$32*'ANALISI STATICA LINEARE'!$G$9*(('ANALISI STATICA LINEARE'!$G$29*'ANALISI STATICA LINEARE'!$G$30)/B117^2))))</f>
        <v>0.31576401729853992</v>
      </c>
      <c r="D117" s="171">
        <f>1/'ANALISI STATICA LINEARE'!$G$22*IF(B117&lt;'ANALISI STATICA LINEARE'!$G$28,'ANALISI STATICA LINEARE'!$G$23*'ANALISI STATICA LINEARE'!$G$26*'ANALISI STATICA LINEARE'!$G$33*'ANALISI STATICA LINEARE'!$G$9*(B117/'ANALISI STATICA LINEARE'!$G$28+1/('ANALISI STATICA LINEARE'!$G$33*'ANALISI STATICA LINEARE'!$G$9)*(1-B117/'ANALISI STATICA LINEARE'!$G$28)),IF(B117&lt;'ANALISI STATICA LINEARE'!$G$29,'ANALISI STATICA LINEARE'!$G$23*'ANALISI STATICA LINEARE'!$G$26*'ANALISI STATICA LINEARE'!$G$33*'ANALISI STATICA LINEARE'!$G$9,IF(B117&lt;'ANALISI STATICA LINEARE'!$G$30,'ANALISI STATICA LINEARE'!$G$23*'ANALISI STATICA LINEARE'!$G$26*'ANALISI STATICA LINEARE'!$G$33*'ANALISI STATICA LINEARE'!$G$9*('ANALISI STATICA LINEARE'!$G$29/B117),'ANALISI STATICA LINEARE'!$G$23*'ANALISI STATICA LINEARE'!$G$26*'ANALISI STATICA LINEARE'!$G$33*'ANALISI STATICA LINEARE'!$G$9*(('ANALISI STATICA LINEARE'!$G$29*'ANALISI STATICA LINEARE'!$G$30)/B117^2))))</f>
        <v>0.10964028378421525</v>
      </c>
      <c r="E117" s="20"/>
      <c r="F117" s="20"/>
      <c r="G117" s="20"/>
      <c r="H117" s="20"/>
      <c r="I117" s="20"/>
      <c r="J117" s="20"/>
      <c r="K117" s="20"/>
      <c r="L117" s="20"/>
      <c r="M117" s="20"/>
      <c r="N117" s="20"/>
    </row>
    <row r="118" spans="2:14" x14ac:dyDescent="0.25">
      <c r="B118" s="177">
        <f t="shared" si="1"/>
        <v>1.0700000000000007</v>
      </c>
      <c r="C118" s="171">
        <f>1/'ANALISI STATICA LINEARE'!$G$22*IF(B118&lt;'ANALISI STATICA LINEARE'!$G$28,'ANALISI STATICA LINEARE'!$G$23*'ANALISI STATICA LINEARE'!$G$26*'ANALISI STATICA LINEARE'!$G$32*'ANALISI STATICA LINEARE'!$G$9*(B118/'ANALISI STATICA LINEARE'!$G$28+1/('ANALISI STATICA LINEARE'!$G$32*'ANALISI STATICA LINEARE'!$G$9)*(1-B118/'ANALISI STATICA LINEARE'!$G$28)),IF(B118&lt;'ANALISI STATICA LINEARE'!$G$29,'ANALISI STATICA LINEARE'!$G$23*'ANALISI STATICA LINEARE'!$G$26*'ANALISI STATICA LINEARE'!$G$32*'ANALISI STATICA LINEARE'!$G$9,IF(B118&lt;'ANALISI STATICA LINEARE'!$G$30,'ANALISI STATICA LINEARE'!$G$23*'ANALISI STATICA LINEARE'!$G$26*'ANALISI STATICA LINEARE'!$G$32*'ANALISI STATICA LINEARE'!$G$9*('ANALISI STATICA LINEARE'!$G$29/B118),'ANALISI STATICA LINEARE'!$G$23*'ANALISI STATICA LINEARE'!$G$26*'ANALISI STATICA LINEARE'!$G$32*'ANALISI STATICA LINEARE'!$G$9*(('ANALISI STATICA LINEARE'!$G$29*'ANALISI STATICA LINEARE'!$G$30)/B118^2))))</f>
        <v>0.31281295171631057</v>
      </c>
      <c r="D118" s="171">
        <f>1/'ANALISI STATICA LINEARE'!$G$22*IF(B118&lt;'ANALISI STATICA LINEARE'!$G$28,'ANALISI STATICA LINEARE'!$G$23*'ANALISI STATICA LINEARE'!$G$26*'ANALISI STATICA LINEARE'!$G$33*'ANALISI STATICA LINEARE'!$G$9*(B118/'ANALISI STATICA LINEARE'!$G$28+1/('ANALISI STATICA LINEARE'!$G$33*'ANALISI STATICA LINEARE'!$G$9)*(1-B118/'ANALISI STATICA LINEARE'!$G$28)),IF(B118&lt;'ANALISI STATICA LINEARE'!$G$29,'ANALISI STATICA LINEARE'!$G$23*'ANALISI STATICA LINEARE'!$G$26*'ANALISI STATICA LINEARE'!$G$33*'ANALISI STATICA LINEARE'!$G$9,IF(B118&lt;'ANALISI STATICA LINEARE'!$G$30,'ANALISI STATICA LINEARE'!$G$23*'ANALISI STATICA LINEARE'!$G$26*'ANALISI STATICA LINEARE'!$G$33*'ANALISI STATICA LINEARE'!$G$9*('ANALISI STATICA LINEARE'!$G$29/B118),'ANALISI STATICA LINEARE'!$G$23*'ANALISI STATICA LINEARE'!$G$26*'ANALISI STATICA LINEARE'!$G$33*'ANALISI STATICA LINEARE'!$G$9*(('ANALISI STATICA LINEARE'!$G$29*'ANALISI STATICA LINEARE'!$G$30)/B118^2))))</f>
        <v>0.10861560823483006</v>
      </c>
      <c r="E118" s="20"/>
      <c r="F118" s="20"/>
      <c r="G118" s="20"/>
      <c r="H118" s="20"/>
      <c r="I118" s="20"/>
      <c r="J118" s="20"/>
      <c r="K118" s="20"/>
      <c r="L118" s="20"/>
      <c r="M118" s="20"/>
      <c r="N118" s="20"/>
    </row>
    <row r="119" spans="2:14" x14ac:dyDescent="0.25">
      <c r="B119" s="177">
        <f t="shared" si="1"/>
        <v>1.0800000000000007</v>
      </c>
      <c r="C119" s="171">
        <f>1/'ANALISI STATICA LINEARE'!$G$22*IF(B119&lt;'ANALISI STATICA LINEARE'!$G$28,'ANALISI STATICA LINEARE'!$G$23*'ANALISI STATICA LINEARE'!$G$26*'ANALISI STATICA LINEARE'!$G$32*'ANALISI STATICA LINEARE'!$G$9*(B119/'ANALISI STATICA LINEARE'!$G$28+1/('ANALISI STATICA LINEARE'!$G$32*'ANALISI STATICA LINEARE'!$G$9)*(1-B119/'ANALISI STATICA LINEARE'!$G$28)),IF(B119&lt;'ANALISI STATICA LINEARE'!$G$29,'ANALISI STATICA LINEARE'!$G$23*'ANALISI STATICA LINEARE'!$G$26*'ANALISI STATICA LINEARE'!$G$32*'ANALISI STATICA LINEARE'!$G$9,IF(B119&lt;'ANALISI STATICA LINEARE'!$G$30,'ANALISI STATICA LINEARE'!$G$23*'ANALISI STATICA LINEARE'!$G$26*'ANALISI STATICA LINEARE'!$G$32*'ANALISI STATICA LINEARE'!$G$9*('ANALISI STATICA LINEARE'!$G$29/B119),'ANALISI STATICA LINEARE'!$G$23*'ANALISI STATICA LINEARE'!$G$26*'ANALISI STATICA LINEARE'!$G$32*'ANALISI STATICA LINEARE'!$G$9*(('ANALISI STATICA LINEARE'!$G$29*'ANALISI STATICA LINEARE'!$G$30)/B119^2))))</f>
        <v>0.30991653549671505</v>
      </c>
      <c r="D119" s="171">
        <f>1/'ANALISI STATICA LINEARE'!$G$22*IF(B119&lt;'ANALISI STATICA LINEARE'!$G$28,'ANALISI STATICA LINEARE'!$G$23*'ANALISI STATICA LINEARE'!$G$26*'ANALISI STATICA LINEARE'!$G$33*'ANALISI STATICA LINEARE'!$G$9*(B119/'ANALISI STATICA LINEARE'!$G$28+1/('ANALISI STATICA LINEARE'!$G$33*'ANALISI STATICA LINEARE'!$G$9)*(1-B119/'ANALISI STATICA LINEARE'!$G$28)),IF(B119&lt;'ANALISI STATICA LINEARE'!$G$29,'ANALISI STATICA LINEARE'!$G$23*'ANALISI STATICA LINEARE'!$G$26*'ANALISI STATICA LINEARE'!$G$33*'ANALISI STATICA LINEARE'!$G$9,IF(B119&lt;'ANALISI STATICA LINEARE'!$G$30,'ANALISI STATICA LINEARE'!$G$23*'ANALISI STATICA LINEARE'!$G$26*'ANALISI STATICA LINEARE'!$G$33*'ANALISI STATICA LINEARE'!$G$9*('ANALISI STATICA LINEARE'!$G$29/B119),'ANALISI STATICA LINEARE'!$G$23*'ANALISI STATICA LINEARE'!$G$26*'ANALISI STATICA LINEARE'!$G$33*'ANALISI STATICA LINEARE'!$G$9*(('ANALISI STATICA LINEARE'!$G$29*'ANALISI STATICA LINEARE'!$G$30)/B119^2))))</f>
        <v>0.10760990815858161</v>
      </c>
      <c r="E119" s="20"/>
      <c r="F119" s="20"/>
      <c r="G119" s="20"/>
      <c r="H119" s="20"/>
      <c r="I119" s="20"/>
      <c r="J119" s="20"/>
      <c r="K119" s="20"/>
      <c r="L119" s="20"/>
      <c r="M119" s="20"/>
      <c r="N119" s="20"/>
    </row>
    <row r="120" spans="2:14" x14ac:dyDescent="0.25">
      <c r="B120" s="177">
        <f t="shared" si="1"/>
        <v>1.0900000000000007</v>
      </c>
      <c r="C120" s="171">
        <f>1/'ANALISI STATICA LINEARE'!$G$22*IF(B120&lt;'ANALISI STATICA LINEARE'!$G$28,'ANALISI STATICA LINEARE'!$G$23*'ANALISI STATICA LINEARE'!$G$26*'ANALISI STATICA LINEARE'!$G$32*'ANALISI STATICA LINEARE'!$G$9*(B120/'ANALISI STATICA LINEARE'!$G$28+1/('ANALISI STATICA LINEARE'!$G$32*'ANALISI STATICA LINEARE'!$G$9)*(1-B120/'ANALISI STATICA LINEARE'!$G$28)),IF(B120&lt;'ANALISI STATICA LINEARE'!$G$29,'ANALISI STATICA LINEARE'!$G$23*'ANALISI STATICA LINEARE'!$G$26*'ANALISI STATICA LINEARE'!$G$32*'ANALISI STATICA LINEARE'!$G$9,IF(B120&lt;'ANALISI STATICA LINEARE'!$G$30,'ANALISI STATICA LINEARE'!$G$23*'ANALISI STATICA LINEARE'!$G$26*'ANALISI STATICA LINEARE'!$G$32*'ANALISI STATICA LINEARE'!$G$9*('ANALISI STATICA LINEARE'!$G$29/B120),'ANALISI STATICA LINEARE'!$G$23*'ANALISI STATICA LINEARE'!$G$26*'ANALISI STATICA LINEARE'!$G$32*'ANALISI STATICA LINEARE'!$G$9*(('ANALISI STATICA LINEARE'!$G$29*'ANALISI STATICA LINEARE'!$G$30)/B120^2))))</f>
        <v>0.30707326452885531</v>
      </c>
      <c r="D120" s="171">
        <f>1/'ANALISI STATICA LINEARE'!$G$22*IF(B120&lt;'ANALISI STATICA LINEARE'!$G$28,'ANALISI STATICA LINEARE'!$G$23*'ANALISI STATICA LINEARE'!$G$26*'ANALISI STATICA LINEARE'!$G$33*'ANALISI STATICA LINEARE'!$G$9*(B120/'ANALISI STATICA LINEARE'!$G$28+1/('ANALISI STATICA LINEARE'!$G$33*'ANALISI STATICA LINEARE'!$G$9)*(1-B120/'ANALISI STATICA LINEARE'!$G$28)),IF(B120&lt;'ANALISI STATICA LINEARE'!$G$29,'ANALISI STATICA LINEARE'!$G$23*'ANALISI STATICA LINEARE'!$G$26*'ANALISI STATICA LINEARE'!$G$33*'ANALISI STATICA LINEARE'!$G$9,IF(B120&lt;'ANALISI STATICA LINEARE'!$G$30,'ANALISI STATICA LINEARE'!$G$23*'ANALISI STATICA LINEARE'!$G$26*'ANALISI STATICA LINEARE'!$G$33*'ANALISI STATICA LINEARE'!$G$9*('ANALISI STATICA LINEARE'!$G$29/B120),'ANALISI STATICA LINEARE'!$G$23*'ANALISI STATICA LINEARE'!$G$26*'ANALISI STATICA LINEARE'!$G$33*'ANALISI STATICA LINEARE'!$G$9*(('ANALISI STATICA LINEARE'!$G$29*'ANALISI STATICA LINEARE'!$G$30)/B120^2))))</f>
        <v>0.10662266129474145</v>
      </c>
      <c r="E120" s="20"/>
      <c r="F120" s="20"/>
      <c r="G120" s="20"/>
      <c r="H120" s="20"/>
      <c r="I120" s="20"/>
      <c r="J120" s="20"/>
      <c r="K120" s="20"/>
      <c r="L120" s="20"/>
      <c r="M120" s="20"/>
      <c r="N120" s="20"/>
    </row>
    <row r="121" spans="2:14" x14ac:dyDescent="0.25">
      <c r="B121" s="177">
        <f t="shared" si="1"/>
        <v>1.1000000000000008</v>
      </c>
      <c r="C121" s="171">
        <f>1/'ANALISI STATICA LINEARE'!$G$22*IF(B121&lt;'ANALISI STATICA LINEARE'!$G$28,'ANALISI STATICA LINEARE'!$G$23*'ANALISI STATICA LINEARE'!$G$26*'ANALISI STATICA LINEARE'!$G$32*'ANALISI STATICA LINEARE'!$G$9*(B121/'ANALISI STATICA LINEARE'!$G$28+1/('ANALISI STATICA LINEARE'!$G$32*'ANALISI STATICA LINEARE'!$G$9)*(1-B121/'ANALISI STATICA LINEARE'!$G$28)),IF(B121&lt;'ANALISI STATICA LINEARE'!$G$29,'ANALISI STATICA LINEARE'!$G$23*'ANALISI STATICA LINEARE'!$G$26*'ANALISI STATICA LINEARE'!$G$32*'ANALISI STATICA LINEARE'!$G$9,IF(B121&lt;'ANALISI STATICA LINEARE'!$G$30,'ANALISI STATICA LINEARE'!$G$23*'ANALISI STATICA LINEARE'!$G$26*'ANALISI STATICA LINEARE'!$G$32*'ANALISI STATICA LINEARE'!$G$9*('ANALISI STATICA LINEARE'!$G$29/B121),'ANALISI STATICA LINEARE'!$G$23*'ANALISI STATICA LINEARE'!$G$26*'ANALISI STATICA LINEARE'!$G$32*'ANALISI STATICA LINEARE'!$G$9*(('ANALISI STATICA LINEARE'!$G$29*'ANALISI STATICA LINEARE'!$G$30)/B121^2))))</f>
        <v>0.30428168939677486</v>
      </c>
      <c r="D121" s="171">
        <f>1/'ANALISI STATICA LINEARE'!$G$22*IF(B121&lt;'ANALISI STATICA LINEARE'!$G$28,'ANALISI STATICA LINEARE'!$G$23*'ANALISI STATICA LINEARE'!$G$26*'ANALISI STATICA LINEARE'!$G$33*'ANALISI STATICA LINEARE'!$G$9*(B121/'ANALISI STATICA LINEARE'!$G$28+1/('ANALISI STATICA LINEARE'!$G$33*'ANALISI STATICA LINEARE'!$G$9)*(1-B121/'ANALISI STATICA LINEARE'!$G$28)),IF(B121&lt;'ANALISI STATICA LINEARE'!$G$29,'ANALISI STATICA LINEARE'!$G$23*'ANALISI STATICA LINEARE'!$G$26*'ANALISI STATICA LINEARE'!$G$33*'ANALISI STATICA LINEARE'!$G$9,IF(B121&lt;'ANALISI STATICA LINEARE'!$G$30,'ANALISI STATICA LINEARE'!$G$23*'ANALISI STATICA LINEARE'!$G$26*'ANALISI STATICA LINEARE'!$G$33*'ANALISI STATICA LINEARE'!$G$9*('ANALISI STATICA LINEARE'!$G$29/B121),'ANALISI STATICA LINEARE'!$G$23*'ANALISI STATICA LINEARE'!$G$26*'ANALISI STATICA LINEARE'!$G$33*'ANALISI STATICA LINEARE'!$G$9*(('ANALISI STATICA LINEARE'!$G$29*'ANALISI STATICA LINEARE'!$G$30)/B121^2))))</f>
        <v>0.10565336437388015</v>
      </c>
      <c r="E121" s="20"/>
      <c r="F121" s="20"/>
      <c r="G121" s="20"/>
      <c r="H121" s="20"/>
      <c r="I121" s="20"/>
      <c r="J121" s="20"/>
      <c r="K121" s="20"/>
      <c r="L121" s="20"/>
      <c r="M121" s="20"/>
      <c r="N121" s="20"/>
    </row>
    <row r="122" spans="2:14" x14ac:dyDescent="0.25">
      <c r="B122" s="177">
        <f t="shared" si="1"/>
        <v>1.1100000000000008</v>
      </c>
      <c r="C122" s="171">
        <f>1/'ANALISI STATICA LINEARE'!$G$22*IF(B122&lt;'ANALISI STATICA LINEARE'!$G$28,'ANALISI STATICA LINEARE'!$G$23*'ANALISI STATICA LINEARE'!$G$26*'ANALISI STATICA LINEARE'!$G$32*'ANALISI STATICA LINEARE'!$G$9*(B122/'ANALISI STATICA LINEARE'!$G$28+1/('ANALISI STATICA LINEARE'!$G$32*'ANALISI STATICA LINEARE'!$G$9)*(1-B122/'ANALISI STATICA LINEARE'!$G$28)),IF(B122&lt;'ANALISI STATICA LINEARE'!$G$29,'ANALISI STATICA LINEARE'!$G$23*'ANALISI STATICA LINEARE'!$G$26*'ANALISI STATICA LINEARE'!$G$32*'ANALISI STATICA LINEARE'!$G$9,IF(B122&lt;'ANALISI STATICA LINEARE'!$G$30,'ANALISI STATICA LINEARE'!$G$23*'ANALISI STATICA LINEARE'!$G$26*'ANALISI STATICA LINEARE'!$G$32*'ANALISI STATICA LINEARE'!$G$9*('ANALISI STATICA LINEARE'!$G$29/B122),'ANALISI STATICA LINEARE'!$G$23*'ANALISI STATICA LINEARE'!$G$26*'ANALISI STATICA LINEARE'!$G$32*'ANALISI STATICA LINEARE'!$G$9*(('ANALISI STATICA LINEARE'!$G$29*'ANALISI STATICA LINEARE'!$G$30)/B122^2))))</f>
        <v>0.30154041291572276</v>
      </c>
      <c r="D122" s="171">
        <f>1/'ANALISI STATICA LINEARE'!$G$22*IF(B122&lt;'ANALISI STATICA LINEARE'!$G$28,'ANALISI STATICA LINEARE'!$G$23*'ANALISI STATICA LINEARE'!$G$26*'ANALISI STATICA LINEARE'!$G$33*'ANALISI STATICA LINEARE'!$G$9*(B122/'ANALISI STATICA LINEARE'!$G$28+1/('ANALISI STATICA LINEARE'!$G$33*'ANALISI STATICA LINEARE'!$G$9)*(1-B122/'ANALISI STATICA LINEARE'!$G$28)),IF(B122&lt;'ANALISI STATICA LINEARE'!$G$29,'ANALISI STATICA LINEARE'!$G$23*'ANALISI STATICA LINEARE'!$G$26*'ANALISI STATICA LINEARE'!$G$33*'ANALISI STATICA LINEARE'!$G$9,IF(B122&lt;'ANALISI STATICA LINEARE'!$G$30,'ANALISI STATICA LINEARE'!$G$23*'ANALISI STATICA LINEARE'!$G$26*'ANALISI STATICA LINEARE'!$G$33*'ANALISI STATICA LINEARE'!$G$9*('ANALISI STATICA LINEARE'!$G$29/B122),'ANALISI STATICA LINEARE'!$G$23*'ANALISI STATICA LINEARE'!$G$26*'ANALISI STATICA LINEARE'!$G$33*'ANALISI STATICA LINEARE'!$G$9*(('ANALISI STATICA LINEARE'!$G$29*'ANALISI STATICA LINEARE'!$G$30)/B122^2))))</f>
        <v>0.10470153226240375</v>
      </c>
      <c r="E122" s="20"/>
      <c r="F122" s="20"/>
      <c r="G122" s="20"/>
      <c r="H122" s="20"/>
      <c r="I122" s="20"/>
      <c r="J122" s="20"/>
      <c r="K122" s="20"/>
      <c r="L122" s="20"/>
      <c r="M122" s="20"/>
      <c r="N122" s="20"/>
    </row>
    <row r="123" spans="2:14" x14ac:dyDescent="0.25">
      <c r="B123" s="177">
        <f t="shared" si="1"/>
        <v>1.1200000000000008</v>
      </c>
      <c r="C123" s="171">
        <f>1/'ANALISI STATICA LINEARE'!$G$22*IF(B123&lt;'ANALISI STATICA LINEARE'!$G$28,'ANALISI STATICA LINEARE'!$G$23*'ANALISI STATICA LINEARE'!$G$26*'ANALISI STATICA LINEARE'!$G$32*'ANALISI STATICA LINEARE'!$G$9*(B123/'ANALISI STATICA LINEARE'!$G$28+1/('ANALISI STATICA LINEARE'!$G$32*'ANALISI STATICA LINEARE'!$G$9)*(1-B123/'ANALISI STATICA LINEARE'!$G$28)),IF(B123&lt;'ANALISI STATICA LINEARE'!$G$29,'ANALISI STATICA LINEARE'!$G$23*'ANALISI STATICA LINEARE'!$G$26*'ANALISI STATICA LINEARE'!$G$32*'ANALISI STATICA LINEARE'!$G$9,IF(B123&lt;'ANALISI STATICA LINEARE'!$G$30,'ANALISI STATICA LINEARE'!$G$23*'ANALISI STATICA LINEARE'!$G$26*'ANALISI STATICA LINEARE'!$G$32*'ANALISI STATICA LINEARE'!$G$9*('ANALISI STATICA LINEARE'!$G$29/B123),'ANALISI STATICA LINEARE'!$G$23*'ANALISI STATICA LINEARE'!$G$26*'ANALISI STATICA LINEARE'!$G$32*'ANALISI STATICA LINEARE'!$G$9*(('ANALISI STATICA LINEARE'!$G$29*'ANALISI STATICA LINEARE'!$G$30)/B123^2))))</f>
        <v>0.29884808780040384</v>
      </c>
      <c r="D123" s="171">
        <f>1/'ANALISI STATICA LINEARE'!$G$22*IF(B123&lt;'ANALISI STATICA LINEARE'!$G$28,'ANALISI STATICA LINEARE'!$G$23*'ANALISI STATICA LINEARE'!$G$26*'ANALISI STATICA LINEARE'!$G$33*'ANALISI STATICA LINEARE'!$G$9*(B123/'ANALISI STATICA LINEARE'!$G$28+1/('ANALISI STATICA LINEARE'!$G$33*'ANALISI STATICA LINEARE'!$G$9)*(1-B123/'ANALISI STATICA LINEARE'!$G$28)),IF(B123&lt;'ANALISI STATICA LINEARE'!$G$29,'ANALISI STATICA LINEARE'!$G$23*'ANALISI STATICA LINEARE'!$G$26*'ANALISI STATICA LINEARE'!$G$33*'ANALISI STATICA LINEARE'!$G$9,IF(B123&lt;'ANALISI STATICA LINEARE'!$G$30,'ANALISI STATICA LINEARE'!$G$23*'ANALISI STATICA LINEARE'!$G$26*'ANALISI STATICA LINEARE'!$G$33*'ANALISI STATICA LINEARE'!$G$9*('ANALISI STATICA LINEARE'!$G$29/B123),'ANALISI STATICA LINEARE'!$G$23*'ANALISI STATICA LINEARE'!$G$26*'ANALISI STATICA LINEARE'!$G$33*'ANALISI STATICA LINEARE'!$G$9*(('ANALISI STATICA LINEARE'!$G$29*'ANALISI STATICA LINEARE'!$G$30)/B123^2))))</f>
        <v>0.103766697152918</v>
      </c>
      <c r="E123" s="20"/>
      <c r="F123" s="20"/>
      <c r="G123" s="20"/>
      <c r="H123" s="20"/>
      <c r="I123" s="20"/>
      <c r="J123" s="20"/>
      <c r="K123" s="20"/>
      <c r="L123" s="20"/>
      <c r="M123" s="20"/>
      <c r="N123" s="20"/>
    </row>
    <row r="124" spans="2:14" x14ac:dyDescent="0.25">
      <c r="B124" s="177">
        <f t="shared" si="1"/>
        <v>1.1300000000000008</v>
      </c>
      <c r="C124" s="171">
        <f>1/'ANALISI STATICA LINEARE'!$G$22*IF(B124&lt;'ANALISI STATICA LINEARE'!$G$28,'ANALISI STATICA LINEARE'!$G$23*'ANALISI STATICA LINEARE'!$G$26*'ANALISI STATICA LINEARE'!$G$32*'ANALISI STATICA LINEARE'!$G$9*(B124/'ANALISI STATICA LINEARE'!$G$28+1/('ANALISI STATICA LINEARE'!$G$32*'ANALISI STATICA LINEARE'!$G$9)*(1-B124/'ANALISI STATICA LINEARE'!$G$28)),IF(B124&lt;'ANALISI STATICA LINEARE'!$G$29,'ANALISI STATICA LINEARE'!$G$23*'ANALISI STATICA LINEARE'!$G$26*'ANALISI STATICA LINEARE'!$G$32*'ANALISI STATICA LINEARE'!$G$9,IF(B124&lt;'ANALISI STATICA LINEARE'!$G$30,'ANALISI STATICA LINEARE'!$G$23*'ANALISI STATICA LINEARE'!$G$26*'ANALISI STATICA LINEARE'!$G$32*'ANALISI STATICA LINEARE'!$G$9*('ANALISI STATICA LINEARE'!$G$29/B124),'ANALISI STATICA LINEARE'!$G$23*'ANALISI STATICA LINEARE'!$G$26*'ANALISI STATICA LINEARE'!$G$32*'ANALISI STATICA LINEARE'!$G$9*(('ANALISI STATICA LINEARE'!$G$29*'ANALISI STATICA LINEARE'!$G$30)/B124^2))))</f>
        <v>0.29620341445703741</v>
      </c>
      <c r="D124" s="171">
        <f>1/'ANALISI STATICA LINEARE'!$G$22*IF(B124&lt;'ANALISI STATICA LINEARE'!$G$28,'ANALISI STATICA LINEARE'!$G$23*'ANALISI STATICA LINEARE'!$G$26*'ANALISI STATICA LINEARE'!$G$33*'ANALISI STATICA LINEARE'!$G$9*(B124/'ANALISI STATICA LINEARE'!$G$28+1/('ANALISI STATICA LINEARE'!$G$33*'ANALISI STATICA LINEARE'!$G$9)*(1-B124/'ANALISI STATICA LINEARE'!$G$28)),IF(B124&lt;'ANALISI STATICA LINEARE'!$G$29,'ANALISI STATICA LINEARE'!$G$23*'ANALISI STATICA LINEARE'!$G$26*'ANALISI STATICA LINEARE'!$G$33*'ANALISI STATICA LINEARE'!$G$9,IF(B124&lt;'ANALISI STATICA LINEARE'!$G$30,'ANALISI STATICA LINEARE'!$G$23*'ANALISI STATICA LINEARE'!$G$26*'ANALISI STATICA LINEARE'!$G$33*'ANALISI STATICA LINEARE'!$G$9*('ANALISI STATICA LINEARE'!$G$29/B124),'ANALISI STATICA LINEARE'!$G$23*'ANALISI STATICA LINEARE'!$G$26*'ANALISI STATICA LINEARE'!$G$33*'ANALISI STATICA LINEARE'!$G$9*(('ANALISI STATICA LINEARE'!$G$29*'ANALISI STATICA LINEARE'!$G$30)/B124^2))))</f>
        <v>0.10284840779758243</v>
      </c>
      <c r="E124" s="20"/>
      <c r="F124" s="20"/>
      <c r="G124" s="20"/>
      <c r="H124" s="20"/>
      <c r="I124" s="20"/>
      <c r="J124" s="20"/>
      <c r="K124" s="20"/>
      <c r="L124" s="20"/>
      <c r="M124" s="20"/>
      <c r="N124" s="20"/>
    </row>
    <row r="125" spans="2:14" x14ac:dyDescent="0.25">
      <c r="B125" s="177">
        <f t="shared" si="1"/>
        <v>1.1400000000000008</v>
      </c>
      <c r="C125" s="171">
        <f>1/'ANALISI STATICA LINEARE'!$G$22*IF(B125&lt;'ANALISI STATICA LINEARE'!$G$28,'ANALISI STATICA LINEARE'!$G$23*'ANALISI STATICA LINEARE'!$G$26*'ANALISI STATICA LINEARE'!$G$32*'ANALISI STATICA LINEARE'!$G$9*(B125/'ANALISI STATICA LINEARE'!$G$28+1/('ANALISI STATICA LINEARE'!$G$32*'ANALISI STATICA LINEARE'!$G$9)*(1-B125/'ANALISI STATICA LINEARE'!$G$28)),IF(B125&lt;'ANALISI STATICA LINEARE'!$G$29,'ANALISI STATICA LINEARE'!$G$23*'ANALISI STATICA LINEARE'!$G$26*'ANALISI STATICA LINEARE'!$G$32*'ANALISI STATICA LINEARE'!$G$9,IF(B125&lt;'ANALISI STATICA LINEARE'!$G$30,'ANALISI STATICA LINEARE'!$G$23*'ANALISI STATICA LINEARE'!$G$26*'ANALISI STATICA LINEARE'!$G$32*'ANALISI STATICA LINEARE'!$G$9*('ANALISI STATICA LINEARE'!$G$29/B125),'ANALISI STATICA LINEARE'!$G$23*'ANALISI STATICA LINEARE'!$G$26*'ANALISI STATICA LINEARE'!$G$32*'ANALISI STATICA LINEARE'!$G$9*(('ANALISI STATICA LINEARE'!$G$29*'ANALISI STATICA LINEARE'!$G$30)/B125^2))))</f>
        <v>0.29360513889162482</v>
      </c>
      <c r="D125" s="171">
        <f>1/'ANALISI STATICA LINEARE'!$G$22*IF(B125&lt;'ANALISI STATICA LINEARE'!$G$28,'ANALISI STATICA LINEARE'!$G$23*'ANALISI STATICA LINEARE'!$G$26*'ANALISI STATICA LINEARE'!$G$33*'ANALISI STATICA LINEARE'!$G$9*(B125/'ANALISI STATICA LINEARE'!$G$28+1/('ANALISI STATICA LINEARE'!$G$33*'ANALISI STATICA LINEARE'!$G$9)*(1-B125/'ANALISI STATICA LINEARE'!$G$28)),IF(B125&lt;'ANALISI STATICA LINEARE'!$G$29,'ANALISI STATICA LINEARE'!$G$23*'ANALISI STATICA LINEARE'!$G$26*'ANALISI STATICA LINEARE'!$G$33*'ANALISI STATICA LINEARE'!$G$9,IF(B125&lt;'ANALISI STATICA LINEARE'!$G$30,'ANALISI STATICA LINEARE'!$G$23*'ANALISI STATICA LINEARE'!$G$26*'ANALISI STATICA LINEARE'!$G$33*'ANALISI STATICA LINEARE'!$G$9*('ANALISI STATICA LINEARE'!$G$29/B125),'ANALISI STATICA LINEARE'!$G$23*'ANALISI STATICA LINEARE'!$G$26*'ANALISI STATICA LINEARE'!$G$33*'ANALISI STATICA LINEARE'!$G$9*(('ANALISI STATICA LINEARE'!$G$29*'ANALISI STATICA LINEARE'!$G$30)/B125^2))))</f>
        <v>0.10194622878181417</v>
      </c>
      <c r="E125" s="20"/>
      <c r="F125" s="20"/>
      <c r="G125" s="20"/>
      <c r="H125" s="20"/>
      <c r="I125" s="20"/>
      <c r="J125" s="20"/>
      <c r="K125" s="20"/>
      <c r="L125" s="20"/>
      <c r="M125" s="20"/>
      <c r="N125" s="20"/>
    </row>
    <row r="126" spans="2:14" x14ac:dyDescent="0.25">
      <c r="B126" s="177">
        <f t="shared" si="1"/>
        <v>1.1500000000000008</v>
      </c>
      <c r="C126" s="171">
        <f>1/'ANALISI STATICA LINEARE'!$G$22*IF(B126&lt;'ANALISI STATICA LINEARE'!$G$28,'ANALISI STATICA LINEARE'!$G$23*'ANALISI STATICA LINEARE'!$G$26*'ANALISI STATICA LINEARE'!$G$32*'ANALISI STATICA LINEARE'!$G$9*(B126/'ANALISI STATICA LINEARE'!$G$28+1/('ANALISI STATICA LINEARE'!$G$32*'ANALISI STATICA LINEARE'!$G$9)*(1-B126/'ANALISI STATICA LINEARE'!$G$28)),IF(B126&lt;'ANALISI STATICA LINEARE'!$G$29,'ANALISI STATICA LINEARE'!$G$23*'ANALISI STATICA LINEARE'!$G$26*'ANALISI STATICA LINEARE'!$G$32*'ANALISI STATICA LINEARE'!$G$9,IF(B126&lt;'ANALISI STATICA LINEARE'!$G$30,'ANALISI STATICA LINEARE'!$G$23*'ANALISI STATICA LINEARE'!$G$26*'ANALISI STATICA LINEARE'!$G$32*'ANALISI STATICA LINEARE'!$G$9*('ANALISI STATICA LINEARE'!$G$29/B126),'ANALISI STATICA LINEARE'!$G$23*'ANALISI STATICA LINEARE'!$G$26*'ANALISI STATICA LINEARE'!$G$32*'ANALISI STATICA LINEARE'!$G$9*(('ANALISI STATICA LINEARE'!$G$29*'ANALISI STATICA LINEARE'!$G$30)/B126^2))))</f>
        <v>0.2910520507273498</v>
      </c>
      <c r="D126" s="171">
        <f>1/'ANALISI STATICA LINEARE'!$G$22*IF(B126&lt;'ANALISI STATICA LINEARE'!$G$28,'ANALISI STATICA LINEARE'!$G$23*'ANALISI STATICA LINEARE'!$G$26*'ANALISI STATICA LINEARE'!$G$33*'ANALISI STATICA LINEARE'!$G$9*(B126/'ANALISI STATICA LINEARE'!$G$28+1/('ANALISI STATICA LINEARE'!$G$33*'ANALISI STATICA LINEARE'!$G$9)*(1-B126/'ANALISI STATICA LINEARE'!$G$28)),IF(B126&lt;'ANALISI STATICA LINEARE'!$G$29,'ANALISI STATICA LINEARE'!$G$23*'ANALISI STATICA LINEARE'!$G$26*'ANALISI STATICA LINEARE'!$G$33*'ANALISI STATICA LINEARE'!$G$9,IF(B126&lt;'ANALISI STATICA LINEARE'!$G$30,'ANALISI STATICA LINEARE'!$G$23*'ANALISI STATICA LINEARE'!$G$26*'ANALISI STATICA LINEARE'!$G$33*'ANALISI STATICA LINEARE'!$G$9*('ANALISI STATICA LINEARE'!$G$29/B126),'ANALISI STATICA LINEARE'!$G$23*'ANALISI STATICA LINEARE'!$G$26*'ANALISI STATICA LINEARE'!$G$33*'ANALISI STATICA LINEARE'!$G$9*(('ANALISI STATICA LINEARE'!$G$29*'ANALISI STATICA LINEARE'!$G$30)/B126^2))))</f>
        <v>0.10105973983588534</v>
      </c>
      <c r="E126" s="20"/>
      <c r="F126" s="20"/>
      <c r="G126" s="20"/>
      <c r="H126" s="20"/>
      <c r="I126" s="20"/>
      <c r="J126" s="20"/>
      <c r="K126" s="20"/>
      <c r="L126" s="20"/>
      <c r="M126" s="20"/>
      <c r="N126" s="20"/>
    </row>
    <row r="127" spans="2:14" x14ac:dyDescent="0.25">
      <c r="B127" s="177">
        <f t="shared" si="1"/>
        <v>1.1600000000000008</v>
      </c>
      <c r="C127" s="171">
        <f>1/'ANALISI STATICA LINEARE'!$G$22*IF(B127&lt;'ANALISI STATICA LINEARE'!$G$28,'ANALISI STATICA LINEARE'!$G$23*'ANALISI STATICA LINEARE'!$G$26*'ANALISI STATICA LINEARE'!$G$32*'ANALISI STATICA LINEARE'!$G$9*(B127/'ANALISI STATICA LINEARE'!$G$28+1/('ANALISI STATICA LINEARE'!$G$32*'ANALISI STATICA LINEARE'!$G$9)*(1-B127/'ANALISI STATICA LINEARE'!$G$28)),IF(B127&lt;'ANALISI STATICA LINEARE'!$G$29,'ANALISI STATICA LINEARE'!$G$23*'ANALISI STATICA LINEARE'!$G$26*'ANALISI STATICA LINEARE'!$G$32*'ANALISI STATICA LINEARE'!$G$9,IF(B127&lt;'ANALISI STATICA LINEARE'!$G$30,'ANALISI STATICA LINEARE'!$G$23*'ANALISI STATICA LINEARE'!$G$26*'ANALISI STATICA LINEARE'!$G$32*'ANALISI STATICA LINEARE'!$G$9*('ANALISI STATICA LINEARE'!$G$29/B127),'ANALISI STATICA LINEARE'!$G$23*'ANALISI STATICA LINEARE'!$G$26*'ANALISI STATICA LINEARE'!$G$32*'ANALISI STATICA LINEARE'!$G$9*(('ANALISI STATICA LINEARE'!$G$29*'ANALISI STATICA LINEARE'!$G$30)/B127^2))))</f>
        <v>0.28854298132452783</v>
      </c>
      <c r="D127" s="171">
        <f>1/'ANALISI STATICA LINEARE'!$G$22*IF(B127&lt;'ANALISI STATICA LINEARE'!$G$28,'ANALISI STATICA LINEARE'!$G$23*'ANALISI STATICA LINEARE'!$G$26*'ANALISI STATICA LINEARE'!$G$33*'ANALISI STATICA LINEARE'!$G$9*(B127/'ANALISI STATICA LINEARE'!$G$28+1/('ANALISI STATICA LINEARE'!$G$33*'ANALISI STATICA LINEARE'!$G$9)*(1-B127/'ANALISI STATICA LINEARE'!$G$28)),IF(B127&lt;'ANALISI STATICA LINEARE'!$G$29,'ANALISI STATICA LINEARE'!$G$23*'ANALISI STATICA LINEARE'!$G$26*'ANALISI STATICA LINEARE'!$G$33*'ANALISI STATICA LINEARE'!$G$9,IF(B127&lt;'ANALISI STATICA LINEARE'!$G$30,'ANALISI STATICA LINEARE'!$G$23*'ANALISI STATICA LINEARE'!$G$26*'ANALISI STATICA LINEARE'!$G$33*'ANALISI STATICA LINEARE'!$G$9*('ANALISI STATICA LINEARE'!$G$29/B127),'ANALISI STATICA LINEARE'!$G$23*'ANALISI STATICA LINEARE'!$G$26*'ANALISI STATICA LINEARE'!$G$33*'ANALISI STATICA LINEARE'!$G$9*(('ANALISI STATICA LINEARE'!$G$29*'ANALISI STATICA LINEARE'!$G$30)/B127^2))))</f>
        <v>0.10018853518212772</v>
      </c>
      <c r="E127" s="20"/>
      <c r="F127" s="20"/>
      <c r="G127" s="20"/>
      <c r="H127" s="20"/>
      <c r="I127" s="20"/>
      <c r="J127" s="20"/>
      <c r="K127" s="20"/>
      <c r="L127" s="20"/>
      <c r="M127" s="20"/>
      <c r="N127" s="20"/>
    </row>
    <row r="128" spans="2:14" x14ac:dyDescent="0.25">
      <c r="B128" s="177">
        <f t="shared" si="1"/>
        <v>1.1700000000000008</v>
      </c>
      <c r="C128" s="171">
        <f>1/'ANALISI STATICA LINEARE'!$G$22*IF(B128&lt;'ANALISI STATICA LINEARE'!$G$28,'ANALISI STATICA LINEARE'!$G$23*'ANALISI STATICA LINEARE'!$G$26*'ANALISI STATICA LINEARE'!$G$32*'ANALISI STATICA LINEARE'!$G$9*(B128/'ANALISI STATICA LINEARE'!$G$28+1/('ANALISI STATICA LINEARE'!$G$32*'ANALISI STATICA LINEARE'!$G$9)*(1-B128/'ANALISI STATICA LINEARE'!$G$28)),IF(B128&lt;'ANALISI STATICA LINEARE'!$G$29,'ANALISI STATICA LINEARE'!$G$23*'ANALISI STATICA LINEARE'!$G$26*'ANALISI STATICA LINEARE'!$G$32*'ANALISI STATICA LINEARE'!$G$9,IF(B128&lt;'ANALISI STATICA LINEARE'!$G$30,'ANALISI STATICA LINEARE'!$G$23*'ANALISI STATICA LINEARE'!$G$26*'ANALISI STATICA LINEARE'!$G$32*'ANALISI STATICA LINEARE'!$G$9*('ANALISI STATICA LINEARE'!$G$29/B128),'ANALISI STATICA LINEARE'!$G$23*'ANALISI STATICA LINEARE'!$G$26*'ANALISI STATICA LINEARE'!$G$32*'ANALISI STATICA LINEARE'!$G$9*(('ANALISI STATICA LINEARE'!$G$29*'ANALISI STATICA LINEARE'!$G$30)/B128^2))))</f>
        <v>0.28607680199696778</v>
      </c>
      <c r="D128" s="171">
        <f>1/'ANALISI STATICA LINEARE'!$G$22*IF(B128&lt;'ANALISI STATICA LINEARE'!$G$28,'ANALISI STATICA LINEARE'!$G$23*'ANALISI STATICA LINEARE'!$G$26*'ANALISI STATICA LINEARE'!$G$33*'ANALISI STATICA LINEARE'!$G$9*(B128/'ANALISI STATICA LINEARE'!$G$28+1/('ANALISI STATICA LINEARE'!$G$33*'ANALISI STATICA LINEARE'!$G$9)*(1-B128/'ANALISI STATICA LINEARE'!$G$28)),IF(B128&lt;'ANALISI STATICA LINEARE'!$G$29,'ANALISI STATICA LINEARE'!$G$23*'ANALISI STATICA LINEARE'!$G$26*'ANALISI STATICA LINEARE'!$G$33*'ANALISI STATICA LINEARE'!$G$9,IF(B128&lt;'ANALISI STATICA LINEARE'!$G$30,'ANALISI STATICA LINEARE'!$G$23*'ANALISI STATICA LINEARE'!$G$26*'ANALISI STATICA LINEARE'!$G$33*'ANALISI STATICA LINEARE'!$G$9*('ANALISI STATICA LINEARE'!$G$29/B128),'ANALISI STATICA LINEARE'!$G$23*'ANALISI STATICA LINEARE'!$G$26*'ANALISI STATICA LINEARE'!$G$33*'ANALISI STATICA LINEARE'!$G$9*(('ANALISI STATICA LINEARE'!$G$29*'ANALISI STATICA LINEARE'!$G$30)/B128^2))))</f>
        <v>9.9332222915613805E-2</v>
      </c>
      <c r="E128" s="20"/>
      <c r="F128" s="20"/>
      <c r="G128" s="20"/>
      <c r="H128" s="20"/>
      <c r="I128" s="20"/>
      <c r="J128" s="20"/>
      <c r="K128" s="20"/>
      <c r="L128" s="20"/>
      <c r="M128" s="20"/>
      <c r="N128" s="20"/>
    </row>
    <row r="129" spans="2:14" x14ac:dyDescent="0.25">
      <c r="B129" s="177">
        <f t="shared" si="1"/>
        <v>1.1800000000000008</v>
      </c>
      <c r="C129" s="171">
        <f>1/'ANALISI STATICA LINEARE'!$G$22*IF(B129&lt;'ANALISI STATICA LINEARE'!$G$28,'ANALISI STATICA LINEARE'!$G$23*'ANALISI STATICA LINEARE'!$G$26*'ANALISI STATICA LINEARE'!$G$32*'ANALISI STATICA LINEARE'!$G$9*(B129/'ANALISI STATICA LINEARE'!$G$28+1/('ANALISI STATICA LINEARE'!$G$32*'ANALISI STATICA LINEARE'!$G$9)*(1-B129/'ANALISI STATICA LINEARE'!$G$28)),IF(B129&lt;'ANALISI STATICA LINEARE'!$G$29,'ANALISI STATICA LINEARE'!$G$23*'ANALISI STATICA LINEARE'!$G$26*'ANALISI STATICA LINEARE'!$G$32*'ANALISI STATICA LINEARE'!$G$9,IF(B129&lt;'ANALISI STATICA LINEARE'!$G$30,'ANALISI STATICA LINEARE'!$G$23*'ANALISI STATICA LINEARE'!$G$26*'ANALISI STATICA LINEARE'!$G$32*'ANALISI STATICA LINEARE'!$G$9*('ANALISI STATICA LINEARE'!$G$29/B129),'ANALISI STATICA LINEARE'!$G$23*'ANALISI STATICA LINEARE'!$G$26*'ANALISI STATICA LINEARE'!$G$32*'ANALISI STATICA LINEARE'!$G$9*(('ANALISI STATICA LINEARE'!$G$29*'ANALISI STATICA LINEARE'!$G$30)/B129^2))))</f>
        <v>0.28365242231902732</v>
      </c>
      <c r="D129" s="171">
        <f>1/'ANALISI STATICA LINEARE'!$G$22*IF(B129&lt;'ANALISI STATICA LINEARE'!$G$28,'ANALISI STATICA LINEARE'!$G$23*'ANALISI STATICA LINEARE'!$G$26*'ANALISI STATICA LINEARE'!$G$33*'ANALISI STATICA LINEARE'!$G$9*(B129/'ANALISI STATICA LINEARE'!$G$28+1/('ANALISI STATICA LINEARE'!$G$33*'ANALISI STATICA LINEARE'!$G$9)*(1-B129/'ANALISI STATICA LINEARE'!$G$28)),IF(B129&lt;'ANALISI STATICA LINEARE'!$G$29,'ANALISI STATICA LINEARE'!$G$23*'ANALISI STATICA LINEARE'!$G$26*'ANALISI STATICA LINEARE'!$G$33*'ANALISI STATICA LINEARE'!$G$9,IF(B129&lt;'ANALISI STATICA LINEARE'!$G$30,'ANALISI STATICA LINEARE'!$G$23*'ANALISI STATICA LINEARE'!$G$26*'ANALISI STATICA LINEARE'!$G$33*'ANALISI STATICA LINEARE'!$G$9*('ANALISI STATICA LINEARE'!$G$29/B129),'ANALISI STATICA LINEARE'!$G$23*'ANALISI STATICA LINEARE'!$G$26*'ANALISI STATICA LINEARE'!$G$33*'ANALISI STATICA LINEARE'!$G$9*(('ANALISI STATICA LINEARE'!$G$29*'ANALISI STATICA LINEARE'!$G$30)/B129^2))))</f>
        <v>9.8490424416328951E-2</v>
      </c>
      <c r="E129" s="20"/>
      <c r="F129" s="20"/>
      <c r="G129" s="20"/>
      <c r="H129" s="20"/>
      <c r="I129" s="20"/>
      <c r="J129" s="20"/>
      <c r="K129" s="20"/>
      <c r="L129" s="20"/>
      <c r="M129" s="20"/>
      <c r="N129" s="20"/>
    </row>
    <row r="130" spans="2:14" x14ac:dyDescent="0.25">
      <c r="B130" s="177">
        <f t="shared" si="1"/>
        <v>1.1900000000000008</v>
      </c>
      <c r="C130" s="171">
        <f>1/'ANALISI STATICA LINEARE'!$G$22*IF(B130&lt;'ANALISI STATICA LINEARE'!$G$28,'ANALISI STATICA LINEARE'!$G$23*'ANALISI STATICA LINEARE'!$G$26*'ANALISI STATICA LINEARE'!$G$32*'ANALISI STATICA LINEARE'!$G$9*(B130/'ANALISI STATICA LINEARE'!$G$28+1/('ANALISI STATICA LINEARE'!$G$32*'ANALISI STATICA LINEARE'!$G$9)*(1-B130/'ANALISI STATICA LINEARE'!$G$28)),IF(B130&lt;'ANALISI STATICA LINEARE'!$G$29,'ANALISI STATICA LINEARE'!$G$23*'ANALISI STATICA LINEARE'!$G$26*'ANALISI STATICA LINEARE'!$G$32*'ANALISI STATICA LINEARE'!$G$9,IF(B130&lt;'ANALISI STATICA LINEARE'!$G$30,'ANALISI STATICA LINEARE'!$G$23*'ANALISI STATICA LINEARE'!$G$26*'ANALISI STATICA LINEARE'!$G$32*'ANALISI STATICA LINEARE'!$G$9*('ANALISI STATICA LINEARE'!$G$29/B130),'ANALISI STATICA LINEARE'!$G$23*'ANALISI STATICA LINEARE'!$G$26*'ANALISI STATICA LINEARE'!$G$32*'ANALISI STATICA LINEARE'!$G$9*(('ANALISI STATICA LINEARE'!$G$29*'ANALISI STATICA LINEARE'!$G$30)/B130^2))))</f>
        <v>0.28126878851802711</v>
      </c>
      <c r="D130" s="171">
        <f>1/'ANALISI STATICA LINEARE'!$G$22*IF(B130&lt;'ANALISI STATICA LINEARE'!$G$28,'ANALISI STATICA LINEARE'!$G$23*'ANALISI STATICA LINEARE'!$G$26*'ANALISI STATICA LINEARE'!$G$33*'ANALISI STATICA LINEARE'!$G$9*(B130/'ANALISI STATICA LINEARE'!$G$28+1/('ANALISI STATICA LINEARE'!$G$33*'ANALISI STATICA LINEARE'!$G$9)*(1-B130/'ANALISI STATICA LINEARE'!$G$28)),IF(B130&lt;'ANALISI STATICA LINEARE'!$G$29,'ANALISI STATICA LINEARE'!$G$23*'ANALISI STATICA LINEARE'!$G$26*'ANALISI STATICA LINEARE'!$G$33*'ANALISI STATICA LINEARE'!$G$9,IF(B130&lt;'ANALISI STATICA LINEARE'!$G$30,'ANALISI STATICA LINEARE'!$G$23*'ANALISI STATICA LINEARE'!$G$26*'ANALISI STATICA LINEARE'!$G$33*'ANALISI STATICA LINEARE'!$G$9*('ANALISI STATICA LINEARE'!$G$29/B130),'ANALISI STATICA LINEARE'!$G$23*'ANALISI STATICA LINEARE'!$G$26*'ANALISI STATICA LINEARE'!$G$33*'ANALISI STATICA LINEARE'!$G$9*(('ANALISI STATICA LINEARE'!$G$29*'ANALISI STATICA LINEARE'!$G$30)/B130^2))))</f>
        <v>9.766277379098165E-2</v>
      </c>
      <c r="E130" s="20"/>
      <c r="F130" s="20"/>
      <c r="G130" s="20"/>
      <c r="H130" s="20"/>
      <c r="I130" s="20"/>
      <c r="J130" s="20"/>
      <c r="K130" s="20"/>
      <c r="L130" s="20"/>
      <c r="M130" s="20"/>
      <c r="N130" s="20"/>
    </row>
    <row r="131" spans="2:14" x14ac:dyDescent="0.25">
      <c r="B131" s="177">
        <f t="shared" si="1"/>
        <v>1.2000000000000008</v>
      </c>
      <c r="C131" s="171">
        <f>1/'ANALISI STATICA LINEARE'!$G$22*IF(B131&lt;'ANALISI STATICA LINEARE'!$G$28,'ANALISI STATICA LINEARE'!$G$23*'ANALISI STATICA LINEARE'!$G$26*'ANALISI STATICA LINEARE'!$G$32*'ANALISI STATICA LINEARE'!$G$9*(B131/'ANALISI STATICA LINEARE'!$G$28+1/('ANALISI STATICA LINEARE'!$G$32*'ANALISI STATICA LINEARE'!$G$9)*(1-B131/'ANALISI STATICA LINEARE'!$G$28)),IF(B131&lt;'ANALISI STATICA LINEARE'!$G$29,'ANALISI STATICA LINEARE'!$G$23*'ANALISI STATICA LINEARE'!$G$26*'ANALISI STATICA LINEARE'!$G$32*'ANALISI STATICA LINEARE'!$G$9,IF(B131&lt;'ANALISI STATICA LINEARE'!$G$30,'ANALISI STATICA LINEARE'!$G$23*'ANALISI STATICA LINEARE'!$G$26*'ANALISI STATICA LINEARE'!$G$32*'ANALISI STATICA LINEARE'!$G$9*('ANALISI STATICA LINEARE'!$G$29/B131),'ANALISI STATICA LINEARE'!$G$23*'ANALISI STATICA LINEARE'!$G$26*'ANALISI STATICA LINEARE'!$G$32*'ANALISI STATICA LINEARE'!$G$9*(('ANALISI STATICA LINEARE'!$G$29*'ANALISI STATICA LINEARE'!$G$30)/B131^2))))</f>
        <v>0.27892488194704357</v>
      </c>
      <c r="D131" s="171">
        <f>1/'ANALISI STATICA LINEARE'!$G$22*IF(B131&lt;'ANALISI STATICA LINEARE'!$G$28,'ANALISI STATICA LINEARE'!$G$23*'ANALISI STATICA LINEARE'!$G$26*'ANALISI STATICA LINEARE'!$G$33*'ANALISI STATICA LINEARE'!$G$9*(B131/'ANALISI STATICA LINEARE'!$G$28+1/('ANALISI STATICA LINEARE'!$G$33*'ANALISI STATICA LINEARE'!$G$9)*(1-B131/'ANALISI STATICA LINEARE'!$G$28)),IF(B131&lt;'ANALISI STATICA LINEARE'!$G$29,'ANALISI STATICA LINEARE'!$G$23*'ANALISI STATICA LINEARE'!$G$26*'ANALISI STATICA LINEARE'!$G$33*'ANALISI STATICA LINEARE'!$G$9,IF(B131&lt;'ANALISI STATICA LINEARE'!$G$30,'ANALISI STATICA LINEARE'!$G$23*'ANALISI STATICA LINEARE'!$G$26*'ANALISI STATICA LINEARE'!$G$33*'ANALISI STATICA LINEARE'!$G$9*('ANALISI STATICA LINEARE'!$G$29/B131),'ANALISI STATICA LINEARE'!$G$23*'ANALISI STATICA LINEARE'!$G$26*'ANALISI STATICA LINEARE'!$G$33*'ANALISI STATICA LINEARE'!$G$9*(('ANALISI STATICA LINEARE'!$G$29*'ANALISI STATICA LINEARE'!$G$30)/B131^2))))</f>
        <v>9.6848917342723467E-2</v>
      </c>
      <c r="E131" s="20"/>
      <c r="F131" s="20"/>
      <c r="G131" s="20"/>
      <c r="H131" s="20"/>
      <c r="I131" s="20"/>
      <c r="J131" s="20"/>
      <c r="K131" s="20"/>
      <c r="L131" s="20"/>
      <c r="M131" s="20"/>
      <c r="N131" s="20"/>
    </row>
    <row r="132" spans="2:14" x14ac:dyDescent="0.25">
      <c r="B132" s="177">
        <f t="shared" si="1"/>
        <v>1.2100000000000009</v>
      </c>
      <c r="C132" s="171">
        <f>1/'ANALISI STATICA LINEARE'!$G$22*IF(B132&lt;'ANALISI STATICA LINEARE'!$G$28,'ANALISI STATICA LINEARE'!$G$23*'ANALISI STATICA LINEARE'!$G$26*'ANALISI STATICA LINEARE'!$G$32*'ANALISI STATICA LINEARE'!$G$9*(B132/'ANALISI STATICA LINEARE'!$G$28+1/('ANALISI STATICA LINEARE'!$G$32*'ANALISI STATICA LINEARE'!$G$9)*(1-B132/'ANALISI STATICA LINEARE'!$G$28)),IF(B132&lt;'ANALISI STATICA LINEARE'!$G$29,'ANALISI STATICA LINEARE'!$G$23*'ANALISI STATICA LINEARE'!$G$26*'ANALISI STATICA LINEARE'!$G$32*'ANALISI STATICA LINEARE'!$G$9,IF(B132&lt;'ANALISI STATICA LINEARE'!$G$30,'ANALISI STATICA LINEARE'!$G$23*'ANALISI STATICA LINEARE'!$G$26*'ANALISI STATICA LINEARE'!$G$32*'ANALISI STATICA LINEARE'!$G$9*('ANALISI STATICA LINEARE'!$G$29/B132),'ANALISI STATICA LINEARE'!$G$23*'ANALISI STATICA LINEARE'!$G$26*'ANALISI STATICA LINEARE'!$G$32*'ANALISI STATICA LINEARE'!$G$9*(('ANALISI STATICA LINEARE'!$G$29*'ANALISI STATICA LINEARE'!$G$30)/B132^2))))</f>
        <v>0.27661971763343168</v>
      </c>
      <c r="D132" s="171">
        <f>1/'ANALISI STATICA LINEARE'!$G$22*IF(B132&lt;'ANALISI STATICA LINEARE'!$G$28,'ANALISI STATICA LINEARE'!$G$23*'ANALISI STATICA LINEARE'!$G$26*'ANALISI STATICA LINEARE'!$G$33*'ANALISI STATICA LINEARE'!$G$9*(B132/'ANALISI STATICA LINEARE'!$G$28+1/('ANALISI STATICA LINEARE'!$G$33*'ANALISI STATICA LINEARE'!$G$9)*(1-B132/'ANALISI STATICA LINEARE'!$G$28)),IF(B132&lt;'ANALISI STATICA LINEARE'!$G$29,'ANALISI STATICA LINEARE'!$G$23*'ANALISI STATICA LINEARE'!$G$26*'ANALISI STATICA LINEARE'!$G$33*'ANALISI STATICA LINEARE'!$G$9,IF(B132&lt;'ANALISI STATICA LINEARE'!$G$30,'ANALISI STATICA LINEARE'!$G$23*'ANALISI STATICA LINEARE'!$G$26*'ANALISI STATICA LINEARE'!$G$33*'ANALISI STATICA LINEARE'!$G$9*('ANALISI STATICA LINEARE'!$G$29/B132),'ANALISI STATICA LINEARE'!$G$23*'ANALISI STATICA LINEARE'!$G$26*'ANALISI STATICA LINEARE'!$G$33*'ANALISI STATICA LINEARE'!$G$9*(('ANALISI STATICA LINEARE'!$G$29*'ANALISI STATICA LINEARE'!$G$30)/B132^2))))</f>
        <v>9.6048513067163763E-2</v>
      </c>
      <c r="E132" s="20"/>
      <c r="F132" s="20"/>
      <c r="G132" s="20"/>
      <c r="H132" s="20"/>
      <c r="I132" s="20"/>
      <c r="J132" s="20"/>
      <c r="K132" s="20"/>
      <c r="L132" s="20"/>
      <c r="M132" s="20"/>
      <c r="N132" s="20"/>
    </row>
    <row r="133" spans="2:14" x14ac:dyDescent="0.25">
      <c r="B133" s="177">
        <f t="shared" si="1"/>
        <v>1.2200000000000009</v>
      </c>
      <c r="C133" s="171">
        <f>1/'ANALISI STATICA LINEARE'!$G$22*IF(B133&lt;'ANALISI STATICA LINEARE'!$G$28,'ANALISI STATICA LINEARE'!$G$23*'ANALISI STATICA LINEARE'!$G$26*'ANALISI STATICA LINEARE'!$G$32*'ANALISI STATICA LINEARE'!$G$9*(B133/'ANALISI STATICA LINEARE'!$G$28+1/('ANALISI STATICA LINEARE'!$G$32*'ANALISI STATICA LINEARE'!$G$9)*(1-B133/'ANALISI STATICA LINEARE'!$G$28)),IF(B133&lt;'ANALISI STATICA LINEARE'!$G$29,'ANALISI STATICA LINEARE'!$G$23*'ANALISI STATICA LINEARE'!$G$26*'ANALISI STATICA LINEARE'!$G$32*'ANALISI STATICA LINEARE'!$G$9,IF(B133&lt;'ANALISI STATICA LINEARE'!$G$30,'ANALISI STATICA LINEARE'!$G$23*'ANALISI STATICA LINEARE'!$G$26*'ANALISI STATICA LINEARE'!$G$32*'ANALISI STATICA LINEARE'!$G$9*('ANALISI STATICA LINEARE'!$G$29/B133),'ANALISI STATICA LINEARE'!$G$23*'ANALISI STATICA LINEARE'!$G$26*'ANALISI STATICA LINEARE'!$G$32*'ANALISI STATICA LINEARE'!$G$9*(('ANALISI STATICA LINEARE'!$G$29*'ANALISI STATICA LINEARE'!$G$30)/B133^2))))</f>
        <v>0.27435234289873139</v>
      </c>
      <c r="D133" s="171">
        <f>1/'ANALISI STATICA LINEARE'!$G$22*IF(B133&lt;'ANALISI STATICA LINEARE'!$G$28,'ANALISI STATICA LINEARE'!$G$23*'ANALISI STATICA LINEARE'!$G$26*'ANALISI STATICA LINEARE'!$G$33*'ANALISI STATICA LINEARE'!$G$9*(B133/'ANALISI STATICA LINEARE'!$G$28+1/('ANALISI STATICA LINEARE'!$G$33*'ANALISI STATICA LINEARE'!$G$9)*(1-B133/'ANALISI STATICA LINEARE'!$G$28)),IF(B133&lt;'ANALISI STATICA LINEARE'!$G$29,'ANALISI STATICA LINEARE'!$G$23*'ANALISI STATICA LINEARE'!$G$26*'ANALISI STATICA LINEARE'!$G$33*'ANALISI STATICA LINEARE'!$G$9,IF(B133&lt;'ANALISI STATICA LINEARE'!$G$30,'ANALISI STATICA LINEARE'!$G$23*'ANALISI STATICA LINEARE'!$G$26*'ANALISI STATICA LINEARE'!$G$33*'ANALISI STATICA LINEARE'!$G$9*('ANALISI STATICA LINEARE'!$G$29/B133),'ANALISI STATICA LINEARE'!$G$23*'ANALISI STATICA LINEARE'!$G$26*'ANALISI STATICA LINEARE'!$G$33*'ANALISI STATICA LINEARE'!$G$9*(('ANALISI STATICA LINEARE'!$G$29*'ANALISI STATICA LINEARE'!$G$30)/B133^2))))</f>
        <v>9.5261230173170619E-2</v>
      </c>
      <c r="E133" s="20"/>
      <c r="F133" s="20"/>
      <c r="G133" s="20"/>
      <c r="H133" s="20"/>
      <c r="I133" s="20"/>
      <c r="J133" s="20"/>
      <c r="K133" s="20"/>
      <c r="L133" s="20"/>
      <c r="M133" s="20"/>
      <c r="N133" s="20"/>
    </row>
    <row r="134" spans="2:14" x14ac:dyDescent="0.25">
      <c r="B134" s="177">
        <f t="shared" si="1"/>
        <v>1.2300000000000009</v>
      </c>
      <c r="C134" s="171">
        <f>1/'ANALISI STATICA LINEARE'!$G$22*IF(B134&lt;'ANALISI STATICA LINEARE'!$G$28,'ANALISI STATICA LINEARE'!$G$23*'ANALISI STATICA LINEARE'!$G$26*'ANALISI STATICA LINEARE'!$G$32*'ANALISI STATICA LINEARE'!$G$9*(B134/'ANALISI STATICA LINEARE'!$G$28+1/('ANALISI STATICA LINEARE'!$G$32*'ANALISI STATICA LINEARE'!$G$9)*(1-B134/'ANALISI STATICA LINEARE'!$G$28)),IF(B134&lt;'ANALISI STATICA LINEARE'!$G$29,'ANALISI STATICA LINEARE'!$G$23*'ANALISI STATICA LINEARE'!$G$26*'ANALISI STATICA LINEARE'!$G$32*'ANALISI STATICA LINEARE'!$G$9,IF(B134&lt;'ANALISI STATICA LINEARE'!$G$30,'ANALISI STATICA LINEARE'!$G$23*'ANALISI STATICA LINEARE'!$G$26*'ANALISI STATICA LINEARE'!$G$32*'ANALISI STATICA LINEARE'!$G$9*('ANALISI STATICA LINEARE'!$G$29/B134),'ANALISI STATICA LINEARE'!$G$23*'ANALISI STATICA LINEARE'!$G$26*'ANALISI STATICA LINEARE'!$G$32*'ANALISI STATICA LINEARE'!$G$9*(('ANALISI STATICA LINEARE'!$G$29*'ANALISI STATICA LINEARE'!$G$30)/B134^2))))</f>
        <v>0.27212183604589618</v>
      </c>
      <c r="D134" s="171">
        <f>1/'ANALISI STATICA LINEARE'!$G$22*IF(B134&lt;'ANALISI STATICA LINEARE'!$G$28,'ANALISI STATICA LINEARE'!$G$23*'ANALISI STATICA LINEARE'!$G$26*'ANALISI STATICA LINEARE'!$G$33*'ANALISI STATICA LINEARE'!$G$9*(B134/'ANALISI STATICA LINEARE'!$G$28+1/('ANALISI STATICA LINEARE'!$G$33*'ANALISI STATICA LINEARE'!$G$9)*(1-B134/'ANALISI STATICA LINEARE'!$G$28)),IF(B134&lt;'ANALISI STATICA LINEARE'!$G$29,'ANALISI STATICA LINEARE'!$G$23*'ANALISI STATICA LINEARE'!$G$26*'ANALISI STATICA LINEARE'!$G$33*'ANALISI STATICA LINEARE'!$G$9,IF(B134&lt;'ANALISI STATICA LINEARE'!$G$30,'ANALISI STATICA LINEARE'!$G$23*'ANALISI STATICA LINEARE'!$G$26*'ANALISI STATICA LINEARE'!$G$33*'ANALISI STATICA LINEARE'!$G$9*('ANALISI STATICA LINEARE'!$G$29/B134),'ANALISI STATICA LINEARE'!$G$23*'ANALISI STATICA LINEARE'!$G$26*'ANALISI STATICA LINEARE'!$G$33*'ANALISI STATICA LINEARE'!$G$9*(('ANALISI STATICA LINEARE'!$G$29*'ANALISI STATICA LINEARE'!$G$30)/B134^2))))</f>
        <v>9.4486748627047284E-2</v>
      </c>
      <c r="E134" s="20"/>
      <c r="F134" s="20"/>
      <c r="G134" s="20"/>
      <c r="H134" s="20"/>
      <c r="I134" s="20"/>
      <c r="J134" s="20"/>
      <c r="K134" s="20"/>
      <c r="L134" s="20"/>
      <c r="M134" s="20"/>
      <c r="N134" s="20"/>
    </row>
    <row r="135" spans="2:14" x14ac:dyDescent="0.25">
      <c r="B135" s="177">
        <f t="shared" si="1"/>
        <v>1.2400000000000009</v>
      </c>
      <c r="C135" s="171">
        <f>1/'ANALISI STATICA LINEARE'!$G$22*IF(B135&lt;'ANALISI STATICA LINEARE'!$G$28,'ANALISI STATICA LINEARE'!$G$23*'ANALISI STATICA LINEARE'!$G$26*'ANALISI STATICA LINEARE'!$G$32*'ANALISI STATICA LINEARE'!$G$9*(B135/'ANALISI STATICA LINEARE'!$G$28+1/('ANALISI STATICA LINEARE'!$G$32*'ANALISI STATICA LINEARE'!$G$9)*(1-B135/'ANALISI STATICA LINEARE'!$G$28)),IF(B135&lt;'ANALISI STATICA LINEARE'!$G$29,'ANALISI STATICA LINEARE'!$G$23*'ANALISI STATICA LINEARE'!$G$26*'ANALISI STATICA LINEARE'!$G$32*'ANALISI STATICA LINEARE'!$G$9,IF(B135&lt;'ANALISI STATICA LINEARE'!$G$30,'ANALISI STATICA LINEARE'!$G$23*'ANALISI STATICA LINEARE'!$G$26*'ANALISI STATICA LINEARE'!$G$32*'ANALISI STATICA LINEARE'!$G$9*('ANALISI STATICA LINEARE'!$G$29/B135),'ANALISI STATICA LINEARE'!$G$23*'ANALISI STATICA LINEARE'!$G$26*'ANALISI STATICA LINEARE'!$G$32*'ANALISI STATICA LINEARE'!$G$9*(('ANALISI STATICA LINEARE'!$G$29*'ANALISI STATICA LINEARE'!$G$30)/B135^2))))</f>
        <v>0.26992730511004215</v>
      </c>
      <c r="D135" s="171">
        <f>1/'ANALISI STATICA LINEARE'!$G$22*IF(B135&lt;'ANALISI STATICA LINEARE'!$G$28,'ANALISI STATICA LINEARE'!$G$23*'ANALISI STATICA LINEARE'!$G$26*'ANALISI STATICA LINEARE'!$G$33*'ANALISI STATICA LINEARE'!$G$9*(B135/'ANALISI STATICA LINEARE'!$G$28+1/('ANALISI STATICA LINEARE'!$G$33*'ANALISI STATICA LINEARE'!$G$9)*(1-B135/'ANALISI STATICA LINEARE'!$G$28)),IF(B135&lt;'ANALISI STATICA LINEARE'!$G$29,'ANALISI STATICA LINEARE'!$G$23*'ANALISI STATICA LINEARE'!$G$26*'ANALISI STATICA LINEARE'!$G$33*'ANALISI STATICA LINEARE'!$G$9,IF(B135&lt;'ANALISI STATICA LINEARE'!$G$30,'ANALISI STATICA LINEARE'!$G$23*'ANALISI STATICA LINEARE'!$G$26*'ANALISI STATICA LINEARE'!$G$33*'ANALISI STATICA LINEARE'!$G$9*('ANALISI STATICA LINEARE'!$G$29/B135),'ANALISI STATICA LINEARE'!$G$23*'ANALISI STATICA LINEARE'!$G$26*'ANALISI STATICA LINEARE'!$G$33*'ANALISI STATICA LINEARE'!$G$9*(('ANALISI STATICA LINEARE'!$G$29*'ANALISI STATICA LINEARE'!$G$30)/B135^2))))</f>
        <v>9.372475871876465E-2</v>
      </c>
      <c r="E135" s="20"/>
      <c r="F135" s="20"/>
      <c r="G135" s="20"/>
      <c r="H135" s="20"/>
      <c r="I135" s="20"/>
      <c r="J135" s="20"/>
      <c r="K135" s="20"/>
      <c r="L135" s="20"/>
      <c r="M135" s="20"/>
      <c r="N135" s="20"/>
    </row>
    <row r="136" spans="2:14" x14ac:dyDescent="0.25">
      <c r="B136" s="177">
        <f t="shared" si="1"/>
        <v>1.2500000000000009</v>
      </c>
      <c r="C136" s="171">
        <f>1/'ANALISI STATICA LINEARE'!$G$22*IF(B136&lt;'ANALISI STATICA LINEARE'!$G$28,'ANALISI STATICA LINEARE'!$G$23*'ANALISI STATICA LINEARE'!$G$26*'ANALISI STATICA LINEARE'!$G$32*'ANALISI STATICA LINEARE'!$G$9*(B136/'ANALISI STATICA LINEARE'!$G$28+1/('ANALISI STATICA LINEARE'!$G$32*'ANALISI STATICA LINEARE'!$G$9)*(1-B136/'ANALISI STATICA LINEARE'!$G$28)),IF(B136&lt;'ANALISI STATICA LINEARE'!$G$29,'ANALISI STATICA LINEARE'!$G$23*'ANALISI STATICA LINEARE'!$G$26*'ANALISI STATICA LINEARE'!$G$32*'ANALISI STATICA LINEARE'!$G$9,IF(B136&lt;'ANALISI STATICA LINEARE'!$G$30,'ANALISI STATICA LINEARE'!$G$23*'ANALISI STATICA LINEARE'!$G$26*'ANALISI STATICA LINEARE'!$G$32*'ANALISI STATICA LINEARE'!$G$9*('ANALISI STATICA LINEARE'!$G$29/B136),'ANALISI STATICA LINEARE'!$G$23*'ANALISI STATICA LINEARE'!$G$26*'ANALISI STATICA LINEARE'!$G$32*'ANALISI STATICA LINEARE'!$G$9*(('ANALISI STATICA LINEARE'!$G$29*'ANALISI STATICA LINEARE'!$G$30)/B136^2))))</f>
        <v>0.26776788666916179</v>
      </c>
      <c r="D136" s="171">
        <f>1/'ANALISI STATICA LINEARE'!$G$22*IF(B136&lt;'ANALISI STATICA LINEARE'!$G$28,'ANALISI STATICA LINEARE'!$G$23*'ANALISI STATICA LINEARE'!$G$26*'ANALISI STATICA LINEARE'!$G$33*'ANALISI STATICA LINEARE'!$G$9*(B136/'ANALISI STATICA LINEARE'!$G$28+1/('ANALISI STATICA LINEARE'!$G$33*'ANALISI STATICA LINEARE'!$G$9)*(1-B136/'ANALISI STATICA LINEARE'!$G$28)),IF(B136&lt;'ANALISI STATICA LINEARE'!$G$29,'ANALISI STATICA LINEARE'!$G$23*'ANALISI STATICA LINEARE'!$G$26*'ANALISI STATICA LINEARE'!$G$33*'ANALISI STATICA LINEARE'!$G$9,IF(B136&lt;'ANALISI STATICA LINEARE'!$G$30,'ANALISI STATICA LINEARE'!$G$23*'ANALISI STATICA LINEARE'!$G$26*'ANALISI STATICA LINEARE'!$G$33*'ANALISI STATICA LINEARE'!$G$9*('ANALISI STATICA LINEARE'!$G$29/B136),'ANALISI STATICA LINEARE'!$G$23*'ANALISI STATICA LINEARE'!$G$26*'ANALISI STATICA LINEARE'!$G$33*'ANALISI STATICA LINEARE'!$G$9*(('ANALISI STATICA LINEARE'!$G$29*'ANALISI STATICA LINEARE'!$G$30)/B136^2))))</f>
        <v>9.2974960649014532E-2</v>
      </c>
      <c r="E136" s="20"/>
      <c r="F136" s="20"/>
      <c r="G136" s="20"/>
      <c r="H136" s="20"/>
      <c r="I136" s="20"/>
      <c r="J136" s="20"/>
      <c r="K136" s="20"/>
      <c r="L136" s="20"/>
      <c r="M136" s="20"/>
      <c r="N136" s="20"/>
    </row>
    <row r="137" spans="2:14" x14ac:dyDescent="0.25">
      <c r="B137" s="177">
        <f t="shared" si="1"/>
        <v>1.2600000000000009</v>
      </c>
      <c r="C137" s="171">
        <f>1/'ANALISI STATICA LINEARE'!$G$22*IF(B137&lt;'ANALISI STATICA LINEARE'!$G$28,'ANALISI STATICA LINEARE'!$G$23*'ANALISI STATICA LINEARE'!$G$26*'ANALISI STATICA LINEARE'!$G$32*'ANALISI STATICA LINEARE'!$G$9*(B137/'ANALISI STATICA LINEARE'!$G$28+1/('ANALISI STATICA LINEARE'!$G$32*'ANALISI STATICA LINEARE'!$G$9)*(1-B137/'ANALISI STATICA LINEARE'!$G$28)),IF(B137&lt;'ANALISI STATICA LINEARE'!$G$29,'ANALISI STATICA LINEARE'!$G$23*'ANALISI STATICA LINEARE'!$G$26*'ANALISI STATICA LINEARE'!$G$32*'ANALISI STATICA LINEARE'!$G$9,IF(B137&lt;'ANALISI STATICA LINEARE'!$G$30,'ANALISI STATICA LINEARE'!$G$23*'ANALISI STATICA LINEARE'!$G$26*'ANALISI STATICA LINEARE'!$G$32*'ANALISI STATICA LINEARE'!$G$9*('ANALISI STATICA LINEARE'!$G$29/B137),'ANALISI STATICA LINEARE'!$G$23*'ANALISI STATICA LINEARE'!$G$26*'ANALISI STATICA LINEARE'!$G$32*'ANALISI STATICA LINEARE'!$G$9*(('ANALISI STATICA LINEARE'!$G$29*'ANALISI STATICA LINEARE'!$G$30)/B137^2))))</f>
        <v>0.26564274471147009</v>
      </c>
      <c r="D137" s="171">
        <f>1/'ANALISI STATICA LINEARE'!$G$22*IF(B137&lt;'ANALISI STATICA LINEARE'!$G$28,'ANALISI STATICA LINEARE'!$G$23*'ANALISI STATICA LINEARE'!$G$26*'ANALISI STATICA LINEARE'!$G$33*'ANALISI STATICA LINEARE'!$G$9*(B137/'ANALISI STATICA LINEARE'!$G$28+1/('ANALISI STATICA LINEARE'!$G$33*'ANALISI STATICA LINEARE'!$G$9)*(1-B137/'ANALISI STATICA LINEARE'!$G$28)),IF(B137&lt;'ANALISI STATICA LINEARE'!$G$29,'ANALISI STATICA LINEARE'!$G$23*'ANALISI STATICA LINEARE'!$G$26*'ANALISI STATICA LINEARE'!$G$33*'ANALISI STATICA LINEARE'!$G$9,IF(B137&lt;'ANALISI STATICA LINEARE'!$G$30,'ANALISI STATICA LINEARE'!$G$23*'ANALISI STATICA LINEARE'!$G$26*'ANALISI STATICA LINEARE'!$G$33*'ANALISI STATICA LINEARE'!$G$9*('ANALISI STATICA LINEARE'!$G$29/B137),'ANALISI STATICA LINEARE'!$G$23*'ANALISI STATICA LINEARE'!$G$26*'ANALISI STATICA LINEARE'!$G$33*'ANALISI STATICA LINEARE'!$G$9*(('ANALISI STATICA LINEARE'!$G$29*'ANALISI STATICA LINEARE'!$G$30)/B137^2))))</f>
        <v>9.223706413592711E-2</v>
      </c>
      <c r="E137" s="20"/>
      <c r="F137" s="20"/>
      <c r="G137" s="20"/>
      <c r="H137" s="20"/>
      <c r="I137" s="20"/>
      <c r="J137" s="20"/>
      <c r="K137" s="20"/>
      <c r="L137" s="20"/>
      <c r="M137" s="20"/>
      <c r="N137" s="20"/>
    </row>
    <row r="138" spans="2:14" x14ac:dyDescent="0.25">
      <c r="B138" s="177">
        <f t="shared" si="1"/>
        <v>1.2700000000000009</v>
      </c>
      <c r="C138" s="171">
        <f>1/'ANALISI STATICA LINEARE'!$G$22*IF(B138&lt;'ANALISI STATICA LINEARE'!$G$28,'ANALISI STATICA LINEARE'!$G$23*'ANALISI STATICA LINEARE'!$G$26*'ANALISI STATICA LINEARE'!$G$32*'ANALISI STATICA LINEARE'!$G$9*(B138/'ANALISI STATICA LINEARE'!$G$28+1/('ANALISI STATICA LINEARE'!$G$32*'ANALISI STATICA LINEARE'!$G$9)*(1-B138/'ANALISI STATICA LINEARE'!$G$28)),IF(B138&lt;'ANALISI STATICA LINEARE'!$G$29,'ANALISI STATICA LINEARE'!$G$23*'ANALISI STATICA LINEARE'!$G$26*'ANALISI STATICA LINEARE'!$G$32*'ANALISI STATICA LINEARE'!$G$9,IF(B138&lt;'ANALISI STATICA LINEARE'!$G$30,'ANALISI STATICA LINEARE'!$G$23*'ANALISI STATICA LINEARE'!$G$26*'ANALISI STATICA LINEARE'!$G$32*'ANALISI STATICA LINEARE'!$G$9*('ANALISI STATICA LINEARE'!$G$29/B138),'ANALISI STATICA LINEARE'!$G$23*'ANALISI STATICA LINEARE'!$G$26*'ANALISI STATICA LINEARE'!$G$32*'ANALISI STATICA LINEARE'!$G$9*(('ANALISI STATICA LINEARE'!$G$29*'ANALISI STATICA LINEARE'!$G$30)/B138^2))))</f>
        <v>0.26355106955626162</v>
      </c>
      <c r="D138" s="171">
        <f>1/'ANALISI STATICA LINEARE'!$G$22*IF(B138&lt;'ANALISI STATICA LINEARE'!$G$28,'ANALISI STATICA LINEARE'!$G$23*'ANALISI STATICA LINEARE'!$G$26*'ANALISI STATICA LINEARE'!$G$33*'ANALISI STATICA LINEARE'!$G$9*(B138/'ANALISI STATICA LINEARE'!$G$28+1/('ANALISI STATICA LINEARE'!$G$33*'ANALISI STATICA LINEARE'!$G$9)*(1-B138/'ANALISI STATICA LINEARE'!$G$28)),IF(B138&lt;'ANALISI STATICA LINEARE'!$G$29,'ANALISI STATICA LINEARE'!$G$23*'ANALISI STATICA LINEARE'!$G$26*'ANALISI STATICA LINEARE'!$G$33*'ANALISI STATICA LINEARE'!$G$9,IF(B138&lt;'ANALISI STATICA LINEARE'!$G$30,'ANALISI STATICA LINEARE'!$G$23*'ANALISI STATICA LINEARE'!$G$26*'ANALISI STATICA LINEARE'!$G$33*'ANALISI STATICA LINEARE'!$G$9*('ANALISI STATICA LINEARE'!$G$29/B138),'ANALISI STATICA LINEARE'!$G$23*'ANALISI STATICA LINEARE'!$G$26*'ANALISI STATICA LINEARE'!$G$33*'ANALISI STATICA LINEARE'!$G$9*(('ANALISI STATICA LINEARE'!$G$29*'ANALISI STATICA LINEARE'!$G$30)/B138^2))))</f>
        <v>9.1510788040368621E-2</v>
      </c>
      <c r="E138" s="20"/>
      <c r="F138" s="20"/>
      <c r="G138" s="20"/>
      <c r="H138" s="20"/>
      <c r="I138" s="20"/>
      <c r="J138" s="20"/>
      <c r="K138" s="20"/>
      <c r="L138" s="20"/>
      <c r="M138" s="20"/>
      <c r="N138" s="20"/>
    </row>
    <row r="139" spans="2:14" x14ac:dyDescent="0.25">
      <c r="B139" s="177">
        <f t="shared" si="1"/>
        <v>1.2800000000000009</v>
      </c>
      <c r="C139" s="171">
        <f>1/'ANALISI STATICA LINEARE'!$G$22*IF(B139&lt;'ANALISI STATICA LINEARE'!$G$28,'ANALISI STATICA LINEARE'!$G$23*'ANALISI STATICA LINEARE'!$G$26*'ANALISI STATICA LINEARE'!$G$32*'ANALISI STATICA LINEARE'!$G$9*(B139/'ANALISI STATICA LINEARE'!$G$28+1/('ANALISI STATICA LINEARE'!$G$32*'ANALISI STATICA LINEARE'!$G$9)*(1-B139/'ANALISI STATICA LINEARE'!$G$28)),IF(B139&lt;'ANALISI STATICA LINEARE'!$G$29,'ANALISI STATICA LINEARE'!$G$23*'ANALISI STATICA LINEARE'!$G$26*'ANALISI STATICA LINEARE'!$G$32*'ANALISI STATICA LINEARE'!$G$9,IF(B139&lt;'ANALISI STATICA LINEARE'!$G$30,'ANALISI STATICA LINEARE'!$G$23*'ANALISI STATICA LINEARE'!$G$26*'ANALISI STATICA LINEARE'!$G$32*'ANALISI STATICA LINEARE'!$G$9*('ANALISI STATICA LINEARE'!$G$29/B139),'ANALISI STATICA LINEARE'!$G$23*'ANALISI STATICA LINEARE'!$G$26*'ANALISI STATICA LINEARE'!$G$32*'ANALISI STATICA LINEARE'!$G$9*(('ANALISI STATICA LINEARE'!$G$29*'ANALISI STATICA LINEARE'!$G$30)/B139^2))))</f>
        <v>0.26149207682535336</v>
      </c>
      <c r="D139" s="171">
        <f>1/'ANALISI STATICA LINEARE'!$G$22*IF(B139&lt;'ANALISI STATICA LINEARE'!$G$28,'ANALISI STATICA LINEARE'!$G$23*'ANALISI STATICA LINEARE'!$G$26*'ANALISI STATICA LINEARE'!$G$33*'ANALISI STATICA LINEARE'!$G$9*(B139/'ANALISI STATICA LINEARE'!$G$28+1/('ANALISI STATICA LINEARE'!$G$33*'ANALISI STATICA LINEARE'!$G$9)*(1-B139/'ANALISI STATICA LINEARE'!$G$28)),IF(B139&lt;'ANALISI STATICA LINEARE'!$G$29,'ANALISI STATICA LINEARE'!$G$23*'ANALISI STATICA LINEARE'!$G$26*'ANALISI STATICA LINEARE'!$G$33*'ANALISI STATICA LINEARE'!$G$9,IF(B139&lt;'ANALISI STATICA LINEARE'!$G$30,'ANALISI STATICA LINEARE'!$G$23*'ANALISI STATICA LINEARE'!$G$26*'ANALISI STATICA LINEARE'!$G$33*'ANALISI STATICA LINEARE'!$G$9*('ANALISI STATICA LINEARE'!$G$29/B139),'ANALISI STATICA LINEARE'!$G$23*'ANALISI STATICA LINEARE'!$G$26*'ANALISI STATICA LINEARE'!$G$33*'ANALISI STATICA LINEARE'!$G$9*(('ANALISI STATICA LINEARE'!$G$29*'ANALISI STATICA LINEARE'!$G$30)/B139^2))))</f>
        <v>9.0795860008803256E-2</v>
      </c>
      <c r="E139" s="20"/>
      <c r="F139" s="20"/>
      <c r="G139" s="20"/>
      <c r="H139" s="20"/>
      <c r="I139" s="20"/>
      <c r="J139" s="20"/>
      <c r="K139" s="20"/>
      <c r="L139" s="20"/>
      <c r="M139" s="20"/>
      <c r="N139" s="20"/>
    </row>
    <row r="140" spans="2:14" x14ac:dyDescent="0.25">
      <c r="B140" s="177">
        <f t="shared" ref="B140:B203" si="2">0.01+B139</f>
        <v>1.2900000000000009</v>
      </c>
      <c r="C140" s="171">
        <f>1/'ANALISI STATICA LINEARE'!$G$22*IF(B140&lt;'ANALISI STATICA LINEARE'!$G$28,'ANALISI STATICA LINEARE'!$G$23*'ANALISI STATICA LINEARE'!$G$26*'ANALISI STATICA LINEARE'!$G$32*'ANALISI STATICA LINEARE'!$G$9*(B140/'ANALISI STATICA LINEARE'!$G$28+1/('ANALISI STATICA LINEARE'!$G$32*'ANALISI STATICA LINEARE'!$G$9)*(1-B140/'ANALISI STATICA LINEARE'!$G$28)),IF(B140&lt;'ANALISI STATICA LINEARE'!$G$29,'ANALISI STATICA LINEARE'!$G$23*'ANALISI STATICA LINEARE'!$G$26*'ANALISI STATICA LINEARE'!$G$32*'ANALISI STATICA LINEARE'!$G$9,IF(B140&lt;'ANALISI STATICA LINEARE'!$G$30,'ANALISI STATICA LINEARE'!$G$23*'ANALISI STATICA LINEARE'!$G$26*'ANALISI STATICA LINEARE'!$G$32*'ANALISI STATICA LINEARE'!$G$9*('ANALISI STATICA LINEARE'!$G$29/B140),'ANALISI STATICA LINEARE'!$G$23*'ANALISI STATICA LINEARE'!$G$26*'ANALISI STATICA LINEARE'!$G$32*'ANALISI STATICA LINEARE'!$G$9*(('ANALISI STATICA LINEARE'!$G$29*'ANALISI STATICA LINEARE'!$G$30)/B140^2))))</f>
        <v>0.25946500646236614</v>
      </c>
      <c r="D140" s="171">
        <f>1/'ANALISI STATICA LINEARE'!$G$22*IF(B140&lt;'ANALISI STATICA LINEARE'!$G$28,'ANALISI STATICA LINEARE'!$G$23*'ANALISI STATICA LINEARE'!$G$26*'ANALISI STATICA LINEARE'!$G$33*'ANALISI STATICA LINEARE'!$G$9*(B140/'ANALISI STATICA LINEARE'!$G$28+1/('ANALISI STATICA LINEARE'!$G$33*'ANALISI STATICA LINEARE'!$G$9)*(1-B140/'ANALISI STATICA LINEARE'!$G$28)),IF(B140&lt;'ANALISI STATICA LINEARE'!$G$29,'ANALISI STATICA LINEARE'!$G$23*'ANALISI STATICA LINEARE'!$G$26*'ANALISI STATICA LINEARE'!$G$33*'ANALISI STATICA LINEARE'!$G$9,IF(B140&lt;'ANALISI STATICA LINEARE'!$G$30,'ANALISI STATICA LINEARE'!$G$23*'ANALISI STATICA LINEARE'!$G$26*'ANALISI STATICA LINEARE'!$G$33*'ANALISI STATICA LINEARE'!$G$9*('ANALISI STATICA LINEARE'!$G$29/B140),'ANALISI STATICA LINEARE'!$G$23*'ANALISI STATICA LINEARE'!$G$26*'ANALISI STATICA LINEARE'!$G$33*'ANALISI STATICA LINEARE'!$G$9*(('ANALISI STATICA LINEARE'!$G$29*'ANALISI STATICA LINEARE'!$G$30)/B140^2))))</f>
        <v>9.0092016132766017E-2</v>
      </c>
      <c r="E140" s="20"/>
      <c r="F140" s="20"/>
      <c r="G140" s="20"/>
      <c r="H140" s="20"/>
      <c r="I140" s="20"/>
      <c r="J140" s="20"/>
      <c r="K140" s="20"/>
      <c r="L140" s="20"/>
      <c r="M140" s="20"/>
      <c r="N140" s="20"/>
    </row>
    <row r="141" spans="2:14" x14ac:dyDescent="0.25">
      <c r="B141" s="177">
        <f t="shared" si="2"/>
        <v>1.3000000000000009</v>
      </c>
      <c r="C141" s="171">
        <f>1/'ANALISI STATICA LINEARE'!$G$22*IF(B141&lt;'ANALISI STATICA LINEARE'!$G$28,'ANALISI STATICA LINEARE'!$G$23*'ANALISI STATICA LINEARE'!$G$26*'ANALISI STATICA LINEARE'!$G$32*'ANALISI STATICA LINEARE'!$G$9*(B141/'ANALISI STATICA LINEARE'!$G$28+1/('ANALISI STATICA LINEARE'!$G$32*'ANALISI STATICA LINEARE'!$G$9)*(1-B141/'ANALISI STATICA LINEARE'!$G$28)),IF(B141&lt;'ANALISI STATICA LINEARE'!$G$29,'ANALISI STATICA LINEARE'!$G$23*'ANALISI STATICA LINEARE'!$G$26*'ANALISI STATICA LINEARE'!$G$32*'ANALISI STATICA LINEARE'!$G$9,IF(B141&lt;'ANALISI STATICA LINEARE'!$G$30,'ANALISI STATICA LINEARE'!$G$23*'ANALISI STATICA LINEARE'!$G$26*'ANALISI STATICA LINEARE'!$G$32*'ANALISI STATICA LINEARE'!$G$9*('ANALISI STATICA LINEARE'!$G$29/B141),'ANALISI STATICA LINEARE'!$G$23*'ANALISI STATICA LINEARE'!$G$26*'ANALISI STATICA LINEARE'!$G$32*'ANALISI STATICA LINEARE'!$G$9*(('ANALISI STATICA LINEARE'!$G$29*'ANALISI STATICA LINEARE'!$G$30)/B141^2))))</f>
        <v>0.25746912179727099</v>
      </c>
      <c r="D141" s="171">
        <f>1/'ANALISI STATICA LINEARE'!$G$22*IF(B141&lt;'ANALISI STATICA LINEARE'!$G$28,'ANALISI STATICA LINEARE'!$G$23*'ANALISI STATICA LINEARE'!$G$26*'ANALISI STATICA LINEARE'!$G$33*'ANALISI STATICA LINEARE'!$G$9*(B141/'ANALISI STATICA LINEARE'!$G$28+1/('ANALISI STATICA LINEARE'!$G$33*'ANALISI STATICA LINEARE'!$G$9)*(1-B141/'ANALISI STATICA LINEARE'!$G$28)),IF(B141&lt;'ANALISI STATICA LINEARE'!$G$29,'ANALISI STATICA LINEARE'!$G$23*'ANALISI STATICA LINEARE'!$G$26*'ANALISI STATICA LINEARE'!$G$33*'ANALISI STATICA LINEARE'!$G$9,IF(B141&lt;'ANALISI STATICA LINEARE'!$G$30,'ANALISI STATICA LINEARE'!$G$23*'ANALISI STATICA LINEARE'!$G$26*'ANALISI STATICA LINEARE'!$G$33*'ANALISI STATICA LINEARE'!$G$9*('ANALISI STATICA LINEARE'!$G$29/B141),'ANALISI STATICA LINEARE'!$G$23*'ANALISI STATICA LINEARE'!$G$26*'ANALISI STATICA LINEARE'!$G$33*'ANALISI STATICA LINEARE'!$G$9*(('ANALISI STATICA LINEARE'!$G$29*'ANALISI STATICA LINEARE'!$G$30)/B141^2))))</f>
        <v>8.9399000624052427E-2</v>
      </c>
      <c r="E141" s="20"/>
      <c r="F141" s="20"/>
      <c r="G141" s="20"/>
      <c r="H141" s="20"/>
      <c r="I141" s="20"/>
      <c r="J141" s="20"/>
      <c r="K141" s="20"/>
      <c r="L141" s="20"/>
      <c r="M141" s="20"/>
      <c r="N141" s="20"/>
    </row>
    <row r="142" spans="2:14" x14ac:dyDescent="0.25">
      <c r="B142" s="177">
        <f t="shared" si="2"/>
        <v>1.3100000000000009</v>
      </c>
      <c r="C142" s="171">
        <f>1/'ANALISI STATICA LINEARE'!$G$22*IF(B142&lt;'ANALISI STATICA LINEARE'!$G$28,'ANALISI STATICA LINEARE'!$G$23*'ANALISI STATICA LINEARE'!$G$26*'ANALISI STATICA LINEARE'!$G$32*'ANALISI STATICA LINEARE'!$G$9*(B142/'ANALISI STATICA LINEARE'!$G$28+1/('ANALISI STATICA LINEARE'!$G$32*'ANALISI STATICA LINEARE'!$G$9)*(1-B142/'ANALISI STATICA LINEARE'!$G$28)),IF(B142&lt;'ANALISI STATICA LINEARE'!$G$29,'ANALISI STATICA LINEARE'!$G$23*'ANALISI STATICA LINEARE'!$G$26*'ANALISI STATICA LINEARE'!$G$32*'ANALISI STATICA LINEARE'!$G$9,IF(B142&lt;'ANALISI STATICA LINEARE'!$G$30,'ANALISI STATICA LINEARE'!$G$23*'ANALISI STATICA LINEARE'!$G$26*'ANALISI STATICA LINEARE'!$G$32*'ANALISI STATICA LINEARE'!$G$9*('ANALISI STATICA LINEARE'!$G$29/B142),'ANALISI STATICA LINEARE'!$G$23*'ANALISI STATICA LINEARE'!$G$26*'ANALISI STATICA LINEARE'!$G$32*'ANALISI STATICA LINEARE'!$G$9*(('ANALISI STATICA LINEARE'!$G$29*'ANALISI STATICA LINEARE'!$G$30)/B142^2))))</f>
        <v>0.25550370865378036</v>
      </c>
      <c r="D142" s="171">
        <f>1/'ANALISI STATICA LINEARE'!$G$22*IF(B142&lt;'ANALISI STATICA LINEARE'!$G$28,'ANALISI STATICA LINEARE'!$G$23*'ANALISI STATICA LINEARE'!$G$26*'ANALISI STATICA LINEARE'!$G$33*'ANALISI STATICA LINEARE'!$G$9*(B142/'ANALISI STATICA LINEARE'!$G$28+1/('ANALISI STATICA LINEARE'!$G$33*'ANALISI STATICA LINEARE'!$G$9)*(1-B142/'ANALISI STATICA LINEARE'!$G$28)),IF(B142&lt;'ANALISI STATICA LINEARE'!$G$29,'ANALISI STATICA LINEARE'!$G$23*'ANALISI STATICA LINEARE'!$G$26*'ANALISI STATICA LINEARE'!$G$33*'ANALISI STATICA LINEARE'!$G$9,IF(B142&lt;'ANALISI STATICA LINEARE'!$G$30,'ANALISI STATICA LINEARE'!$G$23*'ANALISI STATICA LINEARE'!$G$26*'ANALISI STATICA LINEARE'!$G$33*'ANALISI STATICA LINEARE'!$G$9*('ANALISI STATICA LINEARE'!$G$29/B142),'ANALISI STATICA LINEARE'!$G$23*'ANALISI STATICA LINEARE'!$G$26*'ANALISI STATICA LINEARE'!$G$33*'ANALISI STATICA LINEARE'!$G$9*(('ANALISI STATICA LINEARE'!$G$29*'ANALISI STATICA LINEARE'!$G$30)/B142^2))))</f>
        <v>8.871656550478485E-2</v>
      </c>
      <c r="E142" s="20"/>
      <c r="F142" s="20"/>
      <c r="G142" s="20"/>
      <c r="H142" s="20"/>
      <c r="I142" s="20"/>
      <c r="J142" s="20"/>
      <c r="K142" s="20"/>
      <c r="L142" s="20"/>
      <c r="M142" s="20"/>
      <c r="N142" s="20"/>
    </row>
    <row r="143" spans="2:14" x14ac:dyDescent="0.25">
      <c r="B143" s="177">
        <f t="shared" si="2"/>
        <v>1.320000000000001</v>
      </c>
      <c r="C143" s="171">
        <f>1/'ANALISI STATICA LINEARE'!$G$22*IF(B143&lt;'ANALISI STATICA LINEARE'!$G$28,'ANALISI STATICA LINEARE'!$G$23*'ANALISI STATICA LINEARE'!$G$26*'ANALISI STATICA LINEARE'!$G$32*'ANALISI STATICA LINEARE'!$G$9*(B143/'ANALISI STATICA LINEARE'!$G$28+1/('ANALISI STATICA LINEARE'!$G$32*'ANALISI STATICA LINEARE'!$G$9)*(1-B143/'ANALISI STATICA LINEARE'!$G$28)),IF(B143&lt;'ANALISI STATICA LINEARE'!$G$29,'ANALISI STATICA LINEARE'!$G$23*'ANALISI STATICA LINEARE'!$G$26*'ANALISI STATICA LINEARE'!$G$32*'ANALISI STATICA LINEARE'!$G$9,IF(B143&lt;'ANALISI STATICA LINEARE'!$G$30,'ANALISI STATICA LINEARE'!$G$23*'ANALISI STATICA LINEARE'!$G$26*'ANALISI STATICA LINEARE'!$G$32*'ANALISI STATICA LINEARE'!$G$9*('ANALISI STATICA LINEARE'!$G$29/B143),'ANALISI STATICA LINEARE'!$G$23*'ANALISI STATICA LINEARE'!$G$26*'ANALISI STATICA LINEARE'!$G$32*'ANALISI STATICA LINEARE'!$G$9*(('ANALISI STATICA LINEARE'!$G$29*'ANALISI STATICA LINEARE'!$G$30)/B143^2))))</f>
        <v>0.25356807449731233</v>
      </c>
      <c r="D143" s="171">
        <f>1/'ANALISI STATICA LINEARE'!$G$22*IF(B143&lt;'ANALISI STATICA LINEARE'!$G$28,'ANALISI STATICA LINEARE'!$G$23*'ANALISI STATICA LINEARE'!$G$26*'ANALISI STATICA LINEARE'!$G$33*'ANALISI STATICA LINEARE'!$G$9*(B143/'ANALISI STATICA LINEARE'!$G$28+1/('ANALISI STATICA LINEARE'!$G$33*'ANALISI STATICA LINEARE'!$G$9)*(1-B143/'ANALISI STATICA LINEARE'!$G$28)),IF(B143&lt;'ANALISI STATICA LINEARE'!$G$29,'ANALISI STATICA LINEARE'!$G$23*'ANALISI STATICA LINEARE'!$G$26*'ANALISI STATICA LINEARE'!$G$33*'ANALISI STATICA LINEARE'!$G$9,IF(B143&lt;'ANALISI STATICA LINEARE'!$G$30,'ANALISI STATICA LINEARE'!$G$23*'ANALISI STATICA LINEARE'!$G$26*'ANALISI STATICA LINEARE'!$G$33*'ANALISI STATICA LINEARE'!$G$9*('ANALISI STATICA LINEARE'!$G$29/B143),'ANALISI STATICA LINEARE'!$G$23*'ANALISI STATICA LINEARE'!$G$26*'ANALISI STATICA LINEARE'!$G$33*'ANALISI STATICA LINEARE'!$G$9*(('ANALISI STATICA LINEARE'!$G$29*'ANALISI STATICA LINEARE'!$G$30)/B143^2))))</f>
        <v>8.8044470311566786E-2</v>
      </c>
      <c r="E143" s="20"/>
      <c r="F143" s="20"/>
      <c r="G143" s="20"/>
      <c r="H143" s="20"/>
      <c r="I143" s="20"/>
      <c r="J143" s="20"/>
      <c r="K143" s="20"/>
      <c r="L143" s="20"/>
      <c r="M143" s="20"/>
      <c r="N143" s="20"/>
    </row>
    <row r="144" spans="2:14" x14ac:dyDescent="0.25">
      <c r="B144" s="177">
        <f t="shared" si="2"/>
        <v>1.330000000000001</v>
      </c>
      <c r="C144" s="171">
        <f>1/'ANALISI STATICA LINEARE'!$G$22*IF(B144&lt;'ANALISI STATICA LINEARE'!$G$28,'ANALISI STATICA LINEARE'!$G$23*'ANALISI STATICA LINEARE'!$G$26*'ANALISI STATICA LINEARE'!$G$32*'ANALISI STATICA LINEARE'!$G$9*(B144/'ANALISI STATICA LINEARE'!$G$28+1/('ANALISI STATICA LINEARE'!$G$32*'ANALISI STATICA LINEARE'!$G$9)*(1-B144/'ANALISI STATICA LINEARE'!$G$28)),IF(B144&lt;'ANALISI STATICA LINEARE'!$G$29,'ANALISI STATICA LINEARE'!$G$23*'ANALISI STATICA LINEARE'!$G$26*'ANALISI STATICA LINEARE'!$G$32*'ANALISI STATICA LINEARE'!$G$9,IF(B144&lt;'ANALISI STATICA LINEARE'!$G$30,'ANALISI STATICA LINEARE'!$G$23*'ANALISI STATICA LINEARE'!$G$26*'ANALISI STATICA LINEARE'!$G$32*'ANALISI STATICA LINEARE'!$G$9*('ANALISI STATICA LINEARE'!$G$29/B144),'ANALISI STATICA LINEARE'!$G$23*'ANALISI STATICA LINEARE'!$G$26*'ANALISI STATICA LINEARE'!$G$32*'ANALISI STATICA LINEARE'!$G$9*(('ANALISI STATICA LINEARE'!$G$29*'ANALISI STATICA LINEARE'!$G$30)/B144^2))))</f>
        <v>0.2516615476213927</v>
      </c>
      <c r="D144" s="171">
        <f>1/'ANALISI STATICA LINEARE'!$G$22*IF(B144&lt;'ANALISI STATICA LINEARE'!$G$28,'ANALISI STATICA LINEARE'!$G$23*'ANALISI STATICA LINEARE'!$G$26*'ANALISI STATICA LINEARE'!$G$33*'ANALISI STATICA LINEARE'!$G$9*(B144/'ANALISI STATICA LINEARE'!$G$28+1/('ANALISI STATICA LINEARE'!$G$33*'ANALISI STATICA LINEARE'!$G$9)*(1-B144/'ANALISI STATICA LINEARE'!$G$28)),IF(B144&lt;'ANALISI STATICA LINEARE'!$G$29,'ANALISI STATICA LINEARE'!$G$23*'ANALISI STATICA LINEARE'!$G$26*'ANALISI STATICA LINEARE'!$G$33*'ANALISI STATICA LINEARE'!$G$9,IF(B144&lt;'ANALISI STATICA LINEARE'!$G$30,'ANALISI STATICA LINEARE'!$G$23*'ANALISI STATICA LINEARE'!$G$26*'ANALISI STATICA LINEARE'!$G$33*'ANALISI STATICA LINEARE'!$G$9*('ANALISI STATICA LINEARE'!$G$29/B144),'ANALISI STATICA LINEARE'!$G$23*'ANALISI STATICA LINEARE'!$G$26*'ANALISI STATICA LINEARE'!$G$33*'ANALISI STATICA LINEARE'!$G$9*(('ANALISI STATICA LINEARE'!$G$29*'ANALISI STATICA LINEARE'!$G$30)/B144^2))))</f>
        <v>8.7382481812983595E-2</v>
      </c>
      <c r="E144" s="20"/>
      <c r="F144" s="20"/>
      <c r="G144" s="20"/>
      <c r="H144" s="20"/>
      <c r="I144" s="20"/>
      <c r="J144" s="20"/>
      <c r="K144" s="20"/>
      <c r="L144" s="20"/>
      <c r="M144" s="20"/>
      <c r="N144" s="20"/>
    </row>
    <row r="145" spans="2:14" x14ac:dyDescent="0.25">
      <c r="B145" s="177">
        <f t="shared" si="2"/>
        <v>1.340000000000001</v>
      </c>
      <c r="C145" s="171">
        <f>1/'ANALISI STATICA LINEARE'!$G$22*IF(B145&lt;'ANALISI STATICA LINEARE'!$G$28,'ANALISI STATICA LINEARE'!$G$23*'ANALISI STATICA LINEARE'!$G$26*'ANALISI STATICA LINEARE'!$G$32*'ANALISI STATICA LINEARE'!$G$9*(B145/'ANALISI STATICA LINEARE'!$G$28+1/('ANALISI STATICA LINEARE'!$G$32*'ANALISI STATICA LINEARE'!$G$9)*(1-B145/'ANALISI STATICA LINEARE'!$G$28)),IF(B145&lt;'ANALISI STATICA LINEARE'!$G$29,'ANALISI STATICA LINEARE'!$G$23*'ANALISI STATICA LINEARE'!$G$26*'ANALISI STATICA LINEARE'!$G$32*'ANALISI STATICA LINEARE'!$G$9,IF(B145&lt;'ANALISI STATICA LINEARE'!$G$30,'ANALISI STATICA LINEARE'!$G$23*'ANALISI STATICA LINEARE'!$G$26*'ANALISI STATICA LINEARE'!$G$32*'ANALISI STATICA LINEARE'!$G$9*('ANALISI STATICA LINEARE'!$G$29/B145),'ANALISI STATICA LINEARE'!$G$23*'ANALISI STATICA LINEARE'!$G$26*'ANALISI STATICA LINEARE'!$G$32*'ANALISI STATICA LINEARE'!$G$9*(('ANALISI STATICA LINEARE'!$G$29*'ANALISI STATICA LINEARE'!$G$30)/B145^2))))</f>
        <v>0.24978347637048676</v>
      </c>
      <c r="D145" s="171">
        <f>1/'ANALISI STATICA LINEARE'!$G$22*IF(B145&lt;'ANALISI STATICA LINEARE'!$G$28,'ANALISI STATICA LINEARE'!$G$23*'ANALISI STATICA LINEARE'!$G$26*'ANALISI STATICA LINEARE'!$G$33*'ANALISI STATICA LINEARE'!$G$9*(B145/'ANALISI STATICA LINEARE'!$G$28+1/('ANALISI STATICA LINEARE'!$G$33*'ANALISI STATICA LINEARE'!$G$9)*(1-B145/'ANALISI STATICA LINEARE'!$G$28)),IF(B145&lt;'ANALISI STATICA LINEARE'!$G$29,'ANALISI STATICA LINEARE'!$G$23*'ANALISI STATICA LINEARE'!$G$26*'ANALISI STATICA LINEARE'!$G$33*'ANALISI STATICA LINEARE'!$G$9,IF(B145&lt;'ANALISI STATICA LINEARE'!$G$30,'ANALISI STATICA LINEARE'!$G$23*'ANALISI STATICA LINEARE'!$G$26*'ANALISI STATICA LINEARE'!$G$33*'ANALISI STATICA LINEARE'!$G$9*('ANALISI STATICA LINEARE'!$G$29/B145),'ANALISI STATICA LINEARE'!$G$23*'ANALISI STATICA LINEARE'!$G$26*'ANALISI STATICA LINEARE'!$G$33*'ANALISI STATICA LINEARE'!$G$9*(('ANALISI STATICA LINEARE'!$G$29*'ANALISI STATICA LINEARE'!$G$30)/B145^2))))</f>
        <v>8.6730373739752356E-2</v>
      </c>
      <c r="E145" s="20"/>
      <c r="F145" s="20"/>
      <c r="G145" s="20"/>
      <c r="H145" s="20"/>
      <c r="I145" s="20"/>
      <c r="J145" s="20"/>
      <c r="K145" s="20"/>
      <c r="L145" s="20"/>
      <c r="M145" s="20"/>
      <c r="N145" s="20"/>
    </row>
    <row r="146" spans="2:14" x14ac:dyDescent="0.25">
      <c r="B146" s="177">
        <f t="shared" si="2"/>
        <v>1.350000000000001</v>
      </c>
      <c r="C146" s="171">
        <f>1/'ANALISI STATICA LINEARE'!$G$22*IF(B146&lt;'ANALISI STATICA LINEARE'!$G$28,'ANALISI STATICA LINEARE'!$G$23*'ANALISI STATICA LINEARE'!$G$26*'ANALISI STATICA LINEARE'!$G$32*'ANALISI STATICA LINEARE'!$G$9*(B146/'ANALISI STATICA LINEARE'!$G$28+1/('ANALISI STATICA LINEARE'!$G$32*'ANALISI STATICA LINEARE'!$G$9)*(1-B146/'ANALISI STATICA LINEARE'!$G$28)),IF(B146&lt;'ANALISI STATICA LINEARE'!$G$29,'ANALISI STATICA LINEARE'!$G$23*'ANALISI STATICA LINEARE'!$G$26*'ANALISI STATICA LINEARE'!$G$32*'ANALISI STATICA LINEARE'!$G$9,IF(B146&lt;'ANALISI STATICA LINEARE'!$G$30,'ANALISI STATICA LINEARE'!$G$23*'ANALISI STATICA LINEARE'!$G$26*'ANALISI STATICA LINEARE'!$G$32*'ANALISI STATICA LINEARE'!$G$9*('ANALISI STATICA LINEARE'!$G$29/B146),'ANALISI STATICA LINEARE'!$G$23*'ANALISI STATICA LINEARE'!$G$26*'ANALISI STATICA LINEARE'!$G$32*'ANALISI STATICA LINEARE'!$G$9*(('ANALISI STATICA LINEARE'!$G$29*'ANALISI STATICA LINEARE'!$G$30)/B146^2))))</f>
        <v>0.24793322839737203</v>
      </c>
      <c r="D146" s="171">
        <f>1/'ANALISI STATICA LINEARE'!$G$22*IF(B146&lt;'ANALISI STATICA LINEARE'!$G$28,'ANALISI STATICA LINEARE'!$G$23*'ANALISI STATICA LINEARE'!$G$26*'ANALISI STATICA LINEARE'!$G$33*'ANALISI STATICA LINEARE'!$G$9*(B146/'ANALISI STATICA LINEARE'!$G$28+1/('ANALISI STATICA LINEARE'!$G$33*'ANALISI STATICA LINEARE'!$G$9)*(1-B146/'ANALISI STATICA LINEARE'!$G$28)),IF(B146&lt;'ANALISI STATICA LINEARE'!$G$29,'ANALISI STATICA LINEARE'!$G$23*'ANALISI STATICA LINEARE'!$G$26*'ANALISI STATICA LINEARE'!$G$33*'ANALISI STATICA LINEARE'!$G$9,IF(B146&lt;'ANALISI STATICA LINEARE'!$G$30,'ANALISI STATICA LINEARE'!$G$23*'ANALISI STATICA LINEARE'!$G$26*'ANALISI STATICA LINEARE'!$G$33*'ANALISI STATICA LINEARE'!$G$9*('ANALISI STATICA LINEARE'!$G$29/B146),'ANALISI STATICA LINEARE'!$G$23*'ANALISI STATICA LINEARE'!$G$26*'ANALISI STATICA LINEARE'!$G$33*'ANALISI STATICA LINEARE'!$G$9*(('ANALISI STATICA LINEARE'!$G$29*'ANALISI STATICA LINEARE'!$G$30)/B146^2))))</f>
        <v>8.608792652686531E-2</v>
      </c>
      <c r="E146" s="20"/>
      <c r="F146" s="20"/>
      <c r="G146" s="20"/>
      <c r="H146" s="20"/>
      <c r="I146" s="20"/>
      <c r="J146" s="20"/>
      <c r="K146" s="20"/>
      <c r="L146" s="20"/>
      <c r="M146" s="20"/>
      <c r="N146" s="20"/>
    </row>
    <row r="147" spans="2:14" x14ac:dyDescent="0.25">
      <c r="B147" s="177">
        <f t="shared" si="2"/>
        <v>1.360000000000001</v>
      </c>
      <c r="C147" s="171">
        <f>1/'ANALISI STATICA LINEARE'!$G$22*IF(B147&lt;'ANALISI STATICA LINEARE'!$G$28,'ANALISI STATICA LINEARE'!$G$23*'ANALISI STATICA LINEARE'!$G$26*'ANALISI STATICA LINEARE'!$G$32*'ANALISI STATICA LINEARE'!$G$9*(B147/'ANALISI STATICA LINEARE'!$G$28+1/('ANALISI STATICA LINEARE'!$G$32*'ANALISI STATICA LINEARE'!$G$9)*(1-B147/'ANALISI STATICA LINEARE'!$G$28)),IF(B147&lt;'ANALISI STATICA LINEARE'!$G$29,'ANALISI STATICA LINEARE'!$G$23*'ANALISI STATICA LINEARE'!$G$26*'ANALISI STATICA LINEARE'!$G$32*'ANALISI STATICA LINEARE'!$G$9,IF(B147&lt;'ANALISI STATICA LINEARE'!$G$30,'ANALISI STATICA LINEARE'!$G$23*'ANALISI STATICA LINEARE'!$G$26*'ANALISI STATICA LINEARE'!$G$32*'ANALISI STATICA LINEARE'!$G$9*('ANALISI STATICA LINEARE'!$G$29/B147),'ANALISI STATICA LINEARE'!$G$23*'ANALISI STATICA LINEARE'!$G$26*'ANALISI STATICA LINEARE'!$G$32*'ANALISI STATICA LINEARE'!$G$9*(('ANALISI STATICA LINEARE'!$G$29*'ANALISI STATICA LINEARE'!$G$30)/B147^2))))</f>
        <v>0.24611018995327374</v>
      </c>
      <c r="D147" s="171">
        <f>1/'ANALISI STATICA LINEARE'!$G$22*IF(B147&lt;'ANALISI STATICA LINEARE'!$G$28,'ANALISI STATICA LINEARE'!$G$23*'ANALISI STATICA LINEARE'!$G$26*'ANALISI STATICA LINEARE'!$G$33*'ANALISI STATICA LINEARE'!$G$9*(B147/'ANALISI STATICA LINEARE'!$G$28+1/('ANALISI STATICA LINEARE'!$G$33*'ANALISI STATICA LINEARE'!$G$9)*(1-B147/'ANALISI STATICA LINEARE'!$G$28)),IF(B147&lt;'ANALISI STATICA LINEARE'!$G$29,'ANALISI STATICA LINEARE'!$G$23*'ANALISI STATICA LINEARE'!$G$26*'ANALISI STATICA LINEARE'!$G$33*'ANALISI STATICA LINEARE'!$G$9,IF(B147&lt;'ANALISI STATICA LINEARE'!$G$30,'ANALISI STATICA LINEARE'!$G$23*'ANALISI STATICA LINEARE'!$G$26*'ANALISI STATICA LINEARE'!$G$33*'ANALISI STATICA LINEARE'!$G$9*('ANALISI STATICA LINEARE'!$G$29/B147),'ANALISI STATICA LINEARE'!$G$23*'ANALISI STATICA LINEARE'!$G$26*'ANALISI STATICA LINEARE'!$G$33*'ANALISI STATICA LINEARE'!$G$9*(('ANALISI STATICA LINEARE'!$G$29*'ANALISI STATICA LINEARE'!$G$30)/B147^2))))</f>
        <v>8.5454927067108943E-2</v>
      </c>
      <c r="E147" s="20"/>
      <c r="F147" s="20"/>
      <c r="G147" s="20"/>
      <c r="H147" s="20"/>
      <c r="I147" s="20"/>
      <c r="J147" s="20"/>
      <c r="K147" s="20"/>
      <c r="L147" s="20"/>
      <c r="M147" s="20"/>
      <c r="N147" s="20"/>
    </row>
    <row r="148" spans="2:14" x14ac:dyDescent="0.25">
      <c r="B148" s="177">
        <f t="shared" si="2"/>
        <v>1.370000000000001</v>
      </c>
      <c r="C148" s="171">
        <f>1/'ANALISI STATICA LINEARE'!$G$22*IF(B148&lt;'ANALISI STATICA LINEARE'!$G$28,'ANALISI STATICA LINEARE'!$G$23*'ANALISI STATICA LINEARE'!$G$26*'ANALISI STATICA LINEARE'!$G$32*'ANALISI STATICA LINEARE'!$G$9*(B148/'ANALISI STATICA LINEARE'!$G$28+1/('ANALISI STATICA LINEARE'!$G$32*'ANALISI STATICA LINEARE'!$G$9)*(1-B148/'ANALISI STATICA LINEARE'!$G$28)),IF(B148&lt;'ANALISI STATICA LINEARE'!$G$29,'ANALISI STATICA LINEARE'!$G$23*'ANALISI STATICA LINEARE'!$G$26*'ANALISI STATICA LINEARE'!$G$32*'ANALISI STATICA LINEARE'!$G$9,IF(B148&lt;'ANALISI STATICA LINEARE'!$G$30,'ANALISI STATICA LINEARE'!$G$23*'ANALISI STATICA LINEARE'!$G$26*'ANALISI STATICA LINEARE'!$G$32*'ANALISI STATICA LINEARE'!$G$9*('ANALISI STATICA LINEARE'!$G$29/B148),'ANALISI STATICA LINEARE'!$G$23*'ANALISI STATICA LINEARE'!$G$26*'ANALISI STATICA LINEARE'!$G$32*'ANALISI STATICA LINEARE'!$G$9*(('ANALISI STATICA LINEARE'!$G$29*'ANALISI STATICA LINEARE'!$G$30)/B148^2))))</f>
        <v>0.24431376520908929</v>
      </c>
      <c r="D148" s="171">
        <f>1/'ANALISI STATICA LINEARE'!$G$22*IF(B148&lt;'ANALISI STATICA LINEARE'!$G$28,'ANALISI STATICA LINEARE'!$G$23*'ANALISI STATICA LINEARE'!$G$26*'ANALISI STATICA LINEARE'!$G$33*'ANALISI STATICA LINEARE'!$G$9*(B148/'ANALISI STATICA LINEARE'!$G$28+1/('ANALISI STATICA LINEARE'!$G$33*'ANALISI STATICA LINEARE'!$G$9)*(1-B148/'ANALISI STATICA LINEARE'!$G$28)),IF(B148&lt;'ANALISI STATICA LINEARE'!$G$29,'ANALISI STATICA LINEARE'!$G$23*'ANALISI STATICA LINEARE'!$G$26*'ANALISI STATICA LINEARE'!$G$33*'ANALISI STATICA LINEARE'!$G$9,IF(B148&lt;'ANALISI STATICA LINEARE'!$G$30,'ANALISI STATICA LINEARE'!$G$23*'ANALISI STATICA LINEARE'!$G$26*'ANALISI STATICA LINEARE'!$G$33*'ANALISI STATICA LINEARE'!$G$9*('ANALISI STATICA LINEARE'!$G$29/B148),'ANALISI STATICA LINEARE'!$G$23*'ANALISI STATICA LINEARE'!$G$26*'ANALISI STATICA LINEARE'!$G$33*'ANALISI STATICA LINEARE'!$G$9*(('ANALISI STATICA LINEARE'!$G$29*'ANALISI STATICA LINEARE'!$G$30)/B148^2))))</f>
        <v>8.4831168475378221E-2</v>
      </c>
      <c r="E148" s="20"/>
      <c r="F148" s="20"/>
      <c r="G148" s="20"/>
      <c r="H148" s="20"/>
      <c r="I148" s="20"/>
      <c r="J148" s="20"/>
      <c r="K148" s="20"/>
      <c r="L148" s="20"/>
      <c r="M148" s="20"/>
      <c r="N148" s="20"/>
    </row>
    <row r="149" spans="2:14" x14ac:dyDescent="0.25">
      <c r="B149" s="177">
        <f t="shared" si="2"/>
        <v>1.380000000000001</v>
      </c>
      <c r="C149" s="171">
        <f>1/'ANALISI STATICA LINEARE'!$G$22*IF(B149&lt;'ANALISI STATICA LINEARE'!$G$28,'ANALISI STATICA LINEARE'!$G$23*'ANALISI STATICA LINEARE'!$G$26*'ANALISI STATICA LINEARE'!$G$32*'ANALISI STATICA LINEARE'!$G$9*(B149/'ANALISI STATICA LINEARE'!$G$28+1/('ANALISI STATICA LINEARE'!$G$32*'ANALISI STATICA LINEARE'!$G$9)*(1-B149/'ANALISI STATICA LINEARE'!$G$28)),IF(B149&lt;'ANALISI STATICA LINEARE'!$G$29,'ANALISI STATICA LINEARE'!$G$23*'ANALISI STATICA LINEARE'!$G$26*'ANALISI STATICA LINEARE'!$G$32*'ANALISI STATICA LINEARE'!$G$9,IF(B149&lt;'ANALISI STATICA LINEARE'!$G$30,'ANALISI STATICA LINEARE'!$G$23*'ANALISI STATICA LINEARE'!$G$26*'ANALISI STATICA LINEARE'!$G$32*'ANALISI STATICA LINEARE'!$G$9*('ANALISI STATICA LINEARE'!$G$29/B149),'ANALISI STATICA LINEARE'!$G$23*'ANALISI STATICA LINEARE'!$G$26*'ANALISI STATICA LINEARE'!$G$32*'ANALISI STATICA LINEARE'!$G$9*(('ANALISI STATICA LINEARE'!$G$29*'ANALISI STATICA LINEARE'!$G$30)/B149^2))))</f>
        <v>0.24254337560612485</v>
      </c>
      <c r="D149" s="171">
        <f>1/'ANALISI STATICA LINEARE'!$G$22*IF(B149&lt;'ANALISI STATICA LINEARE'!$G$28,'ANALISI STATICA LINEARE'!$G$23*'ANALISI STATICA LINEARE'!$G$26*'ANALISI STATICA LINEARE'!$G$33*'ANALISI STATICA LINEARE'!$G$9*(B149/'ANALISI STATICA LINEARE'!$G$28+1/('ANALISI STATICA LINEARE'!$G$33*'ANALISI STATICA LINEARE'!$G$9)*(1-B149/'ANALISI STATICA LINEARE'!$G$28)),IF(B149&lt;'ANALISI STATICA LINEARE'!$G$29,'ANALISI STATICA LINEARE'!$G$23*'ANALISI STATICA LINEARE'!$G$26*'ANALISI STATICA LINEARE'!$G$33*'ANALISI STATICA LINEARE'!$G$9,IF(B149&lt;'ANALISI STATICA LINEARE'!$G$30,'ANALISI STATICA LINEARE'!$G$23*'ANALISI STATICA LINEARE'!$G$26*'ANALISI STATICA LINEARE'!$G$33*'ANALISI STATICA LINEARE'!$G$9*('ANALISI STATICA LINEARE'!$G$29/B149),'ANALISI STATICA LINEARE'!$G$23*'ANALISI STATICA LINEARE'!$G$26*'ANALISI STATICA LINEARE'!$G$33*'ANALISI STATICA LINEARE'!$G$9*(('ANALISI STATICA LINEARE'!$G$29*'ANALISI STATICA LINEARE'!$G$30)/B149^2))))</f>
        <v>8.4216449863237799E-2</v>
      </c>
      <c r="E149" s="20"/>
      <c r="F149" s="20"/>
      <c r="G149" s="20"/>
      <c r="H149" s="20"/>
      <c r="I149" s="20"/>
      <c r="J149" s="20"/>
      <c r="K149" s="20"/>
      <c r="L149" s="20"/>
      <c r="M149" s="20"/>
      <c r="N149" s="20"/>
    </row>
    <row r="150" spans="2:14" x14ac:dyDescent="0.25">
      <c r="B150" s="177">
        <f t="shared" si="2"/>
        <v>1.390000000000001</v>
      </c>
      <c r="C150" s="171">
        <f>1/'ANALISI STATICA LINEARE'!$G$22*IF(B150&lt;'ANALISI STATICA LINEARE'!$G$28,'ANALISI STATICA LINEARE'!$G$23*'ANALISI STATICA LINEARE'!$G$26*'ANALISI STATICA LINEARE'!$G$32*'ANALISI STATICA LINEARE'!$G$9*(B150/'ANALISI STATICA LINEARE'!$G$28+1/('ANALISI STATICA LINEARE'!$G$32*'ANALISI STATICA LINEARE'!$G$9)*(1-B150/'ANALISI STATICA LINEARE'!$G$28)),IF(B150&lt;'ANALISI STATICA LINEARE'!$G$29,'ANALISI STATICA LINEARE'!$G$23*'ANALISI STATICA LINEARE'!$G$26*'ANALISI STATICA LINEARE'!$G$32*'ANALISI STATICA LINEARE'!$G$9,IF(B150&lt;'ANALISI STATICA LINEARE'!$G$30,'ANALISI STATICA LINEARE'!$G$23*'ANALISI STATICA LINEARE'!$G$26*'ANALISI STATICA LINEARE'!$G$32*'ANALISI STATICA LINEARE'!$G$9*('ANALISI STATICA LINEARE'!$G$29/B150),'ANALISI STATICA LINEARE'!$G$23*'ANALISI STATICA LINEARE'!$G$26*'ANALISI STATICA LINEARE'!$G$32*'ANALISI STATICA LINEARE'!$G$9*(('ANALISI STATICA LINEARE'!$G$29*'ANALISI STATICA LINEARE'!$G$30)/B150^2))))</f>
        <v>0.24079845923485774</v>
      </c>
      <c r="D150" s="171">
        <f>1/'ANALISI STATICA LINEARE'!$G$22*IF(B150&lt;'ANALISI STATICA LINEARE'!$G$28,'ANALISI STATICA LINEARE'!$G$23*'ANALISI STATICA LINEARE'!$G$26*'ANALISI STATICA LINEARE'!$G$33*'ANALISI STATICA LINEARE'!$G$9*(B150/'ANALISI STATICA LINEARE'!$G$28+1/('ANALISI STATICA LINEARE'!$G$33*'ANALISI STATICA LINEARE'!$G$9)*(1-B150/'ANALISI STATICA LINEARE'!$G$28)),IF(B150&lt;'ANALISI STATICA LINEARE'!$G$29,'ANALISI STATICA LINEARE'!$G$23*'ANALISI STATICA LINEARE'!$G$26*'ANALISI STATICA LINEARE'!$G$33*'ANALISI STATICA LINEARE'!$G$9,IF(B150&lt;'ANALISI STATICA LINEARE'!$G$30,'ANALISI STATICA LINEARE'!$G$23*'ANALISI STATICA LINEARE'!$G$26*'ANALISI STATICA LINEARE'!$G$33*'ANALISI STATICA LINEARE'!$G$9*('ANALISI STATICA LINEARE'!$G$29/B150),'ANALISI STATICA LINEARE'!$G$23*'ANALISI STATICA LINEARE'!$G$26*'ANALISI STATICA LINEARE'!$G$33*'ANALISI STATICA LINEARE'!$G$9*(('ANALISI STATICA LINEARE'!$G$29*'ANALISI STATICA LINEARE'!$G$30)/B150^2))))</f>
        <v>8.36105761232145E-2</v>
      </c>
      <c r="E150" s="20"/>
      <c r="F150" s="20"/>
      <c r="G150" s="20"/>
      <c r="H150" s="20"/>
      <c r="I150" s="20"/>
      <c r="J150" s="20"/>
      <c r="K150" s="20"/>
      <c r="L150" s="20"/>
      <c r="M150" s="20"/>
      <c r="N150" s="20"/>
    </row>
    <row r="151" spans="2:14" x14ac:dyDescent="0.25">
      <c r="B151" s="177">
        <f t="shared" si="2"/>
        <v>1.400000000000001</v>
      </c>
      <c r="C151" s="171">
        <f>1/'ANALISI STATICA LINEARE'!$G$22*IF(B151&lt;'ANALISI STATICA LINEARE'!$G$28,'ANALISI STATICA LINEARE'!$G$23*'ANALISI STATICA LINEARE'!$G$26*'ANALISI STATICA LINEARE'!$G$32*'ANALISI STATICA LINEARE'!$G$9*(B151/'ANALISI STATICA LINEARE'!$G$28+1/('ANALISI STATICA LINEARE'!$G$32*'ANALISI STATICA LINEARE'!$G$9)*(1-B151/'ANALISI STATICA LINEARE'!$G$28)),IF(B151&lt;'ANALISI STATICA LINEARE'!$G$29,'ANALISI STATICA LINEARE'!$G$23*'ANALISI STATICA LINEARE'!$G$26*'ANALISI STATICA LINEARE'!$G$32*'ANALISI STATICA LINEARE'!$G$9,IF(B151&lt;'ANALISI STATICA LINEARE'!$G$30,'ANALISI STATICA LINEARE'!$G$23*'ANALISI STATICA LINEARE'!$G$26*'ANALISI STATICA LINEARE'!$G$32*'ANALISI STATICA LINEARE'!$G$9*('ANALISI STATICA LINEARE'!$G$29/B151),'ANALISI STATICA LINEARE'!$G$23*'ANALISI STATICA LINEARE'!$G$26*'ANALISI STATICA LINEARE'!$G$32*'ANALISI STATICA LINEARE'!$G$9*(('ANALISI STATICA LINEARE'!$G$29*'ANALISI STATICA LINEARE'!$G$30)/B151^2))))</f>
        <v>0.23907847024032305</v>
      </c>
      <c r="D151" s="171">
        <f>1/'ANALISI STATICA LINEARE'!$G$22*IF(B151&lt;'ANALISI STATICA LINEARE'!$G$28,'ANALISI STATICA LINEARE'!$G$23*'ANALISI STATICA LINEARE'!$G$26*'ANALISI STATICA LINEARE'!$G$33*'ANALISI STATICA LINEARE'!$G$9*(B151/'ANALISI STATICA LINEARE'!$G$28+1/('ANALISI STATICA LINEARE'!$G$33*'ANALISI STATICA LINEARE'!$G$9)*(1-B151/'ANALISI STATICA LINEARE'!$G$28)),IF(B151&lt;'ANALISI STATICA LINEARE'!$G$29,'ANALISI STATICA LINEARE'!$G$23*'ANALISI STATICA LINEARE'!$G$26*'ANALISI STATICA LINEARE'!$G$33*'ANALISI STATICA LINEARE'!$G$9,IF(B151&lt;'ANALISI STATICA LINEARE'!$G$30,'ANALISI STATICA LINEARE'!$G$23*'ANALISI STATICA LINEARE'!$G$26*'ANALISI STATICA LINEARE'!$G$33*'ANALISI STATICA LINEARE'!$G$9*('ANALISI STATICA LINEARE'!$G$29/B151),'ANALISI STATICA LINEARE'!$G$23*'ANALISI STATICA LINEARE'!$G$26*'ANALISI STATICA LINEARE'!$G$33*'ANALISI STATICA LINEARE'!$G$9*(('ANALISI STATICA LINEARE'!$G$29*'ANALISI STATICA LINEARE'!$G$30)/B151^2))))</f>
        <v>8.3013357722334397E-2</v>
      </c>
      <c r="E151" s="20"/>
      <c r="F151" s="20"/>
      <c r="G151" s="20"/>
      <c r="H151" s="20"/>
      <c r="I151" s="20"/>
      <c r="J151" s="20"/>
      <c r="K151" s="20"/>
      <c r="L151" s="20"/>
      <c r="M151" s="20"/>
      <c r="N151" s="20"/>
    </row>
    <row r="152" spans="2:14" x14ac:dyDescent="0.25">
      <c r="B152" s="177">
        <f t="shared" si="2"/>
        <v>1.410000000000001</v>
      </c>
      <c r="C152" s="171">
        <f>1/'ANALISI STATICA LINEARE'!$G$22*IF(B152&lt;'ANALISI STATICA LINEARE'!$G$28,'ANALISI STATICA LINEARE'!$G$23*'ANALISI STATICA LINEARE'!$G$26*'ANALISI STATICA LINEARE'!$G$32*'ANALISI STATICA LINEARE'!$G$9*(B152/'ANALISI STATICA LINEARE'!$G$28+1/('ANALISI STATICA LINEARE'!$G$32*'ANALISI STATICA LINEARE'!$G$9)*(1-B152/'ANALISI STATICA LINEARE'!$G$28)),IF(B152&lt;'ANALISI STATICA LINEARE'!$G$29,'ANALISI STATICA LINEARE'!$G$23*'ANALISI STATICA LINEARE'!$G$26*'ANALISI STATICA LINEARE'!$G$32*'ANALISI STATICA LINEARE'!$G$9,IF(B152&lt;'ANALISI STATICA LINEARE'!$G$30,'ANALISI STATICA LINEARE'!$G$23*'ANALISI STATICA LINEARE'!$G$26*'ANALISI STATICA LINEARE'!$G$32*'ANALISI STATICA LINEARE'!$G$9*('ANALISI STATICA LINEARE'!$G$29/B152),'ANALISI STATICA LINEARE'!$G$23*'ANALISI STATICA LINEARE'!$G$26*'ANALISI STATICA LINEARE'!$G$32*'ANALISI STATICA LINEARE'!$G$9*(('ANALISI STATICA LINEARE'!$G$29*'ANALISI STATICA LINEARE'!$G$30)/B152^2))))</f>
        <v>0.23738287825280299</v>
      </c>
      <c r="D152" s="171">
        <f>1/'ANALISI STATICA LINEARE'!$G$22*IF(B152&lt;'ANALISI STATICA LINEARE'!$G$28,'ANALISI STATICA LINEARE'!$G$23*'ANALISI STATICA LINEARE'!$G$26*'ANALISI STATICA LINEARE'!$G$33*'ANALISI STATICA LINEARE'!$G$9*(B152/'ANALISI STATICA LINEARE'!$G$28+1/('ANALISI STATICA LINEARE'!$G$33*'ANALISI STATICA LINEARE'!$G$9)*(1-B152/'ANALISI STATICA LINEARE'!$G$28)),IF(B152&lt;'ANALISI STATICA LINEARE'!$G$29,'ANALISI STATICA LINEARE'!$G$23*'ANALISI STATICA LINEARE'!$G$26*'ANALISI STATICA LINEARE'!$G$33*'ANALISI STATICA LINEARE'!$G$9,IF(B152&lt;'ANALISI STATICA LINEARE'!$G$30,'ANALISI STATICA LINEARE'!$G$23*'ANALISI STATICA LINEARE'!$G$26*'ANALISI STATICA LINEARE'!$G$33*'ANALISI STATICA LINEARE'!$G$9*('ANALISI STATICA LINEARE'!$G$29/B152),'ANALISI STATICA LINEARE'!$G$23*'ANALISI STATICA LINEARE'!$G$26*'ANALISI STATICA LINEARE'!$G$33*'ANALISI STATICA LINEARE'!$G$9*(('ANALISI STATICA LINEARE'!$G$29*'ANALISI STATICA LINEARE'!$G$30)/B152^2))))</f>
        <v>8.2424610504445495E-2</v>
      </c>
      <c r="E152" s="20"/>
      <c r="F152" s="20"/>
      <c r="G152" s="20"/>
      <c r="H152" s="20"/>
      <c r="I152" s="20"/>
      <c r="J152" s="20"/>
      <c r="K152" s="20"/>
      <c r="L152" s="20"/>
      <c r="M152" s="20"/>
      <c r="N152" s="20"/>
    </row>
    <row r="153" spans="2:14" x14ac:dyDescent="0.25">
      <c r="B153" s="177">
        <f t="shared" si="2"/>
        <v>1.420000000000001</v>
      </c>
      <c r="C153" s="171">
        <f>1/'ANALISI STATICA LINEARE'!$G$22*IF(B153&lt;'ANALISI STATICA LINEARE'!$G$28,'ANALISI STATICA LINEARE'!$G$23*'ANALISI STATICA LINEARE'!$G$26*'ANALISI STATICA LINEARE'!$G$32*'ANALISI STATICA LINEARE'!$G$9*(B153/'ANALISI STATICA LINEARE'!$G$28+1/('ANALISI STATICA LINEARE'!$G$32*'ANALISI STATICA LINEARE'!$G$9)*(1-B153/'ANALISI STATICA LINEARE'!$G$28)),IF(B153&lt;'ANALISI STATICA LINEARE'!$G$29,'ANALISI STATICA LINEARE'!$G$23*'ANALISI STATICA LINEARE'!$G$26*'ANALISI STATICA LINEARE'!$G$32*'ANALISI STATICA LINEARE'!$G$9,IF(B153&lt;'ANALISI STATICA LINEARE'!$G$30,'ANALISI STATICA LINEARE'!$G$23*'ANALISI STATICA LINEARE'!$G$26*'ANALISI STATICA LINEARE'!$G$32*'ANALISI STATICA LINEARE'!$G$9*('ANALISI STATICA LINEARE'!$G$29/B153),'ANALISI STATICA LINEARE'!$G$23*'ANALISI STATICA LINEARE'!$G$26*'ANALISI STATICA LINEARE'!$G$32*'ANALISI STATICA LINEARE'!$G$9*(('ANALISI STATICA LINEARE'!$G$29*'ANALISI STATICA LINEARE'!$G$30)/B153^2))))</f>
        <v>0.23571116784257204</v>
      </c>
      <c r="D153" s="171">
        <f>1/'ANALISI STATICA LINEARE'!$G$22*IF(B153&lt;'ANALISI STATICA LINEARE'!$G$28,'ANALISI STATICA LINEARE'!$G$23*'ANALISI STATICA LINEARE'!$G$26*'ANALISI STATICA LINEARE'!$G$33*'ANALISI STATICA LINEARE'!$G$9*(B153/'ANALISI STATICA LINEARE'!$G$28+1/('ANALISI STATICA LINEARE'!$G$33*'ANALISI STATICA LINEARE'!$G$9)*(1-B153/'ANALISI STATICA LINEARE'!$G$28)),IF(B153&lt;'ANALISI STATICA LINEARE'!$G$29,'ANALISI STATICA LINEARE'!$G$23*'ANALISI STATICA LINEARE'!$G$26*'ANALISI STATICA LINEARE'!$G$33*'ANALISI STATICA LINEARE'!$G$9,IF(B153&lt;'ANALISI STATICA LINEARE'!$G$30,'ANALISI STATICA LINEARE'!$G$23*'ANALISI STATICA LINEARE'!$G$26*'ANALISI STATICA LINEARE'!$G$33*'ANALISI STATICA LINEARE'!$G$9*('ANALISI STATICA LINEARE'!$G$29/B153),'ANALISI STATICA LINEARE'!$G$23*'ANALISI STATICA LINEARE'!$G$26*'ANALISI STATICA LINEARE'!$G$33*'ANALISI STATICA LINEARE'!$G$9*(('ANALISI STATICA LINEARE'!$G$29*'ANALISI STATICA LINEARE'!$G$30)/B153^2))))</f>
        <v>8.1844155500893079E-2</v>
      </c>
      <c r="E153" s="20"/>
      <c r="F153" s="20"/>
      <c r="G153" s="20"/>
      <c r="H153" s="20"/>
      <c r="I153" s="20"/>
      <c r="J153" s="20"/>
      <c r="K153" s="20"/>
      <c r="L153" s="20"/>
      <c r="M153" s="20"/>
      <c r="N153" s="20"/>
    </row>
    <row r="154" spans="2:14" x14ac:dyDescent="0.25">
      <c r="B154" s="177">
        <f t="shared" si="2"/>
        <v>1.430000000000001</v>
      </c>
      <c r="C154" s="171">
        <f>1/'ANALISI STATICA LINEARE'!$G$22*IF(B154&lt;'ANALISI STATICA LINEARE'!$G$28,'ANALISI STATICA LINEARE'!$G$23*'ANALISI STATICA LINEARE'!$G$26*'ANALISI STATICA LINEARE'!$G$32*'ANALISI STATICA LINEARE'!$G$9*(B154/'ANALISI STATICA LINEARE'!$G$28+1/('ANALISI STATICA LINEARE'!$G$32*'ANALISI STATICA LINEARE'!$G$9)*(1-B154/'ANALISI STATICA LINEARE'!$G$28)),IF(B154&lt;'ANALISI STATICA LINEARE'!$G$29,'ANALISI STATICA LINEARE'!$G$23*'ANALISI STATICA LINEARE'!$G$26*'ANALISI STATICA LINEARE'!$G$32*'ANALISI STATICA LINEARE'!$G$9,IF(B154&lt;'ANALISI STATICA LINEARE'!$G$30,'ANALISI STATICA LINEARE'!$G$23*'ANALISI STATICA LINEARE'!$G$26*'ANALISI STATICA LINEARE'!$G$32*'ANALISI STATICA LINEARE'!$G$9*('ANALISI STATICA LINEARE'!$G$29/B154),'ANALISI STATICA LINEARE'!$G$23*'ANALISI STATICA LINEARE'!$G$26*'ANALISI STATICA LINEARE'!$G$32*'ANALISI STATICA LINEARE'!$G$9*(('ANALISI STATICA LINEARE'!$G$29*'ANALISI STATICA LINEARE'!$G$30)/B154^2))))</f>
        <v>0.23406283799751904</v>
      </c>
      <c r="D154" s="171">
        <f>1/'ANALISI STATICA LINEARE'!$G$22*IF(B154&lt;'ANALISI STATICA LINEARE'!$G$28,'ANALISI STATICA LINEARE'!$G$23*'ANALISI STATICA LINEARE'!$G$26*'ANALISI STATICA LINEARE'!$G$33*'ANALISI STATICA LINEARE'!$G$9*(B154/'ANALISI STATICA LINEARE'!$G$28+1/('ANALISI STATICA LINEARE'!$G$33*'ANALISI STATICA LINEARE'!$G$9)*(1-B154/'ANALISI STATICA LINEARE'!$G$28)),IF(B154&lt;'ANALISI STATICA LINEARE'!$G$29,'ANALISI STATICA LINEARE'!$G$23*'ANALISI STATICA LINEARE'!$G$26*'ANALISI STATICA LINEARE'!$G$33*'ANALISI STATICA LINEARE'!$G$9,IF(B154&lt;'ANALISI STATICA LINEARE'!$G$30,'ANALISI STATICA LINEARE'!$G$23*'ANALISI STATICA LINEARE'!$G$26*'ANALISI STATICA LINEARE'!$G$33*'ANALISI STATICA LINEARE'!$G$9*('ANALISI STATICA LINEARE'!$G$29/B154),'ANALISI STATICA LINEARE'!$G$23*'ANALISI STATICA LINEARE'!$G$26*'ANALISI STATICA LINEARE'!$G$33*'ANALISI STATICA LINEARE'!$G$9*(('ANALISI STATICA LINEARE'!$G$29*'ANALISI STATICA LINEARE'!$G$30)/B154^2))))</f>
        <v>8.1271818749138566E-2</v>
      </c>
      <c r="E154" s="20"/>
      <c r="F154" s="20"/>
      <c r="G154" s="20"/>
      <c r="H154" s="20"/>
      <c r="I154" s="20"/>
      <c r="J154" s="20"/>
      <c r="K154" s="20"/>
      <c r="L154" s="20"/>
      <c r="M154" s="20"/>
      <c r="N154" s="20"/>
    </row>
    <row r="155" spans="2:14" x14ac:dyDescent="0.25">
      <c r="B155" s="177">
        <f t="shared" si="2"/>
        <v>1.4400000000000011</v>
      </c>
      <c r="C155" s="171">
        <f>1/'ANALISI STATICA LINEARE'!$G$22*IF(B155&lt;'ANALISI STATICA LINEARE'!$G$28,'ANALISI STATICA LINEARE'!$G$23*'ANALISI STATICA LINEARE'!$G$26*'ANALISI STATICA LINEARE'!$G$32*'ANALISI STATICA LINEARE'!$G$9*(B155/'ANALISI STATICA LINEARE'!$G$28+1/('ANALISI STATICA LINEARE'!$G$32*'ANALISI STATICA LINEARE'!$G$9)*(1-B155/'ANALISI STATICA LINEARE'!$G$28)),IF(B155&lt;'ANALISI STATICA LINEARE'!$G$29,'ANALISI STATICA LINEARE'!$G$23*'ANALISI STATICA LINEARE'!$G$26*'ANALISI STATICA LINEARE'!$G$32*'ANALISI STATICA LINEARE'!$G$9,IF(B155&lt;'ANALISI STATICA LINEARE'!$G$30,'ANALISI STATICA LINEARE'!$G$23*'ANALISI STATICA LINEARE'!$G$26*'ANALISI STATICA LINEARE'!$G$32*'ANALISI STATICA LINEARE'!$G$9*('ANALISI STATICA LINEARE'!$G$29/B155),'ANALISI STATICA LINEARE'!$G$23*'ANALISI STATICA LINEARE'!$G$26*'ANALISI STATICA LINEARE'!$G$32*'ANALISI STATICA LINEARE'!$G$9*(('ANALISI STATICA LINEARE'!$G$29*'ANALISI STATICA LINEARE'!$G$30)/B155^2))))</f>
        <v>0.23243740162253629</v>
      </c>
      <c r="D155" s="171">
        <f>1/'ANALISI STATICA LINEARE'!$G$22*IF(B155&lt;'ANALISI STATICA LINEARE'!$G$28,'ANALISI STATICA LINEARE'!$G$23*'ANALISI STATICA LINEARE'!$G$26*'ANALISI STATICA LINEARE'!$G$33*'ANALISI STATICA LINEARE'!$G$9*(B155/'ANALISI STATICA LINEARE'!$G$28+1/('ANALISI STATICA LINEARE'!$G$33*'ANALISI STATICA LINEARE'!$G$9)*(1-B155/'ANALISI STATICA LINEARE'!$G$28)),IF(B155&lt;'ANALISI STATICA LINEARE'!$G$29,'ANALISI STATICA LINEARE'!$G$23*'ANALISI STATICA LINEARE'!$G$26*'ANALISI STATICA LINEARE'!$G$33*'ANALISI STATICA LINEARE'!$G$9,IF(B155&lt;'ANALISI STATICA LINEARE'!$G$30,'ANALISI STATICA LINEARE'!$G$23*'ANALISI STATICA LINEARE'!$G$26*'ANALISI STATICA LINEARE'!$G$33*'ANALISI STATICA LINEARE'!$G$9*('ANALISI STATICA LINEARE'!$G$29/B155),'ANALISI STATICA LINEARE'!$G$23*'ANALISI STATICA LINEARE'!$G$26*'ANALISI STATICA LINEARE'!$G$33*'ANALISI STATICA LINEARE'!$G$9*(('ANALISI STATICA LINEARE'!$G$29*'ANALISI STATICA LINEARE'!$G$30)/B155^2))))</f>
        <v>8.0707431118936218E-2</v>
      </c>
      <c r="E155" s="20"/>
      <c r="F155" s="20"/>
      <c r="G155" s="20"/>
      <c r="H155" s="20"/>
      <c r="I155" s="20"/>
      <c r="J155" s="20"/>
      <c r="K155" s="20"/>
      <c r="L155" s="20"/>
      <c r="M155" s="20"/>
      <c r="N155" s="20"/>
    </row>
    <row r="156" spans="2:14" x14ac:dyDescent="0.25">
      <c r="B156" s="177">
        <f t="shared" si="2"/>
        <v>1.4500000000000011</v>
      </c>
      <c r="C156" s="171">
        <f>1/'ANALISI STATICA LINEARE'!$G$22*IF(B156&lt;'ANALISI STATICA LINEARE'!$G$28,'ANALISI STATICA LINEARE'!$G$23*'ANALISI STATICA LINEARE'!$G$26*'ANALISI STATICA LINEARE'!$G$32*'ANALISI STATICA LINEARE'!$G$9*(B156/'ANALISI STATICA LINEARE'!$G$28+1/('ANALISI STATICA LINEARE'!$G$32*'ANALISI STATICA LINEARE'!$G$9)*(1-B156/'ANALISI STATICA LINEARE'!$G$28)),IF(B156&lt;'ANALISI STATICA LINEARE'!$G$29,'ANALISI STATICA LINEARE'!$G$23*'ANALISI STATICA LINEARE'!$G$26*'ANALISI STATICA LINEARE'!$G$32*'ANALISI STATICA LINEARE'!$G$9,IF(B156&lt;'ANALISI STATICA LINEARE'!$G$30,'ANALISI STATICA LINEARE'!$G$23*'ANALISI STATICA LINEARE'!$G$26*'ANALISI STATICA LINEARE'!$G$32*'ANALISI STATICA LINEARE'!$G$9*('ANALISI STATICA LINEARE'!$G$29/B156),'ANALISI STATICA LINEARE'!$G$23*'ANALISI STATICA LINEARE'!$G$26*'ANALISI STATICA LINEARE'!$G$32*'ANALISI STATICA LINEARE'!$G$9*(('ANALISI STATICA LINEARE'!$G$29*'ANALISI STATICA LINEARE'!$G$30)/B156^2))))</f>
        <v>0.23083438505962228</v>
      </c>
      <c r="D156" s="171">
        <f>1/'ANALISI STATICA LINEARE'!$G$22*IF(B156&lt;'ANALISI STATICA LINEARE'!$G$28,'ANALISI STATICA LINEARE'!$G$23*'ANALISI STATICA LINEARE'!$G$26*'ANALISI STATICA LINEARE'!$G$33*'ANALISI STATICA LINEARE'!$G$9*(B156/'ANALISI STATICA LINEARE'!$G$28+1/('ANALISI STATICA LINEARE'!$G$33*'ANALISI STATICA LINEARE'!$G$9)*(1-B156/'ANALISI STATICA LINEARE'!$G$28)),IF(B156&lt;'ANALISI STATICA LINEARE'!$G$29,'ANALISI STATICA LINEARE'!$G$23*'ANALISI STATICA LINEARE'!$G$26*'ANALISI STATICA LINEARE'!$G$33*'ANALISI STATICA LINEARE'!$G$9,IF(B156&lt;'ANALISI STATICA LINEARE'!$G$30,'ANALISI STATICA LINEARE'!$G$23*'ANALISI STATICA LINEARE'!$G$26*'ANALISI STATICA LINEARE'!$G$33*'ANALISI STATICA LINEARE'!$G$9*('ANALISI STATICA LINEARE'!$G$29/B156),'ANALISI STATICA LINEARE'!$G$23*'ANALISI STATICA LINEARE'!$G$26*'ANALISI STATICA LINEARE'!$G$33*'ANALISI STATICA LINEARE'!$G$9*(('ANALISI STATICA LINEARE'!$G$29*'ANALISI STATICA LINEARE'!$G$30)/B156^2))))</f>
        <v>8.015082814570218E-2</v>
      </c>
      <c r="E156" s="20"/>
      <c r="F156" s="20"/>
      <c r="G156" s="20"/>
      <c r="H156" s="20"/>
      <c r="I156" s="20"/>
      <c r="J156" s="20"/>
      <c r="K156" s="20"/>
      <c r="L156" s="20"/>
      <c r="M156" s="20"/>
      <c r="N156" s="20"/>
    </row>
    <row r="157" spans="2:14" x14ac:dyDescent="0.25">
      <c r="B157" s="177">
        <f t="shared" si="2"/>
        <v>1.4600000000000011</v>
      </c>
      <c r="C157" s="171">
        <f>1/'ANALISI STATICA LINEARE'!$G$22*IF(B157&lt;'ANALISI STATICA LINEARE'!$G$28,'ANALISI STATICA LINEARE'!$G$23*'ANALISI STATICA LINEARE'!$G$26*'ANALISI STATICA LINEARE'!$G$32*'ANALISI STATICA LINEARE'!$G$9*(B157/'ANALISI STATICA LINEARE'!$G$28+1/('ANALISI STATICA LINEARE'!$G$32*'ANALISI STATICA LINEARE'!$G$9)*(1-B157/'ANALISI STATICA LINEARE'!$G$28)),IF(B157&lt;'ANALISI STATICA LINEARE'!$G$29,'ANALISI STATICA LINEARE'!$G$23*'ANALISI STATICA LINEARE'!$G$26*'ANALISI STATICA LINEARE'!$G$32*'ANALISI STATICA LINEARE'!$G$9,IF(B157&lt;'ANALISI STATICA LINEARE'!$G$30,'ANALISI STATICA LINEARE'!$G$23*'ANALISI STATICA LINEARE'!$G$26*'ANALISI STATICA LINEARE'!$G$32*'ANALISI STATICA LINEARE'!$G$9*('ANALISI STATICA LINEARE'!$G$29/B157),'ANALISI STATICA LINEARE'!$G$23*'ANALISI STATICA LINEARE'!$G$26*'ANALISI STATICA LINEARE'!$G$32*'ANALISI STATICA LINEARE'!$G$9*(('ANALISI STATICA LINEARE'!$G$29*'ANALISI STATICA LINEARE'!$G$30)/B157^2))))</f>
        <v>0.22925332762770706</v>
      </c>
      <c r="D157" s="171">
        <f>1/'ANALISI STATICA LINEARE'!$G$22*IF(B157&lt;'ANALISI STATICA LINEARE'!$G$28,'ANALISI STATICA LINEARE'!$G$23*'ANALISI STATICA LINEARE'!$G$26*'ANALISI STATICA LINEARE'!$G$33*'ANALISI STATICA LINEARE'!$G$9*(B157/'ANALISI STATICA LINEARE'!$G$28+1/('ANALISI STATICA LINEARE'!$G$33*'ANALISI STATICA LINEARE'!$G$9)*(1-B157/'ANALISI STATICA LINEARE'!$G$28)),IF(B157&lt;'ANALISI STATICA LINEARE'!$G$29,'ANALISI STATICA LINEARE'!$G$23*'ANALISI STATICA LINEARE'!$G$26*'ANALISI STATICA LINEARE'!$G$33*'ANALISI STATICA LINEARE'!$G$9,IF(B157&lt;'ANALISI STATICA LINEARE'!$G$30,'ANALISI STATICA LINEARE'!$G$23*'ANALISI STATICA LINEARE'!$G$26*'ANALISI STATICA LINEARE'!$G$33*'ANALISI STATICA LINEARE'!$G$9*('ANALISI STATICA LINEARE'!$G$29/B157),'ANALISI STATICA LINEARE'!$G$23*'ANALISI STATICA LINEARE'!$G$26*'ANALISI STATICA LINEARE'!$G$33*'ANALISI STATICA LINEARE'!$G$9*(('ANALISI STATICA LINEARE'!$G$29*'ANALISI STATICA LINEARE'!$G$30)/B157^2))))</f>
        <v>7.9601849870731614E-2</v>
      </c>
      <c r="E157" s="20"/>
      <c r="F157" s="20"/>
      <c r="G157" s="20"/>
      <c r="H157" s="20"/>
      <c r="I157" s="20"/>
      <c r="J157" s="20"/>
      <c r="K157" s="20"/>
      <c r="L157" s="20"/>
      <c r="M157" s="20"/>
      <c r="N157" s="20"/>
    </row>
    <row r="158" spans="2:14" x14ac:dyDescent="0.25">
      <c r="B158" s="177">
        <f t="shared" si="2"/>
        <v>1.4700000000000011</v>
      </c>
      <c r="C158" s="171">
        <f>1/'ANALISI STATICA LINEARE'!$G$22*IF(B158&lt;'ANALISI STATICA LINEARE'!$G$28,'ANALISI STATICA LINEARE'!$G$23*'ANALISI STATICA LINEARE'!$G$26*'ANALISI STATICA LINEARE'!$G$32*'ANALISI STATICA LINEARE'!$G$9*(B158/'ANALISI STATICA LINEARE'!$G$28+1/('ANALISI STATICA LINEARE'!$G$32*'ANALISI STATICA LINEARE'!$G$9)*(1-B158/'ANALISI STATICA LINEARE'!$G$28)),IF(B158&lt;'ANALISI STATICA LINEARE'!$G$29,'ANALISI STATICA LINEARE'!$G$23*'ANALISI STATICA LINEARE'!$G$26*'ANALISI STATICA LINEARE'!$G$32*'ANALISI STATICA LINEARE'!$G$9,IF(B158&lt;'ANALISI STATICA LINEARE'!$G$30,'ANALISI STATICA LINEARE'!$G$23*'ANALISI STATICA LINEARE'!$G$26*'ANALISI STATICA LINEARE'!$G$32*'ANALISI STATICA LINEARE'!$G$9*('ANALISI STATICA LINEARE'!$G$29/B158),'ANALISI STATICA LINEARE'!$G$23*'ANALISI STATICA LINEARE'!$G$26*'ANALISI STATICA LINEARE'!$G$32*'ANALISI STATICA LINEARE'!$G$9*(('ANALISI STATICA LINEARE'!$G$29*'ANALISI STATICA LINEARE'!$G$30)/B158^2))))</f>
        <v>0.22769378118126005</v>
      </c>
      <c r="D158" s="171">
        <f>1/'ANALISI STATICA LINEARE'!$G$22*IF(B158&lt;'ANALISI STATICA LINEARE'!$G$28,'ANALISI STATICA LINEARE'!$G$23*'ANALISI STATICA LINEARE'!$G$26*'ANALISI STATICA LINEARE'!$G$33*'ANALISI STATICA LINEARE'!$G$9*(B158/'ANALISI STATICA LINEARE'!$G$28+1/('ANALISI STATICA LINEARE'!$G$33*'ANALISI STATICA LINEARE'!$G$9)*(1-B158/'ANALISI STATICA LINEARE'!$G$28)),IF(B158&lt;'ANALISI STATICA LINEARE'!$G$29,'ANALISI STATICA LINEARE'!$G$23*'ANALISI STATICA LINEARE'!$G$26*'ANALISI STATICA LINEARE'!$G$33*'ANALISI STATICA LINEARE'!$G$9,IF(B158&lt;'ANALISI STATICA LINEARE'!$G$30,'ANALISI STATICA LINEARE'!$G$23*'ANALISI STATICA LINEARE'!$G$26*'ANALISI STATICA LINEARE'!$G$33*'ANALISI STATICA LINEARE'!$G$9*('ANALISI STATICA LINEARE'!$G$29/B158),'ANALISI STATICA LINEARE'!$G$23*'ANALISI STATICA LINEARE'!$G$26*'ANALISI STATICA LINEARE'!$G$33*'ANALISI STATICA LINEARE'!$G$9*(('ANALISI STATICA LINEARE'!$G$29*'ANALISI STATICA LINEARE'!$G$30)/B158^2))))</f>
        <v>7.9060340687937519E-2</v>
      </c>
      <c r="E158" s="20"/>
      <c r="F158" s="20"/>
      <c r="G158" s="20"/>
      <c r="H158" s="20"/>
      <c r="I158" s="20"/>
      <c r="J158" s="20"/>
      <c r="K158" s="20"/>
      <c r="L158" s="20"/>
      <c r="M158" s="20"/>
      <c r="N158" s="20"/>
    </row>
    <row r="159" spans="2:14" x14ac:dyDescent="0.25">
      <c r="B159" s="177">
        <f t="shared" si="2"/>
        <v>1.4800000000000011</v>
      </c>
      <c r="C159" s="171">
        <f>1/'ANALISI STATICA LINEARE'!$G$22*IF(B159&lt;'ANALISI STATICA LINEARE'!$G$28,'ANALISI STATICA LINEARE'!$G$23*'ANALISI STATICA LINEARE'!$G$26*'ANALISI STATICA LINEARE'!$G$32*'ANALISI STATICA LINEARE'!$G$9*(B159/'ANALISI STATICA LINEARE'!$G$28+1/('ANALISI STATICA LINEARE'!$G$32*'ANALISI STATICA LINEARE'!$G$9)*(1-B159/'ANALISI STATICA LINEARE'!$G$28)),IF(B159&lt;'ANALISI STATICA LINEARE'!$G$29,'ANALISI STATICA LINEARE'!$G$23*'ANALISI STATICA LINEARE'!$G$26*'ANALISI STATICA LINEARE'!$G$32*'ANALISI STATICA LINEARE'!$G$9,IF(B159&lt;'ANALISI STATICA LINEARE'!$G$30,'ANALISI STATICA LINEARE'!$G$23*'ANALISI STATICA LINEARE'!$G$26*'ANALISI STATICA LINEARE'!$G$32*'ANALISI STATICA LINEARE'!$G$9*('ANALISI STATICA LINEARE'!$G$29/B159),'ANALISI STATICA LINEARE'!$G$23*'ANALISI STATICA LINEARE'!$G$26*'ANALISI STATICA LINEARE'!$G$32*'ANALISI STATICA LINEARE'!$G$9*(('ANALISI STATICA LINEARE'!$G$29*'ANALISI STATICA LINEARE'!$G$30)/B159^2))))</f>
        <v>0.22615530968679207</v>
      </c>
      <c r="D159" s="171">
        <f>1/'ANALISI STATICA LINEARE'!$G$22*IF(B159&lt;'ANALISI STATICA LINEARE'!$G$28,'ANALISI STATICA LINEARE'!$G$23*'ANALISI STATICA LINEARE'!$G$26*'ANALISI STATICA LINEARE'!$G$33*'ANALISI STATICA LINEARE'!$G$9*(B159/'ANALISI STATICA LINEARE'!$G$28+1/('ANALISI STATICA LINEARE'!$G$33*'ANALISI STATICA LINEARE'!$G$9)*(1-B159/'ANALISI STATICA LINEARE'!$G$28)),IF(B159&lt;'ANALISI STATICA LINEARE'!$G$29,'ANALISI STATICA LINEARE'!$G$23*'ANALISI STATICA LINEARE'!$G$26*'ANALISI STATICA LINEARE'!$G$33*'ANALISI STATICA LINEARE'!$G$9,IF(B159&lt;'ANALISI STATICA LINEARE'!$G$30,'ANALISI STATICA LINEARE'!$G$23*'ANALISI STATICA LINEARE'!$G$26*'ANALISI STATICA LINEARE'!$G$33*'ANALISI STATICA LINEARE'!$G$9*('ANALISI STATICA LINEARE'!$G$29/B159),'ANALISI STATICA LINEARE'!$G$23*'ANALISI STATICA LINEARE'!$G$26*'ANALISI STATICA LINEARE'!$G$33*'ANALISI STATICA LINEARE'!$G$9*(('ANALISI STATICA LINEARE'!$G$29*'ANALISI STATICA LINEARE'!$G$30)/B159^2))))</f>
        <v>7.8526149196802814E-2</v>
      </c>
      <c r="E159" s="20"/>
      <c r="F159" s="20"/>
      <c r="G159" s="20"/>
      <c r="H159" s="20"/>
      <c r="I159" s="20"/>
      <c r="J159" s="20"/>
      <c r="K159" s="20"/>
      <c r="L159" s="20"/>
      <c r="M159" s="20"/>
      <c r="N159" s="20"/>
    </row>
    <row r="160" spans="2:14" x14ac:dyDescent="0.25">
      <c r="B160" s="177">
        <f t="shared" si="2"/>
        <v>1.4900000000000011</v>
      </c>
      <c r="C160" s="171">
        <f>1/'ANALISI STATICA LINEARE'!$G$22*IF(B160&lt;'ANALISI STATICA LINEARE'!$G$28,'ANALISI STATICA LINEARE'!$G$23*'ANALISI STATICA LINEARE'!$G$26*'ANALISI STATICA LINEARE'!$G$32*'ANALISI STATICA LINEARE'!$G$9*(B160/'ANALISI STATICA LINEARE'!$G$28+1/('ANALISI STATICA LINEARE'!$G$32*'ANALISI STATICA LINEARE'!$G$9)*(1-B160/'ANALISI STATICA LINEARE'!$G$28)),IF(B160&lt;'ANALISI STATICA LINEARE'!$G$29,'ANALISI STATICA LINEARE'!$G$23*'ANALISI STATICA LINEARE'!$G$26*'ANALISI STATICA LINEARE'!$G$32*'ANALISI STATICA LINEARE'!$G$9,IF(B160&lt;'ANALISI STATICA LINEARE'!$G$30,'ANALISI STATICA LINEARE'!$G$23*'ANALISI STATICA LINEARE'!$G$26*'ANALISI STATICA LINEARE'!$G$32*'ANALISI STATICA LINEARE'!$G$9*('ANALISI STATICA LINEARE'!$G$29/B160),'ANALISI STATICA LINEARE'!$G$23*'ANALISI STATICA LINEARE'!$G$26*'ANALISI STATICA LINEARE'!$G$32*'ANALISI STATICA LINEARE'!$G$9*(('ANALISI STATICA LINEARE'!$G$29*'ANALISI STATICA LINEARE'!$G$30)/B160^2))))</f>
        <v>0.22463748881641091</v>
      </c>
      <c r="D160" s="171">
        <f>1/'ANALISI STATICA LINEARE'!$G$22*IF(B160&lt;'ANALISI STATICA LINEARE'!$G$28,'ANALISI STATICA LINEARE'!$G$23*'ANALISI STATICA LINEARE'!$G$26*'ANALISI STATICA LINEARE'!$G$33*'ANALISI STATICA LINEARE'!$G$9*(B160/'ANALISI STATICA LINEARE'!$G$28+1/('ANALISI STATICA LINEARE'!$G$33*'ANALISI STATICA LINEARE'!$G$9)*(1-B160/'ANALISI STATICA LINEARE'!$G$28)),IF(B160&lt;'ANALISI STATICA LINEARE'!$G$29,'ANALISI STATICA LINEARE'!$G$23*'ANALISI STATICA LINEARE'!$G$26*'ANALISI STATICA LINEARE'!$G$33*'ANALISI STATICA LINEARE'!$G$9,IF(B160&lt;'ANALISI STATICA LINEARE'!$G$30,'ANALISI STATICA LINEARE'!$G$23*'ANALISI STATICA LINEARE'!$G$26*'ANALISI STATICA LINEARE'!$G$33*'ANALISI STATICA LINEARE'!$G$9*('ANALISI STATICA LINEARE'!$G$29/B160),'ANALISI STATICA LINEARE'!$G$23*'ANALISI STATICA LINEARE'!$G$26*'ANALISI STATICA LINEARE'!$G$33*'ANALISI STATICA LINEARE'!$G$9*(('ANALISI STATICA LINEARE'!$G$29*'ANALISI STATICA LINEARE'!$G$30)/B160^2))))</f>
        <v>7.7999128061253808E-2</v>
      </c>
      <c r="E160" s="20"/>
      <c r="F160" s="20"/>
      <c r="G160" s="20"/>
      <c r="H160" s="20"/>
      <c r="I160" s="20"/>
      <c r="J160" s="20"/>
      <c r="K160" s="20"/>
      <c r="L160" s="20"/>
      <c r="M160" s="20"/>
      <c r="N160" s="20"/>
    </row>
    <row r="161" spans="2:14" x14ac:dyDescent="0.25">
      <c r="B161" s="177">
        <f t="shared" si="2"/>
        <v>1.5000000000000011</v>
      </c>
      <c r="C161" s="171">
        <f>1/'ANALISI STATICA LINEARE'!$G$22*IF(B161&lt;'ANALISI STATICA LINEARE'!$G$28,'ANALISI STATICA LINEARE'!$G$23*'ANALISI STATICA LINEARE'!$G$26*'ANALISI STATICA LINEARE'!$G$32*'ANALISI STATICA LINEARE'!$G$9*(B161/'ANALISI STATICA LINEARE'!$G$28+1/('ANALISI STATICA LINEARE'!$G$32*'ANALISI STATICA LINEARE'!$G$9)*(1-B161/'ANALISI STATICA LINEARE'!$G$28)),IF(B161&lt;'ANALISI STATICA LINEARE'!$G$29,'ANALISI STATICA LINEARE'!$G$23*'ANALISI STATICA LINEARE'!$G$26*'ANALISI STATICA LINEARE'!$G$32*'ANALISI STATICA LINEARE'!$G$9,IF(B161&lt;'ANALISI STATICA LINEARE'!$G$30,'ANALISI STATICA LINEARE'!$G$23*'ANALISI STATICA LINEARE'!$G$26*'ANALISI STATICA LINEARE'!$G$32*'ANALISI STATICA LINEARE'!$G$9*('ANALISI STATICA LINEARE'!$G$29/B161),'ANALISI STATICA LINEARE'!$G$23*'ANALISI STATICA LINEARE'!$G$26*'ANALISI STATICA LINEARE'!$G$32*'ANALISI STATICA LINEARE'!$G$9*(('ANALISI STATICA LINEARE'!$G$29*'ANALISI STATICA LINEARE'!$G$30)/B161^2))))</f>
        <v>0.22313990555763483</v>
      </c>
      <c r="D161" s="171">
        <f>1/'ANALISI STATICA LINEARE'!$G$22*IF(B161&lt;'ANALISI STATICA LINEARE'!$G$28,'ANALISI STATICA LINEARE'!$G$23*'ANALISI STATICA LINEARE'!$G$26*'ANALISI STATICA LINEARE'!$G$33*'ANALISI STATICA LINEARE'!$G$9*(B161/'ANALISI STATICA LINEARE'!$G$28+1/('ANALISI STATICA LINEARE'!$G$33*'ANALISI STATICA LINEARE'!$G$9)*(1-B161/'ANALISI STATICA LINEARE'!$G$28)),IF(B161&lt;'ANALISI STATICA LINEARE'!$G$29,'ANALISI STATICA LINEARE'!$G$23*'ANALISI STATICA LINEARE'!$G$26*'ANALISI STATICA LINEARE'!$G$33*'ANALISI STATICA LINEARE'!$G$9,IF(B161&lt;'ANALISI STATICA LINEARE'!$G$30,'ANALISI STATICA LINEARE'!$G$23*'ANALISI STATICA LINEARE'!$G$26*'ANALISI STATICA LINEARE'!$G$33*'ANALISI STATICA LINEARE'!$G$9*('ANALISI STATICA LINEARE'!$G$29/B161),'ANALISI STATICA LINEARE'!$G$23*'ANALISI STATICA LINEARE'!$G$26*'ANALISI STATICA LINEARE'!$G$33*'ANALISI STATICA LINEARE'!$G$9*(('ANALISI STATICA LINEARE'!$G$29*'ANALISI STATICA LINEARE'!$G$30)/B161^2))))</f>
        <v>7.7479133874178777E-2</v>
      </c>
      <c r="E161" s="20"/>
      <c r="F161" s="20"/>
      <c r="G161" s="20"/>
      <c r="H161" s="20"/>
      <c r="I161" s="20"/>
      <c r="J161" s="20"/>
      <c r="K161" s="20"/>
      <c r="L161" s="20"/>
      <c r="M161" s="20"/>
      <c r="N161" s="20"/>
    </row>
    <row r="162" spans="2:14" x14ac:dyDescent="0.25">
      <c r="B162" s="177">
        <f t="shared" si="2"/>
        <v>1.5100000000000011</v>
      </c>
      <c r="C162" s="171">
        <f>1/'ANALISI STATICA LINEARE'!$G$22*IF(B162&lt;'ANALISI STATICA LINEARE'!$G$28,'ANALISI STATICA LINEARE'!$G$23*'ANALISI STATICA LINEARE'!$G$26*'ANALISI STATICA LINEARE'!$G$32*'ANALISI STATICA LINEARE'!$G$9*(B162/'ANALISI STATICA LINEARE'!$G$28+1/('ANALISI STATICA LINEARE'!$G$32*'ANALISI STATICA LINEARE'!$G$9)*(1-B162/'ANALISI STATICA LINEARE'!$G$28)),IF(B162&lt;'ANALISI STATICA LINEARE'!$G$29,'ANALISI STATICA LINEARE'!$G$23*'ANALISI STATICA LINEARE'!$G$26*'ANALISI STATICA LINEARE'!$G$32*'ANALISI STATICA LINEARE'!$G$9,IF(B162&lt;'ANALISI STATICA LINEARE'!$G$30,'ANALISI STATICA LINEARE'!$G$23*'ANALISI STATICA LINEARE'!$G$26*'ANALISI STATICA LINEARE'!$G$32*'ANALISI STATICA LINEARE'!$G$9*('ANALISI STATICA LINEARE'!$G$29/B162),'ANALISI STATICA LINEARE'!$G$23*'ANALISI STATICA LINEARE'!$G$26*'ANALISI STATICA LINEARE'!$G$32*'ANALISI STATICA LINEARE'!$G$9*(('ANALISI STATICA LINEARE'!$G$29*'ANALISI STATICA LINEARE'!$G$30)/B162^2))))</f>
        <v>0.2216621578387101</v>
      </c>
      <c r="D162" s="171">
        <f>1/'ANALISI STATICA LINEARE'!$G$22*IF(B162&lt;'ANALISI STATICA LINEARE'!$G$28,'ANALISI STATICA LINEARE'!$G$23*'ANALISI STATICA LINEARE'!$G$26*'ANALISI STATICA LINEARE'!$G$33*'ANALISI STATICA LINEARE'!$G$9*(B162/'ANALISI STATICA LINEARE'!$G$28+1/('ANALISI STATICA LINEARE'!$G$33*'ANALISI STATICA LINEARE'!$G$9)*(1-B162/'ANALISI STATICA LINEARE'!$G$28)),IF(B162&lt;'ANALISI STATICA LINEARE'!$G$29,'ANALISI STATICA LINEARE'!$G$23*'ANALISI STATICA LINEARE'!$G$26*'ANALISI STATICA LINEARE'!$G$33*'ANALISI STATICA LINEARE'!$G$9,IF(B162&lt;'ANALISI STATICA LINEARE'!$G$30,'ANALISI STATICA LINEARE'!$G$23*'ANALISI STATICA LINEARE'!$G$26*'ANALISI STATICA LINEARE'!$G$33*'ANALISI STATICA LINEARE'!$G$9*('ANALISI STATICA LINEARE'!$G$29/B162),'ANALISI STATICA LINEARE'!$G$23*'ANALISI STATICA LINEARE'!$G$26*'ANALISI STATICA LINEARE'!$G$33*'ANALISI STATICA LINEARE'!$G$9*(('ANALISI STATICA LINEARE'!$G$29*'ANALISI STATICA LINEARE'!$G$30)/B162^2))))</f>
        <v>7.6966027027329895E-2</v>
      </c>
      <c r="E162" s="20"/>
      <c r="F162" s="20"/>
      <c r="G162" s="20"/>
      <c r="H162" s="20"/>
      <c r="I162" s="20"/>
      <c r="J162" s="20"/>
      <c r="K162" s="20"/>
      <c r="L162" s="20"/>
      <c r="M162" s="20"/>
      <c r="N162" s="20"/>
    </row>
    <row r="163" spans="2:14" x14ac:dyDescent="0.25">
      <c r="B163" s="177">
        <f t="shared" si="2"/>
        <v>1.5200000000000011</v>
      </c>
      <c r="C163" s="171">
        <f>1/'ANALISI STATICA LINEARE'!$G$22*IF(B163&lt;'ANALISI STATICA LINEARE'!$G$28,'ANALISI STATICA LINEARE'!$G$23*'ANALISI STATICA LINEARE'!$G$26*'ANALISI STATICA LINEARE'!$G$32*'ANALISI STATICA LINEARE'!$G$9*(B163/'ANALISI STATICA LINEARE'!$G$28+1/('ANALISI STATICA LINEARE'!$G$32*'ANALISI STATICA LINEARE'!$G$9)*(1-B163/'ANALISI STATICA LINEARE'!$G$28)),IF(B163&lt;'ANALISI STATICA LINEARE'!$G$29,'ANALISI STATICA LINEARE'!$G$23*'ANALISI STATICA LINEARE'!$G$26*'ANALISI STATICA LINEARE'!$G$32*'ANALISI STATICA LINEARE'!$G$9,IF(B163&lt;'ANALISI STATICA LINEARE'!$G$30,'ANALISI STATICA LINEARE'!$G$23*'ANALISI STATICA LINEARE'!$G$26*'ANALISI STATICA LINEARE'!$G$32*'ANALISI STATICA LINEARE'!$G$9*('ANALISI STATICA LINEARE'!$G$29/B163),'ANALISI STATICA LINEARE'!$G$23*'ANALISI STATICA LINEARE'!$G$26*'ANALISI STATICA LINEARE'!$G$32*'ANALISI STATICA LINEARE'!$G$9*(('ANALISI STATICA LINEARE'!$G$29*'ANALISI STATICA LINEARE'!$G$30)/B163^2))))</f>
        <v>0.2202038541687186</v>
      </c>
      <c r="D163" s="171">
        <f>1/'ANALISI STATICA LINEARE'!$G$22*IF(B163&lt;'ANALISI STATICA LINEARE'!$G$28,'ANALISI STATICA LINEARE'!$G$23*'ANALISI STATICA LINEARE'!$G$26*'ANALISI STATICA LINEARE'!$G$33*'ANALISI STATICA LINEARE'!$G$9*(B163/'ANALISI STATICA LINEARE'!$G$28+1/('ANALISI STATICA LINEARE'!$G$33*'ANALISI STATICA LINEARE'!$G$9)*(1-B163/'ANALISI STATICA LINEARE'!$G$28)),IF(B163&lt;'ANALISI STATICA LINEARE'!$G$29,'ANALISI STATICA LINEARE'!$G$23*'ANALISI STATICA LINEARE'!$G$26*'ANALISI STATICA LINEARE'!$G$33*'ANALISI STATICA LINEARE'!$G$9,IF(B163&lt;'ANALISI STATICA LINEARE'!$G$30,'ANALISI STATICA LINEARE'!$G$23*'ANALISI STATICA LINEARE'!$G$26*'ANALISI STATICA LINEARE'!$G$33*'ANALISI STATICA LINEARE'!$G$9*('ANALISI STATICA LINEARE'!$G$29/B163),'ANALISI STATICA LINEARE'!$G$23*'ANALISI STATICA LINEARE'!$G$26*'ANALISI STATICA LINEARE'!$G$33*'ANALISI STATICA LINEARE'!$G$9*(('ANALISI STATICA LINEARE'!$G$29*'ANALISI STATICA LINEARE'!$G$30)/B163^2))))</f>
        <v>7.6459671586360634E-2</v>
      </c>
      <c r="E163" s="20"/>
      <c r="F163" s="20"/>
      <c r="G163" s="20"/>
      <c r="H163" s="20"/>
      <c r="I163" s="20"/>
      <c r="J163" s="20"/>
      <c r="K163" s="20"/>
      <c r="L163" s="20"/>
      <c r="M163" s="20"/>
      <c r="N163" s="20"/>
    </row>
    <row r="164" spans="2:14" x14ac:dyDescent="0.25">
      <c r="B164" s="177">
        <f t="shared" si="2"/>
        <v>1.5300000000000011</v>
      </c>
      <c r="C164" s="171">
        <f>1/'ANALISI STATICA LINEARE'!$G$22*IF(B164&lt;'ANALISI STATICA LINEARE'!$G$28,'ANALISI STATICA LINEARE'!$G$23*'ANALISI STATICA LINEARE'!$G$26*'ANALISI STATICA LINEARE'!$G$32*'ANALISI STATICA LINEARE'!$G$9*(B164/'ANALISI STATICA LINEARE'!$G$28+1/('ANALISI STATICA LINEARE'!$G$32*'ANALISI STATICA LINEARE'!$G$9)*(1-B164/'ANALISI STATICA LINEARE'!$G$28)),IF(B164&lt;'ANALISI STATICA LINEARE'!$G$29,'ANALISI STATICA LINEARE'!$G$23*'ANALISI STATICA LINEARE'!$G$26*'ANALISI STATICA LINEARE'!$G$32*'ANALISI STATICA LINEARE'!$G$9,IF(B164&lt;'ANALISI STATICA LINEARE'!$G$30,'ANALISI STATICA LINEARE'!$G$23*'ANALISI STATICA LINEARE'!$G$26*'ANALISI STATICA LINEARE'!$G$32*'ANALISI STATICA LINEARE'!$G$9*('ANALISI STATICA LINEARE'!$G$29/B164),'ANALISI STATICA LINEARE'!$G$23*'ANALISI STATICA LINEARE'!$G$26*'ANALISI STATICA LINEARE'!$G$32*'ANALISI STATICA LINEARE'!$G$9*(('ANALISI STATICA LINEARE'!$G$29*'ANALISI STATICA LINEARE'!$G$30)/B164^2))))</f>
        <v>0.21876461329179883</v>
      </c>
      <c r="D164" s="171">
        <f>1/'ANALISI STATICA LINEARE'!$G$22*IF(B164&lt;'ANALISI STATICA LINEARE'!$G$28,'ANALISI STATICA LINEARE'!$G$23*'ANALISI STATICA LINEARE'!$G$26*'ANALISI STATICA LINEARE'!$G$33*'ANALISI STATICA LINEARE'!$G$9*(B164/'ANALISI STATICA LINEARE'!$G$28+1/('ANALISI STATICA LINEARE'!$G$33*'ANALISI STATICA LINEARE'!$G$9)*(1-B164/'ANALISI STATICA LINEARE'!$G$28)),IF(B164&lt;'ANALISI STATICA LINEARE'!$G$29,'ANALISI STATICA LINEARE'!$G$23*'ANALISI STATICA LINEARE'!$G$26*'ANALISI STATICA LINEARE'!$G$33*'ANALISI STATICA LINEARE'!$G$9,IF(B164&lt;'ANALISI STATICA LINEARE'!$G$30,'ANALISI STATICA LINEARE'!$G$23*'ANALISI STATICA LINEARE'!$G$26*'ANALISI STATICA LINEARE'!$G$33*'ANALISI STATICA LINEARE'!$G$9*('ANALISI STATICA LINEARE'!$G$29/B164),'ANALISI STATICA LINEARE'!$G$23*'ANALISI STATICA LINEARE'!$G$26*'ANALISI STATICA LINEARE'!$G$33*'ANALISI STATICA LINEARE'!$G$9*(('ANALISI STATICA LINEARE'!$G$29*'ANALISI STATICA LINEARE'!$G$30)/B164^2))))</f>
        <v>7.5959935170763493E-2</v>
      </c>
      <c r="E164" s="20"/>
      <c r="F164" s="20"/>
      <c r="G164" s="20"/>
      <c r="H164" s="20"/>
      <c r="I164" s="20"/>
      <c r="J164" s="20"/>
      <c r="K164" s="20"/>
      <c r="L164" s="20"/>
      <c r="M164" s="20"/>
      <c r="N164" s="20"/>
    </row>
    <row r="165" spans="2:14" x14ac:dyDescent="0.25">
      <c r="B165" s="177">
        <f t="shared" si="2"/>
        <v>1.5400000000000011</v>
      </c>
      <c r="C165" s="171">
        <f>1/'ANALISI STATICA LINEARE'!$G$22*IF(B165&lt;'ANALISI STATICA LINEARE'!$G$28,'ANALISI STATICA LINEARE'!$G$23*'ANALISI STATICA LINEARE'!$G$26*'ANALISI STATICA LINEARE'!$G$32*'ANALISI STATICA LINEARE'!$G$9*(B165/'ANALISI STATICA LINEARE'!$G$28+1/('ANALISI STATICA LINEARE'!$G$32*'ANALISI STATICA LINEARE'!$G$9)*(1-B165/'ANALISI STATICA LINEARE'!$G$28)),IF(B165&lt;'ANALISI STATICA LINEARE'!$G$29,'ANALISI STATICA LINEARE'!$G$23*'ANALISI STATICA LINEARE'!$G$26*'ANALISI STATICA LINEARE'!$G$32*'ANALISI STATICA LINEARE'!$G$9,IF(B165&lt;'ANALISI STATICA LINEARE'!$G$30,'ANALISI STATICA LINEARE'!$G$23*'ANALISI STATICA LINEARE'!$G$26*'ANALISI STATICA LINEARE'!$G$32*'ANALISI STATICA LINEARE'!$G$9*('ANALISI STATICA LINEARE'!$G$29/B165),'ANALISI STATICA LINEARE'!$G$23*'ANALISI STATICA LINEARE'!$G$26*'ANALISI STATICA LINEARE'!$G$32*'ANALISI STATICA LINEARE'!$G$9*(('ANALISI STATICA LINEARE'!$G$29*'ANALISI STATICA LINEARE'!$G$30)/B165^2))))</f>
        <v>0.21734406385483915</v>
      </c>
      <c r="D165" s="171">
        <f>1/'ANALISI STATICA LINEARE'!$G$22*IF(B165&lt;'ANALISI STATICA LINEARE'!$G$28,'ANALISI STATICA LINEARE'!$G$23*'ANALISI STATICA LINEARE'!$G$26*'ANALISI STATICA LINEARE'!$G$33*'ANALISI STATICA LINEARE'!$G$9*(B165/'ANALISI STATICA LINEARE'!$G$28+1/('ANALISI STATICA LINEARE'!$G$33*'ANALISI STATICA LINEARE'!$G$9)*(1-B165/'ANALISI STATICA LINEARE'!$G$28)),IF(B165&lt;'ANALISI STATICA LINEARE'!$G$29,'ANALISI STATICA LINEARE'!$G$23*'ANALISI STATICA LINEARE'!$G$26*'ANALISI STATICA LINEARE'!$G$33*'ANALISI STATICA LINEARE'!$G$9,IF(B165&lt;'ANALISI STATICA LINEARE'!$G$30,'ANALISI STATICA LINEARE'!$G$23*'ANALISI STATICA LINEARE'!$G$26*'ANALISI STATICA LINEARE'!$G$33*'ANALISI STATICA LINEARE'!$G$9*('ANALISI STATICA LINEARE'!$G$29/B165),'ANALISI STATICA LINEARE'!$G$23*'ANALISI STATICA LINEARE'!$G$26*'ANALISI STATICA LINEARE'!$G$33*'ANALISI STATICA LINEARE'!$G$9*(('ANALISI STATICA LINEARE'!$G$29*'ANALISI STATICA LINEARE'!$G$30)/B165^2))))</f>
        <v>7.5466688838485813E-2</v>
      </c>
      <c r="E165" s="20"/>
      <c r="F165" s="20"/>
      <c r="G165" s="20"/>
      <c r="H165" s="20"/>
      <c r="I165" s="20"/>
      <c r="J165" s="20"/>
      <c r="K165" s="20"/>
      <c r="L165" s="20"/>
      <c r="M165" s="20"/>
      <c r="N165" s="20"/>
    </row>
    <row r="166" spans="2:14" x14ac:dyDescent="0.25">
      <c r="B166" s="177">
        <f t="shared" si="2"/>
        <v>1.5500000000000012</v>
      </c>
      <c r="C166" s="171">
        <f>1/'ANALISI STATICA LINEARE'!$G$22*IF(B166&lt;'ANALISI STATICA LINEARE'!$G$28,'ANALISI STATICA LINEARE'!$G$23*'ANALISI STATICA LINEARE'!$G$26*'ANALISI STATICA LINEARE'!$G$32*'ANALISI STATICA LINEARE'!$G$9*(B166/'ANALISI STATICA LINEARE'!$G$28+1/('ANALISI STATICA LINEARE'!$G$32*'ANALISI STATICA LINEARE'!$G$9)*(1-B166/'ANALISI STATICA LINEARE'!$G$28)),IF(B166&lt;'ANALISI STATICA LINEARE'!$G$29,'ANALISI STATICA LINEARE'!$G$23*'ANALISI STATICA LINEARE'!$G$26*'ANALISI STATICA LINEARE'!$G$32*'ANALISI STATICA LINEARE'!$G$9,IF(B166&lt;'ANALISI STATICA LINEARE'!$G$30,'ANALISI STATICA LINEARE'!$G$23*'ANALISI STATICA LINEARE'!$G$26*'ANALISI STATICA LINEARE'!$G$32*'ANALISI STATICA LINEARE'!$G$9*('ANALISI STATICA LINEARE'!$G$29/B166),'ANALISI STATICA LINEARE'!$G$23*'ANALISI STATICA LINEARE'!$G$26*'ANALISI STATICA LINEARE'!$G$32*'ANALISI STATICA LINEARE'!$G$9*(('ANALISI STATICA LINEARE'!$G$29*'ANALISI STATICA LINEARE'!$G$30)/B166^2))))</f>
        <v>0.21594184408803369</v>
      </c>
      <c r="D166" s="171">
        <f>1/'ANALISI STATICA LINEARE'!$G$22*IF(B166&lt;'ANALISI STATICA LINEARE'!$G$28,'ANALISI STATICA LINEARE'!$G$23*'ANALISI STATICA LINEARE'!$G$26*'ANALISI STATICA LINEARE'!$G$33*'ANALISI STATICA LINEARE'!$G$9*(B166/'ANALISI STATICA LINEARE'!$G$28+1/('ANALISI STATICA LINEARE'!$G$33*'ANALISI STATICA LINEARE'!$G$9)*(1-B166/'ANALISI STATICA LINEARE'!$G$28)),IF(B166&lt;'ANALISI STATICA LINEARE'!$G$29,'ANALISI STATICA LINEARE'!$G$23*'ANALISI STATICA LINEARE'!$G$26*'ANALISI STATICA LINEARE'!$G$33*'ANALISI STATICA LINEARE'!$G$9,IF(B166&lt;'ANALISI STATICA LINEARE'!$G$30,'ANALISI STATICA LINEARE'!$G$23*'ANALISI STATICA LINEARE'!$G$26*'ANALISI STATICA LINEARE'!$G$33*'ANALISI STATICA LINEARE'!$G$9*('ANALISI STATICA LINEARE'!$G$29/B166),'ANALISI STATICA LINEARE'!$G$23*'ANALISI STATICA LINEARE'!$G$26*'ANALISI STATICA LINEARE'!$G$33*'ANALISI STATICA LINEARE'!$G$9*(('ANALISI STATICA LINEARE'!$G$29*'ANALISI STATICA LINEARE'!$G$30)/B166^2))))</f>
        <v>7.4979806975011706E-2</v>
      </c>
      <c r="E166" s="20"/>
      <c r="F166" s="20"/>
      <c r="G166" s="20"/>
      <c r="H166" s="20"/>
      <c r="I166" s="20"/>
      <c r="J166" s="20"/>
      <c r="K166" s="20"/>
      <c r="L166" s="20"/>
      <c r="M166" s="20"/>
      <c r="N166" s="20"/>
    </row>
    <row r="167" spans="2:14" x14ac:dyDescent="0.25">
      <c r="B167" s="177">
        <f t="shared" si="2"/>
        <v>1.5600000000000012</v>
      </c>
      <c r="C167" s="171">
        <f>1/'ANALISI STATICA LINEARE'!$G$22*IF(B167&lt;'ANALISI STATICA LINEARE'!$G$28,'ANALISI STATICA LINEARE'!$G$23*'ANALISI STATICA LINEARE'!$G$26*'ANALISI STATICA LINEARE'!$G$32*'ANALISI STATICA LINEARE'!$G$9*(B167/'ANALISI STATICA LINEARE'!$G$28+1/('ANALISI STATICA LINEARE'!$G$32*'ANALISI STATICA LINEARE'!$G$9)*(1-B167/'ANALISI STATICA LINEARE'!$G$28)),IF(B167&lt;'ANALISI STATICA LINEARE'!$G$29,'ANALISI STATICA LINEARE'!$G$23*'ANALISI STATICA LINEARE'!$G$26*'ANALISI STATICA LINEARE'!$G$32*'ANALISI STATICA LINEARE'!$G$9,IF(B167&lt;'ANALISI STATICA LINEARE'!$G$30,'ANALISI STATICA LINEARE'!$G$23*'ANALISI STATICA LINEARE'!$G$26*'ANALISI STATICA LINEARE'!$G$32*'ANALISI STATICA LINEARE'!$G$9*('ANALISI STATICA LINEARE'!$G$29/B167),'ANALISI STATICA LINEARE'!$G$23*'ANALISI STATICA LINEARE'!$G$26*'ANALISI STATICA LINEARE'!$G$32*'ANALISI STATICA LINEARE'!$G$9*(('ANALISI STATICA LINEARE'!$G$29*'ANALISI STATICA LINEARE'!$G$30)/B167^2))))</f>
        <v>0.21455760149772582</v>
      </c>
      <c r="D167" s="171">
        <f>1/'ANALISI STATICA LINEARE'!$G$22*IF(B167&lt;'ANALISI STATICA LINEARE'!$G$28,'ANALISI STATICA LINEARE'!$G$23*'ANALISI STATICA LINEARE'!$G$26*'ANALISI STATICA LINEARE'!$G$33*'ANALISI STATICA LINEARE'!$G$9*(B167/'ANALISI STATICA LINEARE'!$G$28+1/('ANALISI STATICA LINEARE'!$G$33*'ANALISI STATICA LINEARE'!$G$9)*(1-B167/'ANALISI STATICA LINEARE'!$G$28)),IF(B167&lt;'ANALISI STATICA LINEARE'!$G$29,'ANALISI STATICA LINEARE'!$G$23*'ANALISI STATICA LINEARE'!$G$26*'ANALISI STATICA LINEARE'!$G$33*'ANALISI STATICA LINEARE'!$G$9,IF(B167&lt;'ANALISI STATICA LINEARE'!$G$30,'ANALISI STATICA LINEARE'!$G$23*'ANALISI STATICA LINEARE'!$G$26*'ANALISI STATICA LINEARE'!$G$33*'ANALISI STATICA LINEARE'!$G$9*('ANALISI STATICA LINEARE'!$G$29/B167),'ANALISI STATICA LINEARE'!$G$23*'ANALISI STATICA LINEARE'!$G$26*'ANALISI STATICA LINEARE'!$G$33*'ANALISI STATICA LINEARE'!$G$9*(('ANALISI STATICA LINEARE'!$G$29*'ANALISI STATICA LINEARE'!$G$30)/B167^2))))</f>
        <v>7.4499167186710361E-2</v>
      </c>
      <c r="E167" s="20"/>
      <c r="F167" s="20"/>
      <c r="G167" s="20"/>
      <c r="H167" s="20"/>
      <c r="I167" s="20"/>
      <c r="J167" s="20"/>
      <c r="K167" s="20"/>
      <c r="L167" s="20"/>
      <c r="M167" s="20"/>
      <c r="N167" s="20"/>
    </row>
    <row r="168" spans="2:14" x14ac:dyDescent="0.25">
      <c r="B168" s="177">
        <f t="shared" si="2"/>
        <v>1.5700000000000012</v>
      </c>
      <c r="C168" s="171">
        <f>1/'ANALISI STATICA LINEARE'!$G$22*IF(B168&lt;'ANALISI STATICA LINEARE'!$G$28,'ANALISI STATICA LINEARE'!$G$23*'ANALISI STATICA LINEARE'!$G$26*'ANALISI STATICA LINEARE'!$G$32*'ANALISI STATICA LINEARE'!$G$9*(B168/'ANALISI STATICA LINEARE'!$G$28+1/('ANALISI STATICA LINEARE'!$G$32*'ANALISI STATICA LINEARE'!$G$9)*(1-B168/'ANALISI STATICA LINEARE'!$G$28)),IF(B168&lt;'ANALISI STATICA LINEARE'!$G$29,'ANALISI STATICA LINEARE'!$G$23*'ANALISI STATICA LINEARE'!$G$26*'ANALISI STATICA LINEARE'!$G$32*'ANALISI STATICA LINEARE'!$G$9,IF(B168&lt;'ANALISI STATICA LINEARE'!$G$30,'ANALISI STATICA LINEARE'!$G$23*'ANALISI STATICA LINEARE'!$G$26*'ANALISI STATICA LINEARE'!$G$32*'ANALISI STATICA LINEARE'!$G$9*('ANALISI STATICA LINEARE'!$G$29/B168),'ANALISI STATICA LINEARE'!$G$23*'ANALISI STATICA LINEARE'!$G$26*'ANALISI STATICA LINEARE'!$G$32*'ANALISI STATICA LINEARE'!$G$9*(('ANALISI STATICA LINEARE'!$G$29*'ANALISI STATICA LINEARE'!$G$30)/B168^2))))</f>
        <v>0.2131909925709887</v>
      </c>
      <c r="D168" s="171">
        <f>1/'ANALISI STATICA LINEARE'!$G$22*IF(B168&lt;'ANALISI STATICA LINEARE'!$G$28,'ANALISI STATICA LINEARE'!$G$23*'ANALISI STATICA LINEARE'!$G$26*'ANALISI STATICA LINEARE'!$G$33*'ANALISI STATICA LINEARE'!$G$9*(B168/'ANALISI STATICA LINEARE'!$G$28+1/('ANALISI STATICA LINEARE'!$G$33*'ANALISI STATICA LINEARE'!$G$9)*(1-B168/'ANALISI STATICA LINEARE'!$G$28)),IF(B168&lt;'ANALISI STATICA LINEARE'!$G$29,'ANALISI STATICA LINEARE'!$G$23*'ANALISI STATICA LINEARE'!$G$26*'ANALISI STATICA LINEARE'!$G$33*'ANALISI STATICA LINEARE'!$G$9,IF(B168&lt;'ANALISI STATICA LINEARE'!$G$30,'ANALISI STATICA LINEARE'!$G$23*'ANALISI STATICA LINEARE'!$G$26*'ANALISI STATICA LINEARE'!$G$33*'ANALISI STATICA LINEARE'!$G$9*('ANALISI STATICA LINEARE'!$G$29/B168),'ANALISI STATICA LINEARE'!$G$23*'ANALISI STATICA LINEARE'!$G$26*'ANALISI STATICA LINEARE'!$G$33*'ANALISI STATICA LINEARE'!$G$9*(('ANALISI STATICA LINEARE'!$G$29*'ANALISI STATICA LINEARE'!$G$30)/B168^2))))</f>
        <v>7.4024650198259975E-2</v>
      </c>
      <c r="E168" s="20"/>
      <c r="F168" s="20"/>
      <c r="G168" s="20"/>
      <c r="H168" s="20"/>
      <c r="I168" s="20"/>
      <c r="J168" s="20"/>
      <c r="K168" s="20"/>
      <c r="L168" s="20"/>
      <c r="M168" s="20"/>
      <c r="N168" s="20"/>
    </row>
    <row r="169" spans="2:14" x14ac:dyDescent="0.25">
      <c r="B169" s="177">
        <f t="shared" si="2"/>
        <v>1.5800000000000012</v>
      </c>
      <c r="C169" s="171">
        <f>1/'ANALISI STATICA LINEARE'!$G$22*IF(B169&lt;'ANALISI STATICA LINEARE'!$G$28,'ANALISI STATICA LINEARE'!$G$23*'ANALISI STATICA LINEARE'!$G$26*'ANALISI STATICA LINEARE'!$G$32*'ANALISI STATICA LINEARE'!$G$9*(B169/'ANALISI STATICA LINEARE'!$G$28+1/('ANALISI STATICA LINEARE'!$G$32*'ANALISI STATICA LINEARE'!$G$9)*(1-B169/'ANALISI STATICA LINEARE'!$G$28)),IF(B169&lt;'ANALISI STATICA LINEARE'!$G$29,'ANALISI STATICA LINEARE'!$G$23*'ANALISI STATICA LINEARE'!$G$26*'ANALISI STATICA LINEARE'!$G$32*'ANALISI STATICA LINEARE'!$G$9,IF(B169&lt;'ANALISI STATICA LINEARE'!$G$30,'ANALISI STATICA LINEARE'!$G$23*'ANALISI STATICA LINEARE'!$G$26*'ANALISI STATICA LINEARE'!$G$32*'ANALISI STATICA LINEARE'!$G$9*('ANALISI STATICA LINEARE'!$G$29/B169),'ANALISI STATICA LINEARE'!$G$23*'ANALISI STATICA LINEARE'!$G$26*'ANALISI STATICA LINEARE'!$G$32*'ANALISI STATICA LINEARE'!$G$9*(('ANALISI STATICA LINEARE'!$G$29*'ANALISI STATICA LINEARE'!$G$30)/B169^2))))</f>
        <v>0.21184168249142549</v>
      </c>
      <c r="D169" s="171">
        <f>1/'ANALISI STATICA LINEARE'!$G$22*IF(B169&lt;'ANALISI STATICA LINEARE'!$G$28,'ANALISI STATICA LINEARE'!$G$23*'ANALISI STATICA LINEARE'!$G$26*'ANALISI STATICA LINEARE'!$G$33*'ANALISI STATICA LINEARE'!$G$9*(B169/'ANALISI STATICA LINEARE'!$G$28+1/('ANALISI STATICA LINEARE'!$G$33*'ANALISI STATICA LINEARE'!$G$9)*(1-B169/'ANALISI STATICA LINEARE'!$G$28)),IF(B169&lt;'ANALISI STATICA LINEARE'!$G$29,'ANALISI STATICA LINEARE'!$G$23*'ANALISI STATICA LINEARE'!$G$26*'ANALISI STATICA LINEARE'!$G$33*'ANALISI STATICA LINEARE'!$G$9,IF(B169&lt;'ANALISI STATICA LINEARE'!$G$30,'ANALISI STATICA LINEARE'!$G$23*'ANALISI STATICA LINEARE'!$G$26*'ANALISI STATICA LINEARE'!$G$33*'ANALISI STATICA LINEARE'!$G$9*('ANALISI STATICA LINEARE'!$G$29/B169),'ANALISI STATICA LINEARE'!$G$23*'ANALISI STATICA LINEARE'!$G$26*'ANALISI STATICA LINEARE'!$G$33*'ANALISI STATICA LINEARE'!$G$9*(('ANALISI STATICA LINEARE'!$G$29*'ANALISI STATICA LINEARE'!$G$30)/B169^2))))</f>
        <v>7.3556139753967187E-2</v>
      </c>
      <c r="E169" s="20"/>
      <c r="F169" s="20"/>
      <c r="G169" s="20"/>
      <c r="H169" s="20"/>
      <c r="I169" s="20"/>
      <c r="J169" s="20"/>
      <c r="K169" s="20"/>
      <c r="L169" s="20"/>
      <c r="M169" s="20"/>
      <c r="N169" s="20"/>
    </row>
    <row r="170" spans="2:14" x14ac:dyDescent="0.25">
      <c r="B170" s="177">
        <f t="shared" si="2"/>
        <v>1.5900000000000012</v>
      </c>
      <c r="C170" s="171">
        <f>1/'ANALISI STATICA LINEARE'!$G$22*IF(B170&lt;'ANALISI STATICA LINEARE'!$G$28,'ANALISI STATICA LINEARE'!$G$23*'ANALISI STATICA LINEARE'!$G$26*'ANALISI STATICA LINEARE'!$G$32*'ANALISI STATICA LINEARE'!$G$9*(B170/'ANALISI STATICA LINEARE'!$G$28+1/('ANALISI STATICA LINEARE'!$G$32*'ANALISI STATICA LINEARE'!$G$9)*(1-B170/'ANALISI STATICA LINEARE'!$G$28)),IF(B170&lt;'ANALISI STATICA LINEARE'!$G$29,'ANALISI STATICA LINEARE'!$G$23*'ANALISI STATICA LINEARE'!$G$26*'ANALISI STATICA LINEARE'!$G$32*'ANALISI STATICA LINEARE'!$G$9,IF(B170&lt;'ANALISI STATICA LINEARE'!$G$30,'ANALISI STATICA LINEARE'!$G$23*'ANALISI STATICA LINEARE'!$G$26*'ANALISI STATICA LINEARE'!$G$32*'ANALISI STATICA LINEARE'!$G$9*('ANALISI STATICA LINEARE'!$G$29/B170),'ANALISI STATICA LINEARE'!$G$23*'ANALISI STATICA LINEARE'!$G$26*'ANALISI STATICA LINEARE'!$G$32*'ANALISI STATICA LINEARE'!$G$9*(('ANALISI STATICA LINEARE'!$G$29*'ANALISI STATICA LINEARE'!$G$30)/B170^2))))</f>
        <v>0.21050934486569323</v>
      </c>
      <c r="D170" s="171">
        <f>1/'ANALISI STATICA LINEARE'!$G$22*IF(B170&lt;'ANALISI STATICA LINEARE'!$G$28,'ANALISI STATICA LINEARE'!$G$23*'ANALISI STATICA LINEARE'!$G$26*'ANALISI STATICA LINEARE'!$G$33*'ANALISI STATICA LINEARE'!$G$9*(B170/'ANALISI STATICA LINEARE'!$G$28+1/('ANALISI STATICA LINEARE'!$G$33*'ANALISI STATICA LINEARE'!$G$9)*(1-B170/'ANALISI STATICA LINEARE'!$G$28)),IF(B170&lt;'ANALISI STATICA LINEARE'!$G$29,'ANALISI STATICA LINEARE'!$G$23*'ANALISI STATICA LINEARE'!$G$26*'ANALISI STATICA LINEARE'!$G$33*'ANALISI STATICA LINEARE'!$G$9,IF(B170&lt;'ANALISI STATICA LINEARE'!$G$30,'ANALISI STATICA LINEARE'!$G$23*'ANALISI STATICA LINEARE'!$G$26*'ANALISI STATICA LINEARE'!$G$33*'ANALISI STATICA LINEARE'!$G$9*('ANALISI STATICA LINEARE'!$G$29/B170),'ANALISI STATICA LINEARE'!$G$23*'ANALISI STATICA LINEARE'!$G$26*'ANALISI STATICA LINEARE'!$G$33*'ANALISI STATICA LINEARE'!$G$9*(('ANALISI STATICA LINEARE'!$G$29*'ANALISI STATICA LINEARE'!$G$30)/B170^2))))</f>
        <v>7.309352252281015E-2</v>
      </c>
      <c r="E170" s="20"/>
      <c r="F170" s="20"/>
      <c r="G170" s="20"/>
      <c r="H170" s="20"/>
      <c r="I170" s="20"/>
      <c r="J170" s="20"/>
      <c r="K170" s="20"/>
      <c r="L170" s="20"/>
      <c r="M170" s="20"/>
      <c r="N170" s="20"/>
    </row>
    <row r="171" spans="2:14" x14ac:dyDescent="0.25">
      <c r="B171" s="177">
        <f t="shared" si="2"/>
        <v>1.6000000000000012</v>
      </c>
      <c r="C171" s="171">
        <f>1/'ANALISI STATICA LINEARE'!$G$22*IF(B171&lt;'ANALISI STATICA LINEARE'!$G$28,'ANALISI STATICA LINEARE'!$G$23*'ANALISI STATICA LINEARE'!$G$26*'ANALISI STATICA LINEARE'!$G$32*'ANALISI STATICA LINEARE'!$G$9*(B171/'ANALISI STATICA LINEARE'!$G$28+1/('ANALISI STATICA LINEARE'!$G$32*'ANALISI STATICA LINEARE'!$G$9)*(1-B171/'ANALISI STATICA LINEARE'!$G$28)),IF(B171&lt;'ANALISI STATICA LINEARE'!$G$29,'ANALISI STATICA LINEARE'!$G$23*'ANALISI STATICA LINEARE'!$G$26*'ANALISI STATICA LINEARE'!$G$32*'ANALISI STATICA LINEARE'!$G$9,IF(B171&lt;'ANALISI STATICA LINEARE'!$G$30,'ANALISI STATICA LINEARE'!$G$23*'ANALISI STATICA LINEARE'!$G$26*'ANALISI STATICA LINEARE'!$G$32*'ANALISI STATICA LINEARE'!$G$9*('ANALISI STATICA LINEARE'!$G$29/B171),'ANALISI STATICA LINEARE'!$G$23*'ANALISI STATICA LINEARE'!$G$26*'ANALISI STATICA LINEARE'!$G$32*'ANALISI STATICA LINEARE'!$G$9*(('ANALISI STATICA LINEARE'!$G$29*'ANALISI STATICA LINEARE'!$G$30)/B171^2))))</f>
        <v>0.20919366146028268</v>
      </c>
      <c r="D171" s="171">
        <f>1/'ANALISI STATICA LINEARE'!$G$22*IF(B171&lt;'ANALISI STATICA LINEARE'!$G$28,'ANALISI STATICA LINEARE'!$G$23*'ANALISI STATICA LINEARE'!$G$26*'ANALISI STATICA LINEARE'!$G$33*'ANALISI STATICA LINEARE'!$G$9*(B171/'ANALISI STATICA LINEARE'!$G$28+1/('ANALISI STATICA LINEARE'!$G$33*'ANALISI STATICA LINEARE'!$G$9)*(1-B171/'ANALISI STATICA LINEARE'!$G$28)),IF(B171&lt;'ANALISI STATICA LINEARE'!$G$29,'ANALISI STATICA LINEARE'!$G$23*'ANALISI STATICA LINEARE'!$G$26*'ANALISI STATICA LINEARE'!$G$33*'ANALISI STATICA LINEARE'!$G$9,IF(B171&lt;'ANALISI STATICA LINEARE'!$G$30,'ANALISI STATICA LINEARE'!$G$23*'ANALISI STATICA LINEARE'!$G$26*'ANALISI STATICA LINEARE'!$G$33*'ANALISI STATICA LINEARE'!$G$9*('ANALISI STATICA LINEARE'!$G$29/B171),'ANALISI STATICA LINEARE'!$G$23*'ANALISI STATICA LINEARE'!$G$26*'ANALISI STATICA LINEARE'!$G$33*'ANALISI STATICA LINEARE'!$G$9*(('ANALISI STATICA LINEARE'!$G$29*'ANALISI STATICA LINEARE'!$G$30)/B171^2))))</f>
        <v>7.2636688007042607E-2</v>
      </c>
      <c r="E171" s="20"/>
      <c r="F171" s="20"/>
      <c r="G171" s="20"/>
      <c r="H171" s="20"/>
      <c r="I171" s="20"/>
      <c r="J171" s="20"/>
      <c r="K171" s="20"/>
      <c r="L171" s="20"/>
      <c r="M171" s="20"/>
      <c r="N171" s="20"/>
    </row>
    <row r="172" spans="2:14" x14ac:dyDescent="0.25">
      <c r="B172" s="177">
        <f t="shared" si="2"/>
        <v>1.6100000000000012</v>
      </c>
      <c r="C172" s="171">
        <f>1/'ANALISI STATICA LINEARE'!$G$22*IF(B172&lt;'ANALISI STATICA LINEARE'!$G$28,'ANALISI STATICA LINEARE'!$G$23*'ANALISI STATICA LINEARE'!$G$26*'ANALISI STATICA LINEARE'!$G$32*'ANALISI STATICA LINEARE'!$G$9*(B172/'ANALISI STATICA LINEARE'!$G$28+1/('ANALISI STATICA LINEARE'!$G$32*'ANALISI STATICA LINEARE'!$G$9)*(1-B172/'ANALISI STATICA LINEARE'!$G$28)),IF(B172&lt;'ANALISI STATICA LINEARE'!$G$29,'ANALISI STATICA LINEARE'!$G$23*'ANALISI STATICA LINEARE'!$G$26*'ANALISI STATICA LINEARE'!$G$32*'ANALISI STATICA LINEARE'!$G$9,IF(B172&lt;'ANALISI STATICA LINEARE'!$G$30,'ANALISI STATICA LINEARE'!$G$23*'ANALISI STATICA LINEARE'!$G$26*'ANALISI STATICA LINEARE'!$G$32*'ANALISI STATICA LINEARE'!$G$9*('ANALISI STATICA LINEARE'!$G$29/B172),'ANALISI STATICA LINEARE'!$G$23*'ANALISI STATICA LINEARE'!$G$26*'ANALISI STATICA LINEARE'!$G$32*'ANALISI STATICA LINEARE'!$G$9*(('ANALISI STATICA LINEARE'!$G$29*'ANALISI STATICA LINEARE'!$G$30)/B172^2))))</f>
        <v>0.20789432194810697</v>
      </c>
      <c r="D172" s="171">
        <f>1/'ANALISI STATICA LINEARE'!$G$22*IF(B172&lt;'ANALISI STATICA LINEARE'!$G$28,'ANALISI STATICA LINEARE'!$G$23*'ANALISI STATICA LINEARE'!$G$26*'ANALISI STATICA LINEARE'!$G$33*'ANALISI STATICA LINEARE'!$G$9*(B172/'ANALISI STATICA LINEARE'!$G$28+1/('ANALISI STATICA LINEARE'!$G$33*'ANALISI STATICA LINEARE'!$G$9)*(1-B172/'ANALISI STATICA LINEARE'!$G$28)),IF(B172&lt;'ANALISI STATICA LINEARE'!$G$29,'ANALISI STATICA LINEARE'!$G$23*'ANALISI STATICA LINEARE'!$G$26*'ANALISI STATICA LINEARE'!$G$33*'ANALISI STATICA LINEARE'!$G$9,IF(B172&lt;'ANALISI STATICA LINEARE'!$G$30,'ANALISI STATICA LINEARE'!$G$23*'ANALISI STATICA LINEARE'!$G$26*'ANALISI STATICA LINEARE'!$G$33*'ANALISI STATICA LINEARE'!$G$9*('ANALISI STATICA LINEARE'!$G$29/B172),'ANALISI STATICA LINEARE'!$G$23*'ANALISI STATICA LINEARE'!$G$26*'ANALISI STATICA LINEARE'!$G$33*'ANALISI STATICA LINEARE'!$G$9*(('ANALISI STATICA LINEARE'!$G$29*'ANALISI STATICA LINEARE'!$G$30)/B172^2))))</f>
        <v>7.2185528454203812E-2</v>
      </c>
      <c r="E172" s="20"/>
      <c r="F172" s="20"/>
      <c r="G172" s="20"/>
      <c r="H172" s="20"/>
      <c r="I172" s="20"/>
      <c r="J172" s="20"/>
      <c r="K172" s="20"/>
      <c r="L172" s="20"/>
      <c r="M172" s="20"/>
      <c r="N172" s="20"/>
    </row>
    <row r="173" spans="2:14" x14ac:dyDescent="0.25">
      <c r="B173" s="177">
        <f t="shared" si="2"/>
        <v>1.6200000000000012</v>
      </c>
      <c r="C173" s="171">
        <f>1/'ANALISI STATICA LINEARE'!$G$22*IF(B173&lt;'ANALISI STATICA LINEARE'!$G$28,'ANALISI STATICA LINEARE'!$G$23*'ANALISI STATICA LINEARE'!$G$26*'ANALISI STATICA LINEARE'!$G$32*'ANALISI STATICA LINEARE'!$G$9*(B173/'ANALISI STATICA LINEARE'!$G$28+1/('ANALISI STATICA LINEARE'!$G$32*'ANALISI STATICA LINEARE'!$G$9)*(1-B173/'ANALISI STATICA LINEARE'!$G$28)),IF(B173&lt;'ANALISI STATICA LINEARE'!$G$29,'ANALISI STATICA LINEARE'!$G$23*'ANALISI STATICA LINEARE'!$G$26*'ANALISI STATICA LINEARE'!$G$32*'ANALISI STATICA LINEARE'!$G$9,IF(B173&lt;'ANALISI STATICA LINEARE'!$G$30,'ANALISI STATICA LINEARE'!$G$23*'ANALISI STATICA LINEARE'!$G$26*'ANALISI STATICA LINEARE'!$G$32*'ANALISI STATICA LINEARE'!$G$9*('ANALISI STATICA LINEARE'!$G$29/B173),'ANALISI STATICA LINEARE'!$G$23*'ANALISI STATICA LINEARE'!$G$26*'ANALISI STATICA LINEARE'!$G$32*'ANALISI STATICA LINEARE'!$G$9*(('ANALISI STATICA LINEARE'!$G$29*'ANALISI STATICA LINEARE'!$G$30)/B173^2))))</f>
        <v>0.2066110236644767</v>
      </c>
      <c r="D173" s="171">
        <f>1/'ANALISI STATICA LINEARE'!$G$22*IF(B173&lt;'ANALISI STATICA LINEARE'!$G$28,'ANALISI STATICA LINEARE'!$G$23*'ANALISI STATICA LINEARE'!$G$26*'ANALISI STATICA LINEARE'!$G$33*'ANALISI STATICA LINEARE'!$G$9*(B173/'ANALISI STATICA LINEARE'!$G$28+1/('ANALISI STATICA LINEARE'!$G$33*'ANALISI STATICA LINEARE'!$G$9)*(1-B173/'ANALISI STATICA LINEARE'!$G$28)),IF(B173&lt;'ANALISI STATICA LINEARE'!$G$29,'ANALISI STATICA LINEARE'!$G$23*'ANALISI STATICA LINEARE'!$G$26*'ANALISI STATICA LINEARE'!$G$33*'ANALISI STATICA LINEARE'!$G$9,IF(B173&lt;'ANALISI STATICA LINEARE'!$G$30,'ANALISI STATICA LINEARE'!$G$23*'ANALISI STATICA LINEARE'!$G$26*'ANALISI STATICA LINEARE'!$G$33*'ANALISI STATICA LINEARE'!$G$9*('ANALISI STATICA LINEARE'!$G$29/B173),'ANALISI STATICA LINEARE'!$G$23*'ANALISI STATICA LINEARE'!$G$26*'ANALISI STATICA LINEARE'!$G$33*'ANALISI STATICA LINEARE'!$G$9*(('ANALISI STATICA LINEARE'!$G$29*'ANALISI STATICA LINEARE'!$G$30)/B173^2))))</f>
        <v>7.1739938772387754E-2</v>
      </c>
      <c r="E173" s="20"/>
      <c r="F173" s="20"/>
      <c r="G173" s="20"/>
      <c r="H173" s="20"/>
      <c r="I173" s="20"/>
      <c r="J173" s="20"/>
      <c r="K173" s="20"/>
      <c r="L173" s="20"/>
      <c r="M173" s="20"/>
      <c r="N173" s="20"/>
    </row>
    <row r="174" spans="2:14" x14ac:dyDescent="0.25">
      <c r="B174" s="177">
        <f t="shared" si="2"/>
        <v>1.6300000000000012</v>
      </c>
      <c r="C174" s="171">
        <f>1/'ANALISI STATICA LINEARE'!$G$22*IF(B174&lt;'ANALISI STATICA LINEARE'!$G$28,'ANALISI STATICA LINEARE'!$G$23*'ANALISI STATICA LINEARE'!$G$26*'ANALISI STATICA LINEARE'!$G$32*'ANALISI STATICA LINEARE'!$G$9*(B174/'ANALISI STATICA LINEARE'!$G$28+1/('ANALISI STATICA LINEARE'!$G$32*'ANALISI STATICA LINEARE'!$G$9)*(1-B174/'ANALISI STATICA LINEARE'!$G$28)),IF(B174&lt;'ANALISI STATICA LINEARE'!$G$29,'ANALISI STATICA LINEARE'!$G$23*'ANALISI STATICA LINEARE'!$G$26*'ANALISI STATICA LINEARE'!$G$32*'ANALISI STATICA LINEARE'!$G$9,IF(B174&lt;'ANALISI STATICA LINEARE'!$G$30,'ANALISI STATICA LINEARE'!$G$23*'ANALISI STATICA LINEARE'!$G$26*'ANALISI STATICA LINEARE'!$G$32*'ANALISI STATICA LINEARE'!$G$9*('ANALISI STATICA LINEARE'!$G$29/B174),'ANALISI STATICA LINEARE'!$G$23*'ANALISI STATICA LINEARE'!$G$26*'ANALISI STATICA LINEARE'!$G$32*'ANALISI STATICA LINEARE'!$G$9*(('ANALISI STATICA LINEARE'!$G$29*'ANALISI STATICA LINEARE'!$G$30)/B174^2))))</f>
        <v>0.20534347137205658</v>
      </c>
      <c r="D174" s="171">
        <f>1/'ANALISI STATICA LINEARE'!$G$22*IF(B174&lt;'ANALISI STATICA LINEARE'!$G$28,'ANALISI STATICA LINEARE'!$G$23*'ANALISI STATICA LINEARE'!$G$26*'ANALISI STATICA LINEARE'!$G$33*'ANALISI STATICA LINEARE'!$G$9*(B174/'ANALISI STATICA LINEARE'!$G$28+1/('ANALISI STATICA LINEARE'!$G$33*'ANALISI STATICA LINEARE'!$G$9)*(1-B174/'ANALISI STATICA LINEARE'!$G$28)),IF(B174&lt;'ANALISI STATICA LINEARE'!$G$29,'ANALISI STATICA LINEARE'!$G$23*'ANALISI STATICA LINEARE'!$G$26*'ANALISI STATICA LINEARE'!$G$33*'ANALISI STATICA LINEARE'!$G$9,IF(B174&lt;'ANALISI STATICA LINEARE'!$G$30,'ANALISI STATICA LINEARE'!$G$23*'ANALISI STATICA LINEARE'!$G$26*'ANALISI STATICA LINEARE'!$G$33*'ANALISI STATICA LINEARE'!$G$9*('ANALISI STATICA LINEARE'!$G$29/B174),'ANALISI STATICA LINEARE'!$G$23*'ANALISI STATICA LINEARE'!$G$26*'ANALISI STATICA LINEARE'!$G$33*'ANALISI STATICA LINEARE'!$G$9*(('ANALISI STATICA LINEARE'!$G$29*'ANALISI STATICA LINEARE'!$G$30)/B174^2))))</f>
        <v>7.129981644863076E-2</v>
      </c>
      <c r="E174" s="20"/>
      <c r="F174" s="20"/>
      <c r="G174" s="20"/>
      <c r="H174" s="20"/>
      <c r="I174" s="20"/>
      <c r="J174" s="20"/>
      <c r="K174" s="20"/>
      <c r="L174" s="20"/>
      <c r="M174" s="20"/>
      <c r="N174" s="20"/>
    </row>
    <row r="175" spans="2:14" x14ac:dyDescent="0.25">
      <c r="B175" s="177">
        <f t="shared" si="2"/>
        <v>1.6400000000000012</v>
      </c>
      <c r="C175" s="171">
        <f>1/'ANALISI STATICA LINEARE'!$G$22*IF(B175&lt;'ANALISI STATICA LINEARE'!$G$28,'ANALISI STATICA LINEARE'!$G$23*'ANALISI STATICA LINEARE'!$G$26*'ANALISI STATICA LINEARE'!$G$32*'ANALISI STATICA LINEARE'!$G$9*(B175/'ANALISI STATICA LINEARE'!$G$28+1/('ANALISI STATICA LINEARE'!$G$32*'ANALISI STATICA LINEARE'!$G$9)*(1-B175/'ANALISI STATICA LINEARE'!$G$28)),IF(B175&lt;'ANALISI STATICA LINEARE'!$G$29,'ANALISI STATICA LINEARE'!$G$23*'ANALISI STATICA LINEARE'!$G$26*'ANALISI STATICA LINEARE'!$G$32*'ANALISI STATICA LINEARE'!$G$9,IF(B175&lt;'ANALISI STATICA LINEARE'!$G$30,'ANALISI STATICA LINEARE'!$G$23*'ANALISI STATICA LINEARE'!$G$26*'ANALISI STATICA LINEARE'!$G$32*'ANALISI STATICA LINEARE'!$G$9*('ANALISI STATICA LINEARE'!$G$29/B175),'ANALISI STATICA LINEARE'!$G$23*'ANALISI STATICA LINEARE'!$G$26*'ANALISI STATICA LINEARE'!$G$32*'ANALISI STATICA LINEARE'!$G$9*(('ANALISI STATICA LINEARE'!$G$29*'ANALISI STATICA LINEARE'!$G$30)/B175^2))))</f>
        <v>0.20409137703442209</v>
      </c>
      <c r="D175" s="171">
        <f>1/'ANALISI STATICA LINEARE'!$G$22*IF(B175&lt;'ANALISI STATICA LINEARE'!$G$28,'ANALISI STATICA LINEARE'!$G$23*'ANALISI STATICA LINEARE'!$G$26*'ANALISI STATICA LINEARE'!$G$33*'ANALISI STATICA LINEARE'!$G$9*(B175/'ANALISI STATICA LINEARE'!$G$28+1/('ANALISI STATICA LINEARE'!$G$33*'ANALISI STATICA LINEARE'!$G$9)*(1-B175/'ANALISI STATICA LINEARE'!$G$28)),IF(B175&lt;'ANALISI STATICA LINEARE'!$G$29,'ANALISI STATICA LINEARE'!$G$23*'ANALISI STATICA LINEARE'!$G$26*'ANALISI STATICA LINEARE'!$G$33*'ANALISI STATICA LINEARE'!$G$9,IF(B175&lt;'ANALISI STATICA LINEARE'!$G$30,'ANALISI STATICA LINEARE'!$G$23*'ANALISI STATICA LINEARE'!$G$26*'ANALISI STATICA LINEARE'!$G$33*'ANALISI STATICA LINEARE'!$G$9*('ANALISI STATICA LINEARE'!$G$29/B175),'ANALISI STATICA LINEARE'!$G$23*'ANALISI STATICA LINEARE'!$G$26*'ANALISI STATICA LINEARE'!$G$33*'ANALISI STATICA LINEARE'!$G$9*(('ANALISI STATICA LINEARE'!$G$29*'ANALISI STATICA LINEARE'!$G$30)/B175^2))))</f>
        <v>7.0865061470285456E-2</v>
      </c>
      <c r="E175" s="20"/>
      <c r="F175" s="20"/>
      <c r="G175" s="20"/>
      <c r="H175" s="20"/>
      <c r="I175" s="20"/>
      <c r="J175" s="20"/>
      <c r="K175" s="20"/>
      <c r="L175" s="20"/>
      <c r="M175" s="20"/>
      <c r="N175" s="20"/>
    </row>
    <row r="176" spans="2:14" x14ac:dyDescent="0.25">
      <c r="B176" s="177">
        <f t="shared" si="2"/>
        <v>1.6500000000000012</v>
      </c>
      <c r="C176" s="171">
        <f>1/'ANALISI STATICA LINEARE'!$G$22*IF(B176&lt;'ANALISI STATICA LINEARE'!$G$28,'ANALISI STATICA LINEARE'!$G$23*'ANALISI STATICA LINEARE'!$G$26*'ANALISI STATICA LINEARE'!$G$32*'ANALISI STATICA LINEARE'!$G$9*(B176/'ANALISI STATICA LINEARE'!$G$28+1/('ANALISI STATICA LINEARE'!$G$32*'ANALISI STATICA LINEARE'!$G$9)*(1-B176/'ANALISI STATICA LINEARE'!$G$28)),IF(B176&lt;'ANALISI STATICA LINEARE'!$G$29,'ANALISI STATICA LINEARE'!$G$23*'ANALISI STATICA LINEARE'!$G$26*'ANALISI STATICA LINEARE'!$G$32*'ANALISI STATICA LINEARE'!$G$9,IF(B176&lt;'ANALISI STATICA LINEARE'!$G$30,'ANALISI STATICA LINEARE'!$G$23*'ANALISI STATICA LINEARE'!$G$26*'ANALISI STATICA LINEARE'!$G$32*'ANALISI STATICA LINEARE'!$G$9*('ANALISI STATICA LINEARE'!$G$29/B176),'ANALISI STATICA LINEARE'!$G$23*'ANALISI STATICA LINEARE'!$G$26*'ANALISI STATICA LINEARE'!$G$32*'ANALISI STATICA LINEARE'!$G$9*(('ANALISI STATICA LINEARE'!$G$29*'ANALISI STATICA LINEARE'!$G$30)/B176^2))))</f>
        <v>0.20285445959784984</v>
      </c>
      <c r="D176" s="171">
        <f>1/'ANALISI STATICA LINEARE'!$G$22*IF(B176&lt;'ANALISI STATICA LINEARE'!$G$28,'ANALISI STATICA LINEARE'!$G$23*'ANALISI STATICA LINEARE'!$G$26*'ANALISI STATICA LINEARE'!$G$33*'ANALISI STATICA LINEARE'!$G$9*(B176/'ANALISI STATICA LINEARE'!$G$28+1/('ANALISI STATICA LINEARE'!$G$33*'ANALISI STATICA LINEARE'!$G$9)*(1-B176/'ANALISI STATICA LINEARE'!$G$28)),IF(B176&lt;'ANALISI STATICA LINEARE'!$G$29,'ANALISI STATICA LINEARE'!$G$23*'ANALISI STATICA LINEARE'!$G$26*'ANALISI STATICA LINEARE'!$G$33*'ANALISI STATICA LINEARE'!$G$9,IF(B176&lt;'ANALISI STATICA LINEARE'!$G$30,'ANALISI STATICA LINEARE'!$G$23*'ANALISI STATICA LINEARE'!$G$26*'ANALISI STATICA LINEARE'!$G$33*'ANALISI STATICA LINEARE'!$G$9*('ANALISI STATICA LINEARE'!$G$29/B176),'ANALISI STATICA LINEARE'!$G$23*'ANALISI STATICA LINEARE'!$G$26*'ANALISI STATICA LINEARE'!$G$33*'ANALISI STATICA LINEARE'!$G$9*(('ANALISI STATICA LINEARE'!$G$29*'ANALISI STATICA LINEARE'!$G$30)/B176^2))))</f>
        <v>7.0435576249253423E-2</v>
      </c>
      <c r="E176" s="20"/>
      <c r="F176" s="20"/>
      <c r="G176" s="20"/>
      <c r="H176" s="20"/>
      <c r="I176" s="20"/>
      <c r="J176" s="20"/>
      <c r="K176" s="20"/>
      <c r="L176" s="20"/>
      <c r="M176" s="20"/>
      <c r="N176" s="20"/>
    </row>
    <row r="177" spans="2:14" x14ac:dyDescent="0.25">
      <c r="B177" s="177">
        <f t="shared" si="2"/>
        <v>1.6600000000000013</v>
      </c>
      <c r="C177" s="171">
        <f>1/'ANALISI STATICA LINEARE'!$G$22*IF(B177&lt;'ANALISI STATICA LINEARE'!$G$28,'ANALISI STATICA LINEARE'!$G$23*'ANALISI STATICA LINEARE'!$G$26*'ANALISI STATICA LINEARE'!$G$32*'ANALISI STATICA LINEARE'!$G$9*(B177/'ANALISI STATICA LINEARE'!$G$28+1/('ANALISI STATICA LINEARE'!$G$32*'ANALISI STATICA LINEARE'!$G$9)*(1-B177/'ANALISI STATICA LINEARE'!$G$28)),IF(B177&lt;'ANALISI STATICA LINEARE'!$G$29,'ANALISI STATICA LINEARE'!$G$23*'ANALISI STATICA LINEARE'!$G$26*'ANALISI STATICA LINEARE'!$G$32*'ANALISI STATICA LINEARE'!$G$9,IF(B177&lt;'ANALISI STATICA LINEARE'!$G$30,'ANALISI STATICA LINEARE'!$G$23*'ANALISI STATICA LINEARE'!$G$26*'ANALISI STATICA LINEARE'!$G$32*'ANALISI STATICA LINEARE'!$G$9*('ANALISI STATICA LINEARE'!$G$29/B177),'ANALISI STATICA LINEARE'!$G$23*'ANALISI STATICA LINEARE'!$G$26*'ANALISI STATICA LINEARE'!$G$32*'ANALISI STATICA LINEARE'!$G$9*(('ANALISI STATICA LINEARE'!$G$29*'ANALISI STATICA LINEARE'!$G$30)/B177^2))))</f>
        <v>0.20163244478099532</v>
      </c>
      <c r="D177" s="171">
        <f>1/'ANALISI STATICA LINEARE'!$G$22*IF(B177&lt;'ANALISI STATICA LINEARE'!$G$28,'ANALISI STATICA LINEARE'!$G$23*'ANALISI STATICA LINEARE'!$G$26*'ANALISI STATICA LINEARE'!$G$33*'ANALISI STATICA LINEARE'!$G$9*(B177/'ANALISI STATICA LINEARE'!$G$28+1/('ANALISI STATICA LINEARE'!$G$33*'ANALISI STATICA LINEARE'!$G$9)*(1-B177/'ANALISI STATICA LINEARE'!$G$28)),IF(B177&lt;'ANALISI STATICA LINEARE'!$G$29,'ANALISI STATICA LINEARE'!$G$23*'ANALISI STATICA LINEARE'!$G$26*'ANALISI STATICA LINEARE'!$G$33*'ANALISI STATICA LINEARE'!$G$9,IF(B177&lt;'ANALISI STATICA LINEARE'!$G$30,'ANALISI STATICA LINEARE'!$G$23*'ANALISI STATICA LINEARE'!$G$26*'ANALISI STATICA LINEARE'!$G$33*'ANALISI STATICA LINEARE'!$G$9*('ANALISI STATICA LINEARE'!$G$29/B177),'ANALISI STATICA LINEARE'!$G$23*'ANALISI STATICA LINEARE'!$G$26*'ANALISI STATICA LINEARE'!$G$33*'ANALISI STATICA LINEARE'!$G$9*(('ANALISI STATICA LINEARE'!$G$29*'ANALISI STATICA LINEARE'!$G$30)/B177^2))))</f>
        <v>7.0011265548956716E-2</v>
      </c>
      <c r="E177" s="20"/>
      <c r="F177" s="20"/>
      <c r="G177" s="20"/>
      <c r="H177" s="20"/>
      <c r="I177" s="20"/>
      <c r="J177" s="20"/>
      <c r="K177" s="20"/>
      <c r="L177" s="20"/>
      <c r="M177" s="20"/>
      <c r="N177" s="20"/>
    </row>
    <row r="178" spans="2:14" x14ac:dyDescent="0.25">
      <c r="B178" s="177">
        <f t="shared" si="2"/>
        <v>1.6700000000000013</v>
      </c>
      <c r="C178" s="171">
        <f>1/'ANALISI STATICA LINEARE'!$G$22*IF(B178&lt;'ANALISI STATICA LINEARE'!$G$28,'ANALISI STATICA LINEARE'!$G$23*'ANALISI STATICA LINEARE'!$G$26*'ANALISI STATICA LINEARE'!$G$32*'ANALISI STATICA LINEARE'!$G$9*(B178/'ANALISI STATICA LINEARE'!$G$28+1/('ANALISI STATICA LINEARE'!$G$32*'ANALISI STATICA LINEARE'!$G$9)*(1-B178/'ANALISI STATICA LINEARE'!$G$28)),IF(B178&lt;'ANALISI STATICA LINEARE'!$G$29,'ANALISI STATICA LINEARE'!$G$23*'ANALISI STATICA LINEARE'!$G$26*'ANALISI STATICA LINEARE'!$G$32*'ANALISI STATICA LINEARE'!$G$9,IF(B178&lt;'ANALISI STATICA LINEARE'!$G$30,'ANALISI STATICA LINEARE'!$G$23*'ANALISI STATICA LINEARE'!$G$26*'ANALISI STATICA LINEARE'!$G$32*'ANALISI STATICA LINEARE'!$G$9*('ANALISI STATICA LINEARE'!$G$29/B178),'ANALISI STATICA LINEARE'!$G$23*'ANALISI STATICA LINEARE'!$G$26*'ANALISI STATICA LINEARE'!$G$32*'ANALISI STATICA LINEARE'!$G$9*(('ANALISI STATICA LINEARE'!$G$29*'ANALISI STATICA LINEARE'!$G$30)/B178^2))))</f>
        <v>0.20042506487212711</v>
      </c>
      <c r="D178" s="171">
        <f>1/'ANALISI STATICA LINEARE'!$G$22*IF(B178&lt;'ANALISI STATICA LINEARE'!$G$28,'ANALISI STATICA LINEARE'!$G$23*'ANALISI STATICA LINEARE'!$G$26*'ANALISI STATICA LINEARE'!$G$33*'ANALISI STATICA LINEARE'!$G$9*(B178/'ANALISI STATICA LINEARE'!$G$28+1/('ANALISI STATICA LINEARE'!$G$33*'ANALISI STATICA LINEARE'!$G$9)*(1-B178/'ANALISI STATICA LINEARE'!$G$28)),IF(B178&lt;'ANALISI STATICA LINEARE'!$G$29,'ANALISI STATICA LINEARE'!$G$23*'ANALISI STATICA LINEARE'!$G$26*'ANALISI STATICA LINEARE'!$G$33*'ANALISI STATICA LINEARE'!$G$9,IF(B178&lt;'ANALISI STATICA LINEARE'!$G$30,'ANALISI STATICA LINEARE'!$G$23*'ANALISI STATICA LINEARE'!$G$26*'ANALISI STATICA LINEARE'!$G$33*'ANALISI STATICA LINEARE'!$G$9*('ANALISI STATICA LINEARE'!$G$29/B178),'ANALISI STATICA LINEARE'!$G$23*'ANALISI STATICA LINEARE'!$G$26*'ANALISI STATICA LINEARE'!$G$33*'ANALISI STATICA LINEARE'!$G$9*(('ANALISI STATICA LINEARE'!$G$29*'ANALISI STATICA LINEARE'!$G$30)/B178^2))))</f>
        <v>6.9592036413933037E-2</v>
      </c>
      <c r="E178" s="20"/>
      <c r="F178" s="20"/>
      <c r="G178" s="20"/>
      <c r="H178" s="20"/>
      <c r="I178" s="20"/>
      <c r="J178" s="20"/>
      <c r="K178" s="20"/>
      <c r="L178" s="20"/>
      <c r="M178" s="20"/>
      <c r="N178" s="20"/>
    </row>
    <row r="179" spans="2:14" x14ac:dyDescent="0.25">
      <c r="B179" s="177">
        <f t="shared" si="2"/>
        <v>1.6800000000000013</v>
      </c>
      <c r="C179" s="171">
        <f>1/'ANALISI STATICA LINEARE'!$G$22*IF(B179&lt;'ANALISI STATICA LINEARE'!$G$28,'ANALISI STATICA LINEARE'!$G$23*'ANALISI STATICA LINEARE'!$G$26*'ANALISI STATICA LINEARE'!$G$32*'ANALISI STATICA LINEARE'!$G$9*(B179/'ANALISI STATICA LINEARE'!$G$28+1/('ANALISI STATICA LINEARE'!$G$32*'ANALISI STATICA LINEARE'!$G$9)*(1-B179/'ANALISI STATICA LINEARE'!$G$28)),IF(B179&lt;'ANALISI STATICA LINEARE'!$G$29,'ANALISI STATICA LINEARE'!$G$23*'ANALISI STATICA LINEARE'!$G$26*'ANALISI STATICA LINEARE'!$G$32*'ANALISI STATICA LINEARE'!$G$9,IF(B179&lt;'ANALISI STATICA LINEARE'!$G$30,'ANALISI STATICA LINEARE'!$G$23*'ANALISI STATICA LINEARE'!$G$26*'ANALISI STATICA LINEARE'!$G$32*'ANALISI STATICA LINEARE'!$G$9*('ANALISI STATICA LINEARE'!$G$29/B179),'ANALISI STATICA LINEARE'!$G$23*'ANALISI STATICA LINEARE'!$G$26*'ANALISI STATICA LINEARE'!$G$32*'ANALISI STATICA LINEARE'!$G$9*(('ANALISI STATICA LINEARE'!$G$29*'ANALISI STATICA LINEARE'!$G$30)/B179^2))))</f>
        <v>0.19923205853360254</v>
      </c>
      <c r="D179" s="171">
        <f>1/'ANALISI STATICA LINEARE'!$G$22*IF(B179&lt;'ANALISI STATICA LINEARE'!$G$28,'ANALISI STATICA LINEARE'!$G$23*'ANALISI STATICA LINEARE'!$G$26*'ANALISI STATICA LINEARE'!$G$33*'ANALISI STATICA LINEARE'!$G$9*(B179/'ANALISI STATICA LINEARE'!$G$28+1/('ANALISI STATICA LINEARE'!$G$33*'ANALISI STATICA LINEARE'!$G$9)*(1-B179/'ANALISI STATICA LINEARE'!$G$28)),IF(B179&lt;'ANALISI STATICA LINEARE'!$G$29,'ANALISI STATICA LINEARE'!$G$23*'ANALISI STATICA LINEARE'!$G$26*'ANALISI STATICA LINEARE'!$G$33*'ANALISI STATICA LINEARE'!$G$9,IF(B179&lt;'ANALISI STATICA LINEARE'!$G$30,'ANALISI STATICA LINEARE'!$G$23*'ANALISI STATICA LINEARE'!$G$26*'ANALISI STATICA LINEARE'!$G$33*'ANALISI STATICA LINEARE'!$G$9*('ANALISI STATICA LINEARE'!$G$29/B179),'ANALISI STATICA LINEARE'!$G$23*'ANALISI STATICA LINEARE'!$G$26*'ANALISI STATICA LINEARE'!$G$33*'ANALISI STATICA LINEARE'!$G$9*(('ANALISI STATICA LINEARE'!$G$29*'ANALISI STATICA LINEARE'!$G$30)/B179^2))))</f>
        <v>6.9177798101945326E-2</v>
      </c>
      <c r="E179" s="20"/>
      <c r="F179" s="20"/>
      <c r="G179" s="20"/>
      <c r="H179" s="20"/>
      <c r="I179" s="20"/>
      <c r="J179" s="20"/>
      <c r="K179" s="20"/>
      <c r="L179" s="20"/>
      <c r="M179" s="20"/>
      <c r="N179" s="20"/>
    </row>
    <row r="180" spans="2:14" x14ac:dyDescent="0.25">
      <c r="B180" s="177">
        <f t="shared" si="2"/>
        <v>1.6900000000000013</v>
      </c>
      <c r="C180" s="171">
        <f>1/'ANALISI STATICA LINEARE'!$G$22*IF(B180&lt;'ANALISI STATICA LINEARE'!$G$28,'ANALISI STATICA LINEARE'!$G$23*'ANALISI STATICA LINEARE'!$G$26*'ANALISI STATICA LINEARE'!$G$32*'ANALISI STATICA LINEARE'!$G$9*(B180/'ANALISI STATICA LINEARE'!$G$28+1/('ANALISI STATICA LINEARE'!$G$32*'ANALISI STATICA LINEARE'!$G$9)*(1-B180/'ANALISI STATICA LINEARE'!$G$28)),IF(B180&lt;'ANALISI STATICA LINEARE'!$G$29,'ANALISI STATICA LINEARE'!$G$23*'ANALISI STATICA LINEARE'!$G$26*'ANALISI STATICA LINEARE'!$G$32*'ANALISI STATICA LINEARE'!$G$9,IF(B180&lt;'ANALISI STATICA LINEARE'!$G$30,'ANALISI STATICA LINEARE'!$G$23*'ANALISI STATICA LINEARE'!$G$26*'ANALISI STATICA LINEARE'!$G$32*'ANALISI STATICA LINEARE'!$G$9*('ANALISI STATICA LINEARE'!$G$29/B180),'ANALISI STATICA LINEARE'!$G$23*'ANALISI STATICA LINEARE'!$G$26*'ANALISI STATICA LINEARE'!$G$32*'ANALISI STATICA LINEARE'!$G$9*(('ANALISI STATICA LINEARE'!$G$29*'ANALISI STATICA LINEARE'!$G$30)/B180^2))))</f>
        <v>0.19805317061328537</v>
      </c>
      <c r="D180" s="171">
        <f>1/'ANALISI STATICA LINEARE'!$G$22*IF(B180&lt;'ANALISI STATICA LINEARE'!$G$28,'ANALISI STATICA LINEARE'!$G$23*'ANALISI STATICA LINEARE'!$G$26*'ANALISI STATICA LINEARE'!$G$33*'ANALISI STATICA LINEARE'!$G$9*(B180/'ANALISI STATICA LINEARE'!$G$28+1/('ANALISI STATICA LINEARE'!$G$33*'ANALISI STATICA LINEARE'!$G$9)*(1-B180/'ANALISI STATICA LINEARE'!$G$28)),IF(B180&lt;'ANALISI STATICA LINEARE'!$G$29,'ANALISI STATICA LINEARE'!$G$23*'ANALISI STATICA LINEARE'!$G$26*'ANALISI STATICA LINEARE'!$G$33*'ANALISI STATICA LINEARE'!$G$9,IF(B180&lt;'ANALISI STATICA LINEARE'!$G$30,'ANALISI STATICA LINEARE'!$G$23*'ANALISI STATICA LINEARE'!$G$26*'ANALISI STATICA LINEARE'!$G$33*'ANALISI STATICA LINEARE'!$G$9*('ANALISI STATICA LINEARE'!$G$29/B180),'ANALISI STATICA LINEARE'!$G$23*'ANALISI STATICA LINEARE'!$G$26*'ANALISI STATICA LINEARE'!$G$33*'ANALISI STATICA LINEARE'!$G$9*(('ANALISI STATICA LINEARE'!$G$29*'ANALISI STATICA LINEARE'!$G$30)/B180^2))))</f>
        <v>6.8768462018501869E-2</v>
      </c>
      <c r="E180" s="20"/>
      <c r="F180" s="20"/>
      <c r="G180" s="20"/>
      <c r="H180" s="20"/>
      <c r="I180" s="20"/>
      <c r="J180" s="20"/>
      <c r="K180" s="20"/>
      <c r="L180" s="20"/>
      <c r="M180" s="20"/>
      <c r="N180" s="20"/>
    </row>
    <row r="181" spans="2:14" x14ac:dyDescent="0.25">
      <c r="B181" s="177">
        <f t="shared" si="2"/>
        <v>1.7000000000000013</v>
      </c>
      <c r="C181" s="171">
        <f>1/'ANALISI STATICA LINEARE'!$G$22*IF(B181&lt;'ANALISI STATICA LINEARE'!$G$28,'ANALISI STATICA LINEARE'!$G$23*'ANALISI STATICA LINEARE'!$G$26*'ANALISI STATICA LINEARE'!$G$32*'ANALISI STATICA LINEARE'!$G$9*(B181/'ANALISI STATICA LINEARE'!$G$28+1/('ANALISI STATICA LINEARE'!$G$32*'ANALISI STATICA LINEARE'!$G$9)*(1-B181/'ANALISI STATICA LINEARE'!$G$28)),IF(B181&lt;'ANALISI STATICA LINEARE'!$G$29,'ANALISI STATICA LINEARE'!$G$23*'ANALISI STATICA LINEARE'!$G$26*'ANALISI STATICA LINEARE'!$G$32*'ANALISI STATICA LINEARE'!$G$9,IF(B181&lt;'ANALISI STATICA LINEARE'!$G$30,'ANALISI STATICA LINEARE'!$G$23*'ANALISI STATICA LINEARE'!$G$26*'ANALISI STATICA LINEARE'!$G$32*'ANALISI STATICA LINEARE'!$G$9*('ANALISI STATICA LINEARE'!$G$29/B181),'ANALISI STATICA LINEARE'!$G$23*'ANALISI STATICA LINEARE'!$G$26*'ANALISI STATICA LINEARE'!$G$32*'ANALISI STATICA LINEARE'!$G$9*(('ANALISI STATICA LINEARE'!$G$29*'ANALISI STATICA LINEARE'!$G$30)/B181^2))))</f>
        <v>0.19688815196261897</v>
      </c>
      <c r="D181" s="171">
        <f>1/'ANALISI STATICA LINEARE'!$G$22*IF(B181&lt;'ANALISI STATICA LINEARE'!$G$28,'ANALISI STATICA LINEARE'!$G$23*'ANALISI STATICA LINEARE'!$G$26*'ANALISI STATICA LINEARE'!$G$33*'ANALISI STATICA LINEARE'!$G$9*(B181/'ANALISI STATICA LINEARE'!$G$28+1/('ANALISI STATICA LINEARE'!$G$33*'ANALISI STATICA LINEARE'!$G$9)*(1-B181/'ANALISI STATICA LINEARE'!$G$28)),IF(B181&lt;'ANALISI STATICA LINEARE'!$G$29,'ANALISI STATICA LINEARE'!$G$23*'ANALISI STATICA LINEARE'!$G$26*'ANALISI STATICA LINEARE'!$G$33*'ANALISI STATICA LINEARE'!$G$9,IF(B181&lt;'ANALISI STATICA LINEARE'!$G$30,'ANALISI STATICA LINEARE'!$G$23*'ANALISI STATICA LINEARE'!$G$26*'ANALISI STATICA LINEARE'!$G$33*'ANALISI STATICA LINEARE'!$G$9*('ANALISI STATICA LINEARE'!$G$29/B181),'ANALISI STATICA LINEARE'!$G$23*'ANALISI STATICA LINEARE'!$G$26*'ANALISI STATICA LINEARE'!$G$33*'ANALISI STATICA LINEARE'!$G$9*(('ANALISI STATICA LINEARE'!$G$29*'ANALISI STATICA LINEARE'!$G$30)/B181^2))))</f>
        <v>6.8363941653687144E-2</v>
      </c>
      <c r="E181" s="20"/>
      <c r="F181" s="20"/>
      <c r="G181" s="20"/>
      <c r="H181" s="20"/>
      <c r="I181" s="20"/>
      <c r="J181" s="20"/>
      <c r="K181" s="20"/>
      <c r="L181" s="20"/>
      <c r="M181" s="20"/>
      <c r="N181" s="20"/>
    </row>
    <row r="182" spans="2:14" x14ac:dyDescent="0.25">
      <c r="B182" s="177">
        <f t="shared" si="2"/>
        <v>1.7100000000000013</v>
      </c>
      <c r="C182" s="171">
        <f>1/'ANALISI STATICA LINEARE'!$G$22*IF(B182&lt;'ANALISI STATICA LINEARE'!$G$28,'ANALISI STATICA LINEARE'!$G$23*'ANALISI STATICA LINEARE'!$G$26*'ANALISI STATICA LINEARE'!$G$32*'ANALISI STATICA LINEARE'!$G$9*(B182/'ANALISI STATICA LINEARE'!$G$28+1/('ANALISI STATICA LINEARE'!$G$32*'ANALISI STATICA LINEARE'!$G$9)*(1-B182/'ANALISI STATICA LINEARE'!$G$28)),IF(B182&lt;'ANALISI STATICA LINEARE'!$G$29,'ANALISI STATICA LINEARE'!$G$23*'ANALISI STATICA LINEARE'!$G$26*'ANALISI STATICA LINEARE'!$G$32*'ANALISI STATICA LINEARE'!$G$9,IF(B182&lt;'ANALISI STATICA LINEARE'!$G$30,'ANALISI STATICA LINEARE'!$G$23*'ANALISI STATICA LINEARE'!$G$26*'ANALISI STATICA LINEARE'!$G$32*'ANALISI STATICA LINEARE'!$G$9*('ANALISI STATICA LINEARE'!$G$29/B182),'ANALISI STATICA LINEARE'!$G$23*'ANALISI STATICA LINEARE'!$G$26*'ANALISI STATICA LINEARE'!$G$32*'ANALISI STATICA LINEARE'!$G$9*(('ANALISI STATICA LINEARE'!$G$29*'ANALISI STATICA LINEARE'!$G$30)/B182^2))))</f>
        <v>0.19573675926108317</v>
      </c>
      <c r="D182" s="171">
        <f>1/'ANALISI STATICA LINEARE'!$G$22*IF(B182&lt;'ANALISI STATICA LINEARE'!$G$28,'ANALISI STATICA LINEARE'!$G$23*'ANALISI STATICA LINEARE'!$G$26*'ANALISI STATICA LINEARE'!$G$33*'ANALISI STATICA LINEARE'!$G$9*(B182/'ANALISI STATICA LINEARE'!$G$28+1/('ANALISI STATICA LINEARE'!$G$33*'ANALISI STATICA LINEARE'!$G$9)*(1-B182/'ANALISI STATICA LINEARE'!$G$28)),IF(B182&lt;'ANALISI STATICA LINEARE'!$G$29,'ANALISI STATICA LINEARE'!$G$23*'ANALISI STATICA LINEARE'!$G$26*'ANALISI STATICA LINEARE'!$G$33*'ANALISI STATICA LINEARE'!$G$9,IF(B182&lt;'ANALISI STATICA LINEARE'!$G$30,'ANALISI STATICA LINEARE'!$G$23*'ANALISI STATICA LINEARE'!$G$26*'ANALISI STATICA LINEARE'!$G$33*'ANALISI STATICA LINEARE'!$G$9*('ANALISI STATICA LINEARE'!$G$29/B182),'ANALISI STATICA LINEARE'!$G$23*'ANALISI STATICA LINEARE'!$G$26*'ANALISI STATICA LINEARE'!$G$33*'ANALISI STATICA LINEARE'!$G$9*(('ANALISI STATICA LINEARE'!$G$29*'ANALISI STATICA LINEARE'!$G$30)/B182^2))))</f>
        <v>6.7964152521209437E-2</v>
      </c>
      <c r="E182" s="20"/>
      <c r="F182" s="20"/>
      <c r="G182" s="20"/>
      <c r="H182" s="20"/>
      <c r="I182" s="20"/>
      <c r="J182" s="20"/>
      <c r="K182" s="20"/>
      <c r="L182" s="20"/>
      <c r="M182" s="20"/>
      <c r="N182" s="20"/>
    </row>
    <row r="183" spans="2:14" x14ac:dyDescent="0.25">
      <c r="B183" s="177">
        <f t="shared" si="2"/>
        <v>1.7200000000000013</v>
      </c>
      <c r="C183" s="171">
        <f>1/'ANALISI STATICA LINEARE'!$G$22*IF(B183&lt;'ANALISI STATICA LINEARE'!$G$28,'ANALISI STATICA LINEARE'!$G$23*'ANALISI STATICA LINEARE'!$G$26*'ANALISI STATICA LINEARE'!$G$32*'ANALISI STATICA LINEARE'!$G$9*(B183/'ANALISI STATICA LINEARE'!$G$28+1/('ANALISI STATICA LINEARE'!$G$32*'ANALISI STATICA LINEARE'!$G$9)*(1-B183/'ANALISI STATICA LINEARE'!$G$28)),IF(B183&lt;'ANALISI STATICA LINEARE'!$G$29,'ANALISI STATICA LINEARE'!$G$23*'ANALISI STATICA LINEARE'!$G$26*'ANALISI STATICA LINEARE'!$G$32*'ANALISI STATICA LINEARE'!$G$9,IF(B183&lt;'ANALISI STATICA LINEARE'!$G$30,'ANALISI STATICA LINEARE'!$G$23*'ANALISI STATICA LINEARE'!$G$26*'ANALISI STATICA LINEARE'!$G$32*'ANALISI STATICA LINEARE'!$G$9*('ANALISI STATICA LINEARE'!$G$29/B183),'ANALISI STATICA LINEARE'!$G$23*'ANALISI STATICA LINEARE'!$G$26*'ANALISI STATICA LINEARE'!$G$32*'ANALISI STATICA LINEARE'!$G$9*(('ANALISI STATICA LINEARE'!$G$29*'ANALISI STATICA LINEARE'!$G$30)/B183^2))))</f>
        <v>0.19459875484677458</v>
      </c>
      <c r="D183" s="171">
        <f>1/'ANALISI STATICA LINEARE'!$G$22*IF(B183&lt;'ANALISI STATICA LINEARE'!$G$28,'ANALISI STATICA LINEARE'!$G$23*'ANALISI STATICA LINEARE'!$G$26*'ANALISI STATICA LINEARE'!$G$33*'ANALISI STATICA LINEARE'!$G$9*(B183/'ANALISI STATICA LINEARE'!$G$28+1/('ANALISI STATICA LINEARE'!$G$33*'ANALISI STATICA LINEARE'!$G$9)*(1-B183/'ANALISI STATICA LINEARE'!$G$28)),IF(B183&lt;'ANALISI STATICA LINEARE'!$G$29,'ANALISI STATICA LINEARE'!$G$23*'ANALISI STATICA LINEARE'!$G$26*'ANALISI STATICA LINEARE'!$G$33*'ANALISI STATICA LINEARE'!$G$9,IF(B183&lt;'ANALISI STATICA LINEARE'!$G$30,'ANALISI STATICA LINEARE'!$G$23*'ANALISI STATICA LINEARE'!$G$26*'ANALISI STATICA LINEARE'!$G$33*'ANALISI STATICA LINEARE'!$G$9*('ANALISI STATICA LINEARE'!$G$29/B183),'ANALISI STATICA LINEARE'!$G$23*'ANALISI STATICA LINEARE'!$G$26*'ANALISI STATICA LINEARE'!$G$33*'ANALISI STATICA LINEARE'!$G$9*(('ANALISI STATICA LINEARE'!$G$29*'ANALISI STATICA LINEARE'!$G$30)/B183^2))))</f>
        <v>6.7569012099574513E-2</v>
      </c>
      <c r="E183" s="20"/>
      <c r="F183" s="20"/>
      <c r="G183" s="20"/>
      <c r="H183" s="20"/>
      <c r="I183" s="20"/>
      <c r="J183" s="20"/>
      <c r="K183" s="20"/>
      <c r="L183" s="20"/>
      <c r="M183" s="20"/>
      <c r="N183" s="20"/>
    </row>
    <row r="184" spans="2:14" x14ac:dyDescent="0.25">
      <c r="B184" s="177">
        <f t="shared" si="2"/>
        <v>1.7300000000000013</v>
      </c>
      <c r="C184" s="171">
        <f>1/'ANALISI STATICA LINEARE'!$G$22*IF(B184&lt;'ANALISI STATICA LINEARE'!$G$28,'ANALISI STATICA LINEARE'!$G$23*'ANALISI STATICA LINEARE'!$G$26*'ANALISI STATICA LINEARE'!$G$32*'ANALISI STATICA LINEARE'!$G$9*(B184/'ANALISI STATICA LINEARE'!$G$28+1/('ANALISI STATICA LINEARE'!$G$32*'ANALISI STATICA LINEARE'!$G$9)*(1-B184/'ANALISI STATICA LINEARE'!$G$28)),IF(B184&lt;'ANALISI STATICA LINEARE'!$G$29,'ANALISI STATICA LINEARE'!$G$23*'ANALISI STATICA LINEARE'!$G$26*'ANALISI STATICA LINEARE'!$G$32*'ANALISI STATICA LINEARE'!$G$9,IF(B184&lt;'ANALISI STATICA LINEARE'!$G$30,'ANALISI STATICA LINEARE'!$G$23*'ANALISI STATICA LINEARE'!$G$26*'ANALISI STATICA LINEARE'!$G$32*'ANALISI STATICA LINEARE'!$G$9*('ANALISI STATICA LINEARE'!$G$29/B184),'ANALISI STATICA LINEARE'!$G$23*'ANALISI STATICA LINEARE'!$G$26*'ANALISI STATICA LINEARE'!$G$32*'ANALISI STATICA LINEARE'!$G$9*(('ANALISI STATICA LINEARE'!$G$29*'ANALISI STATICA LINEARE'!$G$30)/B184^2))))</f>
        <v>0.19347390655286256</v>
      </c>
      <c r="D184" s="171">
        <f>1/'ANALISI STATICA LINEARE'!$G$22*IF(B184&lt;'ANALISI STATICA LINEARE'!$G$28,'ANALISI STATICA LINEARE'!$G$23*'ANALISI STATICA LINEARE'!$G$26*'ANALISI STATICA LINEARE'!$G$33*'ANALISI STATICA LINEARE'!$G$9*(B184/'ANALISI STATICA LINEARE'!$G$28+1/('ANALISI STATICA LINEARE'!$G$33*'ANALISI STATICA LINEARE'!$G$9)*(1-B184/'ANALISI STATICA LINEARE'!$G$28)),IF(B184&lt;'ANALISI STATICA LINEARE'!$G$29,'ANALISI STATICA LINEARE'!$G$23*'ANALISI STATICA LINEARE'!$G$26*'ANALISI STATICA LINEARE'!$G$33*'ANALISI STATICA LINEARE'!$G$9,IF(B184&lt;'ANALISI STATICA LINEARE'!$G$30,'ANALISI STATICA LINEARE'!$G$23*'ANALISI STATICA LINEARE'!$G$26*'ANALISI STATICA LINEARE'!$G$33*'ANALISI STATICA LINEARE'!$G$9*('ANALISI STATICA LINEARE'!$G$29/B184),'ANALISI STATICA LINEARE'!$G$23*'ANALISI STATICA LINEARE'!$G$26*'ANALISI STATICA LINEARE'!$G$33*'ANALISI STATICA LINEARE'!$G$9*(('ANALISI STATICA LINEARE'!$G$29*'ANALISI STATICA LINEARE'!$G$30)/B184^2))))</f>
        <v>6.7178439775299512E-2</v>
      </c>
      <c r="E184" s="20"/>
      <c r="F184" s="20"/>
      <c r="G184" s="20"/>
      <c r="H184" s="20"/>
      <c r="I184" s="20"/>
      <c r="J184" s="20"/>
      <c r="K184" s="20"/>
      <c r="L184" s="20"/>
      <c r="M184" s="20"/>
      <c r="N184" s="20"/>
    </row>
    <row r="185" spans="2:14" x14ac:dyDescent="0.25">
      <c r="B185" s="177">
        <f t="shared" si="2"/>
        <v>1.7400000000000013</v>
      </c>
      <c r="C185" s="171">
        <f>1/'ANALISI STATICA LINEARE'!$G$22*IF(B185&lt;'ANALISI STATICA LINEARE'!$G$28,'ANALISI STATICA LINEARE'!$G$23*'ANALISI STATICA LINEARE'!$G$26*'ANALISI STATICA LINEARE'!$G$32*'ANALISI STATICA LINEARE'!$G$9*(B185/'ANALISI STATICA LINEARE'!$G$28+1/('ANALISI STATICA LINEARE'!$G$32*'ANALISI STATICA LINEARE'!$G$9)*(1-B185/'ANALISI STATICA LINEARE'!$G$28)),IF(B185&lt;'ANALISI STATICA LINEARE'!$G$29,'ANALISI STATICA LINEARE'!$G$23*'ANALISI STATICA LINEARE'!$G$26*'ANALISI STATICA LINEARE'!$G$32*'ANALISI STATICA LINEARE'!$G$9,IF(B185&lt;'ANALISI STATICA LINEARE'!$G$30,'ANALISI STATICA LINEARE'!$G$23*'ANALISI STATICA LINEARE'!$G$26*'ANALISI STATICA LINEARE'!$G$32*'ANALISI STATICA LINEARE'!$G$9*('ANALISI STATICA LINEARE'!$G$29/B185),'ANALISI STATICA LINEARE'!$G$23*'ANALISI STATICA LINEARE'!$G$26*'ANALISI STATICA LINEARE'!$G$32*'ANALISI STATICA LINEARE'!$G$9*(('ANALISI STATICA LINEARE'!$G$29*'ANALISI STATICA LINEARE'!$G$30)/B185^2))))</f>
        <v>0.19236198754968523</v>
      </c>
      <c r="D185" s="171">
        <f>1/'ANALISI STATICA LINEARE'!$G$22*IF(B185&lt;'ANALISI STATICA LINEARE'!$G$28,'ANALISI STATICA LINEARE'!$G$23*'ANALISI STATICA LINEARE'!$G$26*'ANALISI STATICA LINEARE'!$G$33*'ANALISI STATICA LINEARE'!$G$9*(B185/'ANALISI STATICA LINEARE'!$G$28+1/('ANALISI STATICA LINEARE'!$G$33*'ANALISI STATICA LINEARE'!$G$9)*(1-B185/'ANALISI STATICA LINEARE'!$G$28)),IF(B185&lt;'ANALISI STATICA LINEARE'!$G$29,'ANALISI STATICA LINEARE'!$G$23*'ANALISI STATICA LINEARE'!$G$26*'ANALISI STATICA LINEARE'!$G$33*'ANALISI STATICA LINEARE'!$G$9,IF(B185&lt;'ANALISI STATICA LINEARE'!$G$30,'ANALISI STATICA LINEARE'!$G$23*'ANALISI STATICA LINEARE'!$G$26*'ANALISI STATICA LINEARE'!$G$33*'ANALISI STATICA LINEARE'!$G$9*('ANALISI STATICA LINEARE'!$G$29/B185),'ANALISI STATICA LINEARE'!$G$23*'ANALISI STATICA LINEARE'!$G$26*'ANALISI STATICA LINEARE'!$G$33*'ANALISI STATICA LINEARE'!$G$9*(('ANALISI STATICA LINEARE'!$G$29*'ANALISI STATICA LINEARE'!$G$30)/B185^2))))</f>
        <v>6.679235678808515E-2</v>
      </c>
      <c r="E185" s="20"/>
      <c r="F185" s="20"/>
      <c r="G185" s="20"/>
      <c r="H185" s="20"/>
      <c r="I185" s="20"/>
      <c r="J185" s="20"/>
      <c r="K185" s="20"/>
      <c r="L185" s="20"/>
      <c r="M185" s="20"/>
      <c r="N185" s="20"/>
    </row>
    <row r="186" spans="2:14" x14ac:dyDescent="0.25">
      <c r="B186" s="177">
        <f t="shared" si="2"/>
        <v>1.7500000000000013</v>
      </c>
      <c r="C186" s="171">
        <f>1/'ANALISI STATICA LINEARE'!$G$22*IF(B186&lt;'ANALISI STATICA LINEARE'!$G$28,'ANALISI STATICA LINEARE'!$G$23*'ANALISI STATICA LINEARE'!$G$26*'ANALISI STATICA LINEARE'!$G$32*'ANALISI STATICA LINEARE'!$G$9*(B186/'ANALISI STATICA LINEARE'!$G$28+1/('ANALISI STATICA LINEARE'!$G$32*'ANALISI STATICA LINEARE'!$G$9)*(1-B186/'ANALISI STATICA LINEARE'!$G$28)),IF(B186&lt;'ANALISI STATICA LINEARE'!$G$29,'ANALISI STATICA LINEARE'!$G$23*'ANALISI STATICA LINEARE'!$G$26*'ANALISI STATICA LINEARE'!$G$32*'ANALISI STATICA LINEARE'!$G$9,IF(B186&lt;'ANALISI STATICA LINEARE'!$G$30,'ANALISI STATICA LINEARE'!$G$23*'ANALISI STATICA LINEARE'!$G$26*'ANALISI STATICA LINEARE'!$G$32*'ANALISI STATICA LINEARE'!$G$9*('ANALISI STATICA LINEARE'!$G$29/B186),'ANALISI STATICA LINEARE'!$G$23*'ANALISI STATICA LINEARE'!$G$26*'ANALISI STATICA LINEARE'!$G$32*'ANALISI STATICA LINEARE'!$G$9*(('ANALISI STATICA LINEARE'!$G$29*'ANALISI STATICA LINEARE'!$G$30)/B186^2))))</f>
        <v>0.19126277619225845</v>
      </c>
      <c r="D186" s="171">
        <f>1/'ANALISI STATICA LINEARE'!$G$22*IF(B186&lt;'ANALISI STATICA LINEARE'!$G$28,'ANALISI STATICA LINEARE'!$G$23*'ANALISI STATICA LINEARE'!$G$26*'ANALISI STATICA LINEARE'!$G$33*'ANALISI STATICA LINEARE'!$G$9*(B186/'ANALISI STATICA LINEARE'!$G$28+1/('ANALISI STATICA LINEARE'!$G$33*'ANALISI STATICA LINEARE'!$G$9)*(1-B186/'ANALISI STATICA LINEARE'!$G$28)),IF(B186&lt;'ANALISI STATICA LINEARE'!$G$29,'ANALISI STATICA LINEARE'!$G$23*'ANALISI STATICA LINEARE'!$G$26*'ANALISI STATICA LINEARE'!$G$33*'ANALISI STATICA LINEARE'!$G$9,IF(B186&lt;'ANALISI STATICA LINEARE'!$G$30,'ANALISI STATICA LINEARE'!$G$23*'ANALISI STATICA LINEARE'!$G$26*'ANALISI STATICA LINEARE'!$G$33*'ANALISI STATICA LINEARE'!$G$9*('ANALISI STATICA LINEARE'!$G$29/B186),'ANALISI STATICA LINEARE'!$G$23*'ANALISI STATICA LINEARE'!$G$26*'ANALISI STATICA LINEARE'!$G$33*'ANALISI STATICA LINEARE'!$G$9*(('ANALISI STATICA LINEARE'!$G$29*'ANALISI STATICA LINEARE'!$G$30)/B186^2))))</f>
        <v>6.6410686177867523E-2</v>
      </c>
      <c r="E186" s="20"/>
      <c r="F186" s="20"/>
      <c r="G186" s="20"/>
      <c r="H186" s="20"/>
      <c r="I186" s="20"/>
      <c r="J186" s="20"/>
      <c r="K186" s="20"/>
      <c r="L186" s="20"/>
      <c r="M186" s="20"/>
      <c r="N186" s="20"/>
    </row>
    <row r="187" spans="2:14" x14ac:dyDescent="0.25">
      <c r="B187" s="177">
        <f t="shared" si="2"/>
        <v>1.7600000000000013</v>
      </c>
      <c r="C187" s="171">
        <f>1/'ANALISI STATICA LINEARE'!$G$22*IF(B187&lt;'ANALISI STATICA LINEARE'!$G$28,'ANALISI STATICA LINEARE'!$G$23*'ANALISI STATICA LINEARE'!$G$26*'ANALISI STATICA LINEARE'!$G$32*'ANALISI STATICA LINEARE'!$G$9*(B187/'ANALISI STATICA LINEARE'!$G$28+1/('ANALISI STATICA LINEARE'!$G$32*'ANALISI STATICA LINEARE'!$G$9)*(1-B187/'ANALISI STATICA LINEARE'!$G$28)),IF(B187&lt;'ANALISI STATICA LINEARE'!$G$29,'ANALISI STATICA LINEARE'!$G$23*'ANALISI STATICA LINEARE'!$G$26*'ANALISI STATICA LINEARE'!$G$32*'ANALISI STATICA LINEARE'!$G$9,IF(B187&lt;'ANALISI STATICA LINEARE'!$G$30,'ANALISI STATICA LINEARE'!$G$23*'ANALISI STATICA LINEARE'!$G$26*'ANALISI STATICA LINEARE'!$G$32*'ANALISI STATICA LINEARE'!$G$9*('ANALISI STATICA LINEARE'!$G$29/B187),'ANALISI STATICA LINEARE'!$G$23*'ANALISI STATICA LINEARE'!$G$26*'ANALISI STATICA LINEARE'!$G$32*'ANALISI STATICA LINEARE'!$G$9*(('ANALISI STATICA LINEARE'!$G$29*'ANALISI STATICA LINEARE'!$G$30)/B187^2))))</f>
        <v>0.19017605587298422</v>
      </c>
      <c r="D187" s="171">
        <f>1/'ANALISI STATICA LINEARE'!$G$22*IF(B187&lt;'ANALISI STATICA LINEARE'!$G$28,'ANALISI STATICA LINEARE'!$G$23*'ANALISI STATICA LINEARE'!$G$26*'ANALISI STATICA LINEARE'!$G$33*'ANALISI STATICA LINEARE'!$G$9*(B187/'ANALISI STATICA LINEARE'!$G$28+1/('ANALISI STATICA LINEARE'!$G$33*'ANALISI STATICA LINEARE'!$G$9)*(1-B187/'ANALISI STATICA LINEARE'!$G$28)),IF(B187&lt;'ANALISI STATICA LINEARE'!$G$29,'ANALISI STATICA LINEARE'!$G$23*'ANALISI STATICA LINEARE'!$G$26*'ANALISI STATICA LINEARE'!$G$33*'ANALISI STATICA LINEARE'!$G$9,IF(B187&lt;'ANALISI STATICA LINEARE'!$G$30,'ANALISI STATICA LINEARE'!$G$23*'ANALISI STATICA LINEARE'!$G$26*'ANALISI STATICA LINEARE'!$G$33*'ANALISI STATICA LINEARE'!$G$9*('ANALISI STATICA LINEARE'!$G$29/B187),'ANALISI STATICA LINEARE'!$G$23*'ANALISI STATICA LINEARE'!$G$26*'ANALISI STATICA LINEARE'!$G$33*'ANALISI STATICA LINEARE'!$G$9*(('ANALISI STATICA LINEARE'!$G$29*'ANALISI STATICA LINEARE'!$G$30)/B187^2))))</f>
        <v>6.6033352733675083E-2</v>
      </c>
      <c r="E187" s="20"/>
      <c r="F187" s="20"/>
      <c r="G187" s="20"/>
      <c r="H187" s="20"/>
      <c r="I187" s="20"/>
      <c r="J187" s="20"/>
      <c r="K187" s="20"/>
      <c r="L187" s="20"/>
      <c r="M187" s="20"/>
      <c r="N187" s="20"/>
    </row>
    <row r="188" spans="2:14" x14ac:dyDescent="0.25">
      <c r="B188" s="177">
        <f t="shared" si="2"/>
        <v>1.7700000000000014</v>
      </c>
      <c r="C188" s="171">
        <f>1/'ANALISI STATICA LINEARE'!$G$22*IF(B188&lt;'ANALISI STATICA LINEARE'!$G$28,'ANALISI STATICA LINEARE'!$G$23*'ANALISI STATICA LINEARE'!$G$26*'ANALISI STATICA LINEARE'!$G$32*'ANALISI STATICA LINEARE'!$G$9*(B188/'ANALISI STATICA LINEARE'!$G$28+1/('ANALISI STATICA LINEARE'!$G$32*'ANALISI STATICA LINEARE'!$G$9)*(1-B188/'ANALISI STATICA LINEARE'!$G$28)),IF(B188&lt;'ANALISI STATICA LINEARE'!$G$29,'ANALISI STATICA LINEARE'!$G$23*'ANALISI STATICA LINEARE'!$G$26*'ANALISI STATICA LINEARE'!$G$32*'ANALISI STATICA LINEARE'!$G$9,IF(B188&lt;'ANALISI STATICA LINEARE'!$G$30,'ANALISI STATICA LINEARE'!$G$23*'ANALISI STATICA LINEARE'!$G$26*'ANALISI STATICA LINEARE'!$G$32*'ANALISI STATICA LINEARE'!$G$9*('ANALISI STATICA LINEARE'!$G$29/B188),'ANALISI STATICA LINEARE'!$G$23*'ANALISI STATICA LINEARE'!$G$26*'ANALISI STATICA LINEARE'!$G$32*'ANALISI STATICA LINEARE'!$G$9*(('ANALISI STATICA LINEARE'!$G$29*'ANALISI STATICA LINEARE'!$G$30)/B188^2))))</f>
        <v>0.18910161487935154</v>
      </c>
      <c r="D188" s="171">
        <f>1/'ANALISI STATICA LINEARE'!$G$22*IF(B188&lt;'ANALISI STATICA LINEARE'!$G$28,'ANALISI STATICA LINEARE'!$G$23*'ANALISI STATICA LINEARE'!$G$26*'ANALISI STATICA LINEARE'!$G$33*'ANALISI STATICA LINEARE'!$G$9*(B188/'ANALISI STATICA LINEARE'!$G$28+1/('ANALISI STATICA LINEARE'!$G$33*'ANALISI STATICA LINEARE'!$G$9)*(1-B188/'ANALISI STATICA LINEARE'!$G$28)),IF(B188&lt;'ANALISI STATICA LINEARE'!$G$29,'ANALISI STATICA LINEARE'!$G$23*'ANALISI STATICA LINEARE'!$G$26*'ANALISI STATICA LINEARE'!$G$33*'ANALISI STATICA LINEARE'!$G$9,IF(B188&lt;'ANALISI STATICA LINEARE'!$G$30,'ANALISI STATICA LINEARE'!$G$23*'ANALISI STATICA LINEARE'!$G$26*'ANALISI STATICA LINEARE'!$G$33*'ANALISI STATICA LINEARE'!$G$9*('ANALISI STATICA LINEARE'!$G$29/B188),'ANALISI STATICA LINEARE'!$G$23*'ANALISI STATICA LINEARE'!$G$26*'ANALISI STATICA LINEARE'!$G$33*'ANALISI STATICA LINEARE'!$G$9*(('ANALISI STATICA LINEARE'!$G$29*'ANALISI STATICA LINEARE'!$G$30)/B188^2))))</f>
        <v>6.56602829442193E-2</v>
      </c>
      <c r="E188" s="20"/>
      <c r="F188" s="20"/>
      <c r="G188" s="20"/>
      <c r="H188" s="20"/>
      <c r="I188" s="20"/>
      <c r="J188" s="20"/>
      <c r="K188" s="20"/>
      <c r="L188" s="20"/>
      <c r="M188" s="20"/>
      <c r="N188" s="20"/>
    </row>
    <row r="189" spans="2:14" x14ac:dyDescent="0.25">
      <c r="B189" s="177">
        <f t="shared" si="2"/>
        <v>1.7800000000000014</v>
      </c>
      <c r="C189" s="171">
        <f>1/'ANALISI STATICA LINEARE'!$G$22*IF(B189&lt;'ANALISI STATICA LINEARE'!$G$28,'ANALISI STATICA LINEARE'!$G$23*'ANALISI STATICA LINEARE'!$G$26*'ANALISI STATICA LINEARE'!$G$32*'ANALISI STATICA LINEARE'!$G$9*(B189/'ANALISI STATICA LINEARE'!$G$28+1/('ANALISI STATICA LINEARE'!$G$32*'ANALISI STATICA LINEARE'!$G$9)*(1-B189/'ANALISI STATICA LINEARE'!$G$28)),IF(B189&lt;'ANALISI STATICA LINEARE'!$G$29,'ANALISI STATICA LINEARE'!$G$23*'ANALISI STATICA LINEARE'!$G$26*'ANALISI STATICA LINEARE'!$G$32*'ANALISI STATICA LINEARE'!$G$9,IF(B189&lt;'ANALISI STATICA LINEARE'!$G$30,'ANALISI STATICA LINEARE'!$G$23*'ANALISI STATICA LINEARE'!$G$26*'ANALISI STATICA LINEARE'!$G$32*'ANALISI STATICA LINEARE'!$G$9*('ANALISI STATICA LINEARE'!$G$29/B189),'ANALISI STATICA LINEARE'!$G$23*'ANALISI STATICA LINEARE'!$G$26*'ANALISI STATICA LINEARE'!$G$32*'ANALISI STATICA LINEARE'!$G$9*(('ANALISI STATICA LINEARE'!$G$29*'ANALISI STATICA LINEARE'!$G$30)/B189^2))))</f>
        <v>0.18803924625643384</v>
      </c>
      <c r="D189" s="171">
        <f>1/'ANALISI STATICA LINEARE'!$G$22*IF(B189&lt;'ANALISI STATICA LINEARE'!$G$28,'ANALISI STATICA LINEARE'!$G$23*'ANALISI STATICA LINEARE'!$G$26*'ANALISI STATICA LINEARE'!$G$33*'ANALISI STATICA LINEARE'!$G$9*(B189/'ANALISI STATICA LINEARE'!$G$28+1/('ANALISI STATICA LINEARE'!$G$33*'ANALISI STATICA LINEARE'!$G$9)*(1-B189/'ANALISI STATICA LINEARE'!$G$28)),IF(B189&lt;'ANALISI STATICA LINEARE'!$G$29,'ANALISI STATICA LINEARE'!$G$23*'ANALISI STATICA LINEARE'!$G$26*'ANALISI STATICA LINEARE'!$G$33*'ANALISI STATICA LINEARE'!$G$9,IF(B189&lt;'ANALISI STATICA LINEARE'!$G$30,'ANALISI STATICA LINEARE'!$G$23*'ANALISI STATICA LINEARE'!$G$26*'ANALISI STATICA LINEARE'!$G$33*'ANALISI STATICA LINEARE'!$G$9*('ANALISI STATICA LINEARE'!$G$29/B189),'ANALISI STATICA LINEARE'!$G$23*'ANALISI STATICA LINEARE'!$G$26*'ANALISI STATICA LINEARE'!$G$33*'ANALISI STATICA LINEARE'!$G$9*(('ANALISI STATICA LINEARE'!$G$29*'ANALISI STATICA LINEARE'!$G$30)/B189^2))))</f>
        <v>6.5291404950150636E-2</v>
      </c>
      <c r="E189" s="20"/>
      <c r="F189" s="20"/>
      <c r="G189" s="20"/>
      <c r="H189" s="20"/>
      <c r="I189" s="20"/>
      <c r="J189" s="20"/>
      <c r="K189" s="20"/>
      <c r="L189" s="20"/>
      <c r="M189" s="20"/>
      <c r="N189" s="20"/>
    </row>
    <row r="190" spans="2:14" x14ac:dyDescent="0.25">
      <c r="B190" s="177">
        <f t="shared" si="2"/>
        <v>1.7900000000000014</v>
      </c>
      <c r="C190" s="171">
        <f>1/'ANALISI STATICA LINEARE'!$G$22*IF(B190&lt;'ANALISI STATICA LINEARE'!$G$28,'ANALISI STATICA LINEARE'!$G$23*'ANALISI STATICA LINEARE'!$G$26*'ANALISI STATICA LINEARE'!$G$32*'ANALISI STATICA LINEARE'!$G$9*(B190/'ANALISI STATICA LINEARE'!$G$28+1/('ANALISI STATICA LINEARE'!$G$32*'ANALISI STATICA LINEARE'!$G$9)*(1-B190/'ANALISI STATICA LINEARE'!$G$28)),IF(B190&lt;'ANALISI STATICA LINEARE'!$G$29,'ANALISI STATICA LINEARE'!$G$23*'ANALISI STATICA LINEARE'!$G$26*'ANALISI STATICA LINEARE'!$G$32*'ANALISI STATICA LINEARE'!$G$9,IF(B190&lt;'ANALISI STATICA LINEARE'!$G$30,'ANALISI STATICA LINEARE'!$G$23*'ANALISI STATICA LINEARE'!$G$26*'ANALISI STATICA LINEARE'!$G$32*'ANALISI STATICA LINEARE'!$G$9*('ANALISI STATICA LINEARE'!$G$29/B190),'ANALISI STATICA LINEARE'!$G$23*'ANALISI STATICA LINEARE'!$G$26*'ANALISI STATICA LINEARE'!$G$32*'ANALISI STATICA LINEARE'!$G$9*(('ANALISI STATICA LINEARE'!$G$29*'ANALISI STATICA LINEARE'!$G$30)/B190^2))))</f>
        <v>0.18698874767399568</v>
      </c>
      <c r="D190" s="171">
        <f>1/'ANALISI STATICA LINEARE'!$G$22*IF(B190&lt;'ANALISI STATICA LINEARE'!$G$28,'ANALISI STATICA LINEARE'!$G$23*'ANALISI STATICA LINEARE'!$G$26*'ANALISI STATICA LINEARE'!$G$33*'ANALISI STATICA LINEARE'!$G$9*(B190/'ANALISI STATICA LINEARE'!$G$28+1/('ANALISI STATICA LINEARE'!$G$33*'ANALISI STATICA LINEARE'!$G$9)*(1-B190/'ANALISI STATICA LINEARE'!$G$28)),IF(B190&lt;'ANALISI STATICA LINEARE'!$G$29,'ANALISI STATICA LINEARE'!$G$23*'ANALISI STATICA LINEARE'!$G$26*'ANALISI STATICA LINEARE'!$G$33*'ANALISI STATICA LINEARE'!$G$9,IF(B190&lt;'ANALISI STATICA LINEARE'!$G$30,'ANALISI STATICA LINEARE'!$G$23*'ANALISI STATICA LINEARE'!$G$26*'ANALISI STATICA LINEARE'!$G$33*'ANALISI STATICA LINEARE'!$G$9*('ANALISI STATICA LINEARE'!$G$29/B190),'ANALISI STATICA LINEARE'!$G$23*'ANALISI STATICA LINEARE'!$G$26*'ANALISI STATICA LINEARE'!$G$33*'ANALISI STATICA LINEARE'!$G$9*(('ANALISI STATICA LINEARE'!$G$29*'ANALISI STATICA LINEARE'!$G$30)/B190^2))))</f>
        <v>6.4926648497915171E-2</v>
      </c>
      <c r="E190" s="20"/>
      <c r="F190" s="20"/>
      <c r="G190" s="20"/>
      <c r="H190" s="20"/>
      <c r="I190" s="20"/>
      <c r="J190" s="20"/>
      <c r="K190" s="20"/>
      <c r="L190" s="20"/>
      <c r="M190" s="20"/>
      <c r="N190" s="20"/>
    </row>
    <row r="191" spans="2:14" x14ac:dyDescent="0.25">
      <c r="B191" s="177">
        <f t="shared" si="2"/>
        <v>1.8000000000000014</v>
      </c>
      <c r="C191" s="171">
        <f>1/'ANALISI STATICA LINEARE'!$G$22*IF(B191&lt;'ANALISI STATICA LINEARE'!$G$28,'ANALISI STATICA LINEARE'!$G$23*'ANALISI STATICA LINEARE'!$G$26*'ANALISI STATICA LINEARE'!$G$32*'ANALISI STATICA LINEARE'!$G$9*(B191/'ANALISI STATICA LINEARE'!$G$28+1/('ANALISI STATICA LINEARE'!$G$32*'ANALISI STATICA LINEARE'!$G$9)*(1-B191/'ANALISI STATICA LINEARE'!$G$28)),IF(B191&lt;'ANALISI STATICA LINEARE'!$G$29,'ANALISI STATICA LINEARE'!$G$23*'ANALISI STATICA LINEARE'!$G$26*'ANALISI STATICA LINEARE'!$G$32*'ANALISI STATICA LINEARE'!$G$9,IF(B191&lt;'ANALISI STATICA LINEARE'!$G$30,'ANALISI STATICA LINEARE'!$G$23*'ANALISI STATICA LINEARE'!$G$26*'ANALISI STATICA LINEARE'!$G$32*'ANALISI STATICA LINEARE'!$G$9*('ANALISI STATICA LINEARE'!$G$29/B191),'ANALISI STATICA LINEARE'!$G$23*'ANALISI STATICA LINEARE'!$G$26*'ANALISI STATICA LINEARE'!$G$32*'ANALISI STATICA LINEARE'!$G$9*(('ANALISI STATICA LINEARE'!$G$29*'ANALISI STATICA LINEARE'!$G$30)/B191^2))))</f>
        <v>0.18594992129802906</v>
      </c>
      <c r="D191" s="171">
        <f>1/'ANALISI STATICA LINEARE'!$G$22*IF(B191&lt;'ANALISI STATICA LINEARE'!$G$28,'ANALISI STATICA LINEARE'!$G$23*'ANALISI STATICA LINEARE'!$G$26*'ANALISI STATICA LINEARE'!$G$33*'ANALISI STATICA LINEARE'!$G$9*(B191/'ANALISI STATICA LINEARE'!$G$28+1/('ANALISI STATICA LINEARE'!$G$33*'ANALISI STATICA LINEARE'!$G$9)*(1-B191/'ANALISI STATICA LINEARE'!$G$28)),IF(B191&lt;'ANALISI STATICA LINEARE'!$G$29,'ANALISI STATICA LINEARE'!$G$23*'ANALISI STATICA LINEARE'!$G$26*'ANALISI STATICA LINEARE'!$G$33*'ANALISI STATICA LINEARE'!$G$9,IF(B191&lt;'ANALISI STATICA LINEARE'!$G$30,'ANALISI STATICA LINEARE'!$G$23*'ANALISI STATICA LINEARE'!$G$26*'ANALISI STATICA LINEARE'!$G$33*'ANALISI STATICA LINEARE'!$G$9*('ANALISI STATICA LINEARE'!$G$29/B191),'ANALISI STATICA LINEARE'!$G$23*'ANALISI STATICA LINEARE'!$G$26*'ANALISI STATICA LINEARE'!$G$33*'ANALISI STATICA LINEARE'!$G$9*(('ANALISI STATICA LINEARE'!$G$29*'ANALISI STATICA LINEARE'!$G$30)/B191^2))))</f>
        <v>6.4565944895148983E-2</v>
      </c>
      <c r="E191" s="20"/>
      <c r="F191" s="20"/>
      <c r="G191" s="20"/>
      <c r="H191" s="20"/>
      <c r="I191" s="20"/>
      <c r="J191" s="20"/>
      <c r="K191" s="20"/>
      <c r="L191" s="20"/>
      <c r="M191" s="20"/>
      <c r="N191" s="20"/>
    </row>
    <row r="192" spans="2:14" x14ac:dyDescent="0.25">
      <c r="B192" s="177">
        <f t="shared" si="2"/>
        <v>1.8100000000000014</v>
      </c>
      <c r="C192" s="171">
        <f>1/'ANALISI STATICA LINEARE'!$G$22*IF(B192&lt;'ANALISI STATICA LINEARE'!$G$28,'ANALISI STATICA LINEARE'!$G$23*'ANALISI STATICA LINEARE'!$G$26*'ANALISI STATICA LINEARE'!$G$32*'ANALISI STATICA LINEARE'!$G$9*(B192/'ANALISI STATICA LINEARE'!$G$28+1/('ANALISI STATICA LINEARE'!$G$32*'ANALISI STATICA LINEARE'!$G$9)*(1-B192/'ANALISI STATICA LINEARE'!$G$28)),IF(B192&lt;'ANALISI STATICA LINEARE'!$G$29,'ANALISI STATICA LINEARE'!$G$23*'ANALISI STATICA LINEARE'!$G$26*'ANALISI STATICA LINEARE'!$G$32*'ANALISI STATICA LINEARE'!$G$9,IF(B192&lt;'ANALISI STATICA LINEARE'!$G$30,'ANALISI STATICA LINEARE'!$G$23*'ANALISI STATICA LINEARE'!$G$26*'ANALISI STATICA LINEARE'!$G$32*'ANALISI STATICA LINEARE'!$G$9*('ANALISI STATICA LINEARE'!$G$29/B192),'ANALISI STATICA LINEARE'!$G$23*'ANALISI STATICA LINEARE'!$G$26*'ANALISI STATICA LINEARE'!$G$32*'ANALISI STATICA LINEARE'!$G$9*(('ANALISI STATICA LINEARE'!$G$29*'ANALISI STATICA LINEARE'!$G$30)/B192^2))))</f>
        <v>0.18492257366654818</v>
      </c>
      <c r="D192" s="171">
        <f>1/'ANALISI STATICA LINEARE'!$G$22*IF(B192&lt;'ANALISI STATICA LINEARE'!$G$28,'ANALISI STATICA LINEARE'!$G$23*'ANALISI STATICA LINEARE'!$G$26*'ANALISI STATICA LINEARE'!$G$33*'ANALISI STATICA LINEARE'!$G$9*(B192/'ANALISI STATICA LINEARE'!$G$28+1/('ANALISI STATICA LINEARE'!$G$33*'ANALISI STATICA LINEARE'!$G$9)*(1-B192/'ANALISI STATICA LINEARE'!$G$28)),IF(B192&lt;'ANALISI STATICA LINEARE'!$G$29,'ANALISI STATICA LINEARE'!$G$23*'ANALISI STATICA LINEARE'!$G$26*'ANALISI STATICA LINEARE'!$G$33*'ANALISI STATICA LINEARE'!$G$9,IF(B192&lt;'ANALISI STATICA LINEARE'!$G$30,'ANALISI STATICA LINEARE'!$G$23*'ANALISI STATICA LINEARE'!$G$26*'ANALISI STATICA LINEARE'!$G$33*'ANALISI STATICA LINEARE'!$G$9*('ANALISI STATICA LINEARE'!$G$29/B192),'ANALISI STATICA LINEARE'!$G$23*'ANALISI STATICA LINEARE'!$G$26*'ANALISI STATICA LINEARE'!$G$33*'ANALISI STATICA LINEARE'!$G$9*(('ANALISI STATICA LINEARE'!$G$29*'ANALISI STATICA LINEARE'!$G$30)/B192^2))))</f>
        <v>6.420922696755145E-2</v>
      </c>
      <c r="E192" s="20"/>
      <c r="F192" s="20"/>
      <c r="G192" s="20"/>
      <c r="H192" s="20"/>
      <c r="I192" s="20"/>
      <c r="J192" s="20"/>
      <c r="K192" s="20"/>
      <c r="L192" s="20"/>
      <c r="M192" s="20"/>
      <c r="N192" s="20"/>
    </row>
    <row r="193" spans="2:14" x14ac:dyDescent="0.25">
      <c r="B193" s="177">
        <f t="shared" si="2"/>
        <v>1.8200000000000014</v>
      </c>
      <c r="C193" s="171">
        <f>1/'ANALISI STATICA LINEARE'!$G$22*IF(B193&lt;'ANALISI STATICA LINEARE'!$G$28,'ANALISI STATICA LINEARE'!$G$23*'ANALISI STATICA LINEARE'!$G$26*'ANALISI STATICA LINEARE'!$G$32*'ANALISI STATICA LINEARE'!$G$9*(B193/'ANALISI STATICA LINEARE'!$G$28+1/('ANALISI STATICA LINEARE'!$G$32*'ANALISI STATICA LINEARE'!$G$9)*(1-B193/'ANALISI STATICA LINEARE'!$G$28)),IF(B193&lt;'ANALISI STATICA LINEARE'!$G$29,'ANALISI STATICA LINEARE'!$G$23*'ANALISI STATICA LINEARE'!$G$26*'ANALISI STATICA LINEARE'!$G$32*'ANALISI STATICA LINEARE'!$G$9,IF(B193&lt;'ANALISI STATICA LINEARE'!$G$30,'ANALISI STATICA LINEARE'!$G$23*'ANALISI STATICA LINEARE'!$G$26*'ANALISI STATICA LINEARE'!$G$32*'ANALISI STATICA LINEARE'!$G$9*('ANALISI STATICA LINEARE'!$G$29/B193),'ANALISI STATICA LINEARE'!$G$23*'ANALISI STATICA LINEARE'!$G$26*'ANALISI STATICA LINEARE'!$G$32*'ANALISI STATICA LINEARE'!$G$9*(('ANALISI STATICA LINEARE'!$G$29*'ANALISI STATICA LINEARE'!$G$30)/B193^2))))</f>
        <v>0.18390651556947923</v>
      </c>
      <c r="D193" s="171">
        <f>1/'ANALISI STATICA LINEARE'!$G$22*IF(B193&lt;'ANALISI STATICA LINEARE'!$G$28,'ANALISI STATICA LINEARE'!$G$23*'ANALISI STATICA LINEARE'!$G$26*'ANALISI STATICA LINEARE'!$G$33*'ANALISI STATICA LINEARE'!$G$9*(B193/'ANALISI STATICA LINEARE'!$G$28+1/('ANALISI STATICA LINEARE'!$G$33*'ANALISI STATICA LINEARE'!$G$9)*(1-B193/'ANALISI STATICA LINEARE'!$G$28)),IF(B193&lt;'ANALISI STATICA LINEARE'!$G$29,'ANALISI STATICA LINEARE'!$G$23*'ANALISI STATICA LINEARE'!$G$26*'ANALISI STATICA LINEARE'!$G$33*'ANALISI STATICA LINEARE'!$G$9,IF(B193&lt;'ANALISI STATICA LINEARE'!$G$30,'ANALISI STATICA LINEARE'!$G$23*'ANALISI STATICA LINEARE'!$G$26*'ANALISI STATICA LINEARE'!$G$33*'ANALISI STATICA LINEARE'!$G$9*('ANALISI STATICA LINEARE'!$G$29/B193),'ANALISI STATICA LINEARE'!$G$23*'ANALISI STATICA LINEARE'!$G$26*'ANALISI STATICA LINEARE'!$G$33*'ANALISI STATICA LINEARE'!$G$9*(('ANALISI STATICA LINEARE'!$G$29*'ANALISI STATICA LINEARE'!$G$30)/B193^2))))</f>
        <v>6.3856429017180291E-2</v>
      </c>
      <c r="E193" s="20"/>
      <c r="F193" s="20"/>
      <c r="G193" s="20"/>
      <c r="H193" s="20"/>
      <c r="I193" s="20"/>
      <c r="J193" s="20"/>
      <c r="K193" s="20"/>
      <c r="L193" s="20"/>
      <c r="M193" s="20"/>
      <c r="N193" s="20"/>
    </row>
    <row r="194" spans="2:14" x14ac:dyDescent="0.25">
      <c r="B194" s="177">
        <f t="shared" si="2"/>
        <v>1.8300000000000014</v>
      </c>
      <c r="C194" s="171">
        <f>1/'ANALISI STATICA LINEARE'!$G$22*IF(B194&lt;'ANALISI STATICA LINEARE'!$G$28,'ANALISI STATICA LINEARE'!$G$23*'ANALISI STATICA LINEARE'!$G$26*'ANALISI STATICA LINEARE'!$G$32*'ANALISI STATICA LINEARE'!$G$9*(B194/'ANALISI STATICA LINEARE'!$G$28+1/('ANALISI STATICA LINEARE'!$G$32*'ANALISI STATICA LINEARE'!$G$9)*(1-B194/'ANALISI STATICA LINEARE'!$G$28)),IF(B194&lt;'ANALISI STATICA LINEARE'!$G$29,'ANALISI STATICA LINEARE'!$G$23*'ANALISI STATICA LINEARE'!$G$26*'ANALISI STATICA LINEARE'!$G$32*'ANALISI STATICA LINEARE'!$G$9,IF(B194&lt;'ANALISI STATICA LINEARE'!$G$30,'ANALISI STATICA LINEARE'!$G$23*'ANALISI STATICA LINEARE'!$G$26*'ANALISI STATICA LINEARE'!$G$32*'ANALISI STATICA LINEARE'!$G$9*('ANALISI STATICA LINEARE'!$G$29/B194),'ANALISI STATICA LINEARE'!$G$23*'ANALISI STATICA LINEARE'!$G$26*'ANALISI STATICA LINEARE'!$G$32*'ANALISI STATICA LINEARE'!$G$9*(('ANALISI STATICA LINEARE'!$G$29*'ANALISI STATICA LINEARE'!$G$30)/B194^2))))</f>
        <v>0.18290156193248758</v>
      </c>
      <c r="D194" s="171">
        <f>1/'ANALISI STATICA LINEARE'!$G$22*IF(B194&lt;'ANALISI STATICA LINEARE'!$G$28,'ANALISI STATICA LINEARE'!$G$23*'ANALISI STATICA LINEARE'!$G$26*'ANALISI STATICA LINEARE'!$G$33*'ANALISI STATICA LINEARE'!$G$9*(B194/'ANALISI STATICA LINEARE'!$G$28+1/('ANALISI STATICA LINEARE'!$G$33*'ANALISI STATICA LINEARE'!$G$9)*(1-B194/'ANALISI STATICA LINEARE'!$G$28)),IF(B194&lt;'ANALISI STATICA LINEARE'!$G$29,'ANALISI STATICA LINEARE'!$G$23*'ANALISI STATICA LINEARE'!$G$26*'ANALISI STATICA LINEARE'!$G$33*'ANALISI STATICA LINEARE'!$G$9,IF(B194&lt;'ANALISI STATICA LINEARE'!$G$30,'ANALISI STATICA LINEARE'!$G$23*'ANALISI STATICA LINEARE'!$G$26*'ANALISI STATICA LINEARE'!$G$33*'ANALISI STATICA LINEARE'!$G$9*('ANALISI STATICA LINEARE'!$G$29/B194),'ANALISI STATICA LINEARE'!$G$23*'ANALISI STATICA LINEARE'!$G$26*'ANALISI STATICA LINEARE'!$G$33*'ANALISI STATICA LINEARE'!$G$9*(('ANALISI STATICA LINEARE'!$G$29*'ANALISI STATICA LINEARE'!$G$30)/B194^2))))</f>
        <v>6.3507486782113751E-2</v>
      </c>
      <c r="E194" s="20"/>
      <c r="F194" s="20"/>
      <c r="G194" s="20"/>
      <c r="H194" s="20"/>
      <c r="I194" s="20"/>
      <c r="J194" s="20"/>
      <c r="K194" s="20"/>
      <c r="L194" s="20"/>
      <c r="M194" s="20"/>
      <c r="N194" s="20"/>
    </row>
    <row r="195" spans="2:14" x14ac:dyDescent="0.25">
      <c r="B195" s="177">
        <f t="shared" si="2"/>
        <v>1.8400000000000014</v>
      </c>
      <c r="C195" s="171">
        <f>1/'ANALISI STATICA LINEARE'!$G$22*IF(B195&lt;'ANALISI STATICA LINEARE'!$G$28,'ANALISI STATICA LINEARE'!$G$23*'ANALISI STATICA LINEARE'!$G$26*'ANALISI STATICA LINEARE'!$G$32*'ANALISI STATICA LINEARE'!$G$9*(B195/'ANALISI STATICA LINEARE'!$G$28+1/('ANALISI STATICA LINEARE'!$G$32*'ANALISI STATICA LINEARE'!$G$9)*(1-B195/'ANALISI STATICA LINEARE'!$G$28)),IF(B195&lt;'ANALISI STATICA LINEARE'!$G$29,'ANALISI STATICA LINEARE'!$G$23*'ANALISI STATICA LINEARE'!$G$26*'ANALISI STATICA LINEARE'!$G$32*'ANALISI STATICA LINEARE'!$G$9,IF(B195&lt;'ANALISI STATICA LINEARE'!$G$30,'ANALISI STATICA LINEARE'!$G$23*'ANALISI STATICA LINEARE'!$G$26*'ANALISI STATICA LINEARE'!$G$32*'ANALISI STATICA LINEARE'!$G$9*('ANALISI STATICA LINEARE'!$G$29/B195),'ANALISI STATICA LINEARE'!$G$23*'ANALISI STATICA LINEARE'!$G$26*'ANALISI STATICA LINEARE'!$G$32*'ANALISI STATICA LINEARE'!$G$9*(('ANALISI STATICA LINEARE'!$G$29*'ANALISI STATICA LINEARE'!$G$30)/B195^2))))</f>
        <v>0.18190753170459362</v>
      </c>
      <c r="D195" s="171">
        <f>1/'ANALISI STATICA LINEARE'!$G$22*IF(B195&lt;'ANALISI STATICA LINEARE'!$G$28,'ANALISI STATICA LINEARE'!$G$23*'ANALISI STATICA LINEARE'!$G$26*'ANALISI STATICA LINEARE'!$G$33*'ANALISI STATICA LINEARE'!$G$9*(B195/'ANALISI STATICA LINEARE'!$G$28+1/('ANALISI STATICA LINEARE'!$G$33*'ANALISI STATICA LINEARE'!$G$9)*(1-B195/'ANALISI STATICA LINEARE'!$G$28)),IF(B195&lt;'ANALISI STATICA LINEARE'!$G$29,'ANALISI STATICA LINEARE'!$G$23*'ANALISI STATICA LINEARE'!$G$26*'ANALISI STATICA LINEARE'!$G$33*'ANALISI STATICA LINEARE'!$G$9,IF(B195&lt;'ANALISI STATICA LINEARE'!$G$30,'ANALISI STATICA LINEARE'!$G$23*'ANALISI STATICA LINEARE'!$G$26*'ANALISI STATICA LINEARE'!$G$33*'ANALISI STATICA LINEARE'!$G$9*('ANALISI STATICA LINEARE'!$G$29/B195),'ANALISI STATICA LINEARE'!$G$23*'ANALISI STATICA LINEARE'!$G$26*'ANALISI STATICA LINEARE'!$G$33*'ANALISI STATICA LINEARE'!$G$9*(('ANALISI STATICA LINEARE'!$G$29*'ANALISI STATICA LINEARE'!$G$30)/B195^2))))</f>
        <v>6.3162337397428339E-2</v>
      </c>
      <c r="E195" s="20"/>
      <c r="F195" s="20"/>
      <c r="G195" s="20"/>
      <c r="H195" s="20"/>
      <c r="I195" s="20"/>
      <c r="J195" s="20"/>
      <c r="K195" s="20"/>
      <c r="L195" s="20"/>
      <c r="M195" s="20"/>
      <c r="N195" s="20"/>
    </row>
    <row r="196" spans="2:14" x14ac:dyDescent="0.25">
      <c r="B196" s="177">
        <f t="shared" si="2"/>
        <v>1.8500000000000014</v>
      </c>
      <c r="C196" s="171">
        <f>1/'ANALISI STATICA LINEARE'!$G$22*IF(B196&lt;'ANALISI STATICA LINEARE'!$G$28,'ANALISI STATICA LINEARE'!$G$23*'ANALISI STATICA LINEARE'!$G$26*'ANALISI STATICA LINEARE'!$G$32*'ANALISI STATICA LINEARE'!$G$9*(B196/'ANALISI STATICA LINEARE'!$G$28+1/('ANALISI STATICA LINEARE'!$G$32*'ANALISI STATICA LINEARE'!$G$9)*(1-B196/'ANALISI STATICA LINEARE'!$G$28)),IF(B196&lt;'ANALISI STATICA LINEARE'!$G$29,'ANALISI STATICA LINEARE'!$G$23*'ANALISI STATICA LINEARE'!$G$26*'ANALISI STATICA LINEARE'!$G$32*'ANALISI STATICA LINEARE'!$G$9,IF(B196&lt;'ANALISI STATICA LINEARE'!$G$30,'ANALISI STATICA LINEARE'!$G$23*'ANALISI STATICA LINEARE'!$G$26*'ANALISI STATICA LINEARE'!$G$32*'ANALISI STATICA LINEARE'!$G$9*('ANALISI STATICA LINEARE'!$G$29/B196),'ANALISI STATICA LINEARE'!$G$23*'ANALISI STATICA LINEARE'!$G$26*'ANALISI STATICA LINEARE'!$G$32*'ANALISI STATICA LINEARE'!$G$9*(('ANALISI STATICA LINEARE'!$G$29*'ANALISI STATICA LINEARE'!$G$30)/B196^2))))</f>
        <v>0.18092424774943364</v>
      </c>
      <c r="D196" s="171">
        <f>1/'ANALISI STATICA LINEARE'!$G$22*IF(B196&lt;'ANALISI STATICA LINEARE'!$G$28,'ANALISI STATICA LINEARE'!$G$23*'ANALISI STATICA LINEARE'!$G$26*'ANALISI STATICA LINEARE'!$G$33*'ANALISI STATICA LINEARE'!$G$9*(B196/'ANALISI STATICA LINEARE'!$G$28+1/('ANALISI STATICA LINEARE'!$G$33*'ANALISI STATICA LINEARE'!$G$9)*(1-B196/'ANALISI STATICA LINEARE'!$G$28)),IF(B196&lt;'ANALISI STATICA LINEARE'!$G$29,'ANALISI STATICA LINEARE'!$G$23*'ANALISI STATICA LINEARE'!$G$26*'ANALISI STATICA LINEARE'!$G$33*'ANALISI STATICA LINEARE'!$G$9,IF(B196&lt;'ANALISI STATICA LINEARE'!$G$30,'ANALISI STATICA LINEARE'!$G$23*'ANALISI STATICA LINEARE'!$G$26*'ANALISI STATICA LINEARE'!$G$33*'ANALISI STATICA LINEARE'!$G$9*('ANALISI STATICA LINEARE'!$G$29/B196),'ANALISI STATICA LINEARE'!$G$23*'ANALISI STATICA LINEARE'!$G$26*'ANALISI STATICA LINEARE'!$G$33*'ANALISI STATICA LINEARE'!$G$9*(('ANALISI STATICA LINEARE'!$G$29*'ANALISI STATICA LINEARE'!$G$30)/B196^2))))</f>
        <v>6.2820919357442245E-2</v>
      </c>
      <c r="E196" s="20"/>
      <c r="F196" s="20"/>
      <c r="G196" s="20"/>
      <c r="H196" s="20"/>
      <c r="I196" s="20"/>
      <c r="J196" s="20"/>
      <c r="K196" s="20"/>
      <c r="L196" s="20"/>
      <c r="M196" s="20"/>
      <c r="N196" s="20"/>
    </row>
    <row r="197" spans="2:14" x14ac:dyDescent="0.25">
      <c r="B197" s="177">
        <f t="shared" si="2"/>
        <v>1.8600000000000014</v>
      </c>
      <c r="C197" s="171">
        <f>1/'ANALISI STATICA LINEARE'!$G$22*IF(B197&lt;'ANALISI STATICA LINEARE'!$G$28,'ANALISI STATICA LINEARE'!$G$23*'ANALISI STATICA LINEARE'!$G$26*'ANALISI STATICA LINEARE'!$G$32*'ANALISI STATICA LINEARE'!$G$9*(B197/'ANALISI STATICA LINEARE'!$G$28+1/('ANALISI STATICA LINEARE'!$G$32*'ANALISI STATICA LINEARE'!$G$9)*(1-B197/'ANALISI STATICA LINEARE'!$G$28)),IF(B197&lt;'ANALISI STATICA LINEARE'!$G$29,'ANALISI STATICA LINEARE'!$G$23*'ANALISI STATICA LINEARE'!$G$26*'ANALISI STATICA LINEARE'!$G$32*'ANALISI STATICA LINEARE'!$G$9,IF(B197&lt;'ANALISI STATICA LINEARE'!$G$30,'ANALISI STATICA LINEARE'!$G$23*'ANALISI STATICA LINEARE'!$G$26*'ANALISI STATICA LINEARE'!$G$32*'ANALISI STATICA LINEARE'!$G$9*('ANALISI STATICA LINEARE'!$G$29/B197),'ANALISI STATICA LINEARE'!$G$23*'ANALISI STATICA LINEARE'!$G$26*'ANALISI STATICA LINEARE'!$G$32*'ANALISI STATICA LINEARE'!$G$9*(('ANALISI STATICA LINEARE'!$G$29*'ANALISI STATICA LINEARE'!$G$30)/B197^2))))</f>
        <v>0.17995153674002809</v>
      </c>
      <c r="D197" s="171">
        <f>1/'ANALISI STATICA LINEARE'!$G$22*IF(B197&lt;'ANALISI STATICA LINEARE'!$G$28,'ANALISI STATICA LINEARE'!$G$23*'ANALISI STATICA LINEARE'!$G$26*'ANALISI STATICA LINEARE'!$G$33*'ANALISI STATICA LINEARE'!$G$9*(B197/'ANALISI STATICA LINEARE'!$G$28+1/('ANALISI STATICA LINEARE'!$G$33*'ANALISI STATICA LINEARE'!$G$9)*(1-B197/'ANALISI STATICA LINEARE'!$G$28)),IF(B197&lt;'ANALISI STATICA LINEARE'!$G$29,'ANALISI STATICA LINEARE'!$G$23*'ANALISI STATICA LINEARE'!$G$26*'ANALISI STATICA LINEARE'!$G$33*'ANALISI STATICA LINEARE'!$G$9,IF(B197&lt;'ANALISI STATICA LINEARE'!$G$30,'ANALISI STATICA LINEARE'!$G$23*'ANALISI STATICA LINEARE'!$G$26*'ANALISI STATICA LINEARE'!$G$33*'ANALISI STATICA LINEARE'!$G$9*('ANALISI STATICA LINEARE'!$G$29/B197),'ANALISI STATICA LINEARE'!$G$23*'ANALISI STATICA LINEARE'!$G$26*'ANALISI STATICA LINEARE'!$G$33*'ANALISI STATICA LINEARE'!$G$9*(('ANALISI STATICA LINEARE'!$G$29*'ANALISI STATICA LINEARE'!$G$30)/B197^2))))</f>
        <v>6.2483172479176431E-2</v>
      </c>
      <c r="E197" s="20"/>
      <c r="F197" s="20"/>
      <c r="G197" s="20"/>
      <c r="H197" s="20"/>
      <c r="I197" s="20"/>
      <c r="J197" s="20"/>
      <c r="K197" s="20"/>
      <c r="L197" s="20"/>
      <c r="M197" s="20"/>
      <c r="N197" s="20"/>
    </row>
    <row r="198" spans="2:14" x14ac:dyDescent="0.25">
      <c r="B198" s="177">
        <f t="shared" si="2"/>
        <v>1.8700000000000014</v>
      </c>
      <c r="C198" s="171">
        <f>1/'ANALISI STATICA LINEARE'!$G$22*IF(B198&lt;'ANALISI STATICA LINEARE'!$G$28,'ANALISI STATICA LINEARE'!$G$23*'ANALISI STATICA LINEARE'!$G$26*'ANALISI STATICA LINEARE'!$G$32*'ANALISI STATICA LINEARE'!$G$9*(B198/'ANALISI STATICA LINEARE'!$G$28+1/('ANALISI STATICA LINEARE'!$G$32*'ANALISI STATICA LINEARE'!$G$9)*(1-B198/'ANALISI STATICA LINEARE'!$G$28)),IF(B198&lt;'ANALISI STATICA LINEARE'!$G$29,'ANALISI STATICA LINEARE'!$G$23*'ANALISI STATICA LINEARE'!$G$26*'ANALISI STATICA LINEARE'!$G$32*'ANALISI STATICA LINEARE'!$G$9,IF(B198&lt;'ANALISI STATICA LINEARE'!$G$30,'ANALISI STATICA LINEARE'!$G$23*'ANALISI STATICA LINEARE'!$G$26*'ANALISI STATICA LINEARE'!$G$32*'ANALISI STATICA LINEARE'!$G$9*('ANALISI STATICA LINEARE'!$G$29/B198),'ANALISI STATICA LINEARE'!$G$23*'ANALISI STATICA LINEARE'!$G$26*'ANALISI STATICA LINEARE'!$G$32*'ANALISI STATICA LINEARE'!$G$9*(('ANALISI STATICA LINEARE'!$G$29*'ANALISI STATICA LINEARE'!$G$30)/B198^2))))</f>
        <v>0.17898922905692635</v>
      </c>
      <c r="D198" s="171">
        <f>1/'ANALISI STATICA LINEARE'!$G$22*IF(B198&lt;'ANALISI STATICA LINEARE'!$G$28,'ANALISI STATICA LINEARE'!$G$23*'ANALISI STATICA LINEARE'!$G$26*'ANALISI STATICA LINEARE'!$G$33*'ANALISI STATICA LINEARE'!$G$9*(B198/'ANALISI STATICA LINEARE'!$G$28+1/('ANALISI STATICA LINEARE'!$G$33*'ANALISI STATICA LINEARE'!$G$9)*(1-B198/'ANALISI STATICA LINEARE'!$G$28)),IF(B198&lt;'ANALISI STATICA LINEARE'!$G$29,'ANALISI STATICA LINEARE'!$G$23*'ANALISI STATICA LINEARE'!$G$26*'ANALISI STATICA LINEARE'!$G$33*'ANALISI STATICA LINEARE'!$G$9,IF(B198&lt;'ANALISI STATICA LINEARE'!$G$30,'ANALISI STATICA LINEARE'!$G$23*'ANALISI STATICA LINEARE'!$G$26*'ANALISI STATICA LINEARE'!$G$33*'ANALISI STATICA LINEARE'!$G$9*('ANALISI STATICA LINEARE'!$G$29/B198),'ANALISI STATICA LINEARE'!$G$23*'ANALISI STATICA LINEARE'!$G$26*'ANALISI STATICA LINEARE'!$G$33*'ANALISI STATICA LINEARE'!$G$9*(('ANALISI STATICA LINEARE'!$G$29*'ANALISI STATICA LINEARE'!$G$30)/B198^2))))</f>
        <v>6.2149037866988319E-2</v>
      </c>
      <c r="E198" s="20"/>
      <c r="F198" s="20"/>
      <c r="G198" s="20"/>
      <c r="H198" s="20"/>
      <c r="I198" s="20"/>
      <c r="J198" s="20"/>
      <c r="K198" s="20"/>
      <c r="L198" s="20"/>
      <c r="M198" s="20"/>
      <c r="N198" s="20"/>
    </row>
    <row r="199" spans="2:14" x14ac:dyDescent="0.25">
      <c r="B199" s="177">
        <f t="shared" si="2"/>
        <v>1.8800000000000014</v>
      </c>
      <c r="C199" s="171">
        <f>1/'ANALISI STATICA LINEARE'!$G$22*IF(B199&lt;'ANALISI STATICA LINEARE'!$G$28,'ANALISI STATICA LINEARE'!$G$23*'ANALISI STATICA LINEARE'!$G$26*'ANALISI STATICA LINEARE'!$G$32*'ANALISI STATICA LINEARE'!$G$9*(B199/'ANALISI STATICA LINEARE'!$G$28+1/('ANALISI STATICA LINEARE'!$G$32*'ANALISI STATICA LINEARE'!$G$9)*(1-B199/'ANALISI STATICA LINEARE'!$G$28)),IF(B199&lt;'ANALISI STATICA LINEARE'!$G$29,'ANALISI STATICA LINEARE'!$G$23*'ANALISI STATICA LINEARE'!$G$26*'ANALISI STATICA LINEARE'!$G$32*'ANALISI STATICA LINEARE'!$G$9,IF(B199&lt;'ANALISI STATICA LINEARE'!$G$30,'ANALISI STATICA LINEARE'!$G$23*'ANALISI STATICA LINEARE'!$G$26*'ANALISI STATICA LINEARE'!$G$32*'ANALISI STATICA LINEARE'!$G$9*('ANALISI STATICA LINEARE'!$G$29/B199),'ANALISI STATICA LINEARE'!$G$23*'ANALISI STATICA LINEARE'!$G$26*'ANALISI STATICA LINEARE'!$G$32*'ANALISI STATICA LINEARE'!$G$9*(('ANALISI STATICA LINEARE'!$G$29*'ANALISI STATICA LINEARE'!$G$30)/B199^2))))</f>
        <v>0.17803715868960227</v>
      </c>
      <c r="D199" s="171">
        <f>1/'ANALISI STATICA LINEARE'!$G$22*IF(B199&lt;'ANALISI STATICA LINEARE'!$G$28,'ANALISI STATICA LINEARE'!$G$23*'ANALISI STATICA LINEARE'!$G$26*'ANALISI STATICA LINEARE'!$G$33*'ANALISI STATICA LINEARE'!$G$9*(B199/'ANALISI STATICA LINEARE'!$G$28+1/('ANALISI STATICA LINEARE'!$G$33*'ANALISI STATICA LINEARE'!$G$9)*(1-B199/'ANALISI STATICA LINEARE'!$G$28)),IF(B199&lt;'ANALISI STATICA LINEARE'!$G$29,'ANALISI STATICA LINEARE'!$G$23*'ANALISI STATICA LINEARE'!$G$26*'ANALISI STATICA LINEARE'!$G$33*'ANALISI STATICA LINEARE'!$G$9,IF(B199&lt;'ANALISI STATICA LINEARE'!$G$30,'ANALISI STATICA LINEARE'!$G$23*'ANALISI STATICA LINEARE'!$G$26*'ANALISI STATICA LINEARE'!$G$33*'ANALISI STATICA LINEARE'!$G$9*('ANALISI STATICA LINEARE'!$G$29/B199),'ANALISI STATICA LINEARE'!$G$23*'ANALISI STATICA LINEARE'!$G$26*'ANALISI STATICA LINEARE'!$G$33*'ANALISI STATICA LINEARE'!$G$9*(('ANALISI STATICA LINEARE'!$G$29*'ANALISI STATICA LINEARE'!$G$30)/B199^2))))</f>
        <v>6.1818457878334128E-2</v>
      </c>
      <c r="E199" s="20"/>
      <c r="F199" s="20"/>
      <c r="G199" s="20"/>
      <c r="H199" s="20"/>
      <c r="I199" s="20"/>
      <c r="J199" s="20"/>
      <c r="K199" s="20"/>
      <c r="L199" s="20"/>
      <c r="M199" s="20"/>
      <c r="N199" s="20"/>
    </row>
    <row r="200" spans="2:14" x14ac:dyDescent="0.25">
      <c r="B200" s="177">
        <f t="shared" si="2"/>
        <v>1.8900000000000015</v>
      </c>
      <c r="C200" s="171">
        <f>1/'ANALISI STATICA LINEARE'!$G$22*IF(B200&lt;'ANALISI STATICA LINEARE'!$G$28,'ANALISI STATICA LINEARE'!$G$23*'ANALISI STATICA LINEARE'!$G$26*'ANALISI STATICA LINEARE'!$G$32*'ANALISI STATICA LINEARE'!$G$9*(B200/'ANALISI STATICA LINEARE'!$G$28+1/('ANALISI STATICA LINEARE'!$G$32*'ANALISI STATICA LINEARE'!$G$9)*(1-B200/'ANALISI STATICA LINEARE'!$G$28)),IF(B200&lt;'ANALISI STATICA LINEARE'!$G$29,'ANALISI STATICA LINEARE'!$G$23*'ANALISI STATICA LINEARE'!$G$26*'ANALISI STATICA LINEARE'!$G$32*'ANALISI STATICA LINEARE'!$G$9,IF(B200&lt;'ANALISI STATICA LINEARE'!$G$30,'ANALISI STATICA LINEARE'!$G$23*'ANALISI STATICA LINEARE'!$G$26*'ANALISI STATICA LINEARE'!$G$32*'ANALISI STATICA LINEARE'!$G$9*('ANALISI STATICA LINEARE'!$G$29/B200),'ANALISI STATICA LINEARE'!$G$23*'ANALISI STATICA LINEARE'!$G$26*'ANALISI STATICA LINEARE'!$G$32*'ANALISI STATICA LINEARE'!$G$9*(('ANALISI STATICA LINEARE'!$G$29*'ANALISI STATICA LINEARE'!$G$30)/B200^2))))</f>
        <v>0.17709516314098003</v>
      </c>
      <c r="D200" s="171">
        <f>1/'ANALISI STATICA LINEARE'!$G$22*IF(B200&lt;'ANALISI STATICA LINEARE'!$G$28,'ANALISI STATICA LINEARE'!$G$23*'ANALISI STATICA LINEARE'!$G$26*'ANALISI STATICA LINEARE'!$G$33*'ANALISI STATICA LINEARE'!$G$9*(B200/'ANALISI STATICA LINEARE'!$G$28+1/('ANALISI STATICA LINEARE'!$G$33*'ANALISI STATICA LINEARE'!$G$9)*(1-B200/'ANALISI STATICA LINEARE'!$G$28)),IF(B200&lt;'ANALISI STATICA LINEARE'!$G$29,'ANALISI STATICA LINEARE'!$G$23*'ANALISI STATICA LINEARE'!$G$26*'ANALISI STATICA LINEARE'!$G$33*'ANALISI STATICA LINEARE'!$G$9,IF(B200&lt;'ANALISI STATICA LINEARE'!$G$30,'ANALISI STATICA LINEARE'!$G$23*'ANALISI STATICA LINEARE'!$G$26*'ANALISI STATICA LINEARE'!$G$33*'ANALISI STATICA LINEARE'!$G$9*('ANALISI STATICA LINEARE'!$G$29/B200),'ANALISI STATICA LINEARE'!$G$23*'ANALISI STATICA LINEARE'!$G$26*'ANALISI STATICA LINEARE'!$G$33*'ANALISI STATICA LINEARE'!$G$9*(('ANALISI STATICA LINEARE'!$G$29*'ANALISI STATICA LINEARE'!$G$30)/B200^2))))</f>
        <v>6.1491376090618076E-2</v>
      </c>
      <c r="E200" s="20"/>
      <c r="F200" s="20"/>
      <c r="G200" s="20"/>
      <c r="H200" s="20"/>
      <c r="I200" s="20"/>
      <c r="J200" s="20"/>
      <c r="K200" s="20"/>
      <c r="L200" s="20"/>
      <c r="M200" s="20"/>
      <c r="N200" s="20"/>
    </row>
    <row r="201" spans="2:14" x14ac:dyDescent="0.25">
      <c r="B201" s="177">
        <f t="shared" si="2"/>
        <v>1.9000000000000015</v>
      </c>
      <c r="C201" s="171">
        <f>1/'ANALISI STATICA LINEARE'!$G$22*IF(B201&lt;'ANALISI STATICA LINEARE'!$G$28,'ANALISI STATICA LINEARE'!$G$23*'ANALISI STATICA LINEARE'!$G$26*'ANALISI STATICA LINEARE'!$G$32*'ANALISI STATICA LINEARE'!$G$9*(B201/'ANALISI STATICA LINEARE'!$G$28+1/('ANALISI STATICA LINEARE'!$G$32*'ANALISI STATICA LINEARE'!$G$9)*(1-B201/'ANALISI STATICA LINEARE'!$G$28)),IF(B201&lt;'ANALISI STATICA LINEARE'!$G$29,'ANALISI STATICA LINEARE'!$G$23*'ANALISI STATICA LINEARE'!$G$26*'ANALISI STATICA LINEARE'!$G$32*'ANALISI STATICA LINEARE'!$G$9,IF(B201&lt;'ANALISI STATICA LINEARE'!$G$30,'ANALISI STATICA LINEARE'!$G$23*'ANALISI STATICA LINEARE'!$G$26*'ANALISI STATICA LINEARE'!$G$32*'ANALISI STATICA LINEARE'!$G$9*('ANALISI STATICA LINEARE'!$G$29/B201),'ANALISI STATICA LINEARE'!$G$23*'ANALISI STATICA LINEARE'!$G$26*'ANALISI STATICA LINEARE'!$G$32*'ANALISI STATICA LINEARE'!$G$9*(('ANALISI STATICA LINEARE'!$G$29*'ANALISI STATICA LINEARE'!$G$30)/B201^2))))</f>
        <v>0.17616308333497488</v>
      </c>
      <c r="D201" s="171">
        <f>1/'ANALISI STATICA LINEARE'!$G$22*IF(B201&lt;'ANALISI STATICA LINEARE'!$G$28,'ANALISI STATICA LINEARE'!$G$23*'ANALISI STATICA LINEARE'!$G$26*'ANALISI STATICA LINEARE'!$G$33*'ANALISI STATICA LINEARE'!$G$9*(B201/'ANALISI STATICA LINEARE'!$G$28+1/('ANALISI STATICA LINEARE'!$G$33*'ANALISI STATICA LINEARE'!$G$9)*(1-B201/'ANALISI STATICA LINEARE'!$G$28)),IF(B201&lt;'ANALISI STATICA LINEARE'!$G$29,'ANALISI STATICA LINEARE'!$G$23*'ANALISI STATICA LINEARE'!$G$26*'ANALISI STATICA LINEARE'!$G$33*'ANALISI STATICA LINEARE'!$G$9,IF(B201&lt;'ANALISI STATICA LINEARE'!$G$30,'ANALISI STATICA LINEARE'!$G$23*'ANALISI STATICA LINEARE'!$G$26*'ANALISI STATICA LINEARE'!$G$33*'ANALISI STATICA LINEARE'!$G$9*('ANALISI STATICA LINEARE'!$G$29/B201),'ANALISI STATICA LINEARE'!$G$23*'ANALISI STATICA LINEARE'!$G$26*'ANALISI STATICA LINEARE'!$G$33*'ANALISI STATICA LINEARE'!$G$9*(('ANALISI STATICA LINEARE'!$G$29*'ANALISI STATICA LINEARE'!$G$30)/B201^2))))</f>
        <v>6.1167737269088494E-2</v>
      </c>
      <c r="E201" s="20"/>
      <c r="F201" s="20"/>
      <c r="G201" s="20"/>
      <c r="H201" s="20"/>
      <c r="I201" s="20"/>
      <c r="J201" s="20"/>
      <c r="K201" s="20"/>
      <c r="L201" s="20"/>
      <c r="M201" s="20"/>
      <c r="N201" s="20"/>
    </row>
    <row r="202" spans="2:14" x14ac:dyDescent="0.25">
      <c r="B202" s="177">
        <f t="shared" si="2"/>
        <v>1.9100000000000015</v>
      </c>
      <c r="C202" s="171">
        <f>1/'ANALISI STATICA LINEARE'!$G$22*IF(B202&lt;'ANALISI STATICA LINEARE'!$G$28,'ANALISI STATICA LINEARE'!$G$23*'ANALISI STATICA LINEARE'!$G$26*'ANALISI STATICA LINEARE'!$G$32*'ANALISI STATICA LINEARE'!$G$9*(B202/'ANALISI STATICA LINEARE'!$G$28+1/('ANALISI STATICA LINEARE'!$G$32*'ANALISI STATICA LINEARE'!$G$9)*(1-B202/'ANALISI STATICA LINEARE'!$G$28)),IF(B202&lt;'ANALISI STATICA LINEARE'!$G$29,'ANALISI STATICA LINEARE'!$G$23*'ANALISI STATICA LINEARE'!$G$26*'ANALISI STATICA LINEARE'!$G$32*'ANALISI STATICA LINEARE'!$G$9,IF(B202&lt;'ANALISI STATICA LINEARE'!$G$30,'ANALISI STATICA LINEARE'!$G$23*'ANALISI STATICA LINEARE'!$G$26*'ANALISI STATICA LINEARE'!$G$32*'ANALISI STATICA LINEARE'!$G$9*('ANALISI STATICA LINEARE'!$G$29/B202),'ANALISI STATICA LINEARE'!$G$23*'ANALISI STATICA LINEARE'!$G$26*'ANALISI STATICA LINEARE'!$G$32*'ANALISI STATICA LINEARE'!$G$9*(('ANALISI STATICA LINEARE'!$G$29*'ANALISI STATICA LINEARE'!$G$30)/B202^2))))</f>
        <v>0.17524076352693835</v>
      </c>
      <c r="D202" s="171">
        <f>1/'ANALISI STATICA LINEARE'!$G$22*IF(B202&lt;'ANALISI STATICA LINEARE'!$G$28,'ANALISI STATICA LINEARE'!$G$23*'ANALISI STATICA LINEARE'!$G$26*'ANALISI STATICA LINEARE'!$G$33*'ANALISI STATICA LINEARE'!$G$9*(B202/'ANALISI STATICA LINEARE'!$G$28+1/('ANALISI STATICA LINEARE'!$G$33*'ANALISI STATICA LINEARE'!$G$9)*(1-B202/'ANALISI STATICA LINEARE'!$G$28)),IF(B202&lt;'ANALISI STATICA LINEARE'!$G$29,'ANALISI STATICA LINEARE'!$G$23*'ANALISI STATICA LINEARE'!$G$26*'ANALISI STATICA LINEARE'!$G$33*'ANALISI STATICA LINEARE'!$G$9,IF(B202&lt;'ANALISI STATICA LINEARE'!$G$30,'ANALISI STATICA LINEARE'!$G$23*'ANALISI STATICA LINEARE'!$G$26*'ANALISI STATICA LINEARE'!$G$33*'ANALISI STATICA LINEARE'!$G$9*('ANALISI STATICA LINEARE'!$G$29/B202),'ANALISI STATICA LINEARE'!$G$23*'ANALISI STATICA LINEARE'!$G$26*'ANALISI STATICA LINEARE'!$G$33*'ANALISI STATICA LINEARE'!$G$9*(('ANALISI STATICA LINEARE'!$G$29*'ANALISI STATICA LINEARE'!$G$30)/B202^2))))</f>
        <v>6.0847487335742488E-2</v>
      </c>
      <c r="E202" s="20"/>
      <c r="F202" s="20"/>
      <c r="G202" s="20"/>
      <c r="H202" s="20"/>
      <c r="I202" s="20"/>
      <c r="J202" s="20"/>
      <c r="K202" s="20"/>
      <c r="L202" s="20"/>
      <c r="M202" s="20"/>
      <c r="N202" s="20"/>
    </row>
    <row r="203" spans="2:14" x14ac:dyDescent="0.25">
      <c r="B203" s="177">
        <f t="shared" si="2"/>
        <v>1.9200000000000015</v>
      </c>
      <c r="C203" s="171">
        <f>1/'ANALISI STATICA LINEARE'!$G$22*IF(B203&lt;'ANALISI STATICA LINEARE'!$G$28,'ANALISI STATICA LINEARE'!$G$23*'ANALISI STATICA LINEARE'!$G$26*'ANALISI STATICA LINEARE'!$G$32*'ANALISI STATICA LINEARE'!$G$9*(B203/'ANALISI STATICA LINEARE'!$G$28+1/('ANALISI STATICA LINEARE'!$G$32*'ANALISI STATICA LINEARE'!$G$9)*(1-B203/'ANALISI STATICA LINEARE'!$G$28)),IF(B203&lt;'ANALISI STATICA LINEARE'!$G$29,'ANALISI STATICA LINEARE'!$G$23*'ANALISI STATICA LINEARE'!$G$26*'ANALISI STATICA LINEARE'!$G$32*'ANALISI STATICA LINEARE'!$G$9,IF(B203&lt;'ANALISI STATICA LINEARE'!$G$30,'ANALISI STATICA LINEARE'!$G$23*'ANALISI STATICA LINEARE'!$G$26*'ANALISI STATICA LINEARE'!$G$32*'ANALISI STATICA LINEARE'!$G$9*('ANALISI STATICA LINEARE'!$G$29/B203),'ANALISI STATICA LINEARE'!$G$23*'ANALISI STATICA LINEARE'!$G$26*'ANALISI STATICA LINEARE'!$G$32*'ANALISI STATICA LINEARE'!$G$9*(('ANALISI STATICA LINEARE'!$G$29*'ANALISI STATICA LINEARE'!$G$30)/B203^2))))</f>
        <v>0.17432805121690223</v>
      </c>
      <c r="D203" s="171">
        <f>1/'ANALISI STATICA LINEARE'!$G$22*IF(B203&lt;'ANALISI STATICA LINEARE'!$G$28,'ANALISI STATICA LINEARE'!$G$23*'ANALISI STATICA LINEARE'!$G$26*'ANALISI STATICA LINEARE'!$G$33*'ANALISI STATICA LINEARE'!$G$9*(B203/'ANALISI STATICA LINEARE'!$G$28+1/('ANALISI STATICA LINEARE'!$G$33*'ANALISI STATICA LINEARE'!$G$9)*(1-B203/'ANALISI STATICA LINEARE'!$G$28)),IF(B203&lt;'ANALISI STATICA LINEARE'!$G$29,'ANALISI STATICA LINEARE'!$G$23*'ANALISI STATICA LINEARE'!$G$26*'ANALISI STATICA LINEARE'!$G$33*'ANALISI STATICA LINEARE'!$G$9,IF(B203&lt;'ANALISI STATICA LINEARE'!$G$30,'ANALISI STATICA LINEARE'!$G$23*'ANALISI STATICA LINEARE'!$G$26*'ANALISI STATICA LINEARE'!$G$33*'ANALISI STATICA LINEARE'!$G$9*('ANALISI STATICA LINEARE'!$G$29/B203),'ANALISI STATICA LINEARE'!$G$23*'ANALISI STATICA LINEARE'!$G$26*'ANALISI STATICA LINEARE'!$G$33*'ANALISI STATICA LINEARE'!$G$9*(('ANALISI STATICA LINEARE'!$G$29*'ANALISI STATICA LINEARE'!$G$30)/B203^2))))</f>
        <v>6.0530573339202157E-2</v>
      </c>
      <c r="E203" s="20"/>
      <c r="F203" s="20"/>
      <c r="G203" s="20"/>
      <c r="H203" s="20"/>
      <c r="I203" s="20"/>
      <c r="J203" s="20"/>
      <c r="K203" s="20"/>
      <c r="L203" s="20"/>
      <c r="M203" s="20"/>
      <c r="N203" s="20"/>
    </row>
    <row r="204" spans="2:14" x14ac:dyDescent="0.25">
      <c r="B204" s="177">
        <f t="shared" ref="B204:B267" si="3">0.01+B203</f>
        <v>1.9300000000000015</v>
      </c>
      <c r="C204" s="171">
        <f>1/'ANALISI STATICA LINEARE'!$G$22*IF(B204&lt;'ANALISI STATICA LINEARE'!$G$28,'ANALISI STATICA LINEARE'!$G$23*'ANALISI STATICA LINEARE'!$G$26*'ANALISI STATICA LINEARE'!$G$32*'ANALISI STATICA LINEARE'!$G$9*(B204/'ANALISI STATICA LINEARE'!$G$28+1/('ANALISI STATICA LINEARE'!$G$32*'ANALISI STATICA LINEARE'!$G$9)*(1-B204/'ANALISI STATICA LINEARE'!$G$28)),IF(B204&lt;'ANALISI STATICA LINEARE'!$G$29,'ANALISI STATICA LINEARE'!$G$23*'ANALISI STATICA LINEARE'!$G$26*'ANALISI STATICA LINEARE'!$G$32*'ANALISI STATICA LINEARE'!$G$9,IF(B204&lt;'ANALISI STATICA LINEARE'!$G$30,'ANALISI STATICA LINEARE'!$G$23*'ANALISI STATICA LINEARE'!$G$26*'ANALISI STATICA LINEARE'!$G$32*'ANALISI STATICA LINEARE'!$G$9*('ANALISI STATICA LINEARE'!$G$29/B204),'ANALISI STATICA LINEARE'!$G$23*'ANALISI STATICA LINEARE'!$G$26*'ANALISI STATICA LINEARE'!$G$32*'ANALISI STATICA LINEARE'!$G$9*(('ANALISI STATICA LINEARE'!$G$29*'ANALISI STATICA LINEARE'!$G$30)/B204^2))))</f>
        <v>0.1734247970655193</v>
      </c>
      <c r="D204" s="171">
        <f>1/'ANALISI STATICA LINEARE'!$G$22*IF(B204&lt;'ANALISI STATICA LINEARE'!$G$28,'ANALISI STATICA LINEARE'!$G$23*'ANALISI STATICA LINEARE'!$G$26*'ANALISI STATICA LINEARE'!$G$33*'ANALISI STATICA LINEARE'!$G$9*(B204/'ANALISI STATICA LINEARE'!$G$28+1/('ANALISI STATICA LINEARE'!$G$33*'ANALISI STATICA LINEARE'!$G$9)*(1-B204/'ANALISI STATICA LINEARE'!$G$28)),IF(B204&lt;'ANALISI STATICA LINEARE'!$G$29,'ANALISI STATICA LINEARE'!$G$23*'ANALISI STATICA LINEARE'!$G$26*'ANALISI STATICA LINEARE'!$G$33*'ANALISI STATICA LINEARE'!$G$9,IF(B204&lt;'ANALISI STATICA LINEARE'!$G$30,'ANALISI STATICA LINEARE'!$G$23*'ANALISI STATICA LINEARE'!$G$26*'ANALISI STATICA LINEARE'!$G$33*'ANALISI STATICA LINEARE'!$G$9*('ANALISI STATICA LINEARE'!$G$29/B204),'ANALISI STATICA LINEARE'!$G$23*'ANALISI STATICA LINEARE'!$G$26*'ANALISI STATICA LINEARE'!$G$33*'ANALISI STATICA LINEARE'!$G$9*(('ANALISI STATICA LINEARE'!$G$29*'ANALISI STATICA LINEARE'!$G$30)/B204^2))))</f>
        <v>6.0216943425527532E-2</v>
      </c>
      <c r="E204" s="20"/>
      <c r="F204" s="20"/>
      <c r="G204" s="20"/>
      <c r="H204" s="20"/>
      <c r="I204" s="20"/>
      <c r="J204" s="20"/>
      <c r="K204" s="20"/>
      <c r="L204" s="20"/>
      <c r="M204" s="20"/>
      <c r="N204" s="20"/>
    </row>
    <row r="205" spans="2:14" x14ac:dyDescent="0.25">
      <c r="B205" s="177">
        <f t="shared" si="3"/>
        <v>1.9400000000000015</v>
      </c>
      <c r="C205" s="171">
        <f>1/'ANALISI STATICA LINEARE'!$G$22*IF(B205&lt;'ANALISI STATICA LINEARE'!$G$28,'ANALISI STATICA LINEARE'!$G$23*'ANALISI STATICA LINEARE'!$G$26*'ANALISI STATICA LINEARE'!$G$32*'ANALISI STATICA LINEARE'!$G$9*(B205/'ANALISI STATICA LINEARE'!$G$28+1/('ANALISI STATICA LINEARE'!$G$32*'ANALISI STATICA LINEARE'!$G$9)*(1-B205/'ANALISI STATICA LINEARE'!$G$28)),IF(B205&lt;'ANALISI STATICA LINEARE'!$G$29,'ANALISI STATICA LINEARE'!$G$23*'ANALISI STATICA LINEARE'!$G$26*'ANALISI STATICA LINEARE'!$G$32*'ANALISI STATICA LINEARE'!$G$9,IF(B205&lt;'ANALISI STATICA LINEARE'!$G$30,'ANALISI STATICA LINEARE'!$G$23*'ANALISI STATICA LINEARE'!$G$26*'ANALISI STATICA LINEARE'!$G$32*'ANALISI STATICA LINEARE'!$G$9*('ANALISI STATICA LINEARE'!$G$29/B205),'ANALISI STATICA LINEARE'!$G$23*'ANALISI STATICA LINEARE'!$G$26*'ANALISI STATICA LINEARE'!$G$32*'ANALISI STATICA LINEARE'!$G$9*(('ANALISI STATICA LINEARE'!$G$29*'ANALISI STATICA LINEARE'!$G$30)/B205^2))))</f>
        <v>0.17253085481260425</v>
      </c>
      <c r="D205" s="171">
        <f>1/'ANALISI STATICA LINEARE'!$G$22*IF(B205&lt;'ANALISI STATICA LINEARE'!$G$28,'ANALISI STATICA LINEARE'!$G$23*'ANALISI STATICA LINEARE'!$G$26*'ANALISI STATICA LINEARE'!$G$33*'ANALISI STATICA LINEARE'!$G$9*(B205/'ANALISI STATICA LINEARE'!$G$28+1/('ANALISI STATICA LINEARE'!$G$33*'ANALISI STATICA LINEARE'!$G$9)*(1-B205/'ANALISI STATICA LINEARE'!$G$28)),IF(B205&lt;'ANALISI STATICA LINEARE'!$G$29,'ANALISI STATICA LINEARE'!$G$23*'ANALISI STATICA LINEARE'!$G$26*'ANALISI STATICA LINEARE'!$G$33*'ANALISI STATICA LINEARE'!$G$9,IF(B205&lt;'ANALISI STATICA LINEARE'!$G$30,'ANALISI STATICA LINEARE'!$G$23*'ANALISI STATICA LINEARE'!$G$26*'ANALISI STATICA LINEARE'!$G$33*'ANALISI STATICA LINEARE'!$G$9*('ANALISI STATICA LINEARE'!$G$29/B205),'ANALISI STATICA LINEARE'!$G$23*'ANALISI STATICA LINEARE'!$G$26*'ANALISI STATICA LINEARE'!$G$33*'ANALISI STATICA LINEARE'!$G$9*(('ANALISI STATICA LINEARE'!$G$29*'ANALISI STATICA LINEARE'!$G$30)/B205^2))))</f>
        <v>5.9906546809932036E-2</v>
      </c>
      <c r="E205" s="20"/>
      <c r="F205" s="20"/>
      <c r="G205" s="20"/>
      <c r="H205" s="20"/>
      <c r="I205" s="20"/>
      <c r="J205" s="20"/>
      <c r="K205" s="20"/>
      <c r="L205" s="20"/>
      <c r="M205" s="20"/>
      <c r="N205" s="20"/>
    </row>
    <row r="206" spans="2:14" x14ac:dyDescent="0.25">
      <c r="B206" s="177">
        <f t="shared" si="3"/>
        <v>1.9500000000000015</v>
      </c>
      <c r="C206" s="171">
        <f>1/'ANALISI STATICA LINEARE'!$G$22*IF(B206&lt;'ANALISI STATICA LINEARE'!$G$28,'ANALISI STATICA LINEARE'!$G$23*'ANALISI STATICA LINEARE'!$G$26*'ANALISI STATICA LINEARE'!$G$32*'ANALISI STATICA LINEARE'!$G$9*(B206/'ANALISI STATICA LINEARE'!$G$28+1/('ANALISI STATICA LINEARE'!$G$32*'ANALISI STATICA LINEARE'!$G$9)*(1-B206/'ANALISI STATICA LINEARE'!$G$28)),IF(B206&lt;'ANALISI STATICA LINEARE'!$G$29,'ANALISI STATICA LINEARE'!$G$23*'ANALISI STATICA LINEARE'!$G$26*'ANALISI STATICA LINEARE'!$G$32*'ANALISI STATICA LINEARE'!$G$9,IF(B206&lt;'ANALISI STATICA LINEARE'!$G$30,'ANALISI STATICA LINEARE'!$G$23*'ANALISI STATICA LINEARE'!$G$26*'ANALISI STATICA LINEARE'!$G$32*'ANALISI STATICA LINEARE'!$G$9*('ANALISI STATICA LINEARE'!$G$29/B206),'ANALISI STATICA LINEARE'!$G$23*'ANALISI STATICA LINEARE'!$G$26*'ANALISI STATICA LINEARE'!$G$32*'ANALISI STATICA LINEARE'!$G$9*(('ANALISI STATICA LINEARE'!$G$29*'ANALISI STATICA LINEARE'!$G$30)/B206^2))))</f>
        <v>0.17164608119818064</v>
      </c>
      <c r="D206" s="171">
        <f>1/'ANALISI STATICA LINEARE'!$G$22*IF(B206&lt;'ANALISI STATICA LINEARE'!$G$28,'ANALISI STATICA LINEARE'!$G$23*'ANALISI STATICA LINEARE'!$G$26*'ANALISI STATICA LINEARE'!$G$33*'ANALISI STATICA LINEARE'!$G$9*(B206/'ANALISI STATICA LINEARE'!$G$28+1/('ANALISI STATICA LINEARE'!$G$33*'ANALISI STATICA LINEARE'!$G$9)*(1-B206/'ANALISI STATICA LINEARE'!$G$28)),IF(B206&lt;'ANALISI STATICA LINEARE'!$G$29,'ANALISI STATICA LINEARE'!$G$23*'ANALISI STATICA LINEARE'!$G$26*'ANALISI STATICA LINEARE'!$G$33*'ANALISI STATICA LINEARE'!$G$9,IF(B206&lt;'ANALISI STATICA LINEARE'!$G$30,'ANALISI STATICA LINEARE'!$G$23*'ANALISI STATICA LINEARE'!$G$26*'ANALISI STATICA LINEARE'!$G$33*'ANALISI STATICA LINEARE'!$G$9*('ANALISI STATICA LINEARE'!$G$29/B206),'ANALISI STATICA LINEARE'!$G$23*'ANALISI STATICA LINEARE'!$G$26*'ANALISI STATICA LINEARE'!$G$33*'ANALISI STATICA LINEARE'!$G$9*(('ANALISI STATICA LINEARE'!$G$29*'ANALISI STATICA LINEARE'!$G$30)/B206^2))))</f>
        <v>5.959933374936828E-2</v>
      </c>
      <c r="E206" s="20"/>
      <c r="F206" s="20"/>
      <c r="G206" s="20"/>
      <c r="H206" s="20"/>
      <c r="I206" s="20"/>
      <c r="J206" s="20"/>
      <c r="K206" s="20"/>
      <c r="L206" s="20"/>
      <c r="M206" s="20"/>
      <c r="N206" s="20"/>
    </row>
    <row r="207" spans="2:14" x14ac:dyDescent="0.25">
      <c r="B207" s="177">
        <f t="shared" si="3"/>
        <v>1.9600000000000015</v>
      </c>
      <c r="C207" s="171">
        <f>1/'ANALISI STATICA LINEARE'!$G$22*IF(B207&lt;'ANALISI STATICA LINEARE'!$G$28,'ANALISI STATICA LINEARE'!$G$23*'ANALISI STATICA LINEARE'!$G$26*'ANALISI STATICA LINEARE'!$G$32*'ANALISI STATICA LINEARE'!$G$9*(B207/'ANALISI STATICA LINEARE'!$G$28+1/('ANALISI STATICA LINEARE'!$G$32*'ANALISI STATICA LINEARE'!$G$9)*(1-B207/'ANALISI STATICA LINEARE'!$G$28)),IF(B207&lt;'ANALISI STATICA LINEARE'!$G$29,'ANALISI STATICA LINEARE'!$G$23*'ANALISI STATICA LINEARE'!$G$26*'ANALISI STATICA LINEARE'!$G$32*'ANALISI STATICA LINEARE'!$G$9,IF(B207&lt;'ANALISI STATICA LINEARE'!$G$30,'ANALISI STATICA LINEARE'!$G$23*'ANALISI STATICA LINEARE'!$G$26*'ANALISI STATICA LINEARE'!$G$32*'ANALISI STATICA LINEARE'!$G$9*('ANALISI STATICA LINEARE'!$G$29/B207),'ANALISI STATICA LINEARE'!$G$23*'ANALISI STATICA LINEARE'!$G$26*'ANALISI STATICA LINEARE'!$G$32*'ANALISI STATICA LINEARE'!$G$9*(('ANALISI STATICA LINEARE'!$G$29*'ANALISI STATICA LINEARE'!$G$30)/B207^2))))</f>
        <v>0.17077033588594503</v>
      </c>
      <c r="D207" s="171">
        <f>1/'ANALISI STATICA LINEARE'!$G$22*IF(B207&lt;'ANALISI STATICA LINEARE'!$G$28,'ANALISI STATICA LINEARE'!$G$23*'ANALISI STATICA LINEARE'!$G$26*'ANALISI STATICA LINEARE'!$G$33*'ANALISI STATICA LINEARE'!$G$9*(B207/'ANALISI STATICA LINEARE'!$G$28+1/('ANALISI STATICA LINEARE'!$G$33*'ANALISI STATICA LINEARE'!$G$9)*(1-B207/'ANALISI STATICA LINEARE'!$G$28)),IF(B207&lt;'ANALISI STATICA LINEARE'!$G$29,'ANALISI STATICA LINEARE'!$G$23*'ANALISI STATICA LINEARE'!$G$26*'ANALISI STATICA LINEARE'!$G$33*'ANALISI STATICA LINEARE'!$G$9,IF(B207&lt;'ANALISI STATICA LINEARE'!$G$30,'ANALISI STATICA LINEARE'!$G$23*'ANALISI STATICA LINEARE'!$G$26*'ANALISI STATICA LINEARE'!$G$33*'ANALISI STATICA LINEARE'!$G$9*('ANALISI STATICA LINEARE'!$G$29/B207),'ANALISI STATICA LINEARE'!$G$23*'ANALISI STATICA LINEARE'!$G$26*'ANALISI STATICA LINEARE'!$G$33*'ANALISI STATICA LINEARE'!$G$9*(('ANALISI STATICA LINEARE'!$G$29*'ANALISI STATICA LINEARE'!$G$30)/B207^2))))</f>
        <v>5.9295255515953132E-2</v>
      </c>
      <c r="E207" s="20"/>
      <c r="F207" s="20"/>
      <c r="G207" s="20"/>
      <c r="H207" s="20"/>
      <c r="I207" s="20"/>
      <c r="J207" s="20"/>
      <c r="K207" s="20"/>
      <c r="L207" s="20"/>
      <c r="M207" s="20"/>
      <c r="N207" s="20"/>
    </row>
    <row r="208" spans="2:14" x14ac:dyDescent="0.25">
      <c r="B208" s="177">
        <f t="shared" si="3"/>
        <v>1.9700000000000015</v>
      </c>
      <c r="C208" s="171">
        <f>1/'ANALISI STATICA LINEARE'!$G$22*IF(B208&lt;'ANALISI STATICA LINEARE'!$G$28,'ANALISI STATICA LINEARE'!$G$23*'ANALISI STATICA LINEARE'!$G$26*'ANALISI STATICA LINEARE'!$G$32*'ANALISI STATICA LINEARE'!$G$9*(B208/'ANALISI STATICA LINEARE'!$G$28+1/('ANALISI STATICA LINEARE'!$G$32*'ANALISI STATICA LINEARE'!$G$9)*(1-B208/'ANALISI STATICA LINEARE'!$G$28)),IF(B208&lt;'ANALISI STATICA LINEARE'!$G$29,'ANALISI STATICA LINEARE'!$G$23*'ANALISI STATICA LINEARE'!$G$26*'ANALISI STATICA LINEARE'!$G$32*'ANALISI STATICA LINEARE'!$G$9,IF(B208&lt;'ANALISI STATICA LINEARE'!$G$30,'ANALISI STATICA LINEARE'!$G$23*'ANALISI STATICA LINEARE'!$G$26*'ANALISI STATICA LINEARE'!$G$32*'ANALISI STATICA LINEARE'!$G$9*('ANALISI STATICA LINEARE'!$G$29/B208),'ANALISI STATICA LINEARE'!$G$23*'ANALISI STATICA LINEARE'!$G$26*'ANALISI STATICA LINEARE'!$G$32*'ANALISI STATICA LINEARE'!$G$9*(('ANALISI STATICA LINEARE'!$G$29*'ANALISI STATICA LINEARE'!$G$30)/B208^2))))</f>
        <v>0.16990348138906206</v>
      </c>
      <c r="D208" s="171">
        <f>1/'ANALISI STATICA LINEARE'!$G$22*IF(B208&lt;'ANALISI STATICA LINEARE'!$G$28,'ANALISI STATICA LINEARE'!$G$23*'ANALISI STATICA LINEARE'!$G$26*'ANALISI STATICA LINEARE'!$G$33*'ANALISI STATICA LINEARE'!$G$9*(B208/'ANALISI STATICA LINEARE'!$G$28+1/('ANALISI STATICA LINEARE'!$G$33*'ANALISI STATICA LINEARE'!$G$9)*(1-B208/'ANALISI STATICA LINEARE'!$G$28)),IF(B208&lt;'ANALISI STATICA LINEARE'!$G$29,'ANALISI STATICA LINEARE'!$G$23*'ANALISI STATICA LINEARE'!$G$26*'ANALISI STATICA LINEARE'!$G$33*'ANALISI STATICA LINEARE'!$G$9,IF(B208&lt;'ANALISI STATICA LINEARE'!$G$30,'ANALISI STATICA LINEARE'!$G$23*'ANALISI STATICA LINEARE'!$G$26*'ANALISI STATICA LINEARE'!$G$33*'ANALISI STATICA LINEARE'!$G$9*('ANALISI STATICA LINEARE'!$G$29/B208),'ANALISI STATICA LINEARE'!$G$23*'ANALISI STATICA LINEARE'!$G$26*'ANALISI STATICA LINEARE'!$G$33*'ANALISI STATICA LINEARE'!$G$9*(('ANALISI STATICA LINEARE'!$G$29*'ANALISI STATICA LINEARE'!$G$30)/B208^2))))</f>
        <v>5.8994264371202108E-2</v>
      </c>
      <c r="E208" s="20"/>
      <c r="F208" s="20"/>
      <c r="G208" s="20"/>
      <c r="H208" s="20"/>
      <c r="I208" s="20"/>
      <c r="J208" s="20"/>
      <c r="K208" s="20"/>
      <c r="L208" s="20"/>
      <c r="M208" s="20"/>
      <c r="N208" s="20"/>
    </row>
    <row r="209" spans="2:14" x14ac:dyDescent="0.25">
      <c r="B209" s="177">
        <f t="shared" si="3"/>
        <v>1.9800000000000015</v>
      </c>
      <c r="C209" s="171">
        <f>1/'ANALISI STATICA LINEARE'!$G$22*IF(B209&lt;'ANALISI STATICA LINEARE'!$G$28,'ANALISI STATICA LINEARE'!$G$23*'ANALISI STATICA LINEARE'!$G$26*'ANALISI STATICA LINEARE'!$G$32*'ANALISI STATICA LINEARE'!$G$9*(B209/'ANALISI STATICA LINEARE'!$G$28+1/('ANALISI STATICA LINEARE'!$G$32*'ANALISI STATICA LINEARE'!$G$9)*(1-B209/'ANALISI STATICA LINEARE'!$G$28)),IF(B209&lt;'ANALISI STATICA LINEARE'!$G$29,'ANALISI STATICA LINEARE'!$G$23*'ANALISI STATICA LINEARE'!$G$26*'ANALISI STATICA LINEARE'!$G$32*'ANALISI STATICA LINEARE'!$G$9,IF(B209&lt;'ANALISI STATICA LINEARE'!$G$30,'ANALISI STATICA LINEARE'!$G$23*'ANALISI STATICA LINEARE'!$G$26*'ANALISI STATICA LINEARE'!$G$32*'ANALISI STATICA LINEARE'!$G$9*('ANALISI STATICA LINEARE'!$G$29/B209),'ANALISI STATICA LINEARE'!$G$23*'ANALISI STATICA LINEARE'!$G$26*'ANALISI STATICA LINEARE'!$G$32*'ANALISI STATICA LINEARE'!$G$9*(('ANALISI STATICA LINEARE'!$G$29*'ANALISI STATICA LINEARE'!$G$30)/B209^2))))</f>
        <v>0.1690453829982082</v>
      </c>
      <c r="D209" s="171">
        <f>1/'ANALISI STATICA LINEARE'!$G$22*IF(B209&lt;'ANALISI STATICA LINEARE'!$G$28,'ANALISI STATICA LINEARE'!$G$23*'ANALISI STATICA LINEARE'!$G$26*'ANALISI STATICA LINEARE'!$G$33*'ANALISI STATICA LINEARE'!$G$9*(B209/'ANALISI STATICA LINEARE'!$G$28+1/('ANALISI STATICA LINEARE'!$G$33*'ANALISI STATICA LINEARE'!$G$9)*(1-B209/'ANALISI STATICA LINEARE'!$G$28)),IF(B209&lt;'ANALISI STATICA LINEARE'!$G$29,'ANALISI STATICA LINEARE'!$G$23*'ANALISI STATICA LINEARE'!$G$26*'ANALISI STATICA LINEARE'!$G$33*'ANALISI STATICA LINEARE'!$G$9,IF(B209&lt;'ANALISI STATICA LINEARE'!$G$30,'ANALISI STATICA LINEARE'!$G$23*'ANALISI STATICA LINEARE'!$G$26*'ANALISI STATICA LINEARE'!$G$33*'ANALISI STATICA LINEARE'!$G$9*('ANALISI STATICA LINEARE'!$G$29/B209),'ANALISI STATICA LINEARE'!$G$23*'ANALISI STATICA LINEARE'!$G$26*'ANALISI STATICA LINEARE'!$G$33*'ANALISI STATICA LINEARE'!$G$9*(('ANALISI STATICA LINEARE'!$G$29*'ANALISI STATICA LINEARE'!$G$30)/B209^2))))</f>
        <v>5.8696313541044522E-2</v>
      </c>
      <c r="E209" s="20"/>
      <c r="F209" s="20"/>
      <c r="G209" s="20"/>
      <c r="H209" s="20"/>
      <c r="I209" s="20"/>
      <c r="J209" s="20"/>
      <c r="K209" s="20"/>
      <c r="L209" s="20"/>
      <c r="M209" s="20"/>
      <c r="N209" s="20"/>
    </row>
    <row r="210" spans="2:14" x14ac:dyDescent="0.25">
      <c r="B210" s="177">
        <f t="shared" si="3"/>
        <v>1.9900000000000015</v>
      </c>
      <c r="C210" s="171">
        <f>1/'ANALISI STATICA LINEARE'!$G$22*IF(B210&lt;'ANALISI STATICA LINEARE'!$G$28,'ANALISI STATICA LINEARE'!$G$23*'ANALISI STATICA LINEARE'!$G$26*'ANALISI STATICA LINEARE'!$G$32*'ANALISI STATICA LINEARE'!$G$9*(B210/'ANALISI STATICA LINEARE'!$G$28+1/('ANALISI STATICA LINEARE'!$G$32*'ANALISI STATICA LINEARE'!$G$9)*(1-B210/'ANALISI STATICA LINEARE'!$G$28)),IF(B210&lt;'ANALISI STATICA LINEARE'!$G$29,'ANALISI STATICA LINEARE'!$G$23*'ANALISI STATICA LINEARE'!$G$26*'ANALISI STATICA LINEARE'!$G$32*'ANALISI STATICA LINEARE'!$G$9,IF(B210&lt;'ANALISI STATICA LINEARE'!$G$30,'ANALISI STATICA LINEARE'!$G$23*'ANALISI STATICA LINEARE'!$G$26*'ANALISI STATICA LINEARE'!$G$32*'ANALISI STATICA LINEARE'!$G$9*('ANALISI STATICA LINEARE'!$G$29/B210),'ANALISI STATICA LINEARE'!$G$23*'ANALISI STATICA LINEARE'!$G$26*'ANALISI STATICA LINEARE'!$G$32*'ANALISI STATICA LINEARE'!$G$9*(('ANALISI STATICA LINEARE'!$G$29*'ANALISI STATICA LINEARE'!$G$30)/B210^2))))</f>
        <v>0.16819590871178505</v>
      </c>
      <c r="D210" s="171">
        <f>1/'ANALISI STATICA LINEARE'!$G$22*IF(B210&lt;'ANALISI STATICA LINEARE'!$G$28,'ANALISI STATICA LINEARE'!$G$23*'ANALISI STATICA LINEARE'!$G$26*'ANALISI STATICA LINEARE'!$G$33*'ANALISI STATICA LINEARE'!$G$9*(B210/'ANALISI STATICA LINEARE'!$G$28+1/('ANALISI STATICA LINEARE'!$G$33*'ANALISI STATICA LINEARE'!$G$9)*(1-B210/'ANALISI STATICA LINEARE'!$G$28)),IF(B210&lt;'ANALISI STATICA LINEARE'!$G$29,'ANALISI STATICA LINEARE'!$G$23*'ANALISI STATICA LINEARE'!$G$26*'ANALISI STATICA LINEARE'!$G$33*'ANALISI STATICA LINEARE'!$G$9,IF(B210&lt;'ANALISI STATICA LINEARE'!$G$30,'ANALISI STATICA LINEARE'!$G$23*'ANALISI STATICA LINEARE'!$G$26*'ANALISI STATICA LINEARE'!$G$33*'ANALISI STATICA LINEARE'!$G$9*('ANALISI STATICA LINEARE'!$G$29/B210),'ANALISI STATICA LINEARE'!$G$23*'ANALISI STATICA LINEARE'!$G$26*'ANALISI STATICA LINEARE'!$G$33*'ANALISI STATICA LINEARE'!$G$9*(('ANALISI STATICA LINEARE'!$G$29*'ANALISI STATICA LINEARE'!$G$30)/B210^2))))</f>
        <v>5.8401357191592035E-2</v>
      </c>
      <c r="E210" s="20"/>
      <c r="F210" s="20"/>
      <c r="G210" s="20"/>
      <c r="H210" s="20"/>
      <c r="I210" s="20"/>
      <c r="J210" s="20"/>
      <c r="K210" s="20"/>
      <c r="L210" s="20"/>
      <c r="M210" s="20"/>
      <c r="N210" s="20"/>
    </row>
    <row r="211" spans="2:14" x14ac:dyDescent="0.25">
      <c r="B211" s="177">
        <f t="shared" si="3"/>
        <v>2.0000000000000013</v>
      </c>
      <c r="C211" s="171">
        <f>1/'ANALISI STATICA LINEARE'!$G$22*IF(B211&lt;'ANALISI STATICA LINEARE'!$G$28,'ANALISI STATICA LINEARE'!$G$23*'ANALISI STATICA LINEARE'!$G$26*'ANALISI STATICA LINEARE'!$G$32*'ANALISI STATICA LINEARE'!$G$9*(B211/'ANALISI STATICA LINEARE'!$G$28+1/('ANALISI STATICA LINEARE'!$G$32*'ANALISI STATICA LINEARE'!$G$9)*(1-B211/'ANALISI STATICA LINEARE'!$G$28)),IF(B211&lt;'ANALISI STATICA LINEARE'!$G$29,'ANALISI STATICA LINEARE'!$G$23*'ANALISI STATICA LINEARE'!$G$26*'ANALISI STATICA LINEARE'!$G$32*'ANALISI STATICA LINEARE'!$G$9,IF(B211&lt;'ANALISI STATICA LINEARE'!$G$30,'ANALISI STATICA LINEARE'!$G$23*'ANALISI STATICA LINEARE'!$G$26*'ANALISI STATICA LINEARE'!$G$32*'ANALISI STATICA LINEARE'!$G$9*('ANALISI STATICA LINEARE'!$G$29/B211),'ANALISI STATICA LINEARE'!$G$23*'ANALISI STATICA LINEARE'!$G$26*'ANALISI STATICA LINEARE'!$G$32*'ANALISI STATICA LINEARE'!$G$9*(('ANALISI STATICA LINEARE'!$G$29*'ANALISI STATICA LINEARE'!$G$30)/B211^2))))</f>
        <v>0.16735492916822614</v>
      </c>
      <c r="D211" s="171">
        <f>1/'ANALISI STATICA LINEARE'!$G$22*IF(B211&lt;'ANALISI STATICA LINEARE'!$G$28,'ANALISI STATICA LINEARE'!$G$23*'ANALISI STATICA LINEARE'!$G$26*'ANALISI STATICA LINEARE'!$G$33*'ANALISI STATICA LINEARE'!$G$9*(B211/'ANALISI STATICA LINEARE'!$G$28+1/('ANALISI STATICA LINEARE'!$G$33*'ANALISI STATICA LINEARE'!$G$9)*(1-B211/'ANALISI STATICA LINEARE'!$G$28)),IF(B211&lt;'ANALISI STATICA LINEARE'!$G$29,'ANALISI STATICA LINEARE'!$G$23*'ANALISI STATICA LINEARE'!$G$26*'ANALISI STATICA LINEARE'!$G$33*'ANALISI STATICA LINEARE'!$G$9,IF(B211&lt;'ANALISI STATICA LINEARE'!$G$30,'ANALISI STATICA LINEARE'!$G$23*'ANALISI STATICA LINEARE'!$G$26*'ANALISI STATICA LINEARE'!$G$33*'ANALISI STATICA LINEARE'!$G$9*('ANALISI STATICA LINEARE'!$G$29/B211),'ANALISI STATICA LINEARE'!$G$23*'ANALISI STATICA LINEARE'!$G$26*'ANALISI STATICA LINEARE'!$G$33*'ANALISI STATICA LINEARE'!$G$9*(('ANALISI STATICA LINEARE'!$G$29*'ANALISI STATICA LINEARE'!$G$30)/B211^2))))</f>
        <v>5.8109350405634072E-2</v>
      </c>
      <c r="E211" s="20"/>
      <c r="F211" s="20"/>
      <c r="G211" s="20"/>
      <c r="H211" s="20"/>
      <c r="I211" s="20"/>
      <c r="J211" s="20"/>
      <c r="K211" s="20"/>
      <c r="L211" s="20"/>
      <c r="M211" s="20"/>
      <c r="N211" s="20"/>
    </row>
    <row r="212" spans="2:14" x14ac:dyDescent="0.25">
      <c r="B212" s="177">
        <f t="shared" si="3"/>
        <v>2.0100000000000011</v>
      </c>
      <c r="C212" s="171">
        <f>1/'ANALISI STATICA LINEARE'!$G$22*IF(B212&lt;'ANALISI STATICA LINEARE'!$G$28,'ANALISI STATICA LINEARE'!$G$23*'ANALISI STATICA LINEARE'!$G$26*'ANALISI STATICA LINEARE'!$G$32*'ANALISI STATICA LINEARE'!$G$9*(B212/'ANALISI STATICA LINEARE'!$G$28+1/('ANALISI STATICA LINEARE'!$G$32*'ANALISI STATICA LINEARE'!$G$9)*(1-B212/'ANALISI STATICA LINEARE'!$G$28)),IF(B212&lt;'ANALISI STATICA LINEARE'!$G$29,'ANALISI STATICA LINEARE'!$G$23*'ANALISI STATICA LINEARE'!$G$26*'ANALISI STATICA LINEARE'!$G$32*'ANALISI STATICA LINEARE'!$G$9,IF(B212&lt;'ANALISI STATICA LINEARE'!$G$30,'ANALISI STATICA LINEARE'!$G$23*'ANALISI STATICA LINEARE'!$G$26*'ANALISI STATICA LINEARE'!$G$32*'ANALISI STATICA LINEARE'!$G$9*('ANALISI STATICA LINEARE'!$G$29/B212),'ANALISI STATICA LINEARE'!$G$23*'ANALISI STATICA LINEARE'!$G$26*'ANALISI STATICA LINEARE'!$G$32*'ANALISI STATICA LINEARE'!$G$9*(('ANALISI STATICA LINEARE'!$G$29*'ANALISI STATICA LINEARE'!$G$30)/B212^2))))</f>
        <v>0.16652231758032454</v>
      </c>
      <c r="D212" s="171">
        <f>1/'ANALISI STATICA LINEARE'!$G$22*IF(B212&lt;'ANALISI STATICA LINEARE'!$G$28,'ANALISI STATICA LINEARE'!$G$23*'ANALISI STATICA LINEARE'!$G$26*'ANALISI STATICA LINEARE'!$G$33*'ANALISI STATICA LINEARE'!$G$9*(B212/'ANALISI STATICA LINEARE'!$G$28+1/('ANALISI STATICA LINEARE'!$G$33*'ANALISI STATICA LINEARE'!$G$9)*(1-B212/'ANALISI STATICA LINEARE'!$G$28)),IF(B212&lt;'ANALISI STATICA LINEARE'!$G$29,'ANALISI STATICA LINEARE'!$G$23*'ANALISI STATICA LINEARE'!$G$26*'ANALISI STATICA LINEARE'!$G$33*'ANALISI STATICA LINEARE'!$G$9,IF(B212&lt;'ANALISI STATICA LINEARE'!$G$30,'ANALISI STATICA LINEARE'!$G$23*'ANALISI STATICA LINEARE'!$G$26*'ANALISI STATICA LINEARE'!$G$33*'ANALISI STATICA LINEARE'!$G$9*('ANALISI STATICA LINEARE'!$G$29/B212),'ANALISI STATICA LINEARE'!$G$23*'ANALISI STATICA LINEARE'!$G$26*'ANALISI STATICA LINEARE'!$G$33*'ANALISI STATICA LINEARE'!$G$9*(('ANALISI STATICA LINEARE'!$G$29*'ANALISI STATICA LINEARE'!$G$30)/B212^2))))</f>
        <v>5.7820249159834913E-2</v>
      </c>
      <c r="E212" s="20"/>
      <c r="F212" s="20"/>
      <c r="G212" s="20"/>
      <c r="H212" s="20"/>
      <c r="I212" s="20"/>
      <c r="J212" s="20"/>
      <c r="K212" s="20"/>
      <c r="L212" s="20"/>
      <c r="M212" s="20"/>
      <c r="N212" s="20"/>
    </row>
    <row r="213" spans="2:14" x14ac:dyDescent="0.25">
      <c r="B213" s="177">
        <f t="shared" si="3"/>
        <v>2.0200000000000009</v>
      </c>
      <c r="C213" s="171">
        <f>1/'ANALISI STATICA LINEARE'!$G$22*IF(B213&lt;'ANALISI STATICA LINEARE'!$G$28,'ANALISI STATICA LINEARE'!$G$23*'ANALISI STATICA LINEARE'!$G$26*'ANALISI STATICA LINEARE'!$G$32*'ANALISI STATICA LINEARE'!$G$9*(B213/'ANALISI STATICA LINEARE'!$G$28+1/('ANALISI STATICA LINEARE'!$G$32*'ANALISI STATICA LINEARE'!$G$9)*(1-B213/'ANALISI STATICA LINEARE'!$G$28)),IF(B213&lt;'ANALISI STATICA LINEARE'!$G$29,'ANALISI STATICA LINEARE'!$G$23*'ANALISI STATICA LINEARE'!$G$26*'ANALISI STATICA LINEARE'!$G$32*'ANALISI STATICA LINEARE'!$G$9,IF(B213&lt;'ANALISI STATICA LINEARE'!$G$30,'ANALISI STATICA LINEARE'!$G$23*'ANALISI STATICA LINEARE'!$G$26*'ANALISI STATICA LINEARE'!$G$32*'ANALISI STATICA LINEARE'!$G$9*('ANALISI STATICA LINEARE'!$G$29/B213),'ANALISI STATICA LINEARE'!$G$23*'ANALISI STATICA LINEARE'!$G$26*'ANALISI STATICA LINEARE'!$G$32*'ANALISI STATICA LINEARE'!$G$9*(('ANALISI STATICA LINEARE'!$G$29*'ANALISI STATICA LINEARE'!$G$30)/B213^2))))</f>
        <v>0.16569794967151105</v>
      </c>
      <c r="D213" s="171">
        <f>1/'ANALISI STATICA LINEARE'!$G$22*IF(B213&lt;'ANALISI STATICA LINEARE'!$G$28,'ANALISI STATICA LINEARE'!$G$23*'ANALISI STATICA LINEARE'!$G$26*'ANALISI STATICA LINEARE'!$G$33*'ANALISI STATICA LINEARE'!$G$9*(B213/'ANALISI STATICA LINEARE'!$G$28+1/('ANALISI STATICA LINEARE'!$G$33*'ANALISI STATICA LINEARE'!$G$9)*(1-B213/'ANALISI STATICA LINEARE'!$G$28)),IF(B213&lt;'ANALISI STATICA LINEARE'!$G$29,'ANALISI STATICA LINEARE'!$G$23*'ANALISI STATICA LINEARE'!$G$26*'ANALISI STATICA LINEARE'!$G$33*'ANALISI STATICA LINEARE'!$G$9,IF(B213&lt;'ANALISI STATICA LINEARE'!$G$30,'ANALISI STATICA LINEARE'!$G$23*'ANALISI STATICA LINEARE'!$G$26*'ANALISI STATICA LINEARE'!$G$33*'ANALISI STATICA LINEARE'!$G$9*('ANALISI STATICA LINEARE'!$G$29/B213),'ANALISI STATICA LINEARE'!$G$23*'ANALISI STATICA LINEARE'!$G$26*'ANALISI STATICA LINEARE'!$G$33*'ANALISI STATICA LINEARE'!$G$9*(('ANALISI STATICA LINEARE'!$G$29*'ANALISI STATICA LINEARE'!$G$30)/B213^2))))</f>
        <v>5.7534010302608012E-2</v>
      </c>
      <c r="E213" s="20"/>
      <c r="F213" s="20"/>
      <c r="G213" s="20"/>
      <c r="H213" s="20"/>
      <c r="I213" s="20"/>
      <c r="J213" s="20"/>
      <c r="K213" s="20"/>
      <c r="L213" s="20"/>
      <c r="M213" s="20"/>
      <c r="N213" s="20"/>
    </row>
    <row r="214" spans="2:14" x14ac:dyDescent="0.25">
      <c r="B214" s="177">
        <f t="shared" si="3"/>
        <v>2.0300000000000007</v>
      </c>
      <c r="C214" s="171">
        <f>1/'ANALISI STATICA LINEARE'!$G$22*IF(B214&lt;'ANALISI STATICA LINEARE'!$G$28,'ANALISI STATICA LINEARE'!$G$23*'ANALISI STATICA LINEARE'!$G$26*'ANALISI STATICA LINEARE'!$G$32*'ANALISI STATICA LINEARE'!$G$9*(B214/'ANALISI STATICA LINEARE'!$G$28+1/('ANALISI STATICA LINEARE'!$G$32*'ANALISI STATICA LINEARE'!$G$9)*(1-B214/'ANALISI STATICA LINEARE'!$G$28)),IF(B214&lt;'ANALISI STATICA LINEARE'!$G$29,'ANALISI STATICA LINEARE'!$G$23*'ANALISI STATICA LINEARE'!$G$26*'ANALISI STATICA LINEARE'!$G$32*'ANALISI STATICA LINEARE'!$G$9,IF(B214&lt;'ANALISI STATICA LINEARE'!$G$30,'ANALISI STATICA LINEARE'!$G$23*'ANALISI STATICA LINEARE'!$G$26*'ANALISI STATICA LINEARE'!$G$32*'ANALISI STATICA LINEARE'!$G$9*('ANALISI STATICA LINEARE'!$G$29/B214),'ANALISI STATICA LINEARE'!$G$23*'ANALISI STATICA LINEARE'!$G$26*'ANALISI STATICA LINEARE'!$G$32*'ANALISI STATICA LINEARE'!$G$9*(('ANALISI STATICA LINEARE'!$G$29*'ANALISI STATICA LINEARE'!$G$30)/B214^2))))</f>
        <v>0.16488170361401594</v>
      </c>
      <c r="D214" s="171">
        <f>1/'ANALISI STATICA LINEARE'!$G$22*IF(B214&lt;'ANALISI STATICA LINEARE'!$G$28,'ANALISI STATICA LINEARE'!$G$23*'ANALISI STATICA LINEARE'!$G$26*'ANALISI STATICA LINEARE'!$G$33*'ANALISI STATICA LINEARE'!$G$9*(B214/'ANALISI STATICA LINEARE'!$G$28+1/('ANALISI STATICA LINEARE'!$G$33*'ANALISI STATICA LINEARE'!$G$9)*(1-B214/'ANALISI STATICA LINEARE'!$G$28)),IF(B214&lt;'ANALISI STATICA LINEARE'!$G$29,'ANALISI STATICA LINEARE'!$G$23*'ANALISI STATICA LINEARE'!$G$26*'ANALISI STATICA LINEARE'!$G$33*'ANALISI STATICA LINEARE'!$G$9,IF(B214&lt;'ANALISI STATICA LINEARE'!$G$30,'ANALISI STATICA LINEARE'!$G$23*'ANALISI STATICA LINEARE'!$G$26*'ANALISI STATICA LINEARE'!$G$33*'ANALISI STATICA LINEARE'!$G$9*('ANALISI STATICA LINEARE'!$G$29/B214),'ANALISI STATICA LINEARE'!$G$23*'ANALISI STATICA LINEARE'!$G$26*'ANALISI STATICA LINEARE'!$G$33*'ANALISI STATICA LINEARE'!$G$9*(('ANALISI STATICA LINEARE'!$G$29*'ANALISI STATICA LINEARE'!$G$30)/B214^2))))</f>
        <v>5.7250591532644432E-2</v>
      </c>
      <c r="E214" s="20"/>
      <c r="F214" s="20"/>
      <c r="G214" s="20"/>
      <c r="H214" s="20"/>
      <c r="I214" s="20"/>
      <c r="J214" s="20"/>
      <c r="K214" s="20"/>
      <c r="L214" s="20"/>
      <c r="M214" s="20"/>
      <c r="N214" s="20"/>
    </row>
    <row r="215" spans="2:14" x14ac:dyDescent="0.25">
      <c r="B215" s="177">
        <f t="shared" si="3"/>
        <v>2.0400000000000005</v>
      </c>
      <c r="C215" s="171">
        <f>1/'ANALISI STATICA LINEARE'!$G$22*IF(B215&lt;'ANALISI STATICA LINEARE'!$G$28,'ANALISI STATICA LINEARE'!$G$23*'ANALISI STATICA LINEARE'!$G$26*'ANALISI STATICA LINEARE'!$G$32*'ANALISI STATICA LINEARE'!$G$9*(B215/'ANALISI STATICA LINEARE'!$G$28+1/('ANALISI STATICA LINEARE'!$G$32*'ANALISI STATICA LINEARE'!$G$9)*(1-B215/'ANALISI STATICA LINEARE'!$G$28)),IF(B215&lt;'ANALISI STATICA LINEARE'!$G$29,'ANALISI STATICA LINEARE'!$G$23*'ANALISI STATICA LINEARE'!$G$26*'ANALISI STATICA LINEARE'!$G$32*'ANALISI STATICA LINEARE'!$G$9,IF(B215&lt;'ANALISI STATICA LINEARE'!$G$30,'ANALISI STATICA LINEARE'!$G$23*'ANALISI STATICA LINEARE'!$G$26*'ANALISI STATICA LINEARE'!$G$32*'ANALISI STATICA LINEARE'!$G$9*('ANALISI STATICA LINEARE'!$G$29/B215),'ANALISI STATICA LINEARE'!$G$23*'ANALISI STATICA LINEARE'!$G$26*'ANALISI STATICA LINEARE'!$G$32*'ANALISI STATICA LINEARE'!$G$9*(('ANALISI STATICA LINEARE'!$G$29*'ANALISI STATICA LINEARE'!$G$30)/B215^2))))</f>
        <v>0.16407345996884923</v>
      </c>
      <c r="D215" s="171">
        <f>1/'ANALISI STATICA LINEARE'!$G$22*IF(B215&lt;'ANALISI STATICA LINEARE'!$G$28,'ANALISI STATICA LINEARE'!$G$23*'ANALISI STATICA LINEARE'!$G$26*'ANALISI STATICA LINEARE'!$G$33*'ANALISI STATICA LINEARE'!$G$9*(B215/'ANALISI STATICA LINEARE'!$G$28+1/('ANALISI STATICA LINEARE'!$G$33*'ANALISI STATICA LINEARE'!$G$9)*(1-B215/'ANALISI STATICA LINEARE'!$G$28)),IF(B215&lt;'ANALISI STATICA LINEARE'!$G$29,'ANALISI STATICA LINEARE'!$G$23*'ANALISI STATICA LINEARE'!$G$26*'ANALISI STATICA LINEARE'!$G$33*'ANALISI STATICA LINEARE'!$G$9,IF(B215&lt;'ANALISI STATICA LINEARE'!$G$30,'ANALISI STATICA LINEARE'!$G$23*'ANALISI STATICA LINEARE'!$G$26*'ANALISI STATICA LINEARE'!$G$33*'ANALISI STATICA LINEARE'!$G$9*('ANALISI STATICA LINEARE'!$G$29/B215),'ANALISI STATICA LINEARE'!$G$23*'ANALISI STATICA LINEARE'!$G$26*'ANALISI STATICA LINEARE'!$G$33*'ANALISI STATICA LINEARE'!$G$9*(('ANALISI STATICA LINEARE'!$G$29*'ANALISI STATICA LINEARE'!$G$30)/B215^2))))</f>
        <v>5.6969951378072654E-2</v>
      </c>
      <c r="E215" s="20"/>
      <c r="F215" s="20"/>
      <c r="G215" s="20"/>
      <c r="H215" s="20"/>
      <c r="I215" s="20"/>
      <c r="J215" s="20"/>
      <c r="K215" s="20"/>
      <c r="L215" s="20"/>
      <c r="M215" s="20"/>
      <c r="N215" s="20"/>
    </row>
    <row r="216" spans="2:14" x14ac:dyDescent="0.25">
      <c r="B216" s="177">
        <f t="shared" si="3"/>
        <v>2.0500000000000003</v>
      </c>
      <c r="C216" s="171">
        <f>1/'ANALISI STATICA LINEARE'!$G$22*IF(B216&lt;'ANALISI STATICA LINEARE'!$G$28,'ANALISI STATICA LINEARE'!$G$23*'ANALISI STATICA LINEARE'!$G$26*'ANALISI STATICA LINEARE'!$G$32*'ANALISI STATICA LINEARE'!$G$9*(B216/'ANALISI STATICA LINEARE'!$G$28+1/('ANALISI STATICA LINEARE'!$G$32*'ANALISI STATICA LINEARE'!$G$9)*(1-B216/'ANALISI STATICA LINEARE'!$G$28)),IF(B216&lt;'ANALISI STATICA LINEARE'!$G$29,'ANALISI STATICA LINEARE'!$G$23*'ANALISI STATICA LINEARE'!$G$26*'ANALISI STATICA LINEARE'!$G$32*'ANALISI STATICA LINEARE'!$G$9,IF(B216&lt;'ANALISI STATICA LINEARE'!$G$30,'ANALISI STATICA LINEARE'!$G$23*'ANALISI STATICA LINEARE'!$G$26*'ANALISI STATICA LINEARE'!$G$32*'ANALISI STATICA LINEARE'!$G$9*('ANALISI STATICA LINEARE'!$G$29/B216),'ANALISI STATICA LINEARE'!$G$23*'ANALISI STATICA LINEARE'!$G$26*'ANALISI STATICA LINEARE'!$G$32*'ANALISI STATICA LINEARE'!$G$9*(('ANALISI STATICA LINEARE'!$G$29*'ANALISI STATICA LINEARE'!$G$30)/B216^2))))</f>
        <v>0.1632731016275378</v>
      </c>
      <c r="D216" s="171">
        <f>1/'ANALISI STATICA LINEARE'!$G$22*IF(B216&lt;'ANALISI STATICA LINEARE'!$G$28,'ANALISI STATICA LINEARE'!$G$23*'ANALISI STATICA LINEARE'!$G$26*'ANALISI STATICA LINEARE'!$G$33*'ANALISI STATICA LINEARE'!$G$9*(B216/'ANALISI STATICA LINEARE'!$G$28+1/('ANALISI STATICA LINEARE'!$G$33*'ANALISI STATICA LINEARE'!$G$9)*(1-B216/'ANALISI STATICA LINEARE'!$G$28)),IF(B216&lt;'ANALISI STATICA LINEARE'!$G$29,'ANALISI STATICA LINEARE'!$G$23*'ANALISI STATICA LINEARE'!$G$26*'ANALISI STATICA LINEARE'!$G$33*'ANALISI STATICA LINEARE'!$G$9,IF(B216&lt;'ANALISI STATICA LINEARE'!$G$30,'ANALISI STATICA LINEARE'!$G$23*'ANALISI STATICA LINEARE'!$G$26*'ANALISI STATICA LINEARE'!$G$33*'ANALISI STATICA LINEARE'!$G$9*('ANALISI STATICA LINEARE'!$G$29/B216),'ANALISI STATICA LINEARE'!$G$23*'ANALISI STATICA LINEARE'!$G$26*'ANALISI STATICA LINEARE'!$G$33*'ANALISI STATICA LINEARE'!$G$9*(('ANALISI STATICA LINEARE'!$G$29*'ANALISI STATICA LINEARE'!$G$30)/B216^2))))</f>
        <v>5.6692049176228401E-2</v>
      </c>
      <c r="E216" s="20"/>
      <c r="F216" s="20"/>
      <c r="G216" s="20"/>
      <c r="H216" s="20"/>
      <c r="I216" s="20"/>
      <c r="J216" s="20"/>
      <c r="K216" s="20"/>
      <c r="L216" s="20"/>
      <c r="M216" s="20"/>
      <c r="N216" s="20"/>
    </row>
    <row r="217" spans="2:14" x14ac:dyDescent="0.25">
      <c r="B217" s="177">
        <f t="shared" si="3"/>
        <v>2.06</v>
      </c>
      <c r="C217" s="171">
        <f>1/'ANALISI STATICA LINEARE'!$G$22*IF(B217&lt;'ANALISI STATICA LINEARE'!$G$28,'ANALISI STATICA LINEARE'!$G$23*'ANALISI STATICA LINEARE'!$G$26*'ANALISI STATICA LINEARE'!$G$32*'ANALISI STATICA LINEARE'!$G$9*(B217/'ANALISI STATICA LINEARE'!$G$28+1/('ANALISI STATICA LINEARE'!$G$32*'ANALISI STATICA LINEARE'!$G$9)*(1-B217/'ANALISI STATICA LINEARE'!$G$28)),IF(B217&lt;'ANALISI STATICA LINEARE'!$G$29,'ANALISI STATICA LINEARE'!$G$23*'ANALISI STATICA LINEARE'!$G$26*'ANALISI STATICA LINEARE'!$G$32*'ANALISI STATICA LINEARE'!$G$9,IF(B217&lt;'ANALISI STATICA LINEARE'!$G$30,'ANALISI STATICA LINEARE'!$G$23*'ANALISI STATICA LINEARE'!$G$26*'ANALISI STATICA LINEARE'!$G$32*'ANALISI STATICA LINEARE'!$G$9*('ANALISI STATICA LINEARE'!$G$29/B217),'ANALISI STATICA LINEARE'!$G$23*'ANALISI STATICA LINEARE'!$G$26*'ANALISI STATICA LINEARE'!$G$32*'ANALISI STATICA LINEARE'!$G$9*(('ANALISI STATICA LINEARE'!$G$29*'ANALISI STATICA LINEARE'!$G$30)/B217^2))))</f>
        <v>0.16248051375555947</v>
      </c>
      <c r="D217" s="171">
        <f>1/'ANALISI STATICA LINEARE'!$G$22*IF(B217&lt;'ANALISI STATICA LINEARE'!$G$28,'ANALISI STATICA LINEARE'!$G$23*'ANALISI STATICA LINEARE'!$G$26*'ANALISI STATICA LINEARE'!$G$33*'ANALISI STATICA LINEARE'!$G$9*(B217/'ANALISI STATICA LINEARE'!$G$28+1/('ANALISI STATICA LINEARE'!$G$33*'ANALISI STATICA LINEARE'!$G$9)*(1-B217/'ANALISI STATICA LINEARE'!$G$28)),IF(B217&lt;'ANALISI STATICA LINEARE'!$G$29,'ANALISI STATICA LINEARE'!$G$23*'ANALISI STATICA LINEARE'!$G$26*'ANALISI STATICA LINEARE'!$G$33*'ANALISI STATICA LINEARE'!$G$9,IF(B217&lt;'ANALISI STATICA LINEARE'!$G$30,'ANALISI STATICA LINEARE'!$G$23*'ANALISI STATICA LINEARE'!$G$26*'ANALISI STATICA LINEARE'!$G$33*'ANALISI STATICA LINEARE'!$G$9*('ANALISI STATICA LINEARE'!$G$29/B217),'ANALISI STATICA LINEARE'!$G$23*'ANALISI STATICA LINEARE'!$G$26*'ANALISI STATICA LINEARE'!$G$33*'ANALISI STATICA LINEARE'!$G$9*(('ANALISI STATICA LINEARE'!$G$29*'ANALISI STATICA LINEARE'!$G$30)/B217^2))))</f>
        <v>5.6416845054013717E-2</v>
      </c>
      <c r="E217" s="20"/>
      <c r="F217" s="20"/>
      <c r="G217" s="20"/>
      <c r="H217" s="20"/>
      <c r="I217" s="20"/>
      <c r="J217" s="20"/>
      <c r="K217" s="20"/>
      <c r="L217" s="20"/>
      <c r="M217" s="20"/>
      <c r="N217" s="20"/>
    </row>
    <row r="218" spans="2:14" x14ac:dyDescent="0.25">
      <c r="B218" s="177">
        <f t="shared" si="3"/>
        <v>2.0699999999999998</v>
      </c>
      <c r="C218" s="171">
        <f>1/'ANALISI STATICA LINEARE'!$G$22*IF(B218&lt;'ANALISI STATICA LINEARE'!$G$28,'ANALISI STATICA LINEARE'!$G$23*'ANALISI STATICA LINEARE'!$G$26*'ANALISI STATICA LINEARE'!$G$32*'ANALISI STATICA LINEARE'!$G$9*(B218/'ANALISI STATICA LINEARE'!$G$28+1/('ANALISI STATICA LINEARE'!$G$32*'ANALISI STATICA LINEARE'!$G$9)*(1-B218/'ANALISI STATICA LINEARE'!$G$28)),IF(B218&lt;'ANALISI STATICA LINEARE'!$G$29,'ANALISI STATICA LINEARE'!$G$23*'ANALISI STATICA LINEARE'!$G$26*'ANALISI STATICA LINEARE'!$G$32*'ANALISI STATICA LINEARE'!$G$9,IF(B218&lt;'ANALISI STATICA LINEARE'!$G$30,'ANALISI STATICA LINEARE'!$G$23*'ANALISI STATICA LINEARE'!$G$26*'ANALISI STATICA LINEARE'!$G$32*'ANALISI STATICA LINEARE'!$G$9*('ANALISI STATICA LINEARE'!$G$29/B218),'ANALISI STATICA LINEARE'!$G$23*'ANALISI STATICA LINEARE'!$G$26*'ANALISI STATICA LINEARE'!$G$32*'ANALISI STATICA LINEARE'!$G$9*(('ANALISI STATICA LINEARE'!$G$29*'ANALISI STATICA LINEARE'!$G$30)/B218^2))))</f>
        <v>0.16169558373741669</v>
      </c>
      <c r="D218" s="171">
        <f>1/'ANALISI STATICA LINEARE'!$G$22*IF(B218&lt;'ANALISI STATICA LINEARE'!$G$28,'ANALISI STATICA LINEARE'!$G$23*'ANALISI STATICA LINEARE'!$G$26*'ANALISI STATICA LINEARE'!$G$33*'ANALISI STATICA LINEARE'!$G$9*(B218/'ANALISI STATICA LINEARE'!$G$28+1/('ANALISI STATICA LINEARE'!$G$33*'ANALISI STATICA LINEARE'!$G$9)*(1-B218/'ANALISI STATICA LINEARE'!$G$28)),IF(B218&lt;'ANALISI STATICA LINEARE'!$G$29,'ANALISI STATICA LINEARE'!$G$23*'ANALISI STATICA LINEARE'!$G$26*'ANALISI STATICA LINEARE'!$G$33*'ANALISI STATICA LINEARE'!$G$9,IF(B218&lt;'ANALISI STATICA LINEARE'!$G$30,'ANALISI STATICA LINEARE'!$G$23*'ANALISI STATICA LINEARE'!$G$26*'ANALISI STATICA LINEARE'!$G$33*'ANALISI STATICA LINEARE'!$G$9*('ANALISI STATICA LINEARE'!$G$29/B218),'ANALISI STATICA LINEARE'!$G$23*'ANALISI STATICA LINEARE'!$G$26*'ANALISI STATICA LINEARE'!$G$33*'ANALISI STATICA LINEARE'!$G$9*(('ANALISI STATICA LINEARE'!$G$29*'ANALISI STATICA LINEARE'!$G$30)/B218^2))))</f>
        <v>5.6144299908825239E-2</v>
      </c>
      <c r="E218" s="20"/>
      <c r="F218" s="20"/>
      <c r="G218" s="20"/>
      <c r="H218" s="20"/>
      <c r="I218" s="20"/>
      <c r="J218" s="20"/>
      <c r="K218" s="20"/>
      <c r="L218" s="20"/>
      <c r="M218" s="20"/>
      <c r="N218" s="20"/>
    </row>
    <row r="219" spans="2:14" x14ac:dyDescent="0.25">
      <c r="B219" s="177">
        <f t="shared" si="3"/>
        <v>2.0799999999999996</v>
      </c>
      <c r="C219" s="171">
        <f>1/'ANALISI STATICA LINEARE'!$G$22*IF(B219&lt;'ANALISI STATICA LINEARE'!$G$28,'ANALISI STATICA LINEARE'!$G$23*'ANALISI STATICA LINEARE'!$G$26*'ANALISI STATICA LINEARE'!$G$32*'ANALISI STATICA LINEARE'!$G$9*(B219/'ANALISI STATICA LINEARE'!$G$28+1/('ANALISI STATICA LINEARE'!$G$32*'ANALISI STATICA LINEARE'!$G$9)*(1-B219/'ANALISI STATICA LINEARE'!$G$28)),IF(B219&lt;'ANALISI STATICA LINEARE'!$G$29,'ANALISI STATICA LINEARE'!$G$23*'ANALISI STATICA LINEARE'!$G$26*'ANALISI STATICA LINEARE'!$G$32*'ANALISI STATICA LINEARE'!$G$9,IF(B219&lt;'ANALISI STATICA LINEARE'!$G$30,'ANALISI STATICA LINEARE'!$G$23*'ANALISI STATICA LINEARE'!$G$26*'ANALISI STATICA LINEARE'!$G$32*'ANALISI STATICA LINEARE'!$G$9*('ANALISI STATICA LINEARE'!$G$29/B219),'ANALISI STATICA LINEARE'!$G$23*'ANALISI STATICA LINEARE'!$G$26*'ANALISI STATICA LINEARE'!$G$32*'ANALISI STATICA LINEARE'!$G$9*(('ANALISI STATICA LINEARE'!$G$29*'ANALISI STATICA LINEARE'!$G$30)/B219^2))))</f>
        <v>0.1609182011232945</v>
      </c>
      <c r="D219" s="171">
        <f>1/'ANALISI STATICA LINEARE'!$G$22*IF(B219&lt;'ANALISI STATICA LINEARE'!$G$28,'ANALISI STATICA LINEARE'!$G$23*'ANALISI STATICA LINEARE'!$G$26*'ANALISI STATICA LINEARE'!$G$33*'ANALISI STATICA LINEARE'!$G$9*(B219/'ANALISI STATICA LINEARE'!$G$28+1/('ANALISI STATICA LINEARE'!$G$33*'ANALISI STATICA LINEARE'!$G$9)*(1-B219/'ANALISI STATICA LINEARE'!$G$28)),IF(B219&lt;'ANALISI STATICA LINEARE'!$G$29,'ANALISI STATICA LINEARE'!$G$23*'ANALISI STATICA LINEARE'!$G$26*'ANALISI STATICA LINEARE'!$G$33*'ANALISI STATICA LINEARE'!$G$9,IF(B219&lt;'ANALISI STATICA LINEARE'!$G$30,'ANALISI STATICA LINEARE'!$G$23*'ANALISI STATICA LINEARE'!$G$26*'ANALISI STATICA LINEARE'!$G$33*'ANALISI STATICA LINEARE'!$G$9*('ANALISI STATICA LINEARE'!$G$29/B219),'ANALISI STATICA LINEARE'!$G$23*'ANALISI STATICA LINEARE'!$G$26*'ANALISI STATICA LINEARE'!$G$33*'ANALISI STATICA LINEARE'!$G$9*(('ANALISI STATICA LINEARE'!$G$29*'ANALISI STATICA LINEARE'!$G$30)/B219^2))))</f>
        <v>5.5874375390032822E-2</v>
      </c>
      <c r="E219" s="20"/>
      <c r="F219" s="20"/>
      <c r="G219" s="20"/>
      <c r="H219" s="20"/>
      <c r="I219" s="20"/>
      <c r="J219" s="20"/>
      <c r="K219" s="20"/>
      <c r="L219" s="20"/>
      <c r="M219" s="20"/>
      <c r="N219" s="20"/>
    </row>
    <row r="220" spans="2:14" x14ac:dyDescent="0.25">
      <c r="B220" s="177">
        <f t="shared" si="3"/>
        <v>2.0899999999999994</v>
      </c>
      <c r="C220" s="171">
        <f>1/'ANALISI STATICA LINEARE'!$G$22*IF(B220&lt;'ANALISI STATICA LINEARE'!$G$28,'ANALISI STATICA LINEARE'!$G$23*'ANALISI STATICA LINEARE'!$G$26*'ANALISI STATICA LINEARE'!$G$32*'ANALISI STATICA LINEARE'!$G$9*(B220/'ANALISI STATICA LINEARE'!$G$28+1/('ANALISI STATICA LINEARE'!$G$32*'ANALISI STATICA LINEARE'!$G$9)*(1-B220/'ANALISI STATICA LINEARE'!$G$28)),IF(B220&lt;'ANALISI STATICA LINEARE'!$G$29,'ANALISI STATICA LINEARE'!$G$23*'ANALISI STATICA LINEARE'!$G$26*'ANALISI STATICA LINEARE'!$G$32*'ANALISI STATICA LINEARE'!$G$9,IF(B220&lt;'ANALISI STATICA LINEARE'!$G$30,'ANALISI STATICA LINEARE'!$G$23*'ANALISI STATICA LINEARE'!$G$26*'ANALISI STATICA LINEARE'!$G$32*'ANALISI STATICA LINEARE'!$G$9*('ANALISI STATICA LINEARE'!$G$29/B220),'ANALISI STATICA LINEARE'!$G$23*'ANALISI STATICA LINEARE'!$G$26*'ANALISI STATICA LINEARE'!$G$32*'ANALISI STATICA LINEARE'!$G$9*(('ANALISI STATICA LINEARE'!$G$29*'ANALISI STATICA LINEARE'!$G$30)/B220^2))))</f>
        <v>0.16014825757725004</v>
      </c>
      <c r="D220" s="171">
        <f>1/'ANALISI STATICA LINEARE'!$G$22*IF(B220&lt;'ANALISI STATICA LINEARE'!$G$28,'ANALISI STATICA LINEARE'!$G$23*'ANALISI STATICA LINEARE'!$G$26*'ANALISI STATICA LINEARE'!$G$33*'ANALISI STATICA LINEARE'!$G$9*(B220/'ANALISI STATICA LINEARE'!$G$28+1/('ANALISI STATICA LINEARE'!$G$33*'ANALISI STATICA LINEARE'!$G$9)*(1-B220/'ANALISI STATICA LINEARE'!$G$28)),IF(B220&lt;'ANALISI STATICA LINEARE'!$G$29,'ANALISI STATICA LINEARE'!$G$23*'ANALISI STATICA LINEARE'!$G$26*'ANALISI STATICA LINEARE'!$G$33*'ANALISI STATICA LINEARE'!$G$9,IF(B220&lt;'ANALISI STATICA LINEARE'!$G$30,'ANALISI STATICA LINEARE'!$G$23*'ANALISI STATICA LINEARE'!$G$26*'ANALISI STATICA LINEARE'!$G$33*'ANALISI STATICA LINEARE'!$G$9*('ANALISI STATICA LINEARE'!$G$29/B220),'ANALISI STATICA LINEARE'!$G$23*'ANALISI STATICA LINEARE'!$G$26*'ANALISI STATICA LINEARE'!$G$33*'ANALISI STATICA LINEARE'!$G$9*(('ANALISI STATICA LINEARE'!$G$29*'ANALISI STATICA LINEARE'!$G$30)/B220^2))))</f>
        <v>5.5607033880989608E-2</v>
      </c>
      <c r="E220" s="20"/>
      <c r="F220" s="20"/>
      <c r="G220" s="20"/>
      <c r="H220" s="20"/>
      <c r="I220" s="20"/>
      <c r="J220" s="20"/>
      <c r="K220" s="20"/>
      <c r="L220" s="20"/>
      <c r="M220" s="20"/>
      <c r="N220" s="20"/>
    </row>
    <row r="221" spans="2:14" x14ac:dyDescent="0.25">
      <c r="B221" s="177">
        <f t="shared" si="3"/>
        <v>2.0999999999999992</v>
      </c>
      <c r="C221" s="171">
        <f>1/'ANALISI STATICA LINEARE'!$G$22*IF(B221&lt;'ANALISI STATICA LINEARE'!$G$28,'ANALISI STATICA LINEARE'!$G$23*'ANALISI STATICA LINEARE'!$G$26*'ANALISI STATICA LINEARE'!$G$32*'ANALISI STATICA LINEARE'!$G$9*(B221/'ANALISI STATICA LINEARE'!$G$28+1/('ANALISI STATICA LINEARE'!$G$32*'ANALISI STATICA LINEARE'!$G$9)*(1-B221/'ANALISI STATICA LINEARE'!$G$28)),IF(B221&lt;'ANALISI STATICA LINEARE'!$G$29,'ANALISI STATICA LINEARE'!$G$23*'ANALISI STATICA LINEARE'!$G$26*'ANALISI STATICA LINEARE'!$G$32*'ANALISI STATICA LINEARE'!$G$9,IF(B221&lt;'ANALISI STATICA LINEARE'!$G$30,'ANALISI STATICA LINEARE'!$G$23*'ANALISI STATICA LINEARE'!$G$26*'ANALISI STATICA LINEARE'!$G$32*'ANALISI STATICA LINEARE'!$G$9*('ANALISI STATICA LINEARE'!$G$29/B221),'ANALISI STATICA LINEARE'!$G$23*'ANALISI STATICA LINEARE'!$G$26*'ANALISI STATICA LINEARE'!$G$32*'ANALISI STATICA LINEARE'!$G$9*(('ANALISI STATICA LINEARE'!$G$29*'ANALISI STATICA LINEARE'!$G$30)/B221^2))))</f>
        <v>0.15938564682688219</v>
      </c>
      <c r="D221" s="171">
        <f>1/'ANALISI STATICA LINEARE'!$G$22*IF(B221&lt;'ANALISI STATICA LINEARE'!$G$28,'ANALISI STATICA LINEARE'!$G$23*'ANALISI STATICA LINEARE'!$G$26*'ANALISI STATICA LINEARE'!$G$33*'ANALISI STATICA LINEARE'!$G$9*(B221/'ANALISI STATICA LINEARE'!$G$28+1/('ANALISI STATICA LINEARE'!$G$33*'ANALISI STATICA LINEARE'!$G$9)*(1-B221/'ANALISI STATICA LINEARE'!$G$28)),IF(B221&lt;'ANALISI STATICA LINEARE'!$G$29,'ANALISI STATICA LINEARE'!$G$23*'ANALISI STATICA LINEARE'!$G$26*'ANALISI STATICA LINEARE'!$G$33*'ANALISI STATICA LINEARE'!$G$9,IF(B221&lt;'ANALISI STATICA LINEARE'!$G$30,'ANALISI STATICA LINEARE'!$G$23*'ANALISI STATICA LINEARE'!$G$26*'ANALISI STATICA LINEARE'!$G$33*'ANALISI STATICA LINEARE'!$G$9*('ANALISI STATICA LINEARE'!$G$29/B221),'ANALISI STATICA LINEARE'!$G$23*'ANALISI STATICA LINEARE'!$G$26*'ANALISI STATICA LINEARE'!$G$33*'ANALISI STATICA LINEARE'!$G$9*(('ANALISI STATICA LINEARE'!$G$29*'ANALISI STATICA LINEARE'!$G$30)/B221^2))))</f>
        <v>5.5342238481556318E-2</v>
      </c>
      <c r="E221" s="20"/>
      <c r="F221" s="20"/>
      <c r="G221" s="20"/>
      <c r="H221" s="20"/>
      <c r="I221" s="20"/>
      <c r="J221" s="20"/>
      <c r="K221" s="20"/>
      <c r="L221" s="20"/>
      <c r="M221" s="20"/>
      <c r="N221" s="20"/>
    </row>
    <row r="222" spans="2:14" x14ac:dyDescent="0.25">
      <c r="B222" s="177">
        <f t="shared" si="3"/>
        <v>2.109999999999999</v>
      </c>
      <c r="C222" s="171">
        <f>1/'ANALISI STATICA LINEARE'!$G$22*IF(B222&lt;'ANALISI STATICA LINEARE'!$G$28,'ANALISI STATICA LINEARE'!$G$23*'ANALISI STATICA LINEARE'!$G$26*'ANALISI STATICA LINEARE'!$G$32*'ANALISI STATICA LINEARE'!$G$9*(B222/'ANALISI STATICA LINEARE'!$G$28+1/('ANALISI STATICA LINEARE'!$G$32*'ANALISI STATICA LINEARE'!$G$9)*(1-B222/'ANALISI STATICA LINEARE'!$G$28)),IF(B222&lt;'ANALISI STATICA LINEARE'!$G$29,'ANALISI STATICA LINEARE'!$G$23*'ANALISI STATICA LINEARE'!$G$26*'ANALISI STATICA LINEARE'!$G$32*'ANALISI STATICA LINEARE'!$G$9,IF(B222&lt;'ANALISI STATICA LINEARE'!$G$30,'ANALISI STATICA LINEARE'!$G$23*'ANALISI STATICA LINEARE'!$G$26*'ANALISI STATICA LINEARE'!$G$32*'ANALISI STATICA LINEARE'!$G$9*('ANALISI STATICA LINEARE'!$G$29/B222),'ANALISI STATICA LINEARE'!$G$23*'ANALISI STATICA LINEARE'!$G$26*'ANALISI STATICA LINEARE'!$G$32*'ANALISI STATICA LINEARE'!$G$9*(('ANALISI STATICA LINEARE'!$G$29*'ANALISI STATICA LINEARE'!$G$30)/B222^2))))</f>
        <v>0.15863026461443255</v>
      </c>
      <c r="D222" s="171">
        <f>1/'ANALISI STATICA LINEARE'!$G$22*IF(B222&lt;'ANALISI STATICA LINEARE'!$G$28,'ANALISI STATICA LINEARE'!$G$23*'ANALISI STATICA LINEARE'!$G$26*'ANALISI STATICA LINEARE'!$G$33*'ANALISI STATICA LINEARE'!$G$9*(B222/'ANALISI STATICA LINEARE'!$G$28+1/('ANALISI STATICA LINEARE'!$G$33*'ANALISI STATICA LINEARE'!$G$9)*(1-B222/'ANALISI STATICA LINEARE'!$G$28)),IF(B222&lt;'ANALISI STATICA LINEARE'!$G$29,'ANALISI STATICA LINEARE'!$G$23*'ANALISI STATICA LINEARE'!$G$26*'ANALISI STATICA LINEARE'!$G$33*'ANALISI STATICA LINEARE'!$G$9,IF(B222&lt;'ANALISI STATICA LINEARE'!$G$30,'ANALISI STATICA LINEARE'!$G$23*'ANALISI STATICA LINEARE'!$G$26*'ANALISI STATICA LINEARE'!$G$33*'ANALISI STATICA LINEARE'!$G$9*('ANALISI STATICA LINEARE'!$G$29/B222),'ANALISI STATICA LINEARE'!$G$23*'ANALISI STATICA LINEARE'!$G$26*'ANALISI STATICA LINEARE'!$G$33*'ANALISI STATICA LINEARE'!$G$9*(('ANALISI STATICA LINEARE'!$G$29*'ANALISI STATICA LINEARE'!$G$30)/B222^2))))</f>
        <v>5.5079952991122415E-2</v>
      </c>
      <c r="E222" s="20"/>
      <c r="F222" s="20"/>
      <c r="G222" s="20"/>
      <c r="H222" s="20"/>
      <c r="I222" s="20"/>
      <c r="J222" s="20"/>
      <c r="K222" s="20"/>
      <c r="L222" s="20"/>
      <c r="M222" s="20"/>
      <c r="N222" s="20"/>
    </row>
    <row r="223" spans="2:14" x14ac:dyDescent="0.25">
      <c r="B223" s="177">
        <f t="shared" si="3"/>
        <v>2.1199999999999988</v>
      </c>
      <c r="C223" s="171">
        <f>1/'ANALISI STATICA LINEARE'!$G$22*IF(B223&lt;'ANALISI STATICA LINEARE'!$G$28,'ANALISI STATICA LINEARE'!$G$23*'ANALISI STATICA LINEARE'!$G$26*'ANALISI STATICA LINEARE'!$G$32*'ANALISI STATICA LINEARE'!$G$9*(B223/'ANALISI STATICA LINEARE'!$G$28+1/('ANALISI STATICA LINEARE'!$G$32*'ANALISI STATICA LINEARE'!$G$9)*(1-B223/'ANALISI STATICA LINEARE'!$G$28)),IF(B223&lt;'ANALISI STATICA LINEARE'!$G$29,'ANALISI STATICA LINEARE'!$G$23*'ANALISI STATICA LINEARE'!$G$26*'ANALISI STATICA LINEARE'!$G$32*'ANALISI STATICA LINEARE'!$G$9,IF(B223&lt;'ANALISI STATICA LINEARE'!$G$30,'ANALISI STATICA LINEARE'!$G$23*'ANALISI STATICA LINEARE'!$G$26*'ANALISI STATICA LINEARE'!$G$32*'ANALISI STATICA LINEARE'!$G$9*('ANALISI STATICA LINEARE'!$G$29/B223),'ANALISI STATICA LINEARE'!$G$23*'ANALISI STATICA LINEARE'!$G$26*'ANALISI STATICA LINEARE'!$G$32*'ANALISI STATICA LINEARE'!$G$9*(('ANALISI STATICA LINEARE'!$G$29*'ANALISI STATICA LINEARE'!$G$30)/B223^2))))</f>
        <v>0.15788200864927013</v>
      </c>
      <c r="D223" s="171">
        <f>1/'ANALISI STATICA LINEARE'!$G$22*IF(B223&lt;'ANALISI STATICA LINEARE'!$G$28,'ANALISI STATICA LINEARE'!$G$23*'ANALISI STATICA LINEARE'!$G$26*'ANALISI STATICA LINEARE'!$G$33*'ANALISI STATICA LINEARE'!$G$9*(B223/'ANALISI STATICA LINEARE'!$G$28+1/('ANALISI STATICA LINEARE'!$G$33*'ANALISI STATICA LINEARE'!$G$9)*(1-B223/'ANALISI STATICA LINEARE'!$G$28)),IF(B223&lt;'ANALISI STATICA LINEARE'!$G$29,'ANALISI STATICA LINEARE'!$G$23*'ANALISI STATICA LINEARE'!$G$26*'ANALISI STATICA LINEARE'!$G$33*'ANALISI STATICA LINEARE'!$G$9,IF(B223&lt;'ANALISI STATICA LINEARE'!$G$30,'ANALISI STATICA LINEARE'!$G$23*'ANALISI STATICA LINEARE'!$G$26*'ANALISI STATICA LINEARE'!$G$33*'ANALISI STATICA LINEARE'!$G$9*('ANALISI STATICA LINEARE'!$G$29/B223),'ANALISI STATICA LINEARE'!$G$23*'ANALISI STATICA LINEARE'!$G$26*'ANALISI STATICA LINEARE'!$G$33*'ANALISI STATICA LINEARE'!$G$9*(('ANALISI STATICA LINEARE'!$G$29*'ANALISI STATICA LINEARE'!$G$30)/B223^2))))</f>
        <v>5.4820141892107696E-2</v>
      </c>
      <c r="E223" s="20"/>
      <c r="F223" s="20"/>
      <c r="G223" s="20"/>
      <c r="H223" s="20"/>
      <c r="I223" s="20"/>
      <c r="J223" s="20"/>
      <c r="K223" s="20"/>
      <c r="L223" s="20"/>
      <c r="M223" s="20"/>
      <c r="N223" s="20"/>
    </row>
    <row r="224" spans="2:14" x14ac:dyDescent="0.25">
      <c r="B224" s="177">
        <f t="shared" si="3"/>
        <v>2.1299999999999986</v>
      </c>
      <c r="C224" s="171">
        <f>1/'ANALISI STATICA LINEARE'!$G$22*IF(B224&lt;'ANALISI STATICA LINEARE'!$G$28,'ANALISI STATICA LINEARE'!$G$23*'ANALISI STATICA LINEARE'!$G$26*'ANALISI STATICA LINEARE'!$G$32*'ANALISI STATICA LINEARE'!$G$9*(B224/'ANALISI STATICA LINEARE'!$G$28+1/('ANALISI STATICA LINEARE'!$G$32*'ANALISI STATICA LINEARE'!$G$9)*(1-B224/'ANALISI STATICA LINEARE'!$G$28)),IF(B224&lt;'ANALISI STATICA LINEARE'!$G$29,'ANALISI STATICA LINEARE'!$G$23*'ANALISI STATICA LINEARE'!$G$26*'ANALISI STATICA LINEARE'!$G$32*'ANALISI STATICA LINEARE'!$G$9,IF(B224&lt;'ANALISI STATICA LINEARE'!$G$30,'ANALISI STATICA LINEARE'!$G$23*'ANALISI STATICA LINEARE'!$G$26*'ANALISI STATICA LINEARE'!$G$32*'ANALISI STATICA LINEARE'!$G$9*('ANALISI STATICA LINEARE'!$G$29/B224),'ANALISI STATICA LINEARE'!$G$23*'ANALISI STATICA LINEARE'!$G$26*'ANALISI STATICA LINEARE'!$G$32*'ANALISI STATICA LINEARE'!$G$9*(('ANALISI STATICA LINEARE'!$G$29*'ANALISI STATICA LINEARE'!$G$30)/B224^2))))</f>
        <v>0.15714077856171491</v>
      </c>
      <c r="D224" s="171">
        <f>1/'ANALISI STATICA LINEARE'!$G$22*IF(B224&lt;'ANALISI STATICA LINEARE'!$G$28,'ANALISI STATICA LINEARE'!$G$23*'ANALISI STATICA LINEARE'!$G$26*'ANALISI STATICA LINEARE'!$G$33*'ANALISI STATICA LINEARE'!$G$9*(B224/'ANALISI STATICA LINEARE'!$G$28+1/('ANALISI STATICA LINEARE'!$G$33*'ANALISI STATICA LINEARE'!$G$9)*(1-B224/'ANALISI STATICA LINEARE'!$G$28)),IF(B224&lt;'ANALISI STATICA LINEARE'!$G$29,'ANALISI STATICA LINEARE'!$G$23*'ANALISI STATICA LINEARE'!$G$26*'ANALISI STATICA LINEARE'!$G$33*'ANALISI STATICA LINEARE'!$G$9,IF(B224&lt;'ANALISI STATICA LINEARE'!$G$30,'ANALISI STATICA LINEARE'!$G$23*'ANALISI STATICA LINEARE'!$G$26*'ANALISI STATICA LINEARE'!$G$33*'ANALISI STATICA LINEARE'!$G$9*('ANALISI STATICA LINEARE'!$G$29/B224),'ANALISI STATICA LINEARE'!$G$23*'ANALISI STATICA LINEARE'!$G$26*'ANALISI STATICA LINEARE'!$G$33*'ANALISI STATICA LINEARE'!$G$9*(('ANALISI STATICA LINEARE'!$G$29*'ANALISI STATICA LINEARE'!$G$30)/B224^2))))</f>
        <v>5.4562770333928784E-2</v>
      </c>
      <c r="E224" s="20"/>
      <c r="F224" s="20"/>
      <c r="G224" s="20"/>
      <c r="H224" s="20"/>
      <c r="I224" s="20"/>
      <c r="J224" s="20"/>
      <c r="K224" s="20"/>
      <c r="L224" s="20"/>
      <c r="M224" s="20"/>
      <c r="N224" s="20"/>
    </row>
    <row r="225" spans="2:14" x14ac:dyDescent="0.25">
      <c r="B225" s="177">
        <f t="shared" si="3"/>
        <v>2.1399999999999983</v>
      </c>
      <c r="C225" s="171">
        <f>1/'ANALISI STATICA LINEARE'!$G$22*IF(B225&lt;'ANALISI STATICA LINEARE'!$G$28,'ANALISI STATICA LINEARE'!$G$23*'ANALISI STATICA LINEARE'!$G$26*'ANALISI STATICA LINEARE'!$G$32*'ANALISI STATICA LINEARE'!$G$9*(B225/'ANALISI STATICA LINEARE'!$G$28+1/('ANALISI STATICA LINEARE'!$G$32*'ANALISI STATICA LINEARE'!$G$9)*(1-B225/'ANALISI STATICA LINEARE'!$G$28)),IF(B225&lt;'ANALISI STATICA LINEARE'!$G$29,'ANALISI STATICA LINEARE'!$G$23*'ANALISI STATICA LINEARE'!$G$26*'ANALISI STATICA LINEARE'!$G$32*'ANALISI STATICA LINEARE'!$G$9,IF(B225&lt;'ANALISI STATICA LINEARE'!$G$30,'ANALISI STATICA LINEARE'!$G$23*'ANALISI STATICA LINEARE'!$G$26*'ANALISI STATICA LINEARE'!$G$32*'ANALISI STATICA LINEARE'!$G$9*('ANALISI STATICA LINEARE'!$G$29/B225),'ANALISI STATICA LINEARE'!$G$23*'ANALISI STATICA LINEARE'!$G$26*'ANALISI STATICA LINEARE'!$G$32*'ANALISI STATICA LINEARE'!$G$9*(('ANALISI STATICA LINEARE'!$G$29*'ANALISI STATICA LINEARE'!$G$30)/B225^2))))</f>
        <v>0.15640647585815551</v>
      </c>
      <c r="D225" s="171">
        <f>1/'ANALISI STATICA LINEARE'!$G$22*IF(B225&lt;'ANALISI STATICA LINEARE'!$G$28,'ANALISI STATICA LINEARE'!$G$23*'ANALISI STATICA LINEARE'!$G$26*'ANALISI STATICA LINEARE'!$G$33*'ANALISI STATICA LINEARE'!$G$9*(B225/'ANALISI STATICA LINEARE'!$G$28+1/('ANALISI STATICA LINEARE'!$G$33*'ANALISI STATICA LINEARE'!$G$9)*(1-B225/'ANALISI STATICA LINEARE'!$G$28)),IF(B225&lt;'ANALISI STATICA LINEARE'!$G$29,'ANALISI STATICA LINEARE'!$G$23*'ANALISI STATICA LINEARE'!$G$26*'ANALISI STATICA LINEARE'!$G$33*'ANALISI STATICA LINEARE'!$G$9,IF(B225&lt;'ANALISI STATICA LINEARE'!$G$30,'ANALISI STATICA LINEARE'!$G$23*'ANALISI STATICA LINEARE'!$G$26*'ANALISI STATICA LINEARE'!$G$33*'ANALISI STATICA LINEARE'!$G$9*('ANALISI STATICA LINEARE'!$G$29/B225),'ANALISI STATICA LINEARE'!$G$23*'ANALISI STATICA LINEARE'!$G$26*'ANALISI STATICA LINEARE'!$G$33*'ANALISI STATICA LINEARE'!$G$9*(('ANALISI STATICA LINEARE'!$G$29*'ANALISI STATICA LINEARE'!$G$30)/B225^2))))</f>
        <v>5.4307804117415114E-2</v>
      </c>
      <c r="E225" s="20"/>
      <c r="F225" s="20"/>
      <c r="G225" s="20"/>
      <c r="H225" s="20"/>
      <c r="I225" s="20"/>
      <c r="J225" s="20"/>
      <c r="K225" s="20"/>
      <c r="L225" s="20"/>
      <c r="M225" s="20"/>
      <c r="N225" s="20"/>
    </row>
    <row r="226" spans="2:14" x14ac:dyDescent="0.25">
      <c r="B226" s="177">
        <f t="shared" si="3"/>
        <v>2.1499999999999981</v>
      </c>
      <c r="C226" s="171">
        <f>1/'ANALISI STATICA LINEARE'!$G$22*IF(B226&lt;'ANALISI STATICA LINEARE'!$G$28,'ANALISI STATICA LINEARE'!$G$23*'ANALISI STATICA LINEARE'!$G$26*'ANALISI STATICA LINEARE'!$G$32*'ANALISI STATICA LINEARE'!$G$9*(B226/'ANALISI STATICA LINEARE'!$G$28+1/('ANALISI STATICA LINEARE'!$G$32*'ANALISI STATICA LINEARE'!$G$9)*(1-B226/'ANALISI STATICA LINEARE'!$G$28)),IF(B226&lt;'ANALISI STATICA LINEARE'!$G$29,'ANALISI STATICA LINEARE'!$G$23*'ANALISI STATICA LINEARE'!$G$26*'ANALISI STATICA LINEARE'!$G$32*'ANALISI STATICA LINEARE'!$G$9,IF(B226&lt;'ANALISI STATICA LINEARE'!$G$30,'ANALISI STATICA LINEARE'!$G$23*'ANALISI STATICA LINEARE'!$G$26*'ANALISI STATICA LINEARE'!$G$32*'ANALISI STATICA LINEARE'!$G$9*('ANALISI STATICA LINEARE'!$G$29/B226),'ANALISI STATICA LINEARE'!$G$23*'ANALISI STATICA LINEARE'!$G$26*'ANALISI STATICA LINEARE'!$G$32*'ANALISI STATICA LINEARE'!$G$9*(('ANALISI STATICA LINEARE'!$G$29*'ANALISI STATICA LINEARE'!$G$30)/B226^2))))</f>
        <v>0.15567900387741992</v>
      </c>
      <c r="D226" s="171">
        <f>1/'ANALISI STATICA LINEARE'!$G$22*IF(B226&lt;'ANALISI STATICA LINEARE'!$G$28,'ANALISI STATICA LINEARE'!$G$23*'ANALISI STATICA LINEARE'!$G$26*'ANALISI STATICA LINEARE'!$G$33*'ANALISI STATICA LINEARE'!$G$9*(B226/'ANALISI STATICA LINEARE'!$G$28+1/('ANALISI STATICA LINEARE'!$G$33*'ANALISI STATICA LINEARE'!$G$9)*(1-B226/'ANALISI STATICA LINEARE'!$G$28)),IF(B226&lt;'ANALISI STATICA LINEARE'!$G$29,'ANALISI STATICA LINEARE'!$G$23*'ANALISI STATICA LINEARE'!$G$26*'ANALISI STATICA LINEARE'!$G$33*'ANALISI STATICA LINEARE'!$G$9,IF(B226&lt;'ANALISI STATICA LINEARE'!$G$30,'ANALISI STATICA LINEARE'!$G$23*'ANALISI STATICA LINEARE'!$G$26*'ANALISI STATICA LINEARE'!$G$33*'ANALISI STATICA LINEARE'!$G$9*('ANALISI STATICA LINEARE'!$G$29/B226),'ANALISI STATICA LINEARE'!$G$23*'ANALISI STATICA LINEARE'!$G$26*'ANALISI STATICA LINEARE'!$G$33*'ANALISI STATICA LINEARE'!$G$9*(('ANALISI STATICA LINEARE'!$G$29*'ANALISI STATICA LINEARE'!$G$30)/B226^2))))</f>
        <v>5.4055209679659703E-2</v>
      </c>
      <c r="E226" s="20"/>
      <c r="F226" s="20"/>
      <c r="G226" s="20"/>
      <c r="H226" s="20"/>
      <c r="I226" s="20"/>
      <c r="J226" s="20"/>
      <c r="K226" s="20"/>
      <c r="L226" s="20"/>
      <c r="M226" s="20"/>
      <c r="N226" s="20"/>
    </row>
    <row r="227" spans="2:14" x14ac:dyDescent="0.25">
      <c r="B227" s="177">
        <f t="shared" si="3"/>
        <v>2.1599999999999979</v>
      </c>
      <c r="C227" s="171">
        <f>1/'ANALISI STATICA LINEARE'!$G$22*IF(B227&lt;'ANALISI STATICA LINEARE'!$G$28,'ANALISI STATICA LINEARE'!$G$23*'ANALISI STATICA LINEARE'!$G$26*'ANALISI STATICA LINEARE'!$G$32*'ANALISI STATICA LINEARE'!$G$9*(B227/'ANALISI STATICA LINEARE'!$G$28+1/('ANALISI STATICA LINEARE'!$G$32*'ANALISI STATICA LINEARE'!$G$9)*(1-B227/'ANALISI STATICA LINEARE'!$G$28)),IF(B227&lt;'ANALISI STATICA LINEARE'!$G$29,'ANALISI STATICA LINEARE'!$G$23*'ANALISI STATICA LINEARE'!$G$26*'ANALISI STATICA LINEARE'!$G$32*'ANALISI STATICA LINEARE'!$G$9,IF(B227&lt;'ANALISI STATICA LINEARE'!$G$30,'ANALISI STATICA LINEARE'!$G$23*'ANALISI STATICA LINEARE'!$G$26*'ANALISI STATICA LINEARE'!$G$32*'ANALISI STATICA LINEARE'!$G$9*('ANALISI STATICA LINEARE'!$G$29/B227),'ANALISI STATICA LINEARE'!$G$23*'ANALISI STATICA LINEARE'!$G$26*'ANALISI STATICA LINEARE'!$G$32*'ANALISI STATICA LINEARE'!$G$9*(('ANALISI STATICA LINEARE'!$G$29*'ANALISI STATICA LINEARE'!$G$30)/B227^2))))</f>
        <v>0.1549582677483578</v>
      </c>
      <c r="D227" s="171">
        <f>1/'ANALISI STATICA LINEARE'!$G$22*IF(B227&lt;'ANALISI STATICA LINEARE'!$G$28,'ANALISI STATICA LINEARE'!$G$23*'ANALISI STATICA LINEARE'!$G$26*'ANALISI STATICA LINEARE'!$G$33*'ANALISI STATICA LINEARE'!$G$9*(B227/'ANALISI STATICA LINEARE'!$G$28+1/('ANALISI STATICA LINEARE'!$G$33*'ANALISI STATICA LINEARE'!$G$9)*(1-B227/'ANALISI STATICA LINEARE'!$G$28)),IF(B227&lt;'ANALISI STATICA LINEARE'!$G$29,'ANALISI STATICA LINEARE'!$G$23*'ANALISI STATICA LINEARE'!$G$26*'ANALISI STATICA LINEARE'!$G$33*'ANALISI STATICA LINEARE'!$G$9,IF(B227&lt;'ANALISI STATICA LINEARE'!$G$30,'ANALISI STATICA LINEARE'!$G$23*'ANALISI STATICA LINEARE'!$G$26*'ANALISI STATICA LINEARE'!$G$33*'ANALISI STATICA LINEARE'!$G$9*('ANALISI STATICA LINEARE'!$G$29/B227),'ANALISI STATICA LINEARE'!$G$23*'ANALISI STATICA LINEARE'!$G$26*'ANALISI STATICA LINEARE'!$G$33*'ANALISI STATICA LINEARE'!$G$9*(('ANALISI STATICA LINEARE'!$G$29*'ANALISI STATICA LINEARE'!$G$30)/B227^2))))</f>
        <v>5.3804954079290895E-2</v>
      </c>
      <c r="E227" s="20"/>
      <c r="F227" s="20"/>
      <c r="G227" s="20"/>
      <c r="H227" s="20"/>
      <c r="I227" s="20"/>
      <c r="J227" s="20"/>
      <c r="K227" s="20"/>
      <c r="L227" s="20"/>
      <c r="M227" s="20"/>
      <c r="N227" s="20"/>
    </row>
    <row r="228" spans="2:14" x14ac:dyDescent="0.25">
      <c r="B228" s="177">
        <f t="shared" si="3"/>
        <v>2.1699999999999977</v>
      </c>
      <c r="C228" s="171">
        <f>1/'ANALISI STATICA LINEARE'!$G$22*IF(B228&lt;'ANALISI STATICA LINEARE'!$G$28,'ANALISI STATICA LINEARE'!$G$23*'ANALISI STATICA LINEARE'!$G$26*'ANALISI STATICA LINEARE'!$G$32*'ANALISI STATICA LINEARE'!$G$9*(B228/'ANALISI STATICA LINEARE'!$G$28+1/('ANALISI STATICA LINEARE'!$G$32*'ANALISI STATICA LINEARE'!$G$9)*(1-B228/'ANALISI STATICA LINEARE'!$G$28)),IF(B228&lt;'ANALISI STATICA LINEARE'!$G$29,'ANALISI STATICA LINEARE'!$G$23*'ANALISI STATICA LINEARE'!$G$26*'ANALISI STATICA LINEARE'!$G$32*'ANALISI STATICA LINEARE'!$G$9,IF(B228&lt;'ANALISI STATICA LINEARE'!$G$30,'ANALISI STATICA LINEARE'!$G$23*'ANALISI STATICA LINEARE'!$G$26*'ANALISI STATICA LINEARE'!$G$32*'ANALISI STATICA LINEARE'!$G$9*('ANALISI STATICA LINEARE'!$G$29/B228),'ANALISI STATICA LINEARE'!$G$23*'ANALISI STATICA LINEARE'!$G$26*'ANALISI STATICA LINEARE'!$G$32*'ANALISI STATICA LINEARE'!$G$9*(('ANALISI STATICA LINEARE'!$G$29*'ANALISI STATICA LINEARE'!$G$30)/B228^2))))</f>
        <v>0.1542441743485958</v>
      </c>
      <c r="D228" s="171">
        <f>1/'ANALISI STATICA LINEARE'!$G$22*IF(B228&lt;'ANALISI STATICA LINEARE'!$G$28,'ANALISI STATICA LINEARE'!$G$23*'ANALISI STATICA LINEARE'!$G$26*'ANALISI STATICA LINEARE'!$G$33*'ANALISI STATICA LINEARE'!$G$9*(B228/'ANALISI STATICA LINEARE'!$G$28+1/('ANALISI STATICA LINEARE'!$G$33*'ANALISI STATICA LINEARE'!$G$9)*(1-B228/'ANALISI STATICA LINEARE'!$G$28)),IF(B228&lt;'ANALISI STATICA LINEARE'!$G$29,'ANALISI STATICA LINEARE'!$G$23*'ANALISI STATICA LINEARE'!$G$26*'ANALISI STATICA LINEARE'!$G$33*'ANALISI STATICA LINEARE'!$G$9,IF(B228&lt;'ANALISI STATICA LINEARE'!$G$30,'ANALISI STATICA LINEARE'!$G$23*'ANALISI STATICA LINEARE'!$G$26*'ANALISI STATICA LINEARE'!$G$33*'ANALISI STATICA LINEARE'!$G$9*('ANALISI STATICA LINEARE'!$G$29/B228),'ANALISI STATICA LINEARE'!$G$23*'ANALISI STATICA LINEARE'!$G$26*'ANALISI STATICA LINEARE'!$G$33*'ANALISI STATICA LINEARE'!$G$9*(('ANALISI STATICA LINEARE'!$G$29*'ANALISI STATICA LINEARE'!$G$30)/B228^2))))</f>
        <v>5.3557004982151324E-2</v>
      </c>
      <c r="E228" s="20"/>
      <c r="F228" s="20"/>
      <c r="G228" s="20"/>
      <c r="H228" s="20"/>
      <c r="I228" s="20"/>
      <c r="J228" s="20"/>
      <c r="K228" s="20"/>
      <c r="L228" s="20"/>
      <c r="M228" s="20"/>
      <c r="N228" s="20"/>
    </row>
    <row r="229" spans="2:14" x14ac:dyDescent="0.25">
      <c r="B229" s="177">
        <f t="shared" si="3"/>
        <v>2.1799999999999975</v>
      </c>
      <c r="C229" s="171">
        <f>1/'ANALISI STATICA LINEARE'!$G$22*IF(B229&lt;'ANALISI STATICA LINEARE'!$G$28,'ANALISI STATICA LINEARE'!$G$23*'ANALISI STATICA LINEARE'!$G$26*'ANALISI STATICA LINEARE'!$G$32*'ANALISI STATICA LINEARE'!$G$9*(B229/'ANALISI STATICA LINEARE'!$G$28+1/('ANALISI STATICA LINEARE'!$G$32*'ANALISI STATICA LINEARE'!$G$9)*(1-B229/'ANALISI STATICA LINEARE'!$G$28)),IF(B229&lt;'ANALISI STATICA LINEARE'!$G$29,'ANALISI STATICA LINEARE'!$G$23*'ANALISI STATICA LINEARE'!$G$26*'ANALISI STATICA LINEARE'!$G$32*'ANALISI STATICA LINEARE'!$G$9,IF(B229&lt;'ANALISI STATICA LINEARE'!$G$30,'ANALISI STATICA LINEARE'!$G$23*'ANALISI STATICA LINEARE'!$G$26*'ANALISI STATICA LINEARE'!$G$32*'ANALISI STATICA LINEARE'!$G$9*('ANALISI STATICA LINEARE'!$G$29/B229),'ANALISI STATICA LINEARE'!$G$23*'ANALISI STATICA LINEARE'!$G$26*'ANALISI STATICA LINEARE'!$G$32*'ANALISI STATICA LINEARE'!$G$9*(('ANALISI STATICA LINEARE'!$G$29*'ANALISI STATICA LINEARE'!$G$30)/B229^2))))</f>
        <v>0.15353663226442793</v>
      </c>
      <c r="D229" s="171">
        <f>1/'ANALISI STATICA LINEARE'!$G$22*IF(B229&lt;'ANALISI STATICA LINEARE'!$G$28,'ANALISI STATICA LINEARE'!$G$23*'ANALISI STATICA LINEARE'!$G$26*'ANALISI STATICA LINEARE'!$G$33*'ANALISI STATICA LINEARE'!$G$9*(B229/'ANALISI STATICA LINEARE'!$G$28+1/('ANALISI STATICA LINEARE'!$G$33*'ANALISI STATICA LINEARE'!$G$9)*(1-B229/'ANALISI STATICA LINEARE'!$G$28)),IF(B229&lt;'ANALISI STATICA LINEARE'!$G$29,'ANALISI STATICA LINEARE'!$G$23*'ANALISI STATICA LINEARE'!$G$26*'ANALISI STATICA LINEARE'!$G$33*'ANALISI STATICA LINEARE'!$G$9,IF(B229&lt;'ANALISI STATICA LINEARE'!$G$30,'ANALISI STATICA LINEARE'!$G$23*'ANALISI STATICA LINEARE'!$G$26*'ANALISI STATICA LINEARE'!$G$33*'ANALISI STATICA LINEARE'!$G$9*('ANALISI STATICA LINEARE'!$G$29/B229),'ANALISI STATICA LINEARE'!$G$23*'ANALISI STATICA LINEARE'!$G$26*'ANALISI STATICA LINEARE'!$G$33*'ANALISI STATICA LINEARE'!$G$9*(('ANALISI STATICA LINEARE'!$G$29*'ANALISI STATICA LINEARE'!$G$30)/B229^2))))</f>
        <v>5.3311330647370814E-2</v>
      </c>
      <c r="E229" s="20"/>
      <c r="F229" s="20"/>
      <c r="G229" s="20"/>
      <c r="H229" s="20"/>
      <c r="I229" s="20"/>
      <c r="J229" s="20"/>
      <c r="K229" s="20"/>
      <c r="L229" s="20"/>
      <c r="M229" s="20"/>
      <c r="N229" s="20"/>
    </row>
    <row r="230" spans="2:14" x14ac:dyDescent="0.25">
      <c r="B230" s="177">
        <f t="shared" si="3"/>
        <v>2.1899999999999973</v>
      </c>
      <c r="C230" s="171">
        <f>1/'ANALISI STATICA LINEARE'!$G$22*IF(B230&lt;'ANALISI STATICA LINEARE'!$G$28,'ANALISI STATICA LINEARE'!$G$23*'ANALISI STATICA LINEARE'!$G$26*'ANALISI STATICA LINEARE'!$G$32*'ANALISI STATICA LINEARE'!$G$9*(B230/'ANALISI STATICA LINEARE'!$G$28+1/('ANALISI STATICA LINEARE'!$G$32*'ANALISI STATICA LINEARE'!$G$9)*(1-B230/'ANALISI STATICA LINEARE'!$G$28)),IF(B230&lt;'ANALISI STATICA LINEARE'!$G$29,'ANALISI STATICA LINEARE'!$G$23*'ANALISI STATICA LINEARE'!$G$26*'ANALISI STATICA LINEARE'!$G$32*'ANALISI STATICA LINEARE'!$G$9,IF(B230&lt;'ANALISI STATICA LINEARE'!$G$30,'ANALISI STATICA LINEARE'!$G$23*'ANALISI STATICA LINEARE'!$G$26*'ANALISI STATICA LINEARE'!$G$32*'ANALISI STATICA LINEARE'!$G$9*('ANALISI STATICA LINEARE'!$G$29/B230),'ANALISI STATICA LINEARE'!$G$23*'ANALISI STATICA LINEARE'!$G$26*'ANALISI STATICA LINEARE'!$G$32*'ANALISI STATICA LINEARE'!$G$9*(('ANALISI STATICA LINEARE'!$G$29*'ANALISI STATICA LINEARE'!$G$30)/B230^2))))</f>
        <v>0.15283555175180499</v>
      </c>
      <c r="D230" s="171">
        <f>1/'ANALISI STATICA LINEARE'!$G$22*IF(B230&lt;'ANALISI STATICA LINEARE'!$G$28,'ANALISI STATICA LINEARE'!$G$23*'ANALISI STATICA LINEARE'!$G$26*'ANALISI STATICA LINEARE'!$G$33*'ANALISI STATICA LINEARE'!$G$9*(B230/'ANALISI STATICA LINEARE'!$G$28+1/('ANALISI STATICA LINEARE'!$G$33*'ANALISI STATICA LINEARE'!$G$9)*(1-B230/'ANALISI STATICA LINEARE'!$G$28)),IF(B230&lt;'ANALISI STATICA LINEARE'!$G$29,'ANALISI STATICA LINEARE'!$G$23*'ANALISI STATICA LINEARE'!$G$26*'ANALISI STATICA LINEARE'!$G$33*'ANALISI STATICA LINEARE'!$G$9,IF(B230&lt;'ANALISI STATICA LINEARE'!$G$30,'ANALISI STATICA LINEARE'!$G$23*'ANALISI STATICA LINEARE'!$G$26*'ANALISI STATICA LINEARE'!$G$33*'ANALISI STATICA LINEARE'!$G$9*('ANALISI STATICA LINEARE'!$G$29/B230),'ANALISI STATICA LINEARE'!$G$23*'ANALISI STATICA LINEARE'!$G$26*'ANALISI STATICA LINEARE'!$G$33*'ANALISI STATICA LINEARE'!$G$9*(('ANALISI STATICA LINEARE'!$G$29*'ANALISI STATICA LINEARE'!$G$30)/B230^2))))</f>
        <v>5.306789991382118E-2</v>
      </c>
      <c r="E230" s="20"/>
      <c r="F230" s="20"/>
      <c r="G230" s="20"/>
      <c r="H230" s="20"/>
      <c r="I230" s="20"/>
      <c r="J230" s="20"/>
      <c r="K230" s="20"/>
      <c r="L230" s="20"/>
      <c r="M230" s="20"/>
      <c r="N230" s="20"/>
    </row>
    <row r="231" spans="2:14" x14ac:dyDescent="0.25">
      <c r="B231" s="177">
        <f t="shared" si="3"/>
        <v>2.1999999999999971</v>
      </c>
      <c r="C231" s="171">
        <f>1/'ANALISI STATICA LINEARE'!$G$22*IF(B231&lt;'ANALISI STATICA LINEARE'!$G$28,'ANALISI STATICA LINEARE'!$G$23*'ANALISI STATICA LINEARE'!$G$26*'ANALISI STATICA LINEARE'!$G$32*'ANALISI STATICA LINEARE'!$G$9*(B231/'ANALISI STATICA LINEARE'!$G$28+1/('ANALISI STATICA LINEARE'!$G$32*'ANALISI STATICA LINEARE'!$G$9)*(1-B231/'ANALISI STATICA LINEARE'!$G$28)),IF(B231&lt;'ANALISI STATICA LINEARE'!$G$29,'ANALISI STATICA LINEARE'!$G$23*'ANALISI STATICA LINEARE'!$G$26*'ANALISI STATICA LINEARE'!$G$32*'ANALISI STATICA LINEARE'!$G$9,IF(B231&lt;'ANALISI STATICA LINEARE'!$G$30,'ANALISI STATICA LINEARE'!$G$23*'ANALISI STATICA LINEARE'!$G$26*'ANALISI STATICA LINEARE'!$G$32*'ANALISI STATICA LINEARE'!$G$9*('ANALISI STATICA LINEARE'!$G$29/B231),'ANALISI STATICA LINEARE'!$G$23*'ANALISI STATICA LINEARE'!$G$26*'ANALISI STATICA LINEARE'!$G$32*'ANALISI STATICA LINEARE'!$G$9*(('ANALISI STATICA LINEARE'!$G$29*'ANALISI STATICA LINEARE'!$G$30)/B231^2))))</f>
        <v>0.15214084469838771</v>
      </c>
      <c r="D231" s="171">
        <f>1/'ANALISI STATICA LINEARE'!$G$22*IF(B231&lt;'ANALISI STATICA LINEARE'!$G$28,'ANALISI STATICA LINEARE'!$G$23*'ANALISI STATICA LINEARE'!$G$26*'ANALISI STATICA LINEARE'!$G$33*'ANALISI STATICA LINEARE'!$G$9*(B231/'ANALISI STATICA LINEARE'!$G$28+1/('ANALISI STATICA LINEARE'!$G$33*'ANALISI STATICA LINEARE'!$G$9)*(1-B231/'ANALISI STATICA LINEARE'!$G$28)),IF(B231&lt;'ANALISI STATICA LINEARE'!$G$29,'ANALISI STATICA LINEARE'!$G$23*'ANALISI STATICA LINEARE'!$G$26*'ANALISI STATICA LINEARE'!$G$33*'ANALISI STATICA LINEARE'!$G$9,IF(B231&lt;'ANALISI STATICA LINEARE'!$G$30,'ANALISI STATICA LINEARE'!$G$23*'ANALISI STATICA LINEARE'!$G$26*'ANALISI STATICA LINEARE'!$G$33*'ANALISI STATICA LINEARE'!$G$9*('ANALISI STATICA LINEARE'!$G$29/B231),'ANALISI STATICA LINEARE'!$G$23*'ANALISI STATICA LINEARE'!$G$26*'ANALISI STATICA LINEARE'!$G$33*'ANALISI STATICA LINEARE'!$G$9*(('ANALISI STATICA LINEARE'!$G$29*'ANALISI STATICA LINEARE'!$G$30)/B231^2))))</f>
        <v>5.2826682186940178E-2</v>
      </c>
      <c r="E231" s="20"/>
      <c r="F231" s="20"/>
      <c r="G231" s="20"/>
      <c r="H231" s="20"/>
      <c r="I231" s="20"/>
      <c r="J231" s="20"/>
      <c r="K231" s="20"/>
      <c r="L231" s="20"/>
      <c r="M231" s="20"/>
      <c r="N231" s="20"/>
    </row>
    <row r="232" spans="2:14" x14ac:dyDescent="0.25">
      <c r="B232" s="177">
        <f t="shared" si="3"/>
        <v>2.2099999999999969</v>
      </c>
      <c r="C232" s="171">
        <f>1/'ANALISI STATICA LINEARE'!$G$22*IF(B232&lt;'ANALISI STATICA LINEARE'!$G$28,'ANALISI STATICA LINEARE'!$G$23*'ANALISI STATICA LINEARE'!$G$26*'ANALISI STATICA LINEARE'!$G$32*'ANALISI STATICA LINEARE'!$G$9*(B232/'ANALISI STATICA LINEARE'!$G$28+1/('ANALISI STATICA LINEARE'!$G$32*'ANALISI STATICA LINEARE'!$G$9)*(1-B232/'ANALISI STATICA LINEARE'!$G$28)),IF(B232&lt;'ANALISI STATICA LINEARE'!$G$29,'ANALISI STATICA LINEARE'!$G$23*'ANALISI STATICA LINEARE'!$G$26*'ANALISI STATICA LINEARE'!$G$32*'ANALISI STATICA LINEARE'!$G$9,IF(B232&lt;'ANALISI STATICA LINEARE'!$G$30,'ANALISI STATICA LINEARE'!$G$23*'ANALISI STATICA LINEARE'!$G$26*'ANALISI STATICA LINEARE'!$G$32*'ANALISI STATICA LINEARE'!$G$9*('ANALISI STATICA LINEARE'!$G$29/B232),'ANALISI STATICA LINEARE'!$G$23*'ANALISI STATICA LINEARE'!$G$26*'ANALISI STATICA LINEARE'!$G$32*'ANALISI STATICA LINEARE'!$G$9*(('ANALISI STATICA LINEARE'!$G$29*'ANALISI STATICA LINEARE'!$G$30)/B232^2))))</f>
        <v>0.15145242458663033</v>
      </c>
      <c r="D232" s="171">
        <f>1/'ANALISI STATICA LINEARE'!$G$22*IF(B232&lt;'ANALISI STATICA LINEARE'!$G$28,'ANALISI STATICA LINEARE'!$G$23*'ANALISI STATICA LINEARE'!$G$26*'ANALISI STATICA LINEARE'!$G$33*'ANALISI STATICA LINEARE'!$G$9*(B232/'ANALISI STATICA LINEARE'!$G$28+1/('ANALISI STATICA LINEARE'!$G$33*'ANALISI STATICA LINEARE'!$G$9)*(1-B232/'ANALISI STATICA LINEARE'!$G$28)),IF(B232&lt;'ANALISI STATICA LINEARE'!$G$29,'ANALISI STATICA LINEARE'!$G$23*'ANALISI STATICA LINEARE'!$G$26*'ANALISI STATICA LINEARE'!$G$33*'ANALISI STATICA LINEARE'!$G$9,IF(B232&lt;'ANALISI STATICA LINEARE'!$G$30,'ANALISI STATICA LINEARE'!$G$23*'ANALISI STATICA LINEARE'!$G$26*'ANALISI STATICA LINEARE'!$G$33*'ANALISI STATICA LINEARE'!$G$9*('ANALISI STATICA LINEARE'!$G$29/B232),'ANALISI STATICA LINEARE'!$G$23*'ANALISI STATICA LINEARE'!$G$26*'ANALISI STATICA LINEARE'!$G$33*'ANALISI STATICA LINEARE'!$G$9*(('ANALISI STATICA LINEARE'!$G$29*'ANALISI STATICA LINEARE'!$G$30)/B232^2))))</f>
        <v>5.2587647425913306E-2</v>
      </c>
      <c r="E232" s="20"/>
      <c r="F232" s="20"/>
      <c r="G232" s="20"/>
      <c r="H232" s="20"/>
      <c r="I232" s="20"/>
      <c r="J232" s="20"/>
      <c r="K232" s="20"/>
      <c r="L232" s="20"/>
      <c r="M232" s="20"/>
      <c r="N232" s="20"/>
    </row>
    <row r="233" spans="2:14" x14ac:dyDescent="0.25">
      <c r="B233" s="177">
        <f t="shared" si="3"/>
        <v>2.2199999999999966</v>
      </c>
      <c r="C233" s="171">
        <f>1/'ANALISI STATICA LINEARE'!$G$22*IF(B233&lt;'ANALISI STATICA LINEARE'!$G$28,'ANALISI STATICA LINEARE'!$G$23*'ANALISI STATICA LINEARE'!$G$26*'ANALISI STATICA LINEARE'!$G$32*'ANALISI STATICA LINEARE'!$G$9*(B233/'ANALISI STATICA LINEARE'!$G$28+1/('ANALISI STATICA LINEARE'!$G$32*'ANALISI STATICA LINEARE'!$G$9)*(1-B233/'ANALISI STATICA LINEARE'!$G$28)),IF(B233&lt;'ANALISI STATICA LINEARE'!$G$29,'ANALISI STATICA LINEARE'!$G$23*'ANALISI STATICA LINEARE'!$G$26*'ANALISI STATICA LINEARE'!$G$32*'ANALISI STATICA LINEARE'!$G$9,IF(B233&lt;'ANALISI STATICA LINEARE'!$G$30,'ANALISI STATICA LINEARE'!$G$23*'ANALISI STATICA LINEARE'!$G$26*'ANALISI STATICA LINEARE'!$G$32*'ANALISI STATICA LINEARE'!$G$9*('ANALISI STATICA LINEARE'!$G$29/B233),'ANALISI STATICA LINEARE'!$G$23*'ANALISI STATICA LINEARE'!$G$26*'ANALISI STATICA LINEARE'!$G$32*'ANALISI STATICA LINEARE'!$G$9*(('ANALISI STATICA LINEARE'!$G$29*'ANALISI STATICA LINEARE'!$G$30)/B233^2))))</f>
        <v>0.15077020645786174</v>
      </c>
      <c r="D233" s="171">
        <f>1/'ANALISI STATICA LINEARE'!$G$22*IF(B233&lt;'ANALISI STATICA LINEARE'!$G$28,'ANALISI STATICA LINEARE'!$G$23*'ANALISI STATICA LINEARE'!$G$26*'ANALISI STATICA LINEARE'!$G$33*'ANALISI STATICA LINEARE'!$G$9*(B233/'ANALISI STATICA LINEARE'!$G$28+1/('ANALISI STATICA LINEARE'!$G$33*'ANALISI STATICA LINEARE'!$G$9)*(1-B233/'ANALISI STATICA LINEARE'!$G$28)),IF(B233&lt;'ANALISI STATICA LINEARE'!$G$29,'ANALISI STATICA LINEARE'!$G$23*'ANALISI STATICA LINEARE'!$G$26*'ANALISI STATICA LINEARE'!$G$33*'ANALISI STATICA LINEARE'!$G$9,IF(B233&lt;'ANALISI STATICA LINEARE'!$G$30,'ANALISI STATICA LINEARE'!$G$23*'ANALISI STATICA LINEARE'!$G$26*'ANALISI STATICA LINEARE'!$G$33*'ANALISI STATICA LINEARE'!$G$9*('ANALISI STATICA LINEARE'!$G$29/B233),'ANALISI STATICA LINEARE'!$G$23*'ANALISI STATICA LINEARE'!$G$26*'ANALISI STATICA LINEARE'!$G$33*'ANALISI STATICA LINEARE'!$G$9*(('ANALISI STATICA LINEARE'!$G$29*'ANALISI STATICA LINEARE'!$G$30)/B233^2))))</f>
        <v>5.2350766131201994E-2</v>
      </c>
      <c r="E233" s="20"/>
      <c r="F233" s="20"/>
      <c r="G233" s="20"/>
      <c r="H233" s="20"/>
      <c r="I233" s="20"/>
      <c r="J233" s="20"/>
      <c r="K233" s="20"/>
      <c r="L233" s="20"/>
      <c r="M233" s="20"/>
      <c r="N233" s="20"/>
    </row>
    <row r="234" spans="2:14" x14ac:dyDescent="0.25">
      <c r="B234" s="177">
        <f t="shared" si="3"/>
        <v>2.2299999999999964</v>
      </c>
      <c r="C234" s="171">
        <f>1/'ANALISI STATICA LINEARE'!$G$22*IF(B234&lt;'ANALISI STATICA LINEARE'!$G$28,'ANALISI STATICA LINEARE'!$G$23*'ANALISI STATICA LINEARE'!$G$26*'ANALISI STATICA LINEARE'!$G$32*'ANALISI STATICA LINEARE'!$G$9*(B234/'ANALISI STATICA LINEARE'!$G$28+1/('ANALISI STATICA LINEARE'!$G$32*'ANALISI STATICA LINEARE'!$G$9)*(1-B234/'ANALISI STATICA LINEARE'!$G$28)),IF(B234&lt;'ANALISI STATICA LINEARE'!$G$29,'ANALISI STATICA LINEARE'!$G$23*'ANALISI STATICA LINEARE'!$G$26*'ANALISI STATICA LINEARE'!$G$32*'ANALISI STATICA LINEARE'!$G$9,IF(B234&lt;'ANALISI STATICA LINEARE'!$G$30,'ANALISI STATICA LINEARE'!$G$23*'ANALISI STATICA LINEARE'!$G$26*'ANALISI STATICA LINEARE'!$G$32*'ANALISI STATICA LINEARE'!$G$9*('ANALISI STATICA LINEARE'!$G$29/B234),'ANALISI STATICA LINEARE'!$G$23*'ANALISI STATICA LINEARE'!$G$26*'ANALISI STATICA LINEARE'!$G$32*'ANALISI STATICA LINEARE'!$G$9*(('ANALISI STATICA LINEARE'!$G$29*'ANALISI STATICA LINEARE'!$G$30)/B234^2))))</f>
        <v>0.15009410687733321</v>
      </c>
      <c r="D234" s="171">
        <f>1/'ANALISI STATICA LINEARE'!$G$22*IF(B234&lt;'ANALISI STATICA LINEARE'!$G$28,'ANALISI STATICA LINEARE'!$G$23*'ANALISI STATICA LINEARE'!$G$26*'ANALISI STATICA LINEARE'!$G$33*'ANALISI STATICA LINEARE'!$G$9*(B234/'ANALISI STATICA LINEARE'!$G$28+1/('ANALISI STATICA LINEARE'!$G$33*'ANALISI STATICA LINEARE'!$G$9)*(1-B234/'ANALISI STATICA LINEARE'!$G$28)),IF(B234&lt;'ANALISI STATICA LINEARE'!$G$29,'ANALISI STATICA LINEARE'!$G$23*'ANALISI STATICA LINEARE'!$G$26*'ANALISI STATICA LINEARE'!$G$33*'ANALISI STATICA LINEARE'!$G$9,IF(B234&lt;'ANALISI STATICA LINEARE'!$G$30,'ANALISI STATICA LINEARE'!$G$23*'ANALISI STATICA LINEARE'!$G$26*'ANALISI STATICA LINEARE'!$G$33*'ANALISI STATICA LINEARE'!$G$9*('ANALISI STATICA LINEARE'!$G$29/B234),'ANALISI STATICA LINEARE'!$G$23*'ANALISI STATICA LINEARE'!$G$26*'ANALISI STATICA LINEARE'!$G$33*'ANALISI STATICA LINEARE'!$G$9*(('ANALISI STATICA LINEARE'!$G$29*'ANALISI STATICA LINEARE'!$G$30)/B234^2))))</f>
        <v>5.2116009332407363E-2</v>
      </c>
      <c r="E234" s="20"/>
      <c r="F234" s="20"/>
      <c r="G234" s="20"/>
      <c r="H234" s="20"/>
      <c r="I234" s="20"/>
      <c r="J234" s="20"/>
      <c r="K234" s="20"/>
      <c r="L234" s="20"/>
      <c r="M234" s="20"/>
      <c r="N234" s="20"/>
    </row>
    <row r="235" spans="2:14" x14ac:dyDescent="0.25">
      <c r="B235" s="177">
        <f t="shared" si="3"/>
        <v>2.2399999999999962</v>
      </c>
      <c r="C235" s="171">
        <f>1/'ANALISI STATICA LINEARE'!$G$22*IF(B235&lt;'ANALISI STATICA LINEARE'!$G$28,'ANALISI STATICA LINEARE'!$G$23*'ANALISI STATICA LINEARE'!$G$26*'ANALISI STATICA LINEARE'!$G$32*'ANALISI STATICA LINEARE'!$G$9*(B235/'ANALISI STATICA LINEARE'!$G$28+1/('ANALISI STATICA LINEARE'!$G$32*'ANALISI STATICA LINEARE'!$G$9)*(1-B235/'ANALISI STATICA LINEARE'!$G$28)),IF(B235&lt;'ANALISI STATICA LINEARE'!$G$29,'ANALISI STATICA LINEARE'!$G$23*'ANALISI STATICA LINEARE'!$G$26*'ANALISI STATICA LINEARE'!$G$32*'ANALISI STATICA LINEARE'!$G$9,IF(B235&lt;'ANALISI STATICA LINEARE'!$G$30,'ANALISI STATICA LINEARE'!$G$23*'ANALISI STATICA LINEARE'!$G$26*'ANALISI STATICA LINEARE'!$G$32*'ANALISI STATICA LINEARE'!$G$9*('ANALISI STATICA LINEARE'!$G$29/B235),'ANALISI STATICA LINEARE'!$G$23*'ANALISI STATICA LINEARE'!$G$26*'ANALISI STATICA LINEARE'!$G$32*'ANALISI STATICA LINEARE'!$G$9*(('ANALISI STATICA LINEARE'!$G$29*'ANALISI STATICA LINEARE'!$G$30)/B235^2))))</f>
        <v>0.14942404390020225</v>
      </c>
      <c r="D235" s="171">
        <f>1/'ANALISI STATICA LINEARE'!$G$22*IF(B235&lt;'ANALISI STATICA LINEARE'!$G$28,'ANALISI STATICA LINEARE'!$G$23*'ANALISI STATICA LINEARE'!$G$26*'ANALISI STATICA LINEARE'!$G$33*'ANALISI STATICA LINEARE'!$G$9*(B235/'ANALISI STATICA LINEARE'!$G$28+1/('ANALISI STATICA LINEARE'!$G$33*'ANALISI STATICA LINEARE'!$G$9)*(1-B235/'ANALISI STATICA LINEARE'!$G$28)),IF(B235&lt;'ANALISI STATICA LINEARE'!$G$29,'ANALISI STATICA LINEARE'!$G$23*'ANALISI STATICA LINEARE'!$G$26*'ANALISI STATICA LINEARE'!$G$33*'ANALISI STATICA LINEARE'!$G$9,IF(B235&lt;'ANALISI STATICA LINEARE'!$G$30,'ANALISI STATICA LINEARE'!$G$23*'ANALISI STATICA LINEARE'!$G$26*'ANALISI STATICA LINEARE'!$G$33*'ANALISI STATICA LINEARE'!$G$9*('ANALISI STATICA LINEARE'!$G$29/B235),'ANALISI STATICA LINEARE'!$G$23*'ANALISI STATICA LINEARE'!$G$26*'ANALISI STATICA LINEARE'!$G$33*'ANALISI STATICA LINEARE'!$G$9*(('ANALISI STATICA LINEARE'!$G$29*'ANALISI STATICA LINEARE'!$G$30)/B235^2))))</f>
        <v>5.1883348576459126E-2</v>
      </c>
      <c r="E235" s="20"/>
      <c r="F235" s="20"/>
      <c r="G235" s="20"/>
      <c r="H235" s="20"/>
      <c r="I235" s="20"/>
      <c r="J235" s="20"/>
      <c r="K235" s="20"/>
      <c r="L235" s="20"/>
      <c r="M235" s="20"/>
      <c r="N235" s="20"/>
    </row>
    <row r="236" spans="2:14" x14ac:dyDescent="0.25">
      <c r="B236" s="177">
        <f t="shared" si="3"/>
        <v>2.249999999999996</v>
      </c>
      <c r="C236" s="171">
        <f>1/'ANALISI STATICA LINEARE'!$G$22*IF(B236&lt;'ANALISI STATICA LINEARE'!$G$28,'ANALISI STATICA LINEARE'!$G$23*'ANALISI STATICA LINEARE'!$G$26*'ANALISI STATICA LINEARE'!$G$32*'ANALISI STATICA LINEARE'!$G$9*(B236/'ANALISI STATICA LINEARE'!$G$28+1/('ANALISI STATICA LINEARE'!$G$32*'ANALISI STATICA LINEARE'!$G$9)*(1-B236/'ANALISI STATICA LINEARE'!$G$28)),IF(B236&lt;'ANALISI STATICA LINEARE'!$G$29,'ANALISI STATICA LINEARE'!$G$23*'ANALISI STATICA LINEARE'!$G$26*'ANALISI STATICA LINEARE'!$G$32*'ANALISI STATICA LINEARE'!$G$9,IF(B236&lt;'ANALISI STATICA LINEARE'!$G$30,'ANALISI STATICA LINEARE'!$G$23*'ANALISI STATICA LINEARE'!$G$26*'ANALISI STATICA LINEARE'!$G$32*'ANALISI STATICA LINEARE'!$G$9*('ANALISI STATICA LINEARE'!$G$29/B236),'ANALISI STATICA LINEARE'!$G$23*'ANALISI STATICA LINEARE'!$G$26*'ANALISI STATICA LINEARE'!$G$32*'ANALISI STATICA LINEARE'!$G$9*(('ANALISI STATICA LINEARE'!$G$29*'ANALISI STATICA LINEARE'!$G$30)/B236^2))))</f>
        <v>0.14875993703842361</v>
      </c>
      <c r="D236" s="171">
        <f>1/'ANALISI STATICA LINEARE'!$G$22*IF(B236&lt;'ANALISI STATICA LINEARE'!$G$28,'ANALISI STATICA LINEARE'!$G$23*'ANALISI STATICA LINEARE'!$G$26*'ANALISI STATICA LINEARE'!$G$33*'ANALISI STATICA LINEARE'!$G$9*(B236/'ANALISI STATICA LINEARE'!$G$28+1/('ANALISI STATICA LINEARE'!$G$33*'ANALISI STATICA LINEARE'!$G$9)*(1-B236/'ANALISI STATICA LINEARE'!$G$28)),IF(B236&lt;'ANALISI STATICA LINEARE'!$G$29,'ANALISI STATICA LINEARE'!$G$23*'ANALISI STATICA LINEARE'!$G$26*'ANALISI STATICA LINEARE'!$G$33*'ANALISI STATICA LINEARE'!$G$9,IF(B236&lt;'ANALISI STATICA LINEARE'!$G$30,'ANALISI STATICA LINEARE'!$G$23*'ANALISI STATICA LINEARE'!$G$26*'ANALISI STATICA LINEARE'!$G$33*'ANALISI STATICA LINEARE'!$G$9*('ANALISI STATICA LINEARE'!$G$29/B236),'ANALISI STATICA LINEARE'!$G$23*'ANALISI STATICA LINEARE'!$G$26*'ANALISI STATICA LINEARE'!$G$33*'ANALISI STATICA LINEARE'!$G$9*(('ANALISI STATICA LINEARE'!$G$29*'ANALISI STATICA LINEARE'!$G$30)/B236^2))))</f>
        <v>5.1652755916119307E-2</v>
      </c>
      <c r="E236" s="20"/>
      <c r="F236" s="20"/>
      <c r="G236" s="20"/>
      <c r="H236" s="20"/>
      <c r="I236" s="20"/>
      <c r="J236" s="20"/>
      <c r="K236" s="20"/>
      <c r="L236" s="20"/>
      <c r="M236" s="20"/>
      <c r="N236" s="20"/>
    </row>
    <row r="237" spans="2:14" x14ac:dyDescent="0.25">
      <c r="B237" s="177">
        <f t="shared" si="3"/>
        <v>2.2599999999999958</v>
      </c>
      <c r="C237" s="171">
        <f>1/'ANALISI STATICA LINEARE'!$G$22*IF(B237&lt;'ANALISI STATICA LINEARE'!$G$28,'ANALISI STATICA LINEARE'!$G$23*'ANALISI STATICA LINEARE'!$G$26*'ANALISI STATICA LINEARE'!$G$32*'ANALISI STATICA LINEARE'!$G$9*(B237/'ANALISI STATICA LINEARE'!$G$28+1/('ANALISI STATICA LINEARE'!$G$32*'ANALISI STATICA LINEARE'!$G$9)*(1-B237/'ANALISI STATICA LINEARE'!$G$28)),IF(B237&lt;'ANALISI STATICA LINEARE'!$G$29,'ANALISI STATICA LINEARE'!$G$23*'ANALISI STATICA LINEARE'!$G$26*'ANALISI STATICA LINEARE'!$G$32*'ANALISI STATICA LINEARE'!$G$9,IF(B237&lt;'ANALISI STATICA LINEARE'!$G$30,'ANALISI STATICA LINEARE'!$G$23*'ANALISI STATICA LINEARE'!$G$26*'ANALISI STATICA LINEARE'!$G$32*'ANALISI STATICA LINEARE'!$G$9*('ANALISI STATICA LINEARE'!$G$29/B237),'ANALISI STATICA LINEARE'!$G$23*'ANALISI STATICA LINEARE'!$G$26*'ANALISI STATICA LINEARE'!$G$32*'ANALISI STATICA LINEARE'!$G$9*(('ANALISI STATICA LINEARE'!$G$29*'ANALISI STATICA LINEARE'!$G$30)/B237^2))))</f>
        <v>0.14810170722851909</v>
      </c>
      <c r="D237" s="171">
        <f>1/'ANALISI STATICA LINEARE'!$G$22*IF(B237&lt;'ANALISI STATICA LINEARE'!$G$28,'ANALISI STATICA LINEARE'!$G$23*'ANALISI STATICA LINEARE'!$G$26*'ANALISI STATICA LINEARE'!$G$33*'ANALISI STATICA LINEARE'!$G$9*(B237/'ANALISI STATICA LINEARE'!$G$28+1/('ANALISI STATICA LINEARE'!$G$33*'ANALISI STATICA LINEARE'!$G$9)*(1-B237/'ANALISI STATICA LINEARE'!$G$28)),IF(B237&lt;'ANALISI STATICA LINEARE'!$G$29,'ANALISI STATICA LINEARE'!$G$23*'ANALISI STATICA LINEARE'!$G$26*'ANALISI STATICA LINEARE'!$G$33*'ANALISI STATICA LINEARE'!$G$9,IF(B237&lt;'ANALISI STATICA LINEARE'!$G$30,'ANALISI STATICA LINEARE'!$G$23*'ANALISI STATICA LINEARE'!$G$26*'ANALISI STATICA LINEARE'!$G$33*'ANALISI STATICA LINEARE'!$G$9*('ANALISI STATICA LINEARE'!$G$29/B237),'ANALISI STATICA LINEARE'!$G$23*'ANALISI STATICA LINEARE'!$G$26*'ANALISI STATICA LINEARE'!$G$33*'ANALISI STATICA LINEARE'!$G$9*(('ANALISI STATICA LINEARE'!$G$29*'ANALISI STATICA LINEARE'!$G$30)/B237^2))))</f>
        <v>5.1424203898791356E-2</v>
      </c>
      <c r="E237" s="20"/>
      <c r="F237" s="20"/>
      <c r="G237" s="20"/>
      <c r="H237" s="20"/>
      <c r="I237" s="20"/>
      <c r="J237" s="20"/>
      <c r="K237" s="20"/>
      <c r="L237" s="20"/>
      <c r="M237" s="20"/>
      <c r="N237" s="20"/>
    </row>
    <row r="238" spans="2:14" x14ac:dyDescent="0.25">
      <c r="B238" s="177">
        <f t="shared" si="3"/>
        <v>2.2699999999999956</v>
      </c>
      <c r="C238" s="171">
        <f>1/'ANALISI STATICA LINEARE'!$G$22*IF(B238&lt;'ANALISI STATICA LINEARE'!$G$28,'ANALISI STATICA LINEARE'!$G$23*'ANALISI STATICA LINEARE'!$G$26*'ANALISI STATICA LINEARE'!$G$32*'ANALISI STATICA LINEARE'!$G$9*(B238/'ANALISI STATICA LINEARE'!$G$28+1/('ANALISI STATICA LINEARE'!$G$32*'ANALISI STATICA LINEARE'!$G$9)*(1-B238/'ANALISI STATICA LINEARE'!$G$28)),IF(B238&lt;'ANALISI STATICA LINEARE'!$G$29,'ANALISI STATICA LINEARE'!$G$23*'ANALISI STATICA LINEARE'!$G$26*'ANALISI STATICA LINEARE'!$G$32*'ANALISI STATICA LINEARE'!$G$9,IF(B238&lt;'ANALISI STATICA LINEARE'!$G$30,'ANALISI STATICA LINEARE'!$G$23*'ANALISI STATICA LINEARE'!$G$26*'ANALISI STATICA LINEARE'!$G$32*'ANALISI STATICA LINEARE'!$G$9*('ANALISI STATICA LINEARE'!$G$29/B238),'ANALISI STATICA LINEARE'!$G$23*'ANALISI STATICA LINEARE'!$G$26*'ANALISI STATICA LINEARE'!$G$32*'ANALISI STATICA LINEARE'!$G$9*(('ANALISI STATICA LINEARE'!$G$29*'ANALISI STATICA LINEARE'!$G$30)/B238^2))))</f>
        <v>0.14744927680019962</v>
      </c>
      <c r="D238" s="171">
        <f>1/'ANALISI STATICA LINEARE'!$G$22*IF(B238&lt;'ANALISI STATICA LINEARE'!$G$28,'ANALISI STATICA LINEARE'!$G$23*'ANALISI STATICA LINEARE'!$G$26*'ANALISI STATICA LINEARE'!$G$33*'ANALISI STATICA LINEARE'!$G$9*(B238/'ANALISI STATICA LINEARE'!$G$28+1/('ANALISI STATICA LINEARE'!$G$33*'ANALISI STATICA LINEARE'!$G$9)*(1-B238/'ANALISI STATICA LINEARE'!$G$28)),IF(B238&lt;'ANALISI STATICA LINEARE'!$G$29,'ANALISI STATICA LINEARE'!$G$23*'ANALISI STATICA LINEARE'!$G$26*'ANALISI STATICA LINEARE'!$G$33*'ANALISI STATICA LINEARE'!$G$9,IF(B238&lt;'ANALISI STATICA LINEARE'!$G$30,'ANALISI STATICA LINEARE'!$G$23*'ANALISI STATICA LINEARE'!$G$26*'ANALISI STATICA LINEARE'!$G$33*'ANALISI STATICA LINEARE'!$G$9*('ANALISI STATICA LINEARE'!$G$29/B238),'ANALISI STATICA LINEARE'!$G$23*'ANALISI STATICA LINEARE'!$G$26*'ANALISI STATICA LINEARE'!$G$33*'ANALISI STATICA LINEARE'!$G$9*(('ANALISI STATICA LINEARE'!$G$29*'ANALISI STATICA LINEARE'!$G$30)/B238^2))))</f>
        <v>5.1197665555624876E-2</v>
      </c>
      <c r="E238" s="20"/>
      <c r="F238" s="20"/>
      <c r="G238" s="20"/>
      <c r="H238" s="20"/>
      <c r="I238" s="20"/>
      <c r="J238" s="20"/>
      <c r="K238" s="20"/>
      <c r="L238" s="20"/>
      <c r="M238" s="20"/>
      <c r="N238" s="20"/>
    </row>
    <row r="239" spans="2:14" x14ac:dyDescent="0.25">
      <c r="B239" s="177">
        <f t="shared" si="3"/>
        <v>2.2799999999999954</v>
      </c>
      <c r="C239" s="171">
        <f>1/'ANALISI STATICA LINEARE'!$G$22*IF(B239&lt;'ANALISI STATICA LINEARE'!$G$28,'ANALISI STATICA LINEARE'!$G$23*'ANALISI STATICA LINEARE'!$G$26*'ANALISI STATICA LINEARE'!$G$32*'ANALISI STATICA LINEARE'!$G$9*(B239/'ANALISI STATICA LINEARE'!$G$28+1/('ANALISI STATICA LINEARE'!$G$32*'ANALISI STATICA LINEARE'!$G$9)*(1-B239/'ANALISI STATICA LINEARE'!$G$28)),IF(B239&lt;'ANALISI STATICA LINEARE'!$G$29,'ANALISI STATICA LINEARE'!$G$23*'ANALISI STATICA LINEARE'!$G$26*'ANALISI STATICA LINEARE'!$G$32*'ANALISI STATICA LINEARE'!$G$9,IF(B239&lt;'ANALISI STATICA LINEARE'!$G$30,'ANALISI STATICA LINEARE'!$G$23*'ANALISI STATICA LINEARE'!$G$26*'ANALISI STATICA LINEARE'!$G$32*'ANALISI STATICA LINEARE'!$G$9*('ANALISI STATICA LINEARE'!$G$29/B239),'ANALISI STATICA LINEARE'!$G$23*'ANALISI STATICA LINEARE'!$G$26*'ANALISI STATICA LINEARE'!$G$32*'ANALISI STATICA LINEARE'!$G$9*(('ANALISI STATICA LINEARE'!$G$29*'ANALISI STATICA LINEARE'!$G$30)/B239^2))))</f>
        <v>0.1468025694458128</v>
      </c>
      <c r="D239" s="171">
        <f>1/'ANALISI STATICA LINEARE'!$G$22*IF(B239&lt;'ANALISI STATICA LINEARE'!$G$28,'ANALISI STATICA LINEARE'!$G$23*'ANALISI STATICA LINEARE'!$G$26*'ANALISI STATICA LINEARE'!$G$33*'ANALISI STATICA LINEARE'!$G$9*(B239/'ANALISI STATICA LINEARE'!$G$28+1/('ANALISI STATICA LINEARE'!$G$33*'ANALISI STATICA LINEARE'!$G$9)*(1-B239/'ANALISI STATICA LINEARE'!$G$28)),IF(B239&lt;'ANALISI STATICA LINEARE'!$G$29,'ANALISI STATICA LINEARE'!$G$23*'ANALISI STATICA LINEARE'!$G$26*'ANALISI STATICA LINEARE'!$G$33*'ANALISI STATICA LINEARE'!$G$9,IF(B239&lt;'ANALISI STATICA LINEARE'!$G$30,'ANALISI STATICA LINEARE'!$G$23*'ANALISI STATICA LINEARE'!$G$26*'ANALISI STATICA LINEARE'!$G$33*'ANALISI STATICA LINEARE'!$G$9*('ANALISI STATICA LINEARE'!$G$29/B239),'ANALISI STATICA LINEARE'!$G$23*'ANALISI STATICA LINEARE'!$G$26*'ANALISI STATICA LINEARE'!$G$33*'ANALISI STATICA LINEARE'!$G$9*(('ANALISI STATICA LINEARE'!$G$29*'ANALISI STATICA LINEARE'!$G$30)/B239^2))))</f>
        <v>5.0973114390907223E-2</v>
      </c>
      <c r="E239" s="20"/>
      <c r="F239" s="20"/>
      <c r="G239" s="20"/>
      <c r="H239" s="20"/>
      <c r="I239" s="20"/>
      <c r="J239" s="20"/>
      <c r="K239" s="20"/>
      <c r="L239" s="20"/>
      <c r="M239" s="20"/>
      <c r="N239" s="20"/>
    </row>
    <row r="240" spans="2:14" x14ac:dyDescent="0.25">
      <c r="B240" s="177">
        <f t="shared" si="3"/>
        <v>2.2899999999999952</v>
      </c>
      <c r="C240" s="171">
        <f>1/'ANALISI STATICA LINEARE'!$G$22*IF(B240&lt;'ANALISI STATICA LINEARE'!$G$28,'ANALISI STATICA LINEARE'!$G$23*'ANALISI STATICA LINEARE'!$G$26*'ANALISI STATICA LINEARE'!$G$32*'ANALISI STATICA LINEARE'!$G$9*(B240/'ANALISI STATICA LINEARE'!$G$28+1/('ANALISI STATICA LINEARE'!$G$32*'ANALISI STATICA LINEARE'!$G$9)*(1-B240/'ANALISI STATICA LINEARE'!$G$28)),IF(B240&lt;'ANALISI STATICA LINEARE'!$G$29,'ANALISI STATICA LINEARE'!$G$23*'ANALISI STATICA LINEARE'!$G$26*'ANALISI STATICA LINEARE'!$G$32*'ANALISI STATICA LINEARE'!$G$9,IF(B240&lt;'ANALISI STATICA LINEARE'!$G$30,'ANALISI STATICA LINEARE'!$G$23*'ANALISI STATICA LINEARE'!$G$26*'ANALISI STATICA LINEARE'!$G$32*'ANALISI STATICA LINEARE'!$G$9*('ANALISI STATICA LINEARE'!$G$29/B240),'ANALISI STATICA LINEARE'!$G$23*'ANALISI STATICA LINEARE'!$G$26*'ANALISI STATICA LINEARE'!$G$32*'ANALISI STATICA LINEARE'!$G$9*(('ANALISI STATICA LINEARE'!$G$29*'ANALISI STATICA LINEARE'!$G$30)/B240^2))))</f>
        <v>0.14616151019059093</v>
      </c>
      <c r="D240" s="171">
        <f>1/'ANALISI STATICA LINEARE'!$G$22*IF(B240&lt;'ANALISI STATICA LINEARE'!$G$28,'ANALISI STATICA LINEARE'!$G$23*'ANALISI STATICA LINEARE'!$G$26*'ANALISI STATICA LINEARE'!$G$33*'ANALISI STATICA LINEARE'!$G$9*(B240/'ANALISI STATICA LINEARE'!$G$28+1/('ANALISI STATICA LINEARE'!$G$33*'ANALISI STATICA LINEARE'!$G$9)*(1-B240/'ANALISI STATICA LINEARE'!$G$28)),IF(B240&lt;'ANALISI STATICA LINEARE'!$G$29,'ANALISI STATICA LINEARE'!$G$23*'ANALISI STATICA LINEARE'!$G$26*'ANALISI STATICA LINEARE'!$G$33*'ANALISI STATICA LINEARE'!$G$9,IF(B240&lt;'ANALISI STATICA LINEARE'!$G$30,'ANALISI STATICA LINEARE'!$G$23*'ANALISI STATICA LINEARE'!$G$26*'ANALISI STATICA LINEARE'!$G$33*'ANALISI STATICA LINEARE'!$G$9*('ANALISI STATICA LINEARE'!$G$29/B240),'ANALISI STATICA LINEARE'!$G$23*'ANALISI STATICA LINEARE'!$G$26*'ANALISI STATICA LINEARE'!$G$33*'ANALISI STATICA LINEARE'!$G$9*(('ANALISI STATICA LINEARE'!$G$29*'ANALISI STATICA LINEARE'!$G$30)/B240^2))))</f>
        <v>5.0750524371732962E-2</v>
      </c>
      <c r="E240" s="20"/>
      <c r="F240" s="20"/>
      <c r="G240" s="20"/>
      <c r="H240" s="20"/>
      <c r="I240" s="20"/>
      <c r="J240" s="20"/>
      <c r="K240" s="20"/>
      <c r="L240" s="20"/>
      <c r="M240" s="20"/>
      <c r="N240" s="20"/>
    </row>
    <row r="241" spans="2:14" x14ac:dyDescent="0.25">
      <c r="B241" s="177">
        <f t="shared" si="3"/>
        <v>2.2999999999999949</v>
      </c>
      <c r="C241" s="171">
        <f>1/'ANALISI STATICA LINEARE'!$G$22*IF(B241&lt;'ANALISI STATICA LINEARE'!$G$28,'ANALISI STATICA LINEARE'!$G$23*'ANALISI STATICA LINEARE'!$G$26*'ANALISI STATICA LINEARE'!$G$32*'ANALISI STATICA LINEARE'!$G$9*(B241/'ANALISI STATICA LINEARE'!$G$28+1/('ANALISI STATICA LINEARE'!$G$32*'ANALISI STATICA LINEARE'!$G$9)*(1-B241/'ANALISI STATICA LINEARE'!$G$28)),IF(B241&lt;'ANALISI STATICA LINEARE'!$G$29,'ANALISI STATICA LINEARE'!$G$23*'ANALISI STATICA LINEARE'!$G$26*'ANALISI STATICA LINEARE'!$G$32*'ANALISI STATICA LINEARE'!$G$9,IF(B241&lt;'ANALISI STATICA LINEARE'!$G$30,'ANALISI STATICA LINEARE'!$G$23*'ANALISI STATICA LINEARE'!$G$26*'ANALISI STATICA LINEARE'!$G$32*'ANALISI STATICA LINEARE'!$G$9*('ANALISI STATICA LINEARE'!$G$29/B241),'ANALISI STATICA LINEARE'!$G$23*'ANALISI STATICA LINEARE'!$G$26*'ANALISI STATICA LINEARE'!$G$32*'ANALISI STATICA LINEARE'!$G$9*(('ANALISI STATICA LINEARE'!$G$29*'ANALISI STATICA LINEARE'!$G$30)/B241^2))))</f>
        <v>0.14552602536367534</v>
      </c>
      <c r="D241" s="171">
        <f>1/'ANALISI STATICA LINEARE'!$G$22*IF(B241&lt;'ANALISI STATICA LINEARE'!$G$28,'ANALISI STATICA LINEARE'!$G$23*'ANALISI STATICA LINEARE'!$G$26*'ANALISI STATICA LINEARE'!$G$33*'ANALISI STATICA LINEARE'!$G$9*(B241/'ANALISI STATICA LINEARE'!$G$28+1/('ANALISI STATICA LINEARE'!$G$33*'ANALISI STATICA LINEARE'!$G$9)*(1-B241/'ANALISI STATICA LINEARE'!$G$28)),IF(B241&lt;'ANALISI STATICA LINEARE'!$G$29,'ANALISI STATICA LINEARE'!$G$23*'ANALISI STATICA LINEARE'!$G$26*'ANALISI STATICA LINEARE'!$G$33*'ANALISI STATICA LINEARE'!$G$9,IF(B241&lt;'ANALISI STATICA LINEARE'!$G$30,'ANALISI STATICA LINEARE'!$G$23*'ANALISI STATICA LINEARE'!$G$26*'ANALISI STATICA LINEARE'!$G$33*'ANALISI STATICA LINEARE'!$G$9*('ANALISI STATICA LINEARE'!$G$29/B241),'ANALISI STATICA LINEARE'!$G$23*'ANALISI STATICA LINEARE'!$G$26*'ANALISI STATICA LINEARE'!$G$33*'ANALISI STATICA LINEARE'!$G$9*(('ANALISI STATICA LINEARE'!$G$29*'ANALISI STATICA LINEARE'!$G$30)/B241^2))))</f>
        <v>5.0529869917942824E-2</v>
      </c>
      <c r="E241" s="20"/>
      <c r="F241" s="20"/>
      <c r="G241" s="20"/>
      <c r="H241" s="20"/>
      <c r="I241" s="20"/>
      <c r="J241" s="20"/>
      <c r="K241" s="20"/>
      <c r="L241" s="20"/>
      <c r="M241" s="20"/>
      <c r="N241" s="20"/>
    </row>
    <row r="242" spans="2:14" x14ac:dyDescent="0.25">
      <c r="B242" s="177">
        <f t="shared" si="3"/>
        <v>2.3099999999999947</v>
      </c>
      <c r="C242" s="171">
        <f>1/'ANALISI STATICA LINEARE'!$G$22*IF(B242&lt;'ANALISI STATICA LINEARE'!$G$28,'ANALISI STATICA LINEARE'!$G$23*'ANALISI STATICA LINEARE'!$G$26*'ANALISI STATICA LINEARE'!$G$32*'ANALISI STATICA LINEARE'!$G$9*(B242/'ANALISI STATICA LINEARE'!$G$28+1/('ANALISI STATICA LINEARE'!$G$32*'ANALISI STATICA LINEARE'!$G$9)*(1-B242/'ANALISI STATICA LINEARE'!$G$28)),IF(B242&lt;'ANALISI STATICA LINEARE'!$G$29,'ANALISI STATICA LINEARE'!$G$23*'ANALISI STATICA LINEARE'!$G$26*'ANALISI STATICA LINEARE'!$G$32*'ANALISI STATICA LINEARE'!$G$9,IF(B242&lt;'ANALISI STATICA LINEARE'!$G$30,'ANALISI STATICA LINEARE'!$G$23*'ANALISI STATICA LINEARE'!$G$26*'ANALISI STATICA LINEARE'!$G$32*'ANALISI STATICA LINEARE'!$G$9*('ANALISI STATICA LINEARE'!$G$29/B242),'ANALISI STATICA LINEARE'!$G$23*'ANALISI STATICA LINEARE'!$G$26*'ANALISI STATICA LINEARE'!$G$32*'ANALISI STATICA LINEARE'!$G$9*(('ANALISI STATICA LINEARE'!$G$29*'ANALISI STATICA LINEARE'!$G$30)/B242^2))))</f>
        <v>0.14489604256989319</v>
      </c>
      <c r="D242" s="171">
        <f>1/'ANALISI STATICA LINEARE'!$G$22*IF(B242&lt;'ANALISI STATICA LINEARE'!$G$28,'ANALISI STATICA LINEARE'!$G$23*'ANALISI STATICA LINEARE'!$G$26*'ANALISI STATICA LINEARE'!$G$33*'ANALISI STATICA LINEARE'!$G$9*(B242/'ANALISI STATICA LINEARE'!$G$28+1/('ANALISI STATICA LINEARE'!$G$33*'ANALISI STATICA LINEARE'!$G$9)*(1-B242/'ANALISI STATICA LINEARE'!$G$28)),IF(B242&lt;'ANALISI STATICA LINEARE'!$G$29,'ANALISI STATICA LINEARE'!$G$23*'ANALISI STATICA LINEARE'!$G$26*'ANALISI STATICA LINEARE'!$G$33*'ANALISI STATICA LINEARE'!$G$9,IF(B242&lt;'ANALISI STATICA LINEARE'!$G$30,'ANALISI STATICA LINEARE'!$G$23*'ANALISI STATICA LINEARE'!$G$26*'ANALISI STATICA LINEARE'!$G$33*'ANALISI STATICA LINEARE'!$G$9*('ANALISI STATICA LINEARE'!$G$29/B242),'ANALISI STATICA LINEARE'!$G$23*'ANALISI STATICA LINEARE'!$G$26*'ANALISI STATICA LINEARE'!$G$33*'ANALISI STATICA LINEARE'!$G$9*(('ANALISI STATICA LINEARE'!$G$29*'ANALISI STATICA LINEARE'!$G$30)/B242^2))))</f>
        <v>5.0311125892324032E-2</v>
      </c>
      <c r="E242" s="20"/>
      <c r="F242" s="20"/>
      <c r="G242" s="20"/>
      <c r="H242" s="20"/>
      <c r="I242" s="20"/>
      <c r="J242" s="20"/>
      <c r="K242" s="20"/>
      <c r="L242" s="20"/>
      <c r="M242" s="20"/>
      <c r="N242" s="20"/>
    </row>
    <row r="243" spans="2:14" x14ac:dyDescent="0.25">
      <c r="B243" s="177">
        <f t="shared" si="3"/>
        <v>2.3199999999999945</v>
      </c>
      <c r="C243" s="171">
        <f>1/'ANALISI STATICA LINEARE'!$G$22*IF(B243&lt;'ANALISI STATICA LINEARE'!$G$28,'ANALISI STATICA LINEARE'!$G$23*'ANALISI STATICA LINEARE'!$G$26*'ANALISI STATICA LINEARE'!$G$32*'ANALISI STATICA LINEARE'!$G$9*(B243/'ANALISI STATICA LINEARE'!$G$28+1/('ANALISI STATICA LINEARE'!$G$32*'ANALISI STATICA LINEARE'!$G$9)*(1-B243/'ANALISI STATICA LINEARE'!$G$28)),IF(B243&lt;'ANALISI STATICA LINEARE'!$G$29,'ANALISI STATICA LINEARE'!$G$23*'ANALISI STATICA LINEARE'!$G$26*'ANALISI STATICA LINEARE'!$G$32*'ANALISI STATICA LINEARE'!$G$9,IF(B243&lt;'ANALISI STATICA LINEARE'!$G$30,'ANALISI STATICA LINEARE'!$G$23*'ANALISI STATICA LINEARE'!$G$26*'ANALISI STATICA LINEARE'!$G$32*'ANALISI STATICA LINEARE'!$G$9*('ANALISI STATICA LINEARE'!$G$29/B243),'ANALISI STATICA LINEARE'!$G$23*'ANALISI STATICA LINEARE'!$G$26*'ANALISI STATICA LINEARE'!$G$32*'ANALISI STATICA LINEARE'!$G$9*(('ANALISI STATICA LINEARE'!$G$29*'ANALISI STATICA LINEARE'!$G$30)/B243^2))))</f>
        <v>0.14427149066226436</v>
      </c>
      <c r="D243" s="171">
        <f>1/'ANALISI STATICA LINEARE'!$G$22*IF(B243&lt;'ANALISI STATICA LINEARE'!$G$28,'ANALISI STATICA LINEARE'!$G$23*'ANALISI STATICA LINEARE'!$G$26*'ANALISI STATICA LINEARE'!$G$33*'ANALISI STATICA LINEARE'!$G$9*(B243/'ANALISI STATICA LINEARE'!$G$28+1/('ANALISI STATICA LINEARE'!$G$33*'ANALISI STATICA LINEARE'!$G$9)*(1-B243/'ANALISI STATICA LINEARE'!$G$28)),IF(B243&lt;'ANALISI STATICA LINEARE'!$G$29,'ANALISI STATICA LINEARE'!$G$23*'ANALISI STATICA LINEARE'!$G$26*'ANALISI STATICA LINEARE'!$G$33*'ANALISI STATICA LINEARE'!$G$9,IF(B243&lt;'ANALISI STATICA LINEARE'!$G$30,'ANALISI STATICA LINEARE'!$G$23*'ANALISI STATICA LINEARE'!$G$26*'ANALISI STATICA LINEARE'!$G$33*'ANALISI STATICA LINEARE'!$G$9*('ANALISI STATICA LINEARE'!$G$29/B243),'ANALISI STATICA LINEARE'!$G$23*'ANALISI STATICA LINEARE'!$G$26*'ANALISI STATICA LINEARE'!$G$33*'ANALISI STATICA LINEARE'!$G$9*(('ANALISI STATICA LINEARE'!$G$29*'ANALISI STATICA LINEARE'!$G$30)/B243^2))))</f>
        <v>5.0094267591064015E-2</v>
      </c>
      <c r="E243" s="20"/>
      <c r="F243" s="20"/>
      <c r="G243" s="20"/>
      <c r="H243" s="20"/>
      <c r="I243" s="20"/>
      <c r="J243" s="20"/>
      <c r="K243" s="20"/>
      <c r="L243" s="20"/>
      <c r="M243" s="20"/>
      <c r="N243" s="20"/>
    </row>
    <row r="244" spans="2:14" x14ac:dyDescent="0.25">
      <c r="B244" s="177">
        <f t="shared" si="3"/>
        <v>2.3299999999999943</v>
      </c>
      <c r="C244" s="171">
        <f>1/'ANALISI STATICA LINEARE'!$G$22*IF(B244&lt;'ANALISI STATICA LINEARE'!$G$28,'ANALISI STATICA LINEARE'!$G$23*'ANALISI STATICA LINEARE'!$G$26*'ANALISI STATICA LINEARE'!$G$32*'ANALISI STATICA LINEARE'!$G$9*(B244/'ANALISI STATICA LINEARE'!$G$28+1/('ANALISI STATICA LINEARE'!$G$32*'ANALISI STATICA LINEARE'!$G$9)*(1-B244/'ANALISI STATICA LINEARE'!$G$28)),IF(B244&lt;'ANALISI STATICA LINEARE'!$G$29,'ANALISI STATICA LINEARE'!$G$23*'ANALISI STATICA LINEARE'!$G$26*'ANALISI STATICA LINEARE'!$G$32*'ANALISI STATICA LINEARE'!$G$9,IF(B244&lt;'ANALISI STATICA LINEARE'!$G$30,'ANALISI STATICA LINEARE'!$G$23*'ANALISI STATICA LINEARE'!$G$26*'ANALISI STATICA LINEARE'!$G$32*'ANALISI STATICA LINEARE'!$G$9*('ANALISI STATICA LINEARE'!$G$29/B244),'ANALISI STATICA LINEARE'!$G$23*'ANALISI STATICA LINEARE'!$G$26*'ANALISI STATICA LINEARE'!$G$32*'ANALISI STATICA LINEARE'!$G$9*(('ANALISI STATICA LINEARE'!$G$29*'ANALISI STATICA LINEARE'!$G$30)/B244^2))))</f>
        <v>0.14365229971521601</v>
      </c>
      <c r="D244" s="171">
        <f>1/'ANALISI STATICA LINEARE'!$G$22*IF(B244&lt;'ANALISI STATICA LINEARE'!$G$28,'ANALISI STATICA LINEARE'!$G$23*'ANALISI STATICA LINEARE'!$G$26*'ANALISI STATICA LINEARE'!$G$33*'ANALISI STATICA LINEARE'!$G$9*(B244/'ANALISI STATICA LINEARE'!$G$28+1/('ANALISI STATICA LINEARE'!$G$33*'ANALISI STATICA LINEARE'!$G$9)*(1-B244/'ANALISI STATICA LINEARE'!$G$28)),IF(B244&lt;'ANALISI STATICA LINEARE'!$G$29,'ANALISI STATICA LINEARE'!$G$23*'ANALISI STATICA LINEARE'!$G$26*'ANALISI STATICA LINEARE'!$G$33*'ANALISI STATICA LINEARE'!$G$9,IF(B244&lt;'ANALISI STATICA LINEARE'!$G$30,'ANALISI STATICA LINEARE'!$G$23*'ANALISI STATICA LINEARE'!$G$26*'ANALISI STATICA LINEARE'!$G$33*'ANALISI STATICA LINEARE'!$G$9*('ANALISI STATICA LINEARE'!$G$29/B244),'ANALISI STATICA LINEARE'!$G$23*'ANALISI STATICA LINEARE'!$G$26*'ANALISI STATICA LINEARE'!$G$33*'ANALISI STATICA LINEARE'!$G$9*(('ANALISI STATICA LINEARE'!$G$29*'ANALISI STATICA LINEARE'!$G$30)/B244^2))))</f>
        <v>4.9879270734450011E-2</v>
      </c>
      <c r="E244" s="20"/>
      <c r="F244" s="20"/>
      <c r="G244" s="20"/>
      <c r="H244" s="20"/>
      <c r="I244" s="20"/>
      <c r="J244" s="20"/>
      <c r="K244" s="20"/>
      <c r="L244" s="20"/>
      <c r="M244" s="20"/>
      <c r="N244" s="20"/>
    </row>
    <row r="245" spans="2:14" x14ac:dyDescent="0.25">
      <c r="B245" s="177">
        <f t="shared" si="3"/>
        <v>2.3399999999999941</v>
      </c>
      <c r="C245" s="171">
        <f>1/'ANALISI STATICA LINEARE'!$G$22*IF(B245&lt;'ANALISI STATICA LINEARE'!$G$28,'ANALISI STATICA LINEARE'!$G$23*'ANALISI STATICA LINEARE'!$G$26*'ANALISI STATICA LINEARE'!$G$32*'ANALISI STATICA LINEARE'!$G$9*(B245/'ANALISI STATICA LINEARE'!$G$28+1/('ANALISI STATICA LINEARE'!$G$32*'ANALISI STATICA LINEARE'!$G$9)*(1-B245/'ANALISI STATICA LINEARE'!$G$28)),IF(B245&lt;'ANALISI STATICA LINEARE'!$G$29,'ANALISI STATICA LINEARE'!$G$23*'ANALISI STATICA LINEARE'!$G$26*'ANALISI STATICA LINEARE'!$G$32*'ANALISI STATICA LINEARE'!$G$9,IF(B245&lt;'ANALISI STATICA LINEARE'!$G$30,'ANALISI STATICA LINEARE'!$G$23*'ANALISI STATICA LINEARE'!$G$26*'ANALISI STATICA LINEARE'!$G$32*'ANALISI STATICA LINEARE'!$G$9*('ANALISI STATICA LINEARE'!$G$29/B245),'ANALISI STATICA LINEARE'!$G$23*'ANALISI STATICA LINEARE'!$G$26*'ANALISI STATICA LINEARE'!$G$32*'ANALISI STATICA LINEARE'!$G$9*(('ANALISI STATICA LINEARE'!$G$29*'ANALISI STATICA LINEARE'!$G$30)/B245^2))))</f>
        <v>0.14303840099848433</v>
      </c>
      <c r="D245" s="171">
        <f>1/'ANALISI STATICA LINEARE'!$G$22*IF(B245&lt;'ANALISI STATICA LINEARE'!$G$28,'ANALISI STATICA LINEARE'!$G$23*'ANALISI STATICA LINEARE'!$G$26*'ANALISI STATICA LINEARE'!$G$33*'ANALISI STATICA LINEARE'!$G$9*(B245/'ANALISI STATICA LINEARE'!$G$28+1/('ANALISI STATICA LINEARE'!$G$33*'ANALISI STATICA LINEARE'!$G$9)*(1-B245/'ANALISI STATICA LINEARE'!$G$28)),IF(B245&lt;'ANALISI STATICA LINEARE'!$G$29,'ANALISI STATICA LINEARE'!$G$23*'ANALISI STATICA LINEARE'!$G$26*'ANALISI STATICA LINEARE'!$G$33*'ANALISI STATICA LINEARE'!$G$9,IF(B245&lt;'ANALISI STATICA LINEARE'!$G$30,'ANALISI STATICA LINEARE'!$G$23*'ANALISI STATICA LINEARE'!$G$26*'ANALISI STATICA LINEARE'!$G$33*'ANALISI STATICA LINEARE'!$G$9*('ANALISI STATICA LINEARE'!$G$29/B245),'ANALISI STATICA LINEARE'!$G$23*'ANALISI STATICA LINEARE'!$G$26*'ANALISI STATICA LINEARE'!$G$33*'ANALISI STATICA LINEARE'!$G$9*(('ANALISI STATICA LINEARE'!$G$29*'ANALISI STATICA LINEARE'!$G$30)/B245^2))))</f>
        <v>4.9666111457807062E-2</v>
      </c>
      <c r="E245" s="20"/>
      <c r="F245" s="20"/>
      <c r="G245" s="20"/>
      <c r="H245" s="20"/>
      <c r="I245" s="20"/>
      <c r="J245" s="20"/>
      <c r="K245" s="20"/>
      <c r="L245" s="20"/>
      <c r="M245" s="20"/>
      <c r="N245" s="20"/>
    </row>
    <row r="246" spans="2:14" x14ac:dyDescent="0.25">
      <c r="B246" s="177">
        <f t="shared" si="3"/>
        <v>2.3499999999999939</v>
      </c>
      <c r="C246" s="171">
        <f>1/'ANALISI STATICA LINEARE'!$G$22*IF(B246&lt;'ANALISI STATICA LINEARE'!$G$28,'ANALISI STATICA LINEARE'!$G$23*'ANALISI STATICA LINEARE'!$G$26*'ANALISI STATICA LINEARE'!$G$32*'ANALISI STATICA LINEARE'!$G$9*(B246/'ANALISI STATICA LINEARE'!$G$28+1/('ANALISI STATICA LINEARE'!$G$32*'ANALISI STATICA LINEARE'!$G$9)*(1-B246/'ANALISI STATICA LINEARE'!$G$28)),IF(B246&lt;'ANALISI STATICA LINEARE'!$G$29,'ANALISI STATICA LINEARE'!$G$23*'ANALISI STATICA LINEARE'!$G$26*'ANALISI STATICA LINEARE'!$G$32*'ANALISI STATICA LINEARE'!$G$9,IF(B246&lt;'ANALISI STATICA LINEARE'!$G$30,'ANALISI STATICA LINEARE'!$G$23*'ANALISI STATICA LINEARE'!$G$26*'ANALISI STATICA LINEARE'!$G$32*'ANALISI STATICA LINEARE'!$G$9*('ANALISI STATICA LINEARE'!$G$29/B246),'ANALISI STATICA LINEARE'!$G$23*'ANALISI STATICA LINEARE'!$G$26*'ANALISI STATICA LINEARE'!$G$32*'ANALISI STATICA LINEARE'!$G$9*(('ANALISI STATICA LINEARE'!$G$29*'ANALISI STATICA LINEARE'!$G$30)/B246^2))))</f>
        <v>0.1424297269516823</v>
      </c>
      <c r="D246" s="171">
        <f>1/'ANALISI STATICA LINEARE'!$G$22*IF(B246&lt;'ANALISI STATICA LINEARE'!$G$28,'ANALISI STATICA LINEARE'!$G$23*'ANALISI STATICA LINEARE'!$G$26*'ANALISI STATICA LINEARE'!$G$33*'ANALISI STATICA LINEARE'!$G$9*(B246/'ANALISI STATICA LINEARE'!$G$28+1/('ANALISI STATICA LINEARE'!$G$33*'ANALISI STATICA LINEARE'!$G$9)*(1-B246/'ANALISI STATICA LINEARE'!$G$28)),IF(B246&lt;'ANALISI STATICA LINEARE'!$G$29,'ANALISI STATICA LINEARE'!$G$23*'ANALISI STATICA LINEARE'!$G$26*'ANALISI STATICA LINEARE'!$G$33*'ANALISI STATICA LINEARE'!$G$9,IF(B246&lt;'ANALISI STATICA LINEARE'!$G$30,'ANALISI STATICA LINEARE'!$G$23*'ANALISI STATICA LINEARE'!$G$26*'ANALISI STATICA LINEARE'!$G$33*'ANALISI STATICA LINEARE'!$G$9*('ANALISI STATICA LINEARE'!$G$29/B246),'ANALISI STATICA LINEARE'!$G$23*'ANALISI STATICA LINEARE'!$G$26*'ANALISI STATICA LINEARE'!$G$33*'ANALISI STATICA LINEARE'!$G$9*(('ANALISI STATICA LINEARE'!$G$29*'ANALISI STATICA LINEARE'!$G$30)/B246^2))))</f>
        <v>4.9454766302667465E-2</v>
      </c>
      <c r="E246" s="20"/>
      <c r="F246" s="20"/>
      <c r="G246" s="20"/>
      <c r="H246" s="20"/>
      <c r="I246" s="20"/>
      <c r="J246" s="20"/>
      <c r="K246" s="20"/>
      <c r="L246" s="20"/>
      <c r="M246" s="20"/>
      <c r="N246" s="20"/>
    </row>
    <row r="247" spans="2:14" x14ac:dyDescent="0.25">
      <c r="B247" s="177">
        <f t="shared" si="3"/>
        <v>2.3599999999999937</v>
      </c>
      <c r="C247" s="171">
        <f>1/'ANALISI STATICA LINEARE'!$G$22*IF(B247&lt;'ANALISI STATICA LINEARE'!$G$28,'ANALISI STATICA LINEARE'!$G$23*'ANALISI STATICA LINEARE'!$G$26*'ANALISI STATICA LINEARE'!$G$32*'ANALISI STATICA LINEARE'!$G$9*(B247/'ANALISI STATICA LINEARE'!$G$28+1/('ANALISI STATICA LINEARE'!$G$32*'ANALISI STATICA LINEARE'!$G$9)*(1-B247/'ANALISI STATICA LINEARE'!$G$28)),IF(B247&lt;'ANALISI STATICA LINEARE'!$G$29,'ANALISI STATICA LINEARE'!$G$23*'ANALISI STATICA LINEARE'!$G$26*'ANALISI STATICA LINEARE'!$G$32*'ANALISI STATICA LINEARE'!$G$9,IF(B247&lt;'ANALISI STATICA LINEARE'!$G$30,'ANALISI STATICA LINEARE'!$G$23*'ANALISI STATICA LINEARE'!$G$26*'ANALISI STATICA LINEARE'!$G$32*'ANALISI STATICA LINEARE'!$G$9*('ANALISI STATICA LINEARE'!$G$29/B247),'ANALISI STATICA LINEARE'!$G$23*'ANALISI STATICA LINEARE'!$G$26*'ANALISI STATICA LINEARE'!$G$32*'ANALISI STATICA LINEARE'!$G$9*(('ANALISI STATICA LINEARE'!$G$29*'ANALISI STATICA LINEARE'!$G$30)/B247^2))))</f>
        <v>0.14182621115951416</v>
      </c>
      <c r="D247" s="171">
        <f>1/'ANALISI STATICA LINEARE'!$G$22*IF(B247&lt;'ANALISI STATICA LINEARE'!$G$28,'ANALISI STATICA LINEARE'!$G$23*'ANALISI STATICA LINEARE'!$G$26*'ANALISI STATICA LINEARE'!$G$33*'ANALISI STATICA LINEARE'!$G$9*(B247/'ANALISI STATICA LINEARE'!$G$28+1/('ANALISI STATICA LINEARE'!$G$33*'ANALISI STATICA LINEARE'!$G$9)*(1-B247/'ANALISI STATICA LINEARE'!$G$28)),IF(B247&lt;'ANALISI STATICA LINEARE'!$G$29,'ANALISI STATICA LINEARE'!$G$23*'ANALISI STATICA LINEARE'!$G$26*'ANALISI STATICA LINEARE'!$G$33*'ANALISI STATICA LINEARE'!$G$9,IF(B247&lt;'ANALISI STATICA LINEARE'!$G$30,'ANALISI STATICA LINEARE'!$G$23*'ANALISI STATICA LINEARE'!$G$26*'ANALISI STATICA LINEARE'!$G$33*'ANALISI STATICA LINEARE'!$G$9*('ANALISI STATICA LINEARE'!$G$29/B247),'ANALISI STATICA LINEARE'!$G$23*'ANALISI STATICA LINEARE'!$G$26*'ANALISI STATICA LINEARE'!$G$33*'ANALISI STATICA LINEARE'!$G$9*(('ANALISI STATICA LINEARE'!$G$29*'ANALISI STATICA LINEARE'!$G$30)/B247^2))))</f>
        <v>4.9245212208164642E-2</v>
      </c>
      <c r="E247" s="20"/>
      <c r="F247" s="20"/>
      <c r="G247" s="20"/>
      <c r="H247" s="20"/>
      <c r="I247" s="20"/>
      <c r="J247" s="20"/>
      <c r="K247" s="20"/>
      <c r="L247" s="20"/>
      <c r="M247" s="20"/>
      <c r="N247" s="20"/>
    </row>
    <row r="248" spans="2:14" x14ac:dyDescent="0.25">
      <c r="B248" s="177">
        <f t="shared" si="3"/>
        <v>2.3699999999999934</v>
      </c>
      <c r="C248" s="171">
        <f>1/'ANALISI STATICA LINEARE'!$G$22*IF(B248&lt;'ANALISI STATICA LINEARE'!$G$28,'ANALISI STATICA LINEARE'!$G$23*'ANALISI STATICA LINEARE'!$G$26*'ANALISI STATICA LINEARE'!$G$32*'ANALISI STATICA LINEARE'!$G$9*(B248/'ANALISI STATICA LINEARE'!$G$28+1/('ANALISI STATICA LINEARE'!$G$32*'ANALISI STATICA LINEARE'!$G$9)*(1-B248/'ANALISI STATICA LINEARE'!$G$28)),IF(B248&lt;'ANALISI STATICA LINEARE'!$G$29,'ANALISI STATICA LINEARE'!$G$23*'ANALISI STATICA LINEARE'!$G$26*'ANALISI STATICA LINEARE'!$G$32*'ANALISI STATICA LINEARE'!$G$9,IF(B248&lt;'ANALISI STATICA LINEARE'!$G$30,'ANALISI STATICA LINEARE'!$G$23*'ANALISI STATICA LINEARE'!$G$26*'ANALISI STATICA LINEARE'!$G$32*'ANALISI STATICA LINEARE'!$G$9*('ANALISI STATICA LINEARE'!$G$29/B248),'ANALISI STATICA LINEARE'!$G$23*'ANALISI STATICA LINEARE'!$G$26*'ANALISI STATICA LINEARE'!$G$32*'ANALISI STATICA LINEARE'!$G$9*(('ANALISI STATICA LINEARE'!$G$29*'ANALISI STATICA LINEARE'!$G$30)/B248^2))))</f>
        <v>0.14122778832761751</v>
      </c>
      <c r="D248" s="171">
        <f>1/'ANALISI STATICA LINEARE'!$G$22*IF(B248&lt;'ANALISI STATICA LINEARE'!$G$28,'ANALISI STATICA LINEARE'!$G$23*'ANALISI STATICA LINEARE'!$G$26*'ANALISI STATICA LINEARE'!$G$33*'ANALISI STATICA LINEARE'!$G$9*(B248/'ANALISI STATICA LINEARE'!$G$28+1/('ANALISI STATICA LINEARE'!$G$33*'ANALISI STATICA LINEARE'!$G$9)*(1-B248/'ANALISI STATICA LINEARE'!$G$28)),IF(B248&lt;'ANALISI STATICA LINEARE'!$G$29,'ANALISI STATICA LINEARE'!$G$23*'ANALISI STATICA LINEARE'!$G$26*'ANALISI STATICA LINEARE'!$G$33*'ANALISI STATICA LINEARE'!$G$9,IF(B248&lt;'ANALISI STATICA LINEARE'!$G$30,'ANALISI STATICA LINEARE'!$G$23*'ANALISI STATICA LINEARE'!$G$26*'ANALISI STATICA LINEARE'!$G$33*'ANALISI STATICA LINEARE'!$G$9*('ANALISI STATICA LINEARE'!$G$29/B248),'ANALISI STATICA LINEARE'!$G$23*'ANALISI STATICA LINEARE'!$G$26*'ANALISI STATICA LINEARE'!$G$33*'ANALISI STATICA LINEARE'!$G$9*(('ANALISI STATICA LINEARE'!$G$29*'ANALISI STATICA LINEARE'!$G$30)/B248^2))))</f>
        <v>4.9037426502644969E-2</v>
      </c>
      <c r="E248" s="20"/>
      <c r="F248" s="20"/>
      <c r="G248" s="20"/>
      <c r="H248" s="20"/>
      <c r="I248" s="20"/>
      <c r="J248" s="20"/>
      <c r="K248" s="20"/>
      <c r="L248" s="20"/>
      <c r="M248" s="20"/>
      <c r="N248" s="20"/>
    </row>
    <row r="249" spans="2:14" x14ac:dyDescent="0.25">
      <c r="B249" s="177">
        <f t="shared" si="3"/>
        <v>2.3799999999999932</v>
      </c>
      <c r="C249" s="171">
        <f>1/'ANALISI STATICA LINEARE'!$G$22*IF(B249&lt;'ANALISI STATICA LINEARE'!$G$28,'ANALISI STATICA LINEARE'!$G$23*'ANALISI STATICA LINEARE'!$G$26*'ANALISI STATICA LINEARE'!$G$32*'ANALISI STATICA LINEARE'!$G$9*(B249/'ANALISI STATICA LINEARE'!$G$28+1/('ANALISI STATICA LINEARE'!$G$32*'ANALISI STATICA LINEARE'!$G$9)*(1-B249/'ANALISI STATICA LINEARE'!$G$28)),IF(B249&lt;'ANALISI STATICA LINEARE'!$G$29,'ANALISI STATICA LINEARE'!$G$23*'ANALISI STATICA LINEARE'!$G$26*'ANALISI STATICA LINEARE'!$G$32*'ANALISI STATICA LINEARE'!$G$9,IF(B249&lt;'ANALISI STATICA LINEARE'!$G$30,'ANALISI STATICA LINEARE'!$G$23*'ANALISI STATICA LINEARE'!$G$26*'ANALISI STATICA LINEARE'!$G$32*'ANALISI STATICA LINEARE'!$G$9*('ANALISI STATICA LINEARE'!$G$29/B249),'ANALISI STATICA LINEARE'!$G$23*'ANALISI STATICA LINEARE'!$G$26*'ANALISI STATICA LINEARE'!$G$32*'ANALISI STATICA LINEARE'!$G$9*(('ANALISI STATICA LINEARE'!$G$29*'ANALISI STATICA LINEARE'!$G$30)/B249^2))))</f>
        <v>0.14063439425901406</v>
      </c>
      <c r="D249" s="171">
        <f>1/'ANALISI STATICA LINEARE'!$G$22*IF(B249&lt;'ANALISI STATICA LINEARE'!$G$28,'ANALISI STATICA LINEARE'!$G$23*'ANALISI STATICA LINEARE'!$G$26*'ANALISI STATICA LINEARE'!$G$33*'ANALISI STATICA LINEARE'!$G$9*(B249/'ANALISI STATICA LINEARE'!$G$28+1/('ANALISI STATICA LINEARE'!$G$33*'ANALISI STATICA LINEARE'!$G$9)*(1-B249/'ANALISI STATICA LINEARE'!$G$28)),IF(B249&lt;'ANALISI STATICA LINEARE'!$G$29,'ANALISI STATICA LINEARE'!$G$23*'ANALISI STATICA LINEARE'!$G$26*'ANALISI STATICA LINEARE'!$G$33*'ANALISI STATICA LINEARE'!$G$9,IF(B249&lt;'ANALISI STATICA LINEARE'!$G$30,'ANALISI STATICA LINEARE'!$G$23*'ANALISI STATICA LINEARE'!$G$26*'ANALISI STATICA LINEARE'!$G$33*'ANALISI STATICA LINEARE'!$G$9*('ANALISI STATICA LINEARE'!$G$29/B249),'ANALISI STATICA LINEARE'!$G$23*'ANALISI STATICA LINEARE'!$G$26*'ANALISI STATICA LINEARE'!$G$33*'ANALISI STATICA LINEARE'!$G$9*(('ANALISI STATICA LINEARE'!$G$29*'ANALISI STATICA LINEARE'!$G$30)/B249^2))))</f>
        <v>4.8831386895490998E-2</v>
      </c>
      <c r="E249" s="20"/>
      <c r="F249" s="20"/>
      <c r="G249" s="20"/>
      <c r="H249" s="20"/>
      <c r="I249" s="20"/>
      <c r="J249" s="20"/>
      <c r="K249" s="20"/>
      <c r="L249" s="20"/>
      <c r="M249" s="20"/>
      <c r="N249" s="20"/>
    </row>
    <row r="250" spans="2:14" x14ac:dyDescent="0.25">
      <c r="B250" s="177">
        <f t="shared" si="3"/>
        <v>2.389999999999993</v>
      </c>
      <c r="C250" s="171">
        <f>1/'ANALISI STATICA LINEARE'!$G$22*IF(B250&lt;'ANALISI STATICA LINEARE'!$G$28,'ANALISI STATICA LINEARE'!$G$23*'ANALISI STATICA LINEARE'!$G$26*'ANALISI STATICA LINEARE'!$G$32*'ANALISI STATICA LINEARE'!$G$9*(B250/'ANALISI STATICA LINEARE'!$G$28+1/('ANALISI STATICA LINEARE'!$G$32*'ANALISI STATICA LINEARE'!$G$9)*(1-B250/'ANALISI STATICA LINEARE'!$G$28)),IF(B250&lt;'ANALISI STATICA LINEARE'!$G$29,'ANALISI STATICA LINEARE'!$G$23*'ANALISI STATICA LINEARE'!$G$26*'ANALISI STATICA LINEARE'!$G$32*'ANALISI STATICA LINEARE'!$G$9,IF(B250&lt;'ANALISI STATICA LINEARE'!$G$30,'ANALISI STATICA LINEARE'!$G$23*'ANALISI STATICA LINEARE'!$G$26*'ANALISI STATICA LINEARE'!$G$32*'ANALISI STATICA LINEARE'!$G$9*('ANALISI STATICA LINEARE'!$G$29/B250),'ANALISI STATICA LINEARE'!$G$23*'ANALISI STATICA LINEARE'!$G$26*'ANALISI STATICA LINEARE'!$G$32*'ANALISI STATICA LINEARE'!$G$9*(('ANALISI STATICA LINEARE'!$G$29*'ANALISI STATICA LINEARE'!$G$30)/B250^2))))</f>
        <v>0.14004596583115209</v>
      </c>
      <c r="D250" s="171">
        <f>1/'ANALISI STATICA LINEARE'!$G$22*IF(B250&lt;'ANALISI STATICA LINEARE'!$G$28,'ANALISI STATICA LINEARE'!$G$23*'ANALISI STATICA LINEARE'!$G$26*'ANALISI STATICA LINEARE'!$G$33*'ANALISI STATICA LINEARE'!$G$9*(B250/'ANALISI STATICA LINEARE'!$G$28+1/('ANALISI STATICA LINEARE'!$G$33*'ANALISI STATICA LINEARE'!$G$9)*(1-B250/'ANALISI STATICA LINEARE'!$G$28)),IF(B250&lt;'ANALISI STATICA LINEARE'!$G$29,'ANALISI STATICA LINEARE'!$G$23*'ANALISI STATICA LINEARE'!$G$26*'ANALISI STATICA LINEARE'!$G$33*'ANALISI STATICA LINEARE'!$G$9,IF(B250&lt;'ANALISI STATICA LINEARE'!$G$30,'ANALISI STATICA LINEARE'!$G$23*'ANALISI STATICA LINEARE'!$G$26*'ANALISI STATICA LINEARE'!$G$33*'ANALISI STATICA LINEARE'!$G$9*('ANALISI STATICA LINEARE'!$G$29/B250),'ANALISI STATICA LINEARE'!$G$23*'ANALISI STATICA LINEARE'!$G$26*'ANALISI STATICA LINEARE'!$G$33*'ANALISI STATICA LINEARE'!$G$9*(('ANALISI STATICA LINEARE'!$G$29*'ANALISI STATICA LINEARE'!$G$30)/B250^2))))</f>
        <v>4.8627071469150032E-2</v>
      </c>
      <c r="E250" s="20"/>
      <c r="F250" s="20"/>
      <c r="G250" s="20"/>
      <c r="H250" s="20"/>
      <c r="I250" s="20"/>
      <c r="J250" s="20"/>
      <c r="K250" s="20"/>
      <c r="L250" s="20"/>
      <c r="M250" s="20"/>
      <c r="N250" s="20"/>
    </row>
    <row r="251" spans="2:14" x14ac:dyDescent="0.25">
      <c r="B251" s="177">
        <f t="shared" si="3"/>
        <v>2.3999999999999928</v>
      </c>
      <c r="C251" s="171">
        <f>1/'ANALISI STATICA LINEARE'!$G$22*IF(B251&lt;'ANALISI STATICA LINEARE'!$G$28,'ANALISI STATICA LINEARE'!$G$23*'ANALISI STATICA LINEARE'!$G$26*'ANALISI STATICA LINEARE'!$G$32*'ANALISI STATICA LINEARE'!$G$9*(B251/'ANALISI STATICA LINEARE'!$G$28+1/('ANALISI STATICA LINEARE'!$G$32*'ANALISI STATICA LINEARE'!$G$9)*(1-B251/'ANALISI STATICA LINEARE'!$G$28)),IF(B251&lt;'ANALISI STATICA LINEARE'!$G$29,'ANALISI STATICA LINEARE'!$G$23*'ANALISI STATICA LINEARE'!$G$26*'ANALISI STATICA LINEARE'!$G$32*'ANALISI STATICA LINEARE'!$G$9,IF(B251&lt;'ANALISI STATICA LINEARE'!$G$30,'ANALISI STATICA LINEARE'!$G$23*'ANALISI STATICA LINEARE'!$G$26*'ANALISI STATICA LINEARE'!$G$32*'ANALISI STATICA LINEARE'!$G$9*('ANALISI STATICA LINEARE'!$G$29/B251),'ANALISI STATICA LINEARE'!$G$23*'ANALISI STATICA LINEARE'!$G$26*'ANALISI STATICA LINEARE'!$G$32*'ANALISI STATICA LINEARE'!$G$9*(('ANALISI STATICA LINEARE'!$G$29*'ANALISI STATICA LINEARE'!$G$30)/B251^2))))</f>
        <v>0.13946244097352231</v>
      </c>
      <c r="D251" s="171">
        <f>1/'ANALISI STATICA LINEARE'!$G$22*IF(B251&lt;'ANALISI STATICA LINEARE'!$G$28,'ANALISI STATICA LINEARE'!$G$23*'ANALISI STATICA LINEARE'!$G$26*'ANALISI STATICA LINEARE'!$G$33*'ANALISI STATICA LINEARE'!$G$9*(B251/'ANALISI STATICA LINEARE'!$G$28+1/('ANALISI STATICA LINEARE'!$G$33*'ANALISI STATICA LINEARE'!$G$9)*(1-B251/'ANALISI STATICA LINEARE'!$G$28)),IF(B251&lt;'ANALISI STATICA LINEARE'!$G$29,'ANALISI STATICA LINEARE'!$G$23*'ANALISI STATICA LINEARE'!$G$26*'ANALISI STATICA LINEARE'!$G$33*'ANALISI STATICA LINEARE'!$G$9,IF(B251&lt;'ANALISI STATICA LINEARE'!$G$30,'ANALISI STATICA LINEARE'!$G$23*'ANALISI STATICA LINEARE'!$G$26*'ANALISI STATICA LINEARE'!$G$33*'ANALISI STATICA LINEARE'!$G$9*('ANALISI STATICA LINEARE'!$G$29/B251),'ANALISI STATICA LINEARE'!$G$23*'ANALISI STATICA LINEARE'!$G$26*'ANALISI STATICA LINEARE'!$G$33*'ANALISI STATICA LINEARE'!$G$9*(('ANALISI STATICA LINEARE'!$G$29*'ANALISI STATICA LINEARE'!$G$30)/B251^2))))</f>
        <v>4.8424458671361914E-2</v>
      </c>
      <c r="E251" s="20"/>
      <c r="F251" s="20"/>
      <c r="G251" s="20"/>
      <c r="H251" s="20"/>
      <c r="I251" s="20"/>
      <c r="J251" s="20"/>
      <c r="K251" s="20"/>
      <c r="L251" s="20"/>
      <c r="M251" s="20"/>
      <c r="N251" s="20"/>
    </row>
    <row r="252" spans="2:14" x14ac:dyDescent="0.25">
      <c r="B252" s="177">
        <f t="shared" si="3"/>
        <v>2.4099999999999926</v>
      </c>
      <c r="C252" s="171">
        <f>1/'ANALISI STATICA LINEARE'!$G$22*IF(B252&lt;'ANALISI STATICA LINEARE'!$G$28,'ANALISI STATICA LINEARE'!$G$23*'ANALISI STATICA LINEARE'!$G$26*'ANALISI STATICA LINEARE'!$G$32*'ANALISI STATICA LINEARE'!$G$9*(B252/'ANALISI STATICA LINEARE'!$G$28+1/('ANALISI STATICA LINEARE'!$G$32*'ANALISI STATICA LINEARE'!$G$9)*(1-B252/'ANALISI STATICA LINEARE'!$G$28)),IF(B252&lt;'ANALISI STATICA LINEARE'!$G$29,'ANALISI STATICA LINEARE'!$G$23*'ANALISI STATICA LINEARE'!$G$26*'ANALISI STATICA LINEARE'!$G$32*'ANALISI STATICA LINEARE'!$G$9,IF(B252&lt;'ANALISI STATICA LINEARE'!$G$30,'ANALISI STATICA LINEARE'!$G$23*'ANALISI STATICA LINEARE'!$G$26*'ANALISI STATICA LINEARE'!$G$32*'ANALISI STATICA LINEARE'!$G$9*('ANALISI STATICA LINEARE'!$G$29/B252),'ANALISI STATICA LINEARE'!$G$23*'ANALISI STATICA LINEARE'!$G$26*'ANALISI STATICA LINEARE'!$G$32*'ANALISI STATICA LINEARE'!$G$9*(('ANALISI STATICA LINEARE'!$G$29*'ANALISI STATICA LINEARE'!$G$30)/B252^2))))</f>
        <v>0.13888375864583136</v>
      </c>
      <c r="D252" s="171">
        <f>1/'ANALISI STATICA LINEARE'!$G$22*IF(B252&lt;'ANALISI STATICA LINEARE'!$G$28,'ANALISI STATICA LINEARE'!$G$23*'ANALISI STATICA LINEARE'!$G$26*'ANALISI STATICA LINEARE'!$G$33*'ANALISI STATICA LINEARE'!$G$9*(B252/'ANALISI STATICA LINEARE'!$G$28+1/('ANALISI STATICA LINEARE'!$G$33*'ANALISI STATICA LINEARE'!$G$9)*(1-B252/'ANALISI STATICA LINEARE'!$G$28)),IF(B252&lt;'ANALISI STATICA LINEARE'!$G$29,'ANALISI STATICA LINEARE'!$G$23*'ANALISI STATICA LINEARE'!$G$26*'ANALISI STATICA LINEARE'!$G$33*'ANALISI STATICA LINEARE'!$G$9,IF(B252&lt;'ANALISI STATICA LINEARE'!$G$30,'ANALISI STATICA LINEARE'!$G$23*'ANALISI STATICA LINEARE'!$G$26*'ANALISI STATICA LINEARE'!$G$33*'ANALISI STATICA LINEARE'!$G$9*('ANALISI STATICA LINEARE'!$G$29/B252),'ANALISI STATICA LINEARE'!$G$23*'ANALISI STATICA LINEARE'!$G$26*'ANALISI STATICA LINEARE'!$G$33*'ANALISI STATICA LINEARE'!$G$9*(('ANALISI STATICA LINEARE'!$G$29*'ANALISI STATICA LINEARE'!$G$30)/B252^2))))</f>
        <v>4.8223527307580331E-2</v>
      </c>
      <c r="E252" s="20"/>
      <c r="F252" s="20"/>
      <c r="G252" s="20"/>
      <c r="H252" s="20"/>
      <c r="I252" s="20"/>
      <c r="J252" s="20"/>
      <c r="K252" s="20"/>
      <c r="L252" s="20"/>
      <c r="M252" s="20"/>
      <c r="N252" s="20"/>
    </row>
    <row r="253" spans="2:14" x14ac:dyDescent="0.25">
      <c r="B253" s="177">
        <f t="shared" si="3"/>
        <v>2.4199999999999924</v>
      </c>
      <c r="C253" s="171">
        <f>1/'ANALISI STATICA LINEARE'!$G$22*IF(B253&lt;'ANALISI STATICA LINEARE'!$G$28,'ANALISI STATICA LINEARE'!$G$23*'ANALISI STATICA LINEARE'!$G$26*'ANALISI STATICA LINEARE'!$G$32*'ANALISI STATICA LINEARE'!$G$9*(B253/'ANALISI STATICA LINEARE'!$G$28+1/('ANALISI STATICA LINEARE'!$G$32*'ANALISI STATICA LINEARE'!$G$9)*(1-B253/'ANALISI STATICA LINEARE'!$G$28)),IF(B253&lt;'ANALISI STATICA LINEARE'!$G$29,'ANALISI STATICA LINEARE'!$G$23*'ANALISI STATICA LINEARE'!$G$26*'ANALISI STATICA LINEARE'!$G$32*'ANALISI STATICA LINEARE'!$G$9,IF(B253&lt;'ANALISI STATICA LINEARE'!$G$30,'ANALISI STATICA LINEARE'!$G$23*'ANALISI STATICA LINEARE'!$G$26*'ANALISI STATICA LINEARE'!$G$32*'ANALISI STATICA LINEARE'!$G$9*('ANALISI STATICA LINEARE'!$G$29/B253),'ANALISI STATICA LINEARE'!$G$23*'ANALISI STATICA LINEARE'!$G$26*'ANALISI STATICA LINEARE'!$G$32*'ANALISI STATICA LINEARE'!$G$9*(('ANALISI STATICA LINEARE'!$G$29*'ANALISI STATICA LINEARE'!$G$30)/B253^2))))</f>
        <v>0.13830985881671634</v>
      </c>
      <c r="D253" s="171">
        <f>1/'ANALISI STATICA LINEARE'!$G$22*IF(B253&lt;'ANALISI STATICA LINEARE'!$G$28,'ANALISI STATICA LINEARE'!$G$23*'ANALISI STATICA LINEARE'!$G$26*'ANALISI STATICA LINEARE'!$G$33*'ANALISI STATICA LINEARE'!$G$9*(B253/'ANALISI STATICA LINEARE'!$G$28+1/('ANALISI STATICA LINEARE'!$G$33*'ANALISI STATICA LINEARE'!$G$9)*(1-B253/'ANALISI STATICA LINEARE'!$G$28)),IF(B253&lt;'ANALISI STATICA LINEARE'!$G$29,'ANALISI STATICA LINEARE'!$G$23*'ANALISI STATICA LINEARE'!$G$26*'ANALISI STATICA LINEARE'!$G$33*'ANALISI STATICA LINEARE'!$G$9,IF(B253&lt;'ANALISI STATICA LINEARE'!$G$30,'ANALISI STATICA LINEARE'!$G$23*'ANALISI STATICA LINEARE'!$G$26*'ANALISI STATICA LINEARE'!$G$33*'ANALISI STATICA LINEARE'!$G$9*('ANALISI STATICA LINEARE'!$G$29/B253),'ANALISI STATICA LINEARE'!$G$23*'ANALISI STATICA LINEARE'!$G$26*'ANALISI STATICA LINEARE'!$G$33*'ANALISI STATICA LINEARE'!$G$9*(('ANALISI STATICA LINEARE'!$G$29*'ANALISI STATICA LINEARE'!$G$30)/B253^2))))</f>
        <v>4.8024256533582069E-2</v>
      </c>
      <c r="E253" s="20"/>
      <c r="F253" s="20"/>
      <c r="G253" s="20"/>
      <c r="H253" s="20"/>
      <c r="I253" s="20"/>
      <c r="J253" s="20"/>
      <c r="K253" s="20"/>
      <c r="L253" s="20"/>
      <c r="M253" s="20"/>
      <c r="N253" s="20"/>
    </row>
    <row r="254" spans="2:14" x14ac:dyDescent="0.25">
      <c r="B254" s="177">
        <f t="shared" si="3"/>
        <v>2.4299999999999922</v>
      </c>
      <c r="C254" s="171">
        <f>1/'ANALISI STATICA LINEARE'!$G$22*IF(B254&lt;'ANALISI STATICA LINEARE'!$G$28,'ANALISI STATICA LINEARE'!$G$23*'ANALISI STATICA LINEARE'!$G$26*'ANALISI STATICA LINEARE'!$G$32*'ANALISI STATICA LINEARE'!$G$9*(B254/'ANALISI STATICA LINEARE'!$G$28+1/('ANALISI STATICA LINEARE'!$G$32*'ANALISI STATICA LINEARE'!$G$9)*(1-B254/'ANALISI STATICA LINEARE'!$G$28)),IF(B254&lt;'ANALISI STATICA LINEARE'!$G$29,'ANALISI STATICA LINEARE'!$G$23*'ANALISI STATICA LINEARE'!$G$26*'ANALISI STATICA LINEARE'!$G$32*'ANALISI STATICA LINEARE'!$G$9,IF(B254&lt;'ANALISI STATICA LINEARE'!$G$30,'ANALISI STATICA LINEARE'!$G$23*'ANALISI STATICA LINEARE'!$G$26*'ANALISI STATICA LINEARE'!$G$32*'ANALISI STATICA LINEARE'!$G$9*('ANALISI STATICA LINEARE'!$G$29/B254),'ANALISI STATICA LINEARE'!$G$23*'ANALISI STATICA LINEARE'!$G$26*'ANALISI STATICA LINEARE'!$G$32*'ANALISI STATICA LINEARE'!$G$9*(('ANALISI STATICA LINEARE'!$G$29*'ANALISI STATICA LINEARE'!$G$30)/B254^2))))</f>
        <v>0.13774068244298501</v>
      </c>
      <c r="D254" s="171">
        <f>1/'ANALISI STATICA LINEARE'!$G$22*IF(B254&lt;'ANALISI STATICA LINEARE'!$G$28,'ANALISI STATICA LINEARE'!$G$23*'ANALISI STATICA LINEARE'!$G$26*'ANALISI STATICA LINEARE'!$G$33*'ANALISI STATICA LINEARE'!$G$9*(B254/'ANALISI STATICA LINEARE'!$G$28+1/('ANALISI STATICA LINEARE'!$G$33*'ANALISI STATICA LINEARE'!$G$9)*(1-B254/'ANALISI STATICA LINEARE'!$G$28)),IF(B254&lt;'ANALISI STATICA LINEARE'!$G$29,'ANALISI STATICA LINEARE'!$G$23*'ANALISI STATICA LINEARE'!$G$26*'ANALISI STATICA LINEARE'!$G$33*'ANALISI STATICA LINEARE'!$G$9,IF(B254&lt;'ANALISI STATICA LINEARE'!$G$30,'ANALISI STATICA LINEARE'!$G$23*'ANALISI STATICA LINEARE'!$G$26*'ANALISI STATICA LINEARE'!$G$33*'ANALISI STATICA LINEARE'!$G$9*('ANALISI STATICA LINEARE'!$G$29/B254),'ANALISI STATICA LINEARE'!$G$23*'ANALISI STATICA LINEARE'!$G$26*'ANALISI STATICA LINEARE'!$G$33*'ANALISI STATICA LINEARE'!$G$9*(('ANALISI STATICA LINEARE'!$G$29*'ANALISI STATICA LINEARE'!$G$30)/B254^2))))</f>
        <v>4.7826625848258683E-2</v>
      </c>
      <c r="E254" s="20"/>
      <c r="F254" s="20"/>
      <c r="G254" s="20"/>
      <c r="H254" s="20"/>
      <c r="I254" s="20"/>
      <c r="J254" s="20"/>
      <c r="K254" s="20"/>
      <c r="L254" s="20"/>
      <c r="M254" s="20"/>
      <c r="N254" s="20"/>
    </row>
    <row r="255" spans="2:14" x14ac:dyDescent="0.25">
      <c r="B255" s="177">
        <f t="shared" si="3"/>
        <v>2.439999999999992</v>
      </c>
      <c r="C255" s="171">
        <f>1/'ANALISI STATICA LINEARE'!$G$22*IF(B255&lt;'ANALISI STATICA LINEARE'!$G$28,'ANALISI STATICA LINEARE'!$G$23*'ANALISI STATICA LINEARE'!$G$26*'ANALISI STATICA LINEARE'!$G$32*'ANALISI STATICA LINEARE'!$G$9*(B255/'ANALISI STATICA LINEARE'!$G$28+1/('ANALISI STATICA LINEARE'!$G$32*'ANALISI STATICA LINEARE'!$G$9)*(1-B255/'ANALISI STATICA LINEARE'!$G$28)),IF(B255&lt;'ANALISI STATICA LINEARE'!$G$29,'ANALISI STATICA LINEARE'!$G$23*'ANALISI STATICA LINEARE'!$G$26*'ANALISI STATICA LINEARE'!$G$32*'ANALISI STATICA LINEARE'!$G$9,IF(B255&lt;'ANALISI STATICA LINEARE'!$G$30,'ANALISI STATICA LINEARE'!$G$23*'ANALISI STATICA LINEARE'!$G$26*'ANALISI STATICA LINEARE'!$G$32*'ANALISI STATICA LINEARE'!$G$9*('ANALISI STATICA LINEARE'!$G$29/B255),'ANALISI STATICA LINEARE'!$G$23*'ANALISI STATICA LINEARE'!$G$26*'ANALISI STATICA LINEARE'!$G$32*'ANALISI STATICA LINEARE'!$G$9*(('ANALISI STATICA LINEARE'!$G$29*'ANALISI STATICA LINEARE'!$G$30)/B255^2))))</f>
        <v>0.13717617144936622</v>
      </c>
      <c r="D255" s="171">
        <f>1/'ANALISI STATICA LINEARE'!$G$22*IF(B255&lt;'ANALISI STATICA LINEARE'!$G$28,'ANALISI STATICA LINEARE'!$G$23*'ANALISI STATICA LINEARE'!$G$26*'ANALISI STATICA LINEARE'!$G$33*'ANALISI STATICA LINEARE'!$G$9*(B255/'ANALISI STATICA LINEARE'!$G$28+1/('ANALISI STATICA LINEARE'!$G$33*'ANALISI STATICA LINEARE'!$G$9)*(1-B255/'ANALISI STATICA LINEARE'!$G$28)),IF(B255&lt;'ANALISI STATICA LINEARE'!$G$29,'ANALISI STATICA LINEARE'!$G$23*'ANALISI STATICA LINEARE'!$G$26*'ANALISI STATICA LINEARE'!$G$33*'ANALISI STATICA LINEARE'!$G$9,IF(B255&lt;'ANALISI STATICA LINEARE'!$G$30,'ANALISI STATICA LINEARE'!$G$23*'ANALISI STATICA LINEARE'!$G$26*'ANALISI STATICA LINEARE'!$G$33*'ANALISI STATICA LINEARE'!$G$9*('ANALISI STATICA LINEARE'!$G$29/B255),'ANALISI STATICA LINEARE'!$G$23*'ANALISI STATICA LINEARE'!$G$26*'ANALISI STATICA LINEARE'!$G$33*'ANALISI STATICA LINEARE'!$G$9*(('ANALISI STATICA LINEARE'!$G$29*'ANALISI STATICA LINEARE'!$G$30)/B255^2))))</f>
        <v>4.7630615086585504E-2</v>
      </c>
      <c r="E255" s="20"/>
      <c r="F255" s="20"/>
      <c r="G255" s="20"/>
      <c r="H255" s="20"/>
      <c r="I255" s="20"/>
      <c r="J255" s="20"/>
      <c r="K255" s="20"/>
      <c r="L255" s="20"/>
      <c r="M255" s="20"/>
      <c r="N255" s="20"/>
    </row>
    <row r="256" spans="2:14" x14ac:dyDescent="0.25">
      <c r="B256" s="177">
        <f t="shared" si="3"/>
        <v>2.4499999999999917</v>
      </c>
      <c r="C256" s="171">
        <f>1/'ANALISI STATICA LINEARE'!$G$22*IF(B256&lt;'ANALISI STATICA LINEARE'!$G$28,'ANALISI STATICA LINEARE'!$G$23*'ANALISI STATICA LINEARE'!$G$26*'ANALISI STATICA LINEARE'!$G$32*'ANALISI STATICA LINEARE'!$G$9*(B256/'ANALISI STATICA LINEARE'!$G$28+1/('ANALISI STATICA LINEARE'!$G$32*'ANALISI STATICA LINEARE'!$G$9)*(1-B256/'ANALISI STATICA LINEARE'!$G$28)),IF(B256&lt;'ANALISI STATICA LINEARE'!$G$29,'ANALISI STATICA LINEARE'!$G$23*'ANALISI STATICA LINEARE'!$G$26*'ANALISI STATICA LINEARE'!$G$32*'ANALISI STATICA LINEARE'!$G$9,IF(B256&lt;'ANALISI STATICA LINEARE'!$G$30,'ANALISI STATICA LINEARE'!$G$23*'ANALISI STATICA LINEARE'!$G$26*'ANALISI STATICA LINEARE'!$G$32*'ANALISI STATICA LINEARE'!$G$9*('ANALISI STATICA LINEARE'!$G$29/B256),'ANALISI STATICA LINEARE'!$G$23*'ANALISI STATICA LINEARE'!$G$26*'ANALISI STATICA LINEARE'!$G$32*'ANALISI STATICA LINEARE'!$G$9*(('ANALISI STATICA LINEARE'!$G$29*'ANALISI STATICA LINEARE'!$G$30)/B256^2))))</f>
        <v>0.13661626870875659</v>
      </c>
      <c r="D256" s="171">
        <f>1/'ANALISI STATICA LINEARE'!$G$22*IF(B256&lt;'ANALISI STATICA LINEARE'!$G$28,'ANALISI STATICA LINEARE'!$G$23*'ANALISI STATICA LINEARE'!$G$26*'ANALISI STATICA LINEARE'!$G$33*'ANALISI STATICA LINEARE'!$G$9*(B256/'ANALISI STATICA LINEARE'!$G$28+1/('ANALISI STATICA LINEARE'!$G$33*'ANALISI STATICA LINEARE'!$G$9)*(1-B256/'ANALISI STATICA LINEARE'!$G$28)),IF(B256&lt;'ANALISI STATICA LINEARE'!$G$29,'ANALISI STATICA LINEARE'!$G$23*'ANALISI STATICA LINEARE'!$G$26*'ANALISI STATICA LINEARE'!$G$33*'ANALISI STATICA LINEARE'!$G$9,IF(B256&lt;'ANALISI STATICA LINEARE'!$G$30,'ANALISI STATICA LINEARE'!$G$23*'ANALISI STATICA LINEARE'!$G$26*'ANALISI STATICA LINEARE'!$G$33*'ANALISI STATICA LINEARE'!$G$9*('ANALISI STATICA LINEARE'!$G$29/B256),'ANALISI STATICA LINEARE'!$G$23*'ANALISI STATICA LINEARE'!$G$26*'ANALISI STATICA LINEARE'!$G$33*'ANALISI STATICA LINEARE'!$G$9*(('ANALISI STATICA LINEARE'!$G$29*'ANALISI STATICA LINEARE'!$G$30)/B256^2))))</f>
        <v>4.7436204412762709E-2</v>
      </c>
      <c r="E256" s="20"/>
      <c r="F256" s="20"/>
      <c r="G256" s="20"/>
      <c r="H256" s="20"/>
      <c r="I256" s="20"/>
      <c r="J256" s="20"/>
      <c r="K256" s="20"/>
      <c r="L256" s="20"/>
      <c r="M256" s="20"/>
      <c r="N256" s="20"/>
    </row>
    <row r="257" spans="2:14" x14ac:dyDescent="0.25">
      <c r="B257" s="177">
        <f t="shared" si="3"/>
        <v>2.4599999999999915</v>
      </c>
      <c r="C257" s="171">
        <f>1/'ANALISI STATICA LINEARE'!$G$22*IF(B257&lt;'ANALISI STATICA LINEARE'!$G$28,'ANALISI STATICA LINEARE'!$G$23*'ANALISI STATICA LINEARE'!$G$26*'ANALISI STATICA LINEARE'!$G$32*'ANALISI STATICA LINEARE'!$G$9*(B257/'ANALISI STATICA LINEARE'!$G$28+1/('ANALISI STATICA LINEARE'!$G$32*'ANALISI STATICA LINEARE'!$G$9)*(1-B257/'ANALISI STATICA LINEARE'!$G$28)),IF(B257&lt;'ANALISI STATICA LINEARE'!$G$29,'ANALISI STATICA LINEARE'!$G$23*'ANALISI STATICA LINEARE'!$G$26*'ANALISI STATICA LINEARE'!$G$32*'ANALISI STATICA LINEARE'!$G$9,IF(B257&lt;'ANALISI STATICA LINEARE'!$G$30,'ANALISI STATICA LINEARE'!$G$23*'ANALISI STATICA LINEARE'!$G$26*'ANALISI STATICA LINEARE'!$G$32*'ANALISI STATICA LINEARE'!$G$9*('ANALISI STATICA LINEARE'!$G$29/B257),'ANALISI STATICA LINEARE'!$G$23*'ANALISI STATICA LINEARE'!$G$26*'ANALISI STATICA LINEARE'!$G$32*'ANALISI STATICA LINEARE'!$G$9*(('ANALISI STATICA LINEARE'!$G$29*'ANALISI STATICA LINEARE'!$G$30)/B257^2))))</f>
        <v>0.13606091802294865</v>
      </c>
      <c r="D257" s="171">
        <f>1/'ANALISI STATICA LINEARE'!$G$22*IF(B257&lt;'ANALISI STATICA LINEARE'!$G$28,'ANALISI STATICA LINEARE'!$G$23*'ANALISI STATICA LINEARE'!$G$26*'ANALISI STATICA LINEARE'!$G$33*'ANALISI STATICA LINEARE'!$G$9*(B257/'ANALISI STATICA LINEARE'!$G$28+1/('ANALISI STATICA LINEARE'!$G$33*'ANALISI STATICA LINEARE'!$G$9)*(1-B257/'ANALISI STATICA LINEARE'!$G$28)),IF(B257&lt;'ANALISI STATICA LINEARE'!$G$29,'ANALISI STATICA LINEARE'!$G$23*'ANALISI STATICA LINEARE'!$G$26*'ANALISI STATICA LINEARE'!$G$33*'ANALISI STATICA LINEARE'!$G$9,IF(B257&lt;'ANALISI STATICA LINEARE'!$G$30,'ANALISI STATICA LINEARE'!$G$23*'ANALISI STATICA LINEARE'!$G$26*'ANALISI STATICA LINEARE'!$G$33*'ANALISI STATICA LINEARE'!$G$9*('ANALISI STATICA LINEARE'!$G$29/B257),'ANALISI STATICA LINEARE'!$G$23*'ANALISI STATICA LINEARE'!$G$26*'ANALISI STATICA LINEARE'!$G$33*'ANALISI STATICA LINEARE'!$G$9*(('ANALISI STATICA LINEARE'!$G$29*'ANALISI STATICA LINEARE'!$G$30)/B257^2))))</f>
        <v>4.7243374313523837E-2</v>
      </c>
      <c r="E257" s="20"/>
      <c r="F257" s="20"/>
      <c r="G257" s="20"/>
      <c r="H257" s="20"/>
      <c r="I257" s="20"/>
      <c r="J257" s="20"/>
      <c r="K257" s="20"/>
      <c r="L257" s="20"/>
      <c r="M257" s="20"/>
      <c r="N257" s="20"/>
    </row>
    <row r="258" spans="2:14" x14ac:dyDescent="0.25">
      <c r="B258" s="177">
        <f t="shared" si="3"/>
        <v>2.4699999999999913</v>
      </c>
      <c r="C258" s="171">
        <f>1/'ANALISI STATICA LINEARE'!$G$22*IF(B258&lt;'ANALISI STATICA LINEARE'!$G$28,'ANALISI STATICA LINEARE'!$G$23*'ANALISI STATICA LINEARE'!$G$26*'ANALISI STATICA LINEARE'!$G$32*'ANALISI STATICA LINEARE'!$G$9*(B258/'ANALISI STATICA LINEARE'!$G$28+1/('ANALISI STATICA LINEARE'!$G$32*'ANALISI STATICA LINEARE'!$G$9)*(1-B258/'ANALISI STATICA LINEARE'!$G$28)),IF(B258&lt;'ANALISI STATICA LINEARE'!$G$29,'ANALISI STATICA LINEARE'!$G$23*'ANALISI STATICA LINEARE'!$G$26*'ANALISI STATICA LINEARE'!$G$32*'ANALISI STATICA LINEARE'!$G$9,IF(B258&lt;'ANALISI STATICA LINEARE'!$G$30,'ANALISI STATICA LINEARE'!$G$23*'ANALISI STATICA LINEARE'!$G$26*'ANALISI STATICA LINEARE'!$G$32*'ANALISI STATICA LINEARE'!$G$9*('ANALISI STATICA LINEARE'!$G$29/B258),'ANALISI STATICA LINEARE'!$G$23*'ANALISI STATICA LINEARE'!$G$26*'ANALISI STATICA LINEARE'!$G$32*'ANALISI STATICA LINEARE'!$G$9*(('ANALISI STATICA LINEARE'!$G$29*'ANALISI STATICA LINEARE'!$G$30)/B258^2))))</f>
        <v>0.1355100641038274</v>
      </c>
      <c r="D258" s="171">
        <f>1/'ANALISI STATICA LINEARE'!$G$22*IF(B258&lt;'ANALISI STATICA LINEARE'!$G$28,'ANALISI STATICA LINEARE'!$G$23*'ANALISI STATICA LINEARE'!$G$26*'ANALISI STATICA LINEARE'!$G$33*'ANALISI STATICA LINEARE'!$G$9*(B258/'ANALISI STATICA LINEARE'!$G$28+1/('ANALISI STATICA LINEARE'!$G$33*'ANALISI STATICA LINEARE'!$G$9)*(1-B258/'ANALISI STATICA LINEARE'!$G$28)),IF(B258&lt;'ANALISI STATICA LINEARE'!$G$29,'ANALISI STATICA LINEARE'!$G$23*'ANALISI STATICA LINEARE'!$G$26*'ANALISI STATICA LINEARE'!$G$33*'ANALISI STATICA LINEARE'!$G$9,IF(B258&lt;'ANALISI STATICA LINEARE'!$G$30,'ANALISI STATICA LINEARE'!$G$23*'ANALISI STATICA LINEARE'!$G$26*'ANALISI STATICA LINEARE'!$G$33*'ANALISI STATICA LINEARE'!$G$9*('ANALISI STATICA LINEARE'!$G$29/B258),'ANALISI STATICA LINEARE'!$G$23*'ANALISI STATICA LINEARE'!$G$26*'ANALISI STATICA LINEARE'!$G$33*'ANALISI STATICA LINEARE'!$G$9*(('ANALISI STATICA LINEARE'!$G$29*'ANALISI STATICA LINEARE'!$G$30)/B258^2))))</f>
        <v>4.705210559160674E-2</v>
      </c>
      <c r="E258" s="20"/>
      <c r="F258" s="20"/>
      <c r="G258" s="20"/>
      <c r="H258" s="20"/>
      <c r="I258" s="20"/>
      <c r="J258" s="20"/>
      <c r="K258" s="20"/>
      <c r="L258" s="20"/>
      <c r="M258" s="20"/>
      <c r="N258" s="20"/>
    </row>
    <row r="259" spans="2:14" x14ac:dyDescent="0.25">
      <c r="B259" s="177">
        <f t="shared" si="3"/>
        <v>2.4799999999999911</v>
      </c>
      <c r="C259" s="171">
        <f>1/'ANALISI STATICA LINEARE'!$G$22*IF(B259&lt;'ANALISI STATICA LINEARE'!$G$28,'ANALISI STATICA LINEARE'!$G$23*'ANALISI STATICA LINEARE'!$G$26*'ANALISI STATICA LINEARE'!$G$32*'ANALISI STATICA LINEARE'!$G$9*(B259/'ANALISI STATICA LINEARE'!$G$28+1/('ANALISI STATICA LINEARE'!$G$32*'ANALISI STATICA LINEARE'!$G$9)*(1-B259/'ANALISI STATICA LINEARE'!$G$28)),IF(B259&lt;'ANALISI STATICA LINEARE'!$G$29,'ANALISI STATICA LINEARE'!$G$23*'ANALISI STATICA LINEARE'!$G$26*'ANALISI STATICA LINEARE'!$G$32*'ANALISI STATICA LINEARE'!$G$9,IF(B259&lt;'ANALISI STATICA LINEARE'!$G$30,'ANALISI STATICA LINEARE'!$G$23*'ANALISI STATICA LINEARE'!$G$26*'ANALISI STATICA LINEARE'!$G$32*'ANALISI STATICA LINEARE'!$G$9*('ANALISI STATICA LINEARE'!$G$29/B259),'ANALISI STATICA LINEARE'!$G$23*'ANALISI STATICA LINEARE'!$G$26*'ANALISI STATICA LINEARE'!$G$32*'ANALISI STATICA LINEARE'!$G$9*(('ANALISI STATICA LINEARE'!$G$29*'ANALISI STATICA LINEARE'!$G$30)/B259^2))))</f>
        <v>0.13496365255502166</v>
      </c>
      <c r="D259" s="171">
        <f>1/'ANALISI STATICA LINEARE'!$G$22*IF(B259&lt;'ANALISI STATICA LINEARE'!$G$28,'ANALISI STATICA LINEARE'!$G$23*'ANALISI STATICA LINEARE'!$G$26*'ANALISI STATICA LINEARE'!$G$33*'ANALISI STATICA LINEARE'!$G$9*(B259/'ANALISI STATICA LINEARE'!$G$28+1/('ANALISI STATICA LINEARE'!$G$33*'ANALISI STATICA LINEARE'!$G$9)*(1-B259/'ANALISI STATICA LINEARE'!$G$28)),IF(B259&lt;'ANALISI STATICA LINEARE'!$G$29,'ANALISI STATICA LINEARE'!$G$23*'ANALISI STATICA LINEARE'!$G$26*'ANALISI STATICA LINEARE'!$G$33*'ANALISI STATICA LINEARE'!$G$9,IF(B259&lt;'ANALISI STATICA LINEARE'!$G$30,'ANALISI STATICA LINEARE'!$G$23*'ANALISI STATICA LINEARE'!$G$26*'ANALISI STATICA LINEARE'!$G$33*'ANALISI STATICA LINEARE'!$G$9*('ANALISI STATICA LINEARE'!$G$29/B259),'ANALISI STATICA LINEARE'!$G$23*'ANALISI STATICA LINEARE'!$G$26*'ANALISI STATICA LINEARE'!$G$33*'ANALISI STATICA LINEARE'!$G$9*(('ANALISI STATICA LINEARE'!$G$29*'ANALISI STATICA LINEARE'!$G$30)/B259^2))))</f>
        <v>4.6862379359382526E-2</v>
      </c>
      <c r="E259" s="20"/>
      <c r="F259" s="20"/>
      <c r="G259" s="20"/>
      <c r="H259" s="20"/>
      <c r="I259" s="20"/>
      <c r="J259" s="20"/>
      <c r="K259" s="20"/>
      <c r="L259" s="20"/>
      <c r="M259" s="20"/>
      <c r="N259" s="20"/>
    </row>
    <row r="260" spans="2:14" x14ac:dyDescent="0.25">
      <c r="B260" s="177">
        <f t="shared" si="3"/>
        <v>2.4899999999999909</v>
      </c>
      <c r="C260" s="171">
        <f>1/'ANALISI STATICA LINEARE'!$G$22*IF(B260&lt;'ANALISI STATICA LINEARE'!$G$28,'ANALISI STATICA LINEARE'!$G$23*'ANALISI STATICA LINEARE'!$G$26*'ANALISI STATICA LINEARE'!$G$32*'ANALISI STATICA LINEARE'!$G$9*(B260/'ANALISI STATICA LINEARE'!$G$28+1/('ANALISI STATICA LINEARE'!$G$32*'ANALISI STATICA LINEARE'!$G$9)*(1-B260/'ANALISI STATICA LINEARE'!$G$28)),IF(B260&lt;'ANALISI STATICA LINEARE'!$G$29,'ANALISI STATICA LINEARE'!$G$23*'ANALISI STATICA LINEARE'!$G$26*'ANALISI STATICA LINEARE'!$G$32*'ANALISI STATICA LINEARE'!$G$9,IF(B260&lt;'ANALISI STATICA LINEARE'!$G$30,'ANALISI STATICA LINEARE'!$G$23*'ANALISI STATICA LINEARE'!$G$26*'ANALISI STATICA LINEARE'!$G$32*'ANALISI STATICA LINEARE'!$G$9*('ANALISI STATICA LINEARE'!$G$29/B260),'ANALISI STATICA LINEARE'!$G$23*'ANALISI STATICA LINEARE'!$G$26*'ANALISI STATICA LINEARE'!$G$32*'ANALISI STATICA LINEARE'!$G$9*(('ANALISI STATICA LINEARE'!$G$29*'ANALISI STATICA LINEARE'!$G$30)/B260^2))))</f>
        <v>0.1344216298539975</v>
      </c>
      <c r="D260" s="171">
        <f>1/'ANALISI STATICA LINEARE'!$G$22*IF(B260&lt;'ANALISI STATICA LINEARE'!$G$28,'ANALISI STATICA LINEARE'!$G$23*'ANALISI STATICA LINEARE'!$G$26*'ANALISI STATICA LINEARE'!$G$33*'ANALISI STATICA LINEARE'!$G$9*(B260/'ANALISI STATICA LINEARE'!$G$28+1/('ANALISI STATICA LINEARE'!$G$33*'ANALISI STATICA LINEARE'!$G$9)*(1-B260/'ANALISI STATICA LINEARE'!$G$28)),IF(B260&lt;'ANALISI STATICA LINEARE'!$G$29,'ANALISI STATICA LINEARE'!$G$23*'ANALISI STATICA LINEARE'!$G$26*'ANALISI STATICA LINEARE'!$G$33*'ANALISI STATICA LINEARE'!$G$9,IF(B260&lt;'ANALISI STATICA LINEARE'!$G$30,'ANALISI STATICA LINEARE'!$G$23*'ANALISI STATICA LINEARE'!$G$26*'ANALISI STATICA LINEARE'!$G$33*'ANALISI STATICA LINEARE'!$G$9*('ANALISI STATICA LINEARE'!$G$29/B260),'ANALISI STATICA LINEARE'!$G$23*'ANALISI STATICA LINEARE'!$G$26*'ANALISI STATICA LINEARE'!$G$33*'ANALISI STATICA LINEARE'!$G$9*(('ANALISI STATICA LINEARE'!$G$29*'ANALISI STATICA LINEARE'!$G$30)/B260^2))))</f>
        <v>4.6674177032638021E-2</v>
      </c>
      <c r="E260" s="20"/>
      <c r="F260" s="20"/>
      <c r="G260" s="20"/>
      <c r="H260" s="20"/>
      <c r="I260" s="20"/>
      <c r="J260" s="20"/>
      <c r="K260" s="20"/>
      <c r="L260" s="20"/>
      <c r="M260" s="20"/>
      <c r="N260" s="20"/>
    </row>
    <row r="261" spans="2:14" x14ac:dyDescent="0.25">
      <c r="B261" s="177">
        <f t="shared" si="3"/>
        <v>2.4999999999999907</v>
      </c>
      <c r="C261" s="171">
        <f>1/'ANALISI STATICA LINEARE'!$G$22*IF(B261&lt;'ANALISI STATICA LINEARE'!$G$28,'ANALISI STATICA LINEARE'!$G$23*'ANALISI STATICA LINEARE'!$G$26*'ANALISI STATICA LINEARE'!$G$32*'ANALISI STATICA LINEARE'!$G$9*(B261/'ANALISI STATICA LINEARE'!$G$28+1/('ANALISI STATICA LINEARE'!$G$32*'ANALISI STATICA LINEARE'!$G$9)*(1-B261/'ANALISI STATICA LINEARE'!$G$28)),IF(B261&lt;'ANALISI STATICA LINEARE'!$G$29,'ANALISI STATICA LINEARE'!$G$23*'ANALISI STATICA LINEARE'!$G$26*'ANALISI STATICA LINEARE'!$G$32*'ANALISI STATICA LINEARE'!$G$9,IF(B261&lt;'ANALISI STATICA LINEARE'!$G$30,'ANALISI STATICA LINEARE'!$G$23*'ANALISI STATICA LINEARE'!$G$26*'ANALISI STATICA LINEARE'!$G$32*'ANALISI STATICA LINEARE'!$G$9*('ANALISI STATICA LINEARE'!$G$29/B261),'ANALISI STATICA LINEARE'!$G$23*'ANALISI STATICA LINEARE'!$G$26*'ANALISI STATICA LINEARE'!$G$32*'ANALISI STATICA LINEARE'!$G$9*(('ANALISI STATICA LINEARE'!$G$29*'ANALISI STATICA LINEARE'!$G$30)/B261^2))))</f>
        <v>0.13388394333458151</v>
      </c>
      <c r="D261" s="171">
        <f>1/'ANALISI STATICA LINEARE'!$G$22*IF(B261&lt;'ANALISI STATICA LINEARE'!$G$28,'ANALISI STATICA LINEARE'!$G$23*'ANALISI STATICA LINEARE'!$G$26*'ANALISI STATICA LINEARE'!$G$33*'ANALISI STATICA LINEARE'!$G$9*(B261/'ANALISI STATICA LINEARE'!$G$28+1/('ANALISI STATICA LINEARE'!$G$33*'ANALISI STATICA LINEARE'!$G$9)*(1-B261/'ANALISI STATICA LINEARE'!$G$28)),IF(B261&lt;'ANALISI STATICA LINEARE'!$G$29,'ANALISI STATICA LINEARE'!$G$23*'ANALISI STATICA LINEARE'!$G$26*'ANALISI STATICA LINEARE'!$G$33*'ANALISI STATICA LINEARE'!$G$9,IF(B261&lt;'ANALISI STATICA LINEARE'!$G$30,'ANALISI STATICA LINEARE'!$G$23*'ANALISI STATICA LINEARE'!$G$26*'ANALISI STATICA LINEARE'!$G$33*'ANALISI STATICA LINEARE'!$G$9*('ANALISI STATICA LINEARE'!$G$29/B261),'ANALISI STATICA LINEARE'!$G$23*'ANALISI STATICA LINEARE'!$G$26*'ANALISI STATICA LINEARE'!$G$33*'ANALISI STATICA LINEARE'!$G$9*(('ANALISI STATICA LINEARE'!$G$29*'ANALISI STATICA LINEARE'!$G$30)/B261^2))))</f>
        <v>4.6487480324507474E-2</v>
      </c>
      <c r="E261" s="20"/>
      <c r="F261" s="20"/>
      <c r="G261" s="20"/>
      <c r="H261" s="20"/>
      <c r="I261" s="20"/>
      <c r="J261" s="20"/>
      <c r="K261" s="20"/>
      <c r="L261" s="20"/>
      <c r="M261" s="20"/>
      <c r="N261" s="20"/>
    </row>
    <row r="262" spans="2:14" x14ac:dyDescent="0.25">
      <c r="B262" s="177">
        <f t="shared" si="3"/>
        <v>2.5099999999999905</v>
      </c>
      <c r="C262" s="171">
        <f>1/'ANALISI STATICA LINEARE'!$G$22*IF(B262&lt;'ANALISI STATICA LINEARE'!$G$28,'ANALISI STATICA LINEARE'!$G$23*'ANALISI STATICA LINEARE'!$G$26*'ANALISI STATICA LINEARE'!$G$32*'ANALISI STATICA LINEARE'!$G$9*(B262/'ANALISI STATICA LINEARE'!$G$28+1/('ANALISI STATICA LINEARE'!$G$32*'ANALISI STATICA LINEARE'!$G$9)*(1-B262/'ANALISI STATICA LINEARE'!$G$28)),IF(B262&lt;'ANALISI STATICA LINEARE'!$G$29,'ANALISI STATICA LINEARE'!$G$23*'ANALISI STATICA LINEARE'!$G$26*'ANALISI STATICA LINEARE'!$G$32*'ANALISI STATICA LINEARE'!$G$9,IF(B262&lt;'ANALISI STATICA LINEARE'!$G$30,'ANALISI STATICA LINEARE'!$G$23*'ANALISI STATICA LINEARE'!$G$26*'ANALISI STATICA LINEARE'!$G$32*'ANALISI STATICA LINEARE'!$G$9*('ANALISI STATICA LINEARE'!$G$29/B262),'ANALISI STATICA LINEARE'!$G$23*'ANALISI STATICA LINEARE'!$G$26*'ANALISI STATICA LINEARE'!$G$32*'ANALISI STATICA LINEARE'!$G$9*(('ANALISI STATICA LINEARE'!$G$29*'ANALISI STATICA LINEARE'!$G$30)/B262^2))))</f>
        <v>0.13335054116990191</v>
      </c>
      <c r="D262" s="171">
        <f>1/'ANALISI STATICA LINEARE'!$G$22*IF(B262&lt;'ANALISI STATICA LINEARE'!$G$28,'ANALISI STATICA LINEARE'!$G$23*'ANALISI STATICA LINEARE'!$G$26*'ANALISI STATICA LINEARE'!$G$33*'ANALISI STATICA LINEARE'!$G$9*(B262/'ANALISI STATICA LINEARE'!$G$28+1/('ANALISI STATICA LINEARE'!$G$33*'ANALISI STATICA LINEARE'!$G$9)*(1-B262/'ANALISI STATICA LINEARE'!$G$28)),IF(B262&lt;'ANALISI STATICA LINEARE'!$G$29,'ANALISI STATICA LINEARE'!$G$23*'ANALISI STATICA LINEARE'!$G$26*'ANALISI STATICA LINEARE'!$G$33*'ANALISI STATICA LINEARE'!$G$9,IF(B262&lt;'ANALISI STATICA LINEARE'!$G$30,'ANALISI STATICA LINEARE'!$G$23*'ANALISI STATICA LINEARE'!$G$26*'ANALISI STATICA LINEARE'!$G$33*'ANALISI STATICA LINEARE'!$G$9*('ANALISI STATICA LINEARE'!$G$29/B262),'ANALISI STATICA LINEARE'!$G$23*'ANALISI STATICA LINEARE'!$G$26*'ANALISI STATICA LINEARE'!$G$33*'ANALISI STATICA LINEARE'!$G$9*(('ANALISI STATICA LINEARE'!$G$29*'ANALISI STATICA LINEARE'!$G$30)/B262^2))))</f>
        <v>4.6302271239549275E-2</v>
      </c>
      <c r="E262" s="20"/>
      <c r="F262" s="20"/>
      <c r="G262" s="20"/>
      <c r="H262" s="20"/>
      <c r="I262" s="20"/>
      <c r="J262" s="20"/>
      <c r="K262" s="20"/>
      <c r="L262" s="20"/>
      <c r="M262" s="20"/>
      <c r="N262" s="20"/>
    </row>
    <row r="263" spans="2:14" x14ac:dyDescent="0.25">
      <c r="B263" s="177">
        <f t="shared" si="3"/>
        <v>2.5199999999999902</v>
      </c>
      <c r="C263" s="171">
        <f>1/'ANALISI STATICA LINEARE'!$G$22*IF(B263&lt;'ANALISI STATICA LINEARE'!$G$28,'ANALISI STATICA LINEARE'!$G$23*'ANALISI STATICA LINEARE'!$G$26*'ANALISI STATICA LINEARE'!$G$32*'ANALISI STATICA LINEARE'!$G$9*(B263/'ANALISI STATICA LINEARE'!$G$28+1/('ANALISI STATICA LINEARE'!$G$32*'ANALISI STATICA LINEARE'!$G$9)*(1-B263/'ANALISI STATICA LINEARE'!$G$28)),IF(B263&lt;'ANALISI STATICA LINEARE'!$G$29,'ANALISI STATICA LINEARE'!$G$23*'ANALISI STATICA LINEARE'!$G$26*'ANALISI STATICA LINEARE'!$G$32*'ANALISI STATICA LINEARE'!$G$9,IF(B263&lt;'ANALISI STATICA LINEARE'!$G$30,'ANALISI STATICA LINEARE'!$G$23*'ANALISI STATICA LINEARE'!$G$26*'ANALISI STATICA LINEARE'!$G$32*'ANALISI STATICA LINEARE'!$G$9*('ANALISI STATICA LINEARE'!$G$29/B263),'ANALISI STATICA LINEARE'!$G$23*'ANALISI STATICA LINEARE'!$G$26*'ANALISI STATICA LINEARE'!$G$32*'ANALISI STATICA LINEARE'!$G$9*(('ANALISI STATICA LINEARE'!$G$29*'ANALISI STATICA LINEARE'!$G$30)/B263^2))))</f>
        <v>0.13282137235573566</v>
      </c>
      <c r="D263" s="171">
        <f>1/'ANALISI STATICA LINEARE'!$G$22*IF(B263&lt;'ANALISI STATICA LINEARE'!$G$28,'ANALISI STATICA LINEARE'!$G$23*'ANALISI STATICA LINEARE'!$G$26*'ANALISI STATICA LINEARE'!$G$33*'ANALISI STATICA LINEARE'!$G$9*(B263/'ANALISI STATICA LINEARE'!$G$28+1/('ANALISI STATICA LINEARE'!$G$33*'ANALISI STATICA LINEARE'!$G$9)*(1-B263/'ANALISI STATICA LINEARE'!$G$28)),IF(B263&lt;'ANALISI STATICA LINEARE'!$G$29,'ANALISI STATICA LINEARE'!$G$23*'ANALISI STATICA LINEARE'!$G$26*'ANALISI STATICA LINEARE'!$G$33*'ANALISI STATICA LINEARE'!$G$9,IF(B263&lt;'ANALISI STATICA LINEARE'!$G$30,'ANALISI STATICA LINEARE'!$G$23*'ANALISI STATICA LINEARE'!$G$26*'ANALISI STATICA LINEARE'!$G$33*'ANALISI STATICA LINEARE'!$G$9*('ANALISI STATICA LINEARE'!$G$29/B263),'ANALISI STATICA LINEARE'!$G$23*'ANALISI STATICA LINEARE'!$G$26*'ANALISI STATICA LINEARE'!$G$33*'ANALISI STATICA LINEARE'!$G$9*(('ANALISI STATICA LINEARE'!$G$29*'ANALISI STATICA LINEARE'!$G$30)/B263^2))))</f>
        <v>4.611853206796377E-2</v>
      </c>
      <c r="E263" s="20"/>
      <c r="F263" s="20"/>
      <c r="G263" s="20"/>
      <c r="H263" s="20"/>
      <c r="I263" s="20"/>
      <c r="J263" s="20"/>
      <c r="K263" s="20"/>
      <c r="L263" s="20"/>
      <c r="M263" s="20"/>
      <c r="N263" s="20"/>
    </row>
    <row r="264" spans="2:14" x14ac:dyDescent="0.25">
      <c r="B264" s="177">
        <f t="shared" si="3"/>
        <v>2.52999999999999</v>
      </c>
      <c r="C264" s="171">
        <f>1/'ANALISI STATICA LINEARE'!$G$22*IF(B264&lt;'ANALISI STATICA LINEARE'!$G$28,'ANALISI STATICA LINEARE'!$G$23*'ANALISI STATICA LINEARE'!$G$26*'ANALISI STATICA LINEARE'!$G$32*'ANALISI STATICA LINEARE'!$G$9*(B264/'ANALISI STATICA LINEARE'!$G$28+1/('ANALISI STATICA LINEARE'!$G$32*'ANALISI STATICA LINEARE'!$G$9)*(1-B264/'ANALISI STATICA LINEARE'!$G$28)),IF(B264&lt;'ANALISI STATICA LINEARE'!$G$29,'ANALISI STATICA LINEARE'!$G$23*'ANALISI STATICA LINEARE'!$G$26*'ANALISI STATICA LINEARE'!$G$32*'ANALISI STATICA LINEARE'!$G$9,IF(B264&lt;'ANALISI STATICA LINEARE'!$G$30,'ANALISI STATICA LINEARE'!$G$23*'ANALISI STATICA LINEARE'!$G$26*'ANALISI STATICA LINEARE'!$G$32*'ANALISI STATICA LINEARE'!$G$9*('ANALISI STATICA LINEARE'!$G$29/B264),'ANALISI STATICA LINEARE'!$G$23*'ANALISI STATICA LINEARE'!$G$26*'ANALISI STATICA LINEARE'!$G$32*'ANALISI STATICA LINEARE'!$G$9*(('ANALISI STATICA LINEARE'!$G$29*'ANALISI STATICA LINEARE'!$G$30)/B264^2))))</f>
        <v>0.13229638669425051</v>
      </c>
      <c r="D264" s="171">
        <f>1/'ANALISI STATICA LINEARE'!$G$22*IF(B264&lt;'ANALISI STATICA LINEARE'!$G$28,'ANALISI STATICA LINEARE'!$G$23*'ANALISI STATICA LINEARE'!$G$26*'ANALISI STATICA LINEARE'!$G$33*'ANALISI STATICA LINEARE'!$G$9*(B264/'ANALISI STATICA LINEARE'!$G$28+1/('ANALISI STATICA LINEARE'!$G$33*'ANALISI STATICA LINEARE'!$G$9)*(1-B264/'ANALISI STATICA LINEARE'!$G$28)),IF(B264&lt;'ANALISI STATICA LINEARE'!$G$29,'ANALISI STATICA LINEARE'!$G$23*'ANALISI STATICA LINEARE'!$G$26*'ANALISI STATICA LINEARE'!$G$33*'ANALISI STATICA LINEARE'!$G$9,IF(B264&lt;'ANALISI STATICA LINEARE'!$G$30,'ANALISI STATICA LINEARE'!$G$23*'ANALISI STATICA LINEARE'!$G$26*'ANALISI STATICA LINEARE'!$G$33*'ANALISI STATICA LINEARE'!$G$9*('ANALISI STATICA LINEARE'!$G$29/B264),'ANALISI STATICA LINEARE'!$G$23*'ANALISI STATICA LINEARE'!$G$26*'ANALISI STATICA LINEARE'!$G$33*'ANALISI STATICA LINEARE'!$G$9*(('ANALISI STATICA LINEARE'!$G$29*'ANALISI STATICA LINEARE'!$G$30)/B264^2))))</f>
        <v>4.5936245379948101E-2</v>
      </c>
      <c r="E264" s="20"/>
      <c r="F264" s="20"/>
      <c r="G264" s="20"/>
      <c r="H264" s="20"/>
      <c r="I264" s="20"/>
      <c r="J264" s="20"/>
      <c r="K264" s="20"/>
      <c r="L264" s="20"/>
      <c r="M264" s="20"/>
      <c r="N264" s="20"/>
    </row>
    <row r="265" spans="2:14" x14ac:dyDescent="0.25">
      <c r="B265" s="177">
        <f t="shared" si="3"/>
        <v>2.5399999999999898</v>
      </c>
      <c r="C265" s="171">
        <f>1/'ANALISI STATICA LINEARE'!$G$22*IF(B265&lt;'ANALISI STATICA LINEARE'!$G$28,'ANALISI STATICA LINEARE'!$G$23*'ANALISI STATICA LINEARE'!$G$26*'ANALISI STATICA LINEARE'!$G$32*'ANALISI STATICA LINEARE'!$G$9*(B265/'ANALISI STATICA LINEARE'!$G$28+1/('ANALISI STATICA LINEARE'!$G$32*'ANALISI STATICA LINEARE'!$G$9)*(1-B265/'ANALISI STATICA LINEARE'!$G$28)),IF(B265&lt;'ANALISI STATICA LINEARE'!$G$29,'ANALISI STATICA LINEARE'!$G$23*'ANALISI STATICA LINEARE'!$G$26*'ANALISI STATICA LINEARE'!$G$32*'ANALISI STATICA LINEARE'!$G$9,IF(B265&lt;'ANALISI STATICA LINEARE'!$G$30,'ANALISI STATICA LINEARE'!$G$23*'ANALISI STATICA LINEARE'!$G$26*'ANALISI STATICA LINEARE'!$G$32*'ANALISI STATICA LINEARE'!$G$9*('ANALISI STATICA LINEARE'!$G$29/B265),'ANALISI STATICA LINEARE'!$G$23*'ANALISI STATICA LINEARE'!$G$26*'ANALISI STATICA LINEARE'!$G$32*'ANALISI STATICA LINEARE'!$G$9*(('ANALISI STATICA LINEARE'!$G$29*'ANALISI STATICA LINEARE'!$G$30)/B265^2))))</f>
        <v>0.13177553477813145</v>
      </c>
      <c r="D265" s="171">
        <f>1/'ANALISI STATICA LINEARE'!$G$22*IF(B265&lt;'ANALISI STATICA LINEARE'!$G$28,'ANALISI STATICA LINEARE'!$G$23*'ANALISI STATICA LINEARE'!$G$26*'ANALISI STATICA LINEARE'!$G$33*'ANALISI STATICA LINEARE'!$G$9*(B265/'ANALISI STATICA LINEARE'!$G$28+1/('ANALISI STATICA LINEARE'!$G$33*'ANALISI STATICA LINEARE'!$G$9)*(1-B265/'ANALISI STATICA LINEARE'!$G$28)),IF(B265&lt;'ANALISI STATICA LINEARE'!$G$29,'ANALISI STATICA LINEARE'!$G$23*'ANALISI STATICA LINEARE'!$G$26*'ANALISI STATICA LINEARE'!$G$33*'ANALISI STATICA LINEARE'!$G$9,IF(B265&lt;'ANALISI STATICA LINEARE'!$G$30,'ANALISI STATICA LINEARE'!$G$23*'ANALISI STATICA LINEARE'!$G$26*'ANALISI STATICA LINEARE'!$G$33*'ANALISI STATICA LINEARE'!$G$9*('ANALISI STATICA LINEARE'!$G$29/B265),'ANALISI STATICA LINEARE'!$G$23*'ANALISI STATICA LINEARE'!$G$26*'ANALISI STATICA LINEARE'!$G$33*'ANALISI STATICA LINEARE'!$G$9*(('ANALISI STATICA LINEARE'!$G$29*'ANALISI STATICA LINEARE'!$G$30)/B265^2))))</f>
        <v>4.5755394020184526E-2</v>
      </c>
      <c r="E265" s="20"/>
      <c r="F265" s="20"/>
      <c r="G265" s="20"/>
      <c r="H265" s="20"/>
      <c r="I265" s="20"/>
      <c r="J265" s="20"/>
      <c r="K265" s="20"/>
      <c r="L265" s="20"/>
      <c r="M265" s="20"/>
      <c r="N265" s="20"/>
    </row>
    <row r="266" spans="2:14" x14ac:dyDescent="0.25">
      <c r="B266" s="177">
        <f t="shared" si="3"/>
        <v>2.5499999999999896</v>
      </c>
      <c r="C266" s="171">
        <f>1/'ANALISI STATICA LINEARE'!$G$22*IF(B266&lt;'ANALISI STATICA LINEARE'!$G$28,'ANALISI STATICA LINEARE'!$G$23*'ANALISI STATICA LINEARE'!$G$26*'ANALISI STATICA LINEARE'!$G$32*'ANALISI STATICA LINEARE'!$G$9*(B266/'ANALISI STATICA LINEARE'!$G$28+1/('ANALISI STATICA LINEARE'!$G$32*'ANALISI STATICA LINEARE'!$G$9)*(1-B266/'ANALISI STATICA LINEARE'!$G$28)),IF(B266&lt;'ANALISI STATICA LINEARE'!$G$29,'ANALISI STATICA LINEARE'!$G$23*'ANALISI STATICA LINEARE'!$G$26*'ANALISI STATICA LINEARE'!$G$32*'ANALISI STATICA LINEARE'!$G$9,IF(B266&lt;'ANALISI STATICA LINEARE'!$G$30,'ANALISI STATICA LINEARE'!$G$23*'ANALISI STATICA LINEARE'!$G$26*'ANALISI STATICA LINEARE'!$G$32*'ANALISI STATICA LINEARE'!$G$9*('ANALISI STATICA LINEARE'!$G$29/B266),'ANALISI STATICA LINEARE'!$G$23*'ANALISI STATICA LINEARE'!$G$26*'ANALISI STATICA LINEARE'!$G$32*'ANALISI STATICA LINEARE'!$G$9*(('ANALISI STATICA LINEARE'!$G$29*'ANALISI STATICA LINEARE'!$G$30)/B266^2))))</f>
        <v>0.13125876797507996</v>
      </c>
      <c r="D266" s="171">
        <f>1/'ANALISI STATICA LINEARE'!$G$22*IF(B266&lt;'ANALISI STATICA LINEARE'!$G$28,'ANALISI STATICA LINEARE'!$G$23*'ANALISI STATICA LINEARE'!$G$26*'ANALISI STATICA LINEARE'!$G$33*'ANALISI STATICA LINEARE'!$G$9*(B266/'ANALISI STATICA LINEARE'!$G$28+1/('ANALISI STATICA LINEARE'!$G$33*'ANALISI STATICA LINEARE'!$G$9)*(1-B266/'ANALISI STATICA LINEARE'!$G$28)),IF(B266&lt;'ANALISI STATICA LINEARE'!$G$29,'ANALISI STATICA LINEARE'!$G$23*'ANALISI STATICA LINEARE'!$G$26*'ANALISI STATICA LINEARE'!$G$33*'ANALISI STATICA LINEARE'!$G$9,IF(B266&lt;'ANALISI STATICA LINEARE'!$G$30,'ANALISI STATICA LINEARE'!$G$23*'ANALISI STATICA LINEARE'!$G$26*'ANALISI STATICA LINEARE'!$G$33*'ANALISI STATICA LINEARE'!$G$9*('ANALISI STATICA LINEARE'!$G$29/B266),'ANALISI STATICA LINEARE'!$G$23*'ANALISI STATICA LINEARE'!$G$26*'ANALISI STATICA LINEARE'!$G$33*'ANALISI STATICA LINEARE'!$G$9*(('ANALISI STATICA LINEARE'!$G$29*'ANALISI STATICA LINEARE'!$G$30)/B266^2))))</f>
        <v>4.5575961102458318E-2</v>
      </c>
      <c r="E266" s="20"/>
      <c r="F266" s="20"/>
      <c r="G266" s="20"/>
      <c r="H266" s="20"/>
      <c r="I266" s="20"/>
      <c r="J266" s="20"/>
      <c r="K266" s="20"/>
      <c r="L266" s="20"/>
      <c r="M266" s="20"/>
      <c r="N266" s="20"/>
    </row>
    <row r="267" spans="2:14" x14ac:dyDescent="0.25">
      <c r="B267" s="177">
        <f t="shared" si="3"/>
        <v>2.5599999999999894</v>
      </c>
      <c r="C267" s="171">
        <f>1/'ANALISI STATICA LINEARE'!$G$22*IF(B267&lt;'ANALISI STATICA LINEARE'!$G$28,'ANALISI STATICA LINEARE'!$G$23*'ANALISI STATICA LINEARE'!$G$26*'ANALISI STATICA LINEARE'!$G$32*'ANALISI STATICA LINEARE'!$G$9*(B267/'ANALISI STATICA LINEARE'!$G$28+1/('ANALISI STATICA LINEARE'!$G$32*'ANALISI STATICA LINEARE'!$G$9)*(1-B267/'ANALISI STATICA LINEARE'!$G$28)),IF(B267&lt;'ANALISI STATICA LINEARE'!$G$29,'ANALISI STATICA LINEARE'!$G$23*'ANALISI STATICA LINEARE'!$G$26*'ANALISI STATICA LINEARE'!$G$32*'ANALISI STATICA LINEARE'!$G$9,IF(B267&lt;'ANALISI STATICA LINEARE'!$G$30,'ANALISI STATICA LINEARE'!$G$23*'ANALISI STATICA LINEARE'!$G$26*'ANALISI STATICA LINEARE'!$G$32*'ANALISI STATICA LINEARE'!$G$9*('ANALISI STATICA LINEARE'!$G$29/B267),'ANALISI STATICA LINEARE'!$G$23*'ANALISI STATICA LINEARE'!$G$26*'ANALISI STATICA LINEARE'!$G$32*'ANALISI STATICA LINEARE'!$G$9*(('ANALISI STATICA LINEARE'!$G$29*'ANALISI STATICA LINEARE'!$G$30)/B267^2))))</f>
        <v>0.13074603841267732</v>
      </c>
      <c r="D267" s="171">
        <f>1/'ANALISI STATICA LINEARE'!$G$22*IF(B267&lt;'ANALISI STATICA LINEARE'!$G$28,'ANALISI STATICA LINEARE'!$G$23*'ANALISI STATICA LINEARE'!$G$26*'ANALISI STATICA LINEARE'!$G$33*'ANALISI STATICA LINEARE'!$G$9*(B267/'ANALISI STATICA LINEARE'!$G$28+1/('ANALISI STATICA LINEARE'!$G$33*'ANALISI STATICA LINEARE'!$G$9)*(1-B267/'ANALISI STATICA LINEARE'!$G$28)),IF(B267&lt;'ANALISI STATICA LINEARE'!$G$29,'ANALISI STATICA LINEARE'!$G$23*'ANALISI STATICA LINEARE'!$G$26*'ANALISI STATICA LINEARE'!$G$33*'ANALISI STATICA LINEARE'!$G$9,IF(B267&lt;'ANALISI STATICA LINEARE'!$G$30,'ANALISI STATICA LINEARE'!$G$23*'ANALISI STATICA LINEARE'!$G$26*'ANALISI STATICA LINEARE'!$G$33*'ANALISI STATICA LINEARE'!$G$9*('ANALISI STATICA LINEARE'!$G$29/B267),'ANALISI STATICA LINEARE'!$G$23*'ANALISI STATICA LINEARE'!$G$26*'ANALISI STATICA LINEARE'!$G$33*'ANALISI STATICA LINEARE'!$G$9*(('ANALISI STATICA LINEARE'!$G$29*'ANALISI STATICA LINEARE'!$G$30)/B267^2))))</f>
        <v>4.5397930004401843E-2</v>
      </c>
      <c r="E267" s="20"/>
      <c r="F267" s="20"/>
      <c r="G267" s="20"/>
      <c r="H267" s="20"/>
      <c r="I267" s="20"/>
      <c r="J267" s="20"/>
      <c r="K267" s="20"/>
      <c r="L267" s="20"/>
      <c r="M267" s="20"/>
      <c r="N267" s="20"/>
    </row>
    <row r="268" spans="2:14" x14ac:dyDescent="0.25">
      <c r="B268" s="177">
        <f t="shared" ref="B268:B331" si="4">0.01+B267</f>
        <v>2.5699999999999892</v>
      </c>
      <c r="C268" s="171">
        <f>1/'ANALISI STATICA LINEARE'!$G$22*IF(B268&lt;'ANALISI STATICA LINEARE'!$G$28,'ANALISI STATICA LINEARE'!$G$23*'ANALISI STATICA LINEARE'!$G$26*'ANALISI STATICA LINEARE'!$G$32*'ANALISI STATICA LINEARE'!$G$9*(B268/'ANALISI STATICA LINEARE'!$G$28+1/('ANALISI STATICA LINEARE'!$G$32*'ANALISI STATICA LINEARE'!$G$9)*(1-B268/'ANALISI STATICA LINEARE'!$G$28)),IF(B268&lt;'ANALISI STATICA LINEARE'!$G$29,'ANALISI STATICA LINEARE'!$G$23*'ANALISI STATICA LINEARE'!$G$26*'ANALISI STATICA LINEARE'!$G$32*'ANALISI STATICA LINEARE'!$G$9,IF(B268&lt;'ANALISI STATICA LINEARE'!$G$30,'ANALISI STATICA LINEARE'!$G$23*'ANALISI STATICA LINEARE'!$G$26*'ANALISI STATICA LINEARE'!$G$32*'ANALISI STATICA LINEARE'!$G$9*('ANALISI STATICA LINEARE'!$G$29/B268),'ANALISI STATICA LINEARE'!$G$23*'ANALISI STATICA LINEARE'!$G$26*'ANALISI STATICA LINEARE'!$G$32*'ANALISI STATICA LINEARE'!$G$9*(('ANALISI STATICA LINEARE'!$G$29*'ANALISI STATICA LINEARE'!$G$30)/B268^2))))</f>
        <v>0.13023729896360073</v>
      </c>
      <c r="D268" s="171">
        <f>1/'ANALISI STATICA LINEARE'!$G$22*IF(B268&lt;'ANALISI STATICA LINEARE'!$G$28,'ANALISI STATICA LINEARE'!$G$23*'ANALISI STATICA LINEARE'!$G$26*'ANALISI STATICA LINEARE'!$G$33*'ANALISI STATICA LINEARE'!$G$9*(B268/'ANALISI STATICA LINEARE'!$G$28+1/('ANALISI STATICA LINEARE'!$G$33*'ANALISI STATICA LINEARE'!$G$9)*(1-B268/'ANALISI STATICA LINEARE'!$G$28)),IF(B268&lt;'ANALISI STATICA LINEARE'!$G$29,'ANALISI STATICA LINEARE'!$G$23*'ANALISI STATICA LINEARE'!$G$26*'ANALISI STATICA LINEARE'!$G$33*'ANALISI STATICA LINEARE'!$G$9,IF(B268&lt;'ANALISI STATICA LINEARE'!$G$30,'ANALISI STATICA LINEARE'!$G$23*'ANALISI STATICA LINEARE'!$G$26*'ANALISI STATICA LINEARE'!$G$33*'ANALISI STATICA LINEARE'!$G$9*('ANALISI STATICA LINEARE'!$G$29/B268),'ANALISI STATICA LINEARE'!$G$23*'ANALISI STATICA LINEARE'!$G$26*'ANALISI STATICA LINEARE'!$G$33*'ANALISI STATICA LINEARE'!$G$9*(('ANALISI STATICA LINEARE'!$G$29*'ANALISI STATICA LINEARE'!$G$30)/B268^2))))</f>
        <v>4.5221284362361371E-2</v>
      </c>
      <c r="E268" s="20"/>
      <c r="F268" s="20"/>
      <c r="G268" s="20"/>
      <c r="H268" s="20"/>
      <c r="I268" s="20"/>
      <c r="J268" s="20"/>
      <c r="K268" s="20"/>
      <c r="L268" s="20"/>
      <c r="M268" s="20"/>
      <c r="N268" s="20"/>
    </row>
    <row r="269" spans="2:14" x14ac:dyDescent="0.25">
      <c r="B269" s="177">
        <f t="shared" si="4"/>
        <v>2.579999999999989</v>
      </c>
      <c r="C269" s="171">
        <f>1/'ANALISI STATICA LINEARE'!$G$22*IF(B269&lt;'ANALISI STATICA LINEARE'!$G$28,'ANALISI STATICA LINEARE'!$G$23*'ANALISI STATICA LINEARE'!$G$26*'ANALISI STATICA LINEARE'!$G$32*'ANALISI STATICA LINEARE'!$G$9*(B269/'ANALISI STATICA LINEARE'!$G$28+1/('ANALISI STATICA LINEARE'!$G$32*'ANALISI STATICA LINEARE'!$G$9)*(1-B269/'ANALISI STATICA LINEARE'!$G$28)),IF(B269&lt;'ANALISI STATICA LINEARE'!$G$29,'ANALISI STATICA LINEARE'!$G$23*'ANALISI STATICA LINEARE'!$G$26*'ANALISI STATICA LINEARE'!$G$32*'ANALISI STATICA LINEARE'!$G$9,IF(B269&lt;'ANALISI STATICA LINEARE'!$G$30,'ANALISI STATICA LINEARE'!$G$23*'ANALISI STATICA LINEARE'!$G$26*'ANALISI STATICA LINEARE'!$G$32*'ANALISI STATICA LINEARE'!$G$9*('ANALISI STATICA LINEARE'!$G$29/B269),'ANALISI STATICA LINEARE'!$G$23*'ANALISI STATICA LINEARE'!$G$26*'ANALISI STATICA LINEARE'!$G$32*'ANALISI STATICA LINEARE'!$G$9*(('ANALISI STATICA LINEARE'!$G$29*'ANALISI STATICA LINEARE'!$G$30)/B269^2))))</f>
        <v>0.12973250323118371</v>
      </c>
      <c r="D269" s="171">
        <f>1/'ANALISI STATICA LINEARE'!$G$22*IF(B269&lt;'ANALISI STATICA LINEARE'!$G$28,'ANALISI STATICA LINEARE'!$G$23*'ANALISI STATICA LINEARE'!$G$26*'ANALISI STATICA LINEARE'!$G$33*'ANALISI STATICA LINEARE'!$G$9*(B269/'ANALISI STATICA LINEARE'!$G$28+1/('ANALISI STATICA LINEARE'!$G$33*'ANALISI STATICA LINEARE'!$G$9)*(1-B269/'ANALISI STATICA LINEARE'!$G$28)),IF(B269&lt;'ANALISI STATICA LINEARE'!$G$29,'ANALISI STATICA LINEARE'!$G$23*'ANALISI STATICA LINEARE'!$G$26*'ANALISI STATICA LINEARE'!$G$33*'ANALISI STATICA LINEARE'!$G$9,IF(B269&lt;'ANALISI STATICA LINEARE'!$G$30,'ANALISI STATICA LINEARE'!$G$23*'ANALISI STATICA LINEARE'!$G$26*'ANALISI STATICA LINEARE'!$G$33*'ANALISI STATICA LINEARE'!$G$9*('ANALISI STATICA LINEARE'!$G$29/B269),'ANALISI STATICA LINEARE'!$G$23*'ANALISI STATICA LINEARE'!$G$26*'ANALISI STATICA LINEARE'!$G$33*'ANALISI STATICA LINEARE'!$G$9*(('ANALISI STATICA LINEARE'!$G$29*'ANALISI STATICA LINEARE'!$G$30)/B269^2))))</f>
        <v>4.5046008066383231E-2</v>
      </c>
      <c r="E269" s="20"/>
      <c r="F269" s="20"/>
      <c r="G269" s="20"/>
      <c r="H269" s="20"/>
      <c r="I269" s="20"/>
      <c r="J269" s="20"/>
      <c r="K269" s="20"/>
      <c r="L269" s="20"/>
      <c r="M269" s="20"/>
      <c r="N269" s="20"/>
    </row>
    <row r="270" spans="2:14" x14ac:dyDescent="0.25">
      <c r="B270" s="177">
        <f t="shared" si="4"/>
        <v>2.5899999999999888</v>
      </c>
      <c r="C270" s="171">
        <f>1/'ANALISI STATICA LINEARE'!$G$22*IF(B270&lt;'ANALISI STATICA LINEARE'!$G$28,'ANALISI STATICA LINEARE'!$G$23*'ANALISI STATICA LINEARE'!$G$26*'ANALISI STATICA LINEARE'!$G$32*'ANALISI STATICA LINEARE'!$G$9*(B270/'ANALISI STATICA LINEARE'!$G$28+1/('ANALISI STATICA LINEARE'!$G$32*'ANALISI STATICA LINEARE'!$G$9)*(1-B270/'ANALISI STATICA LINEARE'!$G$28)),IF(B270&lt;'ANALISI STATICA LINEARE'!$G$29,'ANALISI STATICA LINEARE'!$G$23*'ANALISI STATICA LINEARE'!$G$26*'ANALISI STATICA LINEARE'!$G$32*'ANALISI STATICA LINEARE'!$G$9,IF(B270&lt;'ANALISI STATICA LINEARE'!$G$30,'ANALISI STATICA LINEARE'!$G$23*'ANALISI STATICA LINEARE'!$G$26*'ANALISI STATICA LINEARE'!$G$32*'ANALISI STATICA LINEARE'!$G$9*('ANALISI STATICA LINEARE'!$G$29/B270),'ANALISI STATICA LINEARE'!$G$23*'ANALISI STATICA LINEARE'!$G$26*'ANALISI STATICA LINEARE'!$G$32*'ANALISI STATICA LINEARE'!$G$9*(('ANALISI STATICA LINEARE'!$G$29*'ANALISI STATICA LINEARE'!$G$30)/B270^2))))</f>
        <v>0.12923160553531041</v>
      </c>
      <c r="D270" s="171">
        <f>1/'ANALISI STATICA LINEARE'!$G$22*IF(B270&lt;'ANALISI STATICA LINEARE'!$G$28,'ANALISI STATICA LINEARE'!$G$23*'ANALISI STATICA LINEARE'!$G$26*'ANALISI STATICA LINEARE'!$G$33*'ANALISI STATICA LINEARE'!$G$9*(B270/'ANALISI STATICA LINEARE'!$G$28+1/('ANALISI STATICA LINEARE'!$G$33*'ANALISI STATICA LINEARE'!$G$9)*(1-B270/'ANALISI STATICA LINEARE'!$G$28)),IF(B270&lt;'ANALISI STATICA LINEARE'!$G$29,'ANALISI STATICA LINEARE'!$G$23*'ANALISI STATICA LINEARE'!$G$26*'ANALISI STATICA LINEARE'!$G$33*'ANALISI STATICA LINEARE'!$G$9,IF(B270&lt;'ANALISI STATICA LINEARE'!$G$30,'ANALISI STATICA LINEARE'!$G$23*'ANALISI STATICA LINEARE'!$G$26*'ANALISI STATICA LINEARE'!$G$33*'ANALISI STATICA LINEARE'!$G$9*('ANALISI STATICA LINEARE'!$G$29/B270),'ANALISI STATICA LINEARE'!$G$23*'ANALISI STATICA LINEARE'!$G$26*'ANALISI STATICA LINEARE'!$G$33*'ANALISI STATICA LINEARE'!$G$9*(('ANALISI STATICA LINEARE'!$G$29*'ANALISI STATICA LINEARE'!$G$30)/B270^2))))</f>
        <v>4.4872085255316115E-2</v>
      </c>
      <c r="E270" s="20"/>
      <c r="F270" s="20"/>
      <c r="G270" s="20"/>
      <c r="H270" s="20"/>
      <c r="I270" s="20"/>
      <c r="J270" s="20"/>
      <c r="K270" s="20"/>
      <c r="L270" s="20"/>
      <c r="M270" s="20"/>
      <c r="N270" s="20"/>
    </row>
    <row r="271" spans="2:14" x14ac:dyDescent="0.25">
      <c r="B271" s="177">
        <f t="shared" si="4"/>
        <v>2.5999999999999885</v>
      </c>
      <c r="C271" s="171">
        <f>1/'ANALISI STATICA LINEARE'!$G$22*IF(B271&lt;'ANALISI STATICA LINEARE'!$G$28,'ANALISI STATICA LINEARE'!$G$23*'ANALISI STATICA LINEARE'!$G$26*'ANALISI STATICA LINEARE'!$G$32*'ANALISI STATICA LINEARE'!$G$9*(B271/'ANALISI STATICA LINEARE'!$G$28+1/('ANALISI STATICA LINEARE'!$G$32*'ANALISI STATICA LINEARE'!$G$9)*(1-B271/'ANALISI STATICA LINEARE'!$G$28)),IF(B271&lt;'ANALISI STATICA LINEARE'!$G$29,'ANALISI STATICA LINEARE'!$G$23*'ANALISI STATICA LINEARE'!$G$26*'ANALISI STATICA LINEARE'!$G$32*'ANALISI STATICA LINEARE'!$G$9,IF(B271&lt;'ANALISI STATICA LINEARE'!$G$30,'ANALISI STATICA LINEARE'!$G$23*'ANALISI STATICA LINEARE'!$G$26*'ANALISI STATICA LINEARE'!$G$32*'ANALISI STATICA LINEARE'!$G$9*('ANALISI STATICA LINEARE'!$G$29/B271),'ANALISI STATICA LINEARE'!$G$23*'ANALISI STATICA LINEARE'!$G$26*'ANALISI STATICA LINEARE'!$G$32*'ANALISI STATICA LINEARE'!$G$9*(('ANALISI STATICA LINEARE'!$G$29*'ANALISI STATICA LINEARE'!$G$30)/B271^2))))</f>
        <v>0.12873456089863614</v>
      </c>
      <c r="D271" s="171">
        <f>1/'ANALISI STATICA LINEARE'!$G$22*IF(B271&lt;'ANALISI STATICA LINEARE'!$G$28,'ANALISI STATICA LINEARE'!$G$23*'ANALISI STATICA LINEARE'!$G$26*'ANALISI STATICA LINEARE'!$G$33*'ANALISI STATICA LINEARE'!$G$9*(B271/'ANALISI STATICA LINEARE'!$G$28+1/('ANALISI STATICA LINEARE'!$G$33*'ANALISI STATICA LINEARE'!$G$9)*(1-B271/'ANALISI STATICA LINEARE'!$G$28)),IF(B271&lt;'ANALISI STATICA LINEARE'!$G$29,'ANALISI STATICA LINEARE'!$G$23*'ANALISI STATICA LINEARE'!$G$26*'ANALISI STATICA LINEARE'!$G$33*'ANALISI STATICA LINEARE'!$G$9,IF(B271&lt;'ANALISI STATICA LINEARE'!$G$30,'ANALISI STATICA LINEARE'!$G$23*'ANALISI STATICA LINEARE'!$G$26*'ANALISI STATICA LINEARE'!$G$33*'ANALISI STATICA LINEARE'!$G$9*('ANALISI STATICA LINEARE'!$G$29/B271),'ANALISI STATICA LINEARE'!$G$23*'ANALISI STATICA LINEARE'!$G$26*'ANALISI STATICA LINEARE'!$G$33*'ANALISI STATICA LINEARE'!$G$9*(('ANALISI STATICA LINEARE'!$G$29*'ANALISI STATICA LINEARE'!$G$30)/B271^2))))</f>
        <v>4.4699500312026443E-2</v>
      </c>
      <c r="E271" s="20"/>
      <c r="F271" s="20"/>
      <c r="G271" s="20"/>
      <c r="H271" s="20"/>
      <c r="I271" s="20"/>
      <c r="J271" s="20"/>
      <c r="K271" s="20"/>
      <c r="L271" s="20"/>
      <c r="M271" s="20"/>
      <c r="N271" s="20"/>
    </row>
    <row r="272" spans="2:14" x14ac:dyDescent="0.25">
      <c r="B272" s="177">
        <f t="shared" si="4"/>
        <v>2.6099999999999883</v>
      </c>
      <c r="C272" s="171">
        <f>1/'ANALISI STATICA LINEARE'!$G$22*IF(B272&lt;'ANALISI STATICA LINEARE'!$G$28,'ANALISI STATICA LINEARE'!$G$23*'ANALISI STATICA LINEARE'!$G$26*'ANALISI STATICA LINEARE'!$G$32*'ANALISI STATICA LINEARE'!$G$9*(B272/'ANALISI STATICA LINEARE'!$G$28+1/('ANALISI STATICA LINEARE'!$G$32*'ANALISI STATICA LINEARE'!$G$9)*(1-B272/'ANALISI STATICA LINEARE'!$G$28)),IF(B272&lt;'ANALISI STATICA LINEARE'!$G$29,'ANALISI STATICA LINEARE'!$G$23*'ANALISI STATICA LINEARE'!$G$26*'ANALISI STATICA LINEARE'!$G$32*'ANALISI STATICA LINEARE'!$G$9,IF(B272&lt;'ANALISI STATICA LINEARE'!$G$30,'ANALISI STATICA LINEARE'!$G$23*'ANALISI STATICA LINEARE'!$G$26*'ANALISI STATICA LINEARE'!$G$32*'ANALISI STATICA LINEARE'!$G$9*('ANALISI STATICA LINEARE'!$G$29/B272),'ANALISI STATICA LINEARE'!$G$23*'ANALISI STATICA LINEARE'!$G$26*'ANALISI STATICA LINEARE'!$G$32*'ANALISI STATICA LINEARE'!$G$9*(('ANALISI STATICA LINEARE'!$G$29*'ANALISI STATICA LINEARE'!$G$30)/B272^2))))</f>
        <v>0.12824132503312416</v>
      </c>
      <c r="D272" s="171">
        <f>1/'ANALISI STATICA LINEARE'!$G$22*IF(B272&lt;'ANALISI STATICA LINEARE'!$G$28,'ANALISI STATICA LINEARE'!$G$23*'ANALISI STATICA LINEARE'!$G$26*'ANALISI STATICA LINEARE'!$G$33*'ANALISI STATICA LINEARE'!$G$9*(B272/'ANALISI STATICA LINEARE'!$G$28+1/('ANALISI STATICA LINEARE'!$G$33*'ANALISI STATICA LINEARE'!$G$9)*(1-B272/'ANALISI STATICA LINEARE'!$G$28)),IF(B272&lt;'ANALISI STATICA LINEARE'!$G$29,'ANALISI STATICA LINEARE'!$G$23*'ANALISI STATICA LINEARE'!$G$26*'ANALISI STATICA LINEARE'!$G$33*'ANALISI STATICA LINEARE'!$G$9,IF(B272&lt;'ANALISI STATICA LINEARE'!$G$30,'ANALISI STATICA LINEARE'!$G$23*'ANALISI STATICA LINEARE'!$G$26*'ANALISI STATICA LINEARE'!$G$33*'ANALISI STATICA LINEARE'!$G$9*('ANALISI STATICA LINEARE'!$G$29/B272),'ANALISI STATICA LINEARE'!$G$23*'ANALISI STATICA LINEARE'!$G$26*'ANALISI STATICA LINEARE'!$G$33*'ANALISI STATICA LINEARE'!$G$9*(('ANALISI STATICA LINEARE'!$G$29*'ANALISI STATICA LINEARE'!$G$30)/B272^2))))</f>
        <v>4.4528237858723667E-2</v>
      </c>
      <c r="E272" s="20"/>
      <c r="F272" s="20"/>
      <c r="G272" s="20"/>
      <c r="H272" s="20"/>
      <c r="I272" s="20"/>
      <c r="J272" s="20"/>
      <c r="K272" s="20"/>
      <c r="L272" s="20"/>
      <c r="M272" s="20"/>
      <c r="N272" s="20"/>
    </row>
    <row r="273" spans="2:14" x14ac:dyDescent="0.25">
      <c r="B273" s="177">
        <f t="shared" si="4"/>
        <v>2.6199999999999881</v>
      </c>
      <c r="C273" s="171">
        <f>1/'ANALISI STATICA LINEARE'!$G$22*IF(B273&lt;'ANALISI STATICA LINEARE'!$G$28,'ANALISI STATICA LINEARE'!$G$23*'ANALISI STATICA LINEARE'!$G$26*'ANALISI STATICA LINEARE'!$G$32*'ANALISI STATICA LINEARE'!$G$9*(B273/'ANALISI STATICA LINEARE'!$G$28+1/('ANALISI STATICA LINEARE'!$G$32*'ANALISI STATICA LINEARE'!$G$9)*(1-B273/'ANALISI STATICA LINEARE'!$G$28)),IF(B273&lt;'ANALISI STATICA LINEARE'!$G$29,'ANALISI STATICA LINEARE'!$G$23*'ANALISI STATICA LINEARE'!$G$26*'ANALISI STATICA LINEARE'!$G$32*'ANALISI STATICA LINEARE'!$G$9,IF(B273&lt;'ANALISI STATICA LINEARE'!$G$30,'ANALISI STATICA LINEARE'!$G$23*'ANALISI STATICA LINEARE'!$G$26*'ANALISI STATICA LINEARE'!$G$32*'ANALISI STATICA LINEARE'!$G$9*('ANALISI STATICA LINEARE'!$G$29/B273),'ANALISI STATICA LINEARE'!$G$23*'ANALISI STATICA LINEARE'!$G$26*'ANALISI STATICA LINEARE'!$G$32*'ANALISI STATICA LINEARE'!$G$9*(('ANALISI STATICA LINEARE'!$G$29*'ANALISI STATICA LINEARE'!$G$30)/B273^2))))</f>
        <v>0.12775185432689085</v>
      </c>
      <c r="D273" s="171">
        <f>1/'ANALISI STATICA LINEARE'!$G$22*IF(B273&lt;'ANALISI STATICA LINEARE'!$G$28,'ANALISI STATICA LINEARE'!$G$23*'ANALISI STATICA LINEARE'!$G$26*'ANALISI STATICA LINEARE'!$G$33*'ANALISI STATICA LINEARE'!$G$9*(B273/'ANALISI STATICA LINEARE'!$G$28+1/('ANALISI STATICA LINEARE'!$G$33*'ANALISI STATICA LINEARE'!$G$9)*(1-B273/'ANALISI STATICA LINEARE'!$G$28)),IF(B273&lt;'ANALISI STATICA LINEARE'!$G$29,'ANALISI STATICA LINEARE'!$G$23*'ANALISI STATICA LINEARE'!$G$26*'ANALISI STATICA LINEARE'!$G$33*'ANALISI STATICA LINEARE'!$G$9,IF(B273&lt;'ANALISI STATICA LINEARE'!$G$30,'ANALISI STATICA LINEARE'!$G$23*'ANALISI STATICA LINEARE'!$G$26*'ANALISI STATICA LINEARE'!$G$33*'ANALISI STATICA LINEARE'!$G$9*('ANALISI STATICA LINEARE'!$G$29/B273),'ANALISI STATICA LINEARE'!$G$23*'ANALISI STATICA LINEARE'!$G$26*'ANALISI STATICA LINEARE'!$G$33*'ANALISI STATICA LINEARE'!$G$9*(('ANALISI STATICA LINEARE'!$G$29*'ANALISI STATICA LINEARE'!$G$30)/B273^2))))</f>
        <v>4.4358282752392661E-2</v>
      </c>
      <c r="E273" s="20"/>
      <c r="F273" s="20"/>
      <c r="G273" s="20"/>
      <c r="H273" s="20"/>
      <c r="I273" s="20"/>
      <c r="J273" s="20"/>
      <c r="K273" s="20"/>
      <c r="L273" s="20"/>
      <c r="M273" s="20"/>
      <c r="N273" s="20"/>
    </row>
    <row r="274" spans="2:14" x14ac:dyDescent="0.25">
      <c r="B274" s="177">
        <f t="shared" si="4"/>
        <v>2.6299999999999879</v>
      </c>
      <c r="C274" s="171">
        <f>1/'ANALISI STATICA LINEARE'!$G$22*IF(B274&lt;'ANALISI STATICA LINEARE'!$G$28,'ANALISI STATICA LINEARE'!$G$23*'ANALISI STATICA LINEARE'!$G$26*'ANALISI STATICA LINEARE'!$G$32*'ANALISI STATICA LINEARE'!$G$9*(B274/'ANALISI STATICA LINEARE'!$G$28+1/('ANALISI STATICA LINEARE'!$G$32*'ANALISI STATICA LINEARE'!$G$9)*(1-B274/'ANALISI STATICA LINEARE'!$G$28)),IF(B274&lt;'ANALISI STATICA LINEARE'!$G$29,'ANALISI STATICA LINEARE'!$G$23*'ANALISI STATICA LINEARE'!$G$26*'ANALISI STATICA LINEARE'!$G$32*'ANALISI STATICA LINEARE'!$G$9,IF(B274&lt;'ANALISI STATICA LINEARE'!$G$30,'ANALISI STATICA LINEARE'!$G$23*'ANALISI STATICA LINEARE'!$G$26*'ANALISI STATICA LINEARE'!$G$32*'ANALISI STATICA LINEARE'!$G$9*('ANALISI STATICA LINEARE'!$G$29/B274),'ANALISI STATICA LINEARE'!$G$23*'ANALISI STATICA LINEARE'!$G$26*'ANALISI STATICA LINEARE'!$G$32*'ANALISI STATICA LINEARE'!$G$9*(('ANALISI STATICA LINEARE'!$G$29*'ANALISI STATICA LINEARE'!$G$30)/B274^2))))</f>
        <v>0.12726610583135134</v>
      </c>
      <c r="D274" s="171">
        <f>1/'ANALISI STATICA LINEARE'!$G$22*IF(B274&lt;'ANALISI STATICA LINEARE'!$G$28,'ANALISI STATICA LINEARE'!$G$23*'ANALISI STATICA LINEARE'!$G$26*'ANALISI STATICA LINEARE'!$G$33*'ANALISI STATICA LINEARE'!$G$9*(B274/'ANALISI STATICA LINEARE'!$G$28+1/('ANALISI STATICA LINEARE'!$G$33*'ANALISI STATICA LINEARE'!$G$9)*(1-B274/'ANALISI STATICA LINEARE'!$G$28)),IF(B274&lt;'ANALISI STATICA LINEARE'!$G$29,'ANALISI STATICA LINEARE'!$G$23*'ANALISI STATICA LINEARE'!$G$26*'ANALISI STATICA LINEARE'!$G$33*'ANALISI STATICA LINEARE'!$G$9,IF(B274&lt;'ANALISI STATICA LINEARE'!$G$30,'ANALISI STATICA LINEARE'!$G$23*'ANALISI STATICA LINEARE'!$G$26*'ANALISI STATICA LINEARE'!$G$33*'ANALISI STATICA LINEARE'!$G$9*('ANALISI STATICA LINEARE'!$G$29/B274),'ANALISI STATICA LINEARE'!$G$23*'ANALISI STATICA LINEARE'!$G$26*'ANALISI STATICA LINEARE'!$G$33*'ANALISI STATICA LINEARE'!$G$9*(('ANALISI STATICA LINEARE'!$G$29*'ANALISI STATICA LINEARE'!$G$30)/B274^2))))</f>
        <v>4.4189620080330332E-2</v>
      </c>
      <c r="E274" s="20"/>
      <c r="F274" s="20"/>
      <c r="G274" s="20"/>
      <c r="H274" s="20"/>
      <c r="I274" s="20"/>
      <c r="J274" s="20"/>
      <c r="K274" s="20"/>
      <c r="L274" s="20"/>
      <c r="M274" s="20"/>
      <c r="N274" s="20"/>
    </row>
    <row r="275" spans="2:14" x14ac:dyDescent="0.25">
      <c r="B275" s="177">
        <f t="shared" si="4"/>
        <v>2.6399999999999877</v>
      </c>
      <c r="C275" s="171">
        <f>1/'ANALISI STATICA LINEARE'!$G$22*IF(B275&lt;'ANALISI STATICA LINEARE'!$G$28,'ANALISI STATICA LINEARE'!$G$23*'ANALISI STATICA LINEARE'!$G$26*'ANALISI STATICA LINEARE'!$G$32*'ANALISI STATICA LINEARE'!$G$9*(B275/'ANALISI STATICA LINEARE'!$G$28+1/('ANALISI STATICA LINEARE'!$G$32*'ANALISI STATICA LINEARE'!$G$9)*(1-B275/'ANALISI STATICA LINEARE'!$G$28)),IF(B275&lt;'ANALISI STATICA LINEARE'!$G$29,'ANALISI STATICA LINEARE'!$G$23*'ANALISI STATICA LINEARE'!$G$26*'ANALISI STATICA LINEARE'!$G$32*'ANALISI STATICA LINEARE'!$G$9,IF(B275&lt;'ANALISI STATICA LINEARE'!$G$30,'ANALISI STATICA LINEARE'!$G$23*'ANALISI STATICA LINEARE'!$G$26*'ANALISI STATICA LINEARE'!$G$32*'ANALISI STATICA LINEARE'!$G$9*('ANALISI STATICA LINEARE'!$G$29/B275),'ANALISI STATICA LINEARE'!$G$23*'ANALISI STATICA LINEARE'!$G$26*'ANALISI STATICA LINEARE'!$G$32*'ANALISI STATICA LINEARE'!$G$9*(('ANALISI STATICA LINEARE'!$G$29*'ANALISI STATICA LINEARE'!$G$30)/B275^2))))</f>
        <v>0.12678403724865683</v>
      </c>
      <c r="D275" s="171">
        <f>1/'ANALISI STATICA LINEARE'!$G$22*IF(B275&lt;'ANALISI STATICA LINEARE'!$G$28,'ANALISI STATICA LINEARE'!$G$23*'ANALISI STATICA LINEARE'!$G$26*'ANALISI STATICA LINEARE'!$G$33*'ANALISI STATICA LINEARE'!$G$9*(B275/'ANALISI STATICA LINEARE'!$G$28+1/('ANALISI STATICA LINEARE'!$G$33*'ANALISI STATICA LINEARE'!$G$9)*(1-B275/'ANALISI STATICA LINEARE'!$G$28)),IF(B275&lt;'ANALISI STATICA LINEARE'!$G$29,'ANALISI STATICA LINEARE'!$G$23*'ANALISI STATICA LINEARE'!$G$26*'ANALISI STATICA LINEARE'!$G$33*'ANALISI STATICA LINEARE'!$G$9,IF(B275&lt;'ANALISI STATICA LINEARE'!$G$30,'ANALISI STATICA LINEARE'!$G$23*'ANALISI STATICA LINEARE'!$G$26*'ANALISI STATICA LINEARE'!$G$33*'ANALISI STATICA LINEARE'!$G$9*('ANALISI STATICA LINEARE'!$G$29/B275),'ANALISI STATICA LINEARE'!$G$23*'ANALISI STATICA LINEARE'!$G$26*'ANALISI STATICA LINEARE'!$G$33*'ANALISI STATICA LINEARE'!$G$9*(('ANALISI STATICA LINEARE'!$G$29*'ANALISI STATICA LINEARE'!$G$30)/B275^2))))</f>
        <v>4.4022235155783629E-2</v>
      </c>
      <c r="E275" s="20"/>
      <c r="F275" s="20"/>
      <c r="G275" s="20"/>
      <c r="H275" s="20"/>
      <c r="I275" s="20"/>
      <c r="J275" s="20"/>
      <c r="K275" s="20"/>
      <c r="L275" s="20"/>
      <c r="M275" s="20"/>
      <c r="N275" s="20"/>
    </row>
    <row r="276" spans="2:14" x14ac:dyDescent="0.25">
      <c r="B276" s="177">
        <f t="shared" si="4"/>
        <v>2.6499999999999875</v>
      </c>
      <c r="C276" s="171">
        <f>1/'ANALISI STATICA LINEARE'!$G$22*IF(B276&lt;'ANALISI STATICA LINEARE'!$G$28,'ANALISI STATICA LINEARE'!$G$23*'ANALISI STATICA LINEARE'!$G$26*'ANALISI STATICA LINEARE'!$G$32*'ANALISI STATICA LINEARE'!$G$9*(B276/'ANALISI STATICA LINEARE'!$G$28+1/('ANALISI STATICA LINEARE'!$G$32*'ANALISI STATICA LINEARE'!$G$9)*(1-B276/'ANALISI STATICA LINEARE'!$G$28)),IF(B276&lt;'ANALISI STATICA LINEARE'!$G$29,'ANALISI STATICA LINEARE'!$G$23*'ANALISI STATICA LINEARE'!$G$26*'ANALISI STATICA LINEARE'!$G$32*'ANALISI STATICA LINEARE'!$G$9,IF(B276&lt;'ANALISI STATICA LINEARE'!$G$30,'ANALISI STATICA LINEARE'!$G$23*'ANALISI STATICA LINEARE'!$G$26*'ANALISI STATICA LINEARE'!$G$32*'ANALISI STATICA LINEARE'!$G$9*('ANALISI STATICA LINEARE'!$G$29/B276),'ANALISI STATICA LINEARE'!$G$23*'ANALISI STATICA LINEARE'!$G$26*'ANALISI STATICA LINEARE'!$G$32*'ANALISI STATICA LINEARE'!$G$9*(('ANALISI STATICA LINEARE'!$G$29*'ANALISI STATICA LINEARE'!$G$30)/B276^2))))</f>
        <v>0.12584804698491672</v>
      </c>
      <c r="D276" s="171">
        <f>1/'ANALISI STATICA LINEARE'!$G$22*IF(B276&lt;'ANALISI STATICA LINEARE'!$G$28,'ANALISI STATICA LINEARE'!$G$23*'ANALISI STATICA LINEARE'!$G$26*'ANALISI STATICA LINEARE'!$G$33*'ANALISI STATICA LINEARE'!$G$9*(B276/'ANALISI STATICA LINEARE'!$G$28+1/('ANALISI STATICA LINEARE'!$G$33*'ANALISI STATICA LINEARE'!$G$9)*(1-B276/'ANALISI STATICA LINEARE'!$G$28)),IF(B276&lt;'ANALISI STATICA LINEARE'!$G$29,'ANALISI STATICA LINEARE'!$G$23*'ANALISI STATICA LINEARE'!$G$26*'ANALISI STATICA LINEARE'!$G$33*'ANALISI STATICA LINEARE'!$G$9,IF(B276&lt;'ANALISI STATICA LINEARE'!$G$30,'ANALISI STATICA LINEARE'!$G$23*'ANALISI STATICA LINEARE'!$G$26*'ANALISI STATICA LINEARE'!$G$33*'ANALISI STATICA LINEARE'!$G$9*('ANALISI STATICA LINEARE'!$G$29/B276),'ANALISI STATICA LINEARE'!$G$23*'ANALISI STATICA LINEARE'!$G$26*'ANALISI STATICA LINEARE'!$G$33*'ANALISI STATICA LINEARE'!$G$9*(('ANALISI STATICA LINEARE'!$G$29*'ANALISI STATICA LINEARE'!$G$30)/B276^2))))</f>
        <v>4.3697238536429414E-2</v>
      </c>
      <c r="E276" s="20"/>
      <c r="F276" s="20"/>
      <c r="G276" s="20"/>
      <c r="H276" s="20"/>
      <c r="I276" s="20"/>
      <c r="J276" s="20"/>
      <c r="K276" s="20"/>
      <c r="L276" s="20"/>
      <c r="M276" s="20"/>
      <c r="N276" s="20"/>
    </row>
    <row r="277" spans="2:14" x14ac:dyDescent="0.25">
      <c r="B277" s="177">
        <f t="shared" si="4"/>
        <v>2.6599999999999873</v>
      </c>
      <c r="C277" s="171">
        <f>1/'ANALISI STATICA LINEARE'!$G$22*IF(B277&lt;'ANALISI STATICA LINEARE'!$G$28,'ANALISI STATICA LINEARE'!$G$23*'ANALISI STATICA LINEARE'!$G$26*'ANALISI STATICA LINEARE'!$G$32*'ANALISI STATICA LINEARE'!$G$9*(B277/'ANALISI STATICA LINEARE'!$G$28+1/('ANALISI STATICA LINEARE'!$G$32*'ANALISI STATICA LINEARE'!$G$9)*(1-B277/'ANALISI STATICA LINEARE'!$G$28)),IF(B277&lt;'ANALISI STATICA LINEARE'!$G$29,'ANALISI STATICA LINEARE'!$G$23*'ANALISI STATICA LINEARE'!$G$26*'ANALISI STATICA LINEARE'!$G$32*'ANALISI STATICA LINEARE'!$G$9,IF(B277&lt;'ANALISI STATICA LINEARE'!$G$30,'ANALISI STATICA LINEARE'!$G$23*'ANALISI STATICA LINEARE'!$G$26*'ANALISI STATICA LINEARE'!$G$32*'ANALISI STATICA LINEARE'!$G$9*('ANALISI STATICA LINEARE'!$G$29/B277),'ANALISI STATICA LINEARE'!$G$23*'ANALISI STATICA LINEARE'!$G$26*'ANALISI STATICA LINEARE'!$G$32*'ANALISI STATICA LINEARE'!$G$9*(('ANALISI STATICA LINEARE'!$G$29*'ANALISI STATICA LINEARE'!$G$30)/B277^2))))</f>
        <v>0.12490359968788196</v>
      </c>
      <c r="D277" s="171">
        <f>1/'ANALISI STATICA LINEARE'!$G$22*IF(B277&lt;'ANALISI STATICA LINEARE'!$G$28,'ANALISI STATICA LINEARE'!$G$23*'ANALISI STATICA LINEARE'!$G$26*'ANALISI STATICA LINEARE'!$G$33*'ANALISI STATICA LINEARE'!$G$9*(B277/'ANALISI STATICA LINEARE'!$G$28+1/('ANALISI STATICA LINEARE'!$G$33*'ANALISI STATICA LINEARE'!$G$9)*(1-B277/'ANALISI STATICA LINEARE'!$G$28)),IF(B277&lt;'ANALISI STATICA LINEARE'!$G$29,'ANALISI STATICA LINEARE'!$G$23*'ANALISI STATICA LINEARE'!$G$26*'ANALISI STATICA LINEARE'!$G$33*'ANALISI STATICA LINEARE'!$G$9,IF(B277&lt;'ANALISI STATICA LINEARE'!$G$30,'ANALISI STATICA LINEARE'!$G$23*'ANALISI STATICA LINEARE'!$G$26*'ANALISI STATICA LINEARE'!$G$33*'ANALISI STATICA LINEARE'!$G$9*('ANALISI STATICA LINEARE'!$G$29/B277),'ANALISI STATICA LINEARE'!$G$23*'ANALISI STATICA LINEARE'!$G$26*'ANALISI STATICA LINEARE'!$G$33*'ANALISI STATICA LINEARE'!$G$9*(('ANALISI STATICA LINEARE'!$G$29*'ANALISI STATICA LINEARE'!$G$30)/B277^2))))</f>
        <v>4.336930544718124E-2</v>
      </c>
      <c r="E277" s="20"/>
      <c r="F277" s="20"/>
      <c r="G277" s="20"/>
      <c r="H277" s="20"/>
      <c r="I277" s="20"/>
      <c r="J277" s="20"/>
      <c r="K277" s="20"/>
      <c r="L277" s="20"/>
      <c r="M277" s="20"/>
      <c r="N277" s="20"/>
    </row>
    <row r="278" spans="2:14" x14ac:dyDescent="0.25">
      <c r="B278" s="177">
        <f t="shared" si="4"/>
        <v>2.6699999999999871</v>
      </c>
      <c r="C278" s="171">
        <f>1/'ANALISI STATICA LINEARE'!$G$22*IF(B278&lt;'ANALISI STATICA LINEARE'!$G$28,'ANALISI STATICA LINEARE'!$G$23*'ANALISI STATICA LINEARE'!$G$26*'ANALISI STATICA LINEARE'!$G$32*'ANALISI STATICA LINEARE'!$G$9*(B278/'ANALISI STATICA LINEARE'!$G$28+1/('ANALISI STATICA LINEARE'!$G$32*'ANALISI STATICA LINEARE'!$G$9)*(1-B278/'ANALISI STATICA LINEARE'!$G$28)),IF(B278&lt;'ANALISI STATICA LINEARE'!$G$29,'ANALISI STATICA LINEARE'!$G$23*'ANALISI STATICA LINEARE'!$G$26*'ANALISI STATICA LINEARE'!$G$32*'ANALISI STATICA LINEARE'!$G$9,IF(B278&lt;'ANALISI STATICA LINEARE'!$G$30,'ANALISI STATICA LINEARE'!$G$23*'ANALISI STATICA LINEARE'!$G$26*'ANALISI STATICA LINEARE'!$G$32*'ANALISI STATICA LINEARE'!$G$9*('ANALISI STATICA LINEARE'!$G$29/B278),'ANALISI STATICA LINEARE'!$G$23*'ANALISI STATICA LINEARE'!$G$26*'ANALISI STATICA LINEARE'!$G$32*'ANALISI STATICA LINEARE'!$G$9*(('ANALISI STATICA LINEARE'!$G$29*'ANALISI STATICA LINEARE'!$G$30)/B278^2))))</f>
        <v>0.12396974427353137</v>
      </c>
      <c r="D278" s="171">
        <f>1/'ANALISI STATICA LINEARE'!$G$22*IF(B278&lt;'ANALISI STATICA LINEARE'!$G$28,'ANALISI STATICA LINEARE'!$G$23*'ANALISI STATICA LINEARE'!$G$26*'ANALISI STATICA LINEARE'!$G$33*'ANALISI STATICA LINEARE'!$G$9*(B278/'ANALISI STATICA LINEARE'!$G$28+1/('ANALISI STATICA LINEARE'!$G$33*'ANALISI STATICA LINEARE'!$G$9)*(1-B278/'ANALISI STATICA LINEARE'!$G$28)),IF(B278&lt;'ANALISI STATICA LINEARE'!$G$29,'ANALISI STATICA LINEARE'!$G$23*'ANALISI STATICA LINEARE'!$G$26*'ANALISI STATICA LINEARE'!$G$33*'ANALISI STATICA LINEARE'!$G$9,IF(B278&lt;'ANALISI STATICA LINEARE'!$G$30,'ANALISI STATICA LINEARE'!$G$23*'ANALISI STATICA LINEARE'!$G$26*'ANALISI STATICA LINEARE'!$G$33*'ANALISI STATICA LINEARE'!$G$9*('ANALISI STATICA LINEARE'!$G$29/B278),'ANALISI STATICA LINEARE'!$G$23*'ANALISI STATICA LINEARE'!$G$26*'ANALISI STATICA LINEARE'!$G$33*'ANALISI STATICA LINEARE'!$G$9*(('ANALISI STATICA LINEARE'!$G$29*'ANALISI STATICA LINEARE'!$G$30)/B278^2))))</f>
        <v>4.3045050094976174E-2</v>
      </c>
      <c r="E278" s="20"/>
      <c r="F278" s="20"/>
      <c r="G278" s="20"/>
      <c r="H278" s="20"/>
      <c r="I278" s="20"/>
      <c r="J278" s="20"/>
      <c r="K278" s="20"/>
      <c r="L278" s="20"/>
      <c r="M278" s="20"/>
      <c r="N278" s="20"/>
    </row>
    <row r="279" spans="2:14" x14ac:dyDescent="0.25">
      <c r="B279" s="177">
        <f t="shared" si="4"/>
        <v>2.6799999999999868</v>
      </c>
      <c r="C279" s="171">
        <f>1/'ANALISI STATICA LINEARE'!$G$22*IF(B279&lt;'ANALISI STATICA LINEARE'!$G$28,'ANALISI STATICA LINEARE'!$G$23*'ANALISI STATICA LINEARE'!$G$26*'ANALISI STATICA LINEARE'!$G$32*'ANALISI STATICA LINEARE'!$G$9*(B279/'ANALISI STATICA LINEARE'!$G$28+1/('ANALISI STATICA LINEARE'!$G$32*'ANALISI STATICA LINEARE'!$G$9)*(1-B279/'ANALISI STATICA LINEARE'!$G$28)),IF(B279&lt;'ANALISI STATICA LINEARE'!$G$29,'ANALISI STATICA LINEARE'!$G$23*'ANALISI STATICA LINEARE'!$G$26*'ANALISI STATICA LINEARE'!$G$32*'ANALISI STATICA LINEARE'!$G$9,IF(B279&lt;'ANALISI STATICA LINEARE'!$G$30,'ANALISI STATICA LINEARE'!$G$23*'ANALISI STATICA LINEARE'!$G$26*'ANALISI STATICA LINEARE'!$G$32*'ANALISI STATICA LINEARE'!$G$9*('ANALISI STATICA LINEARE'!$G$29/B279),'ANALISI STATICA LINEARE'!$G$23*'ANALISI STATICA LINEARE'!$G$26*'ANALISI STATICA LINEARE'!$G$32*'ANALISI STATICA LINEARE'!$G$9*(('ANALISI STATICA LINEARE'!$G$29*'ANALISI STATICA LINEARE'!$G$30)/B279^2))))</f>
        <v>0.12304632294937318</v>
      </c>
      <c r="D279" s="171">
        <f>1/'ANALISI STATICA LINEARE'!$G$22*IF(B279&lt;'ANALISI STATICA LINEARE'!$G$28,'ANALISI STATICA LINEARE'!$G$23*'ANALISI STATICA LINEARE'!$G$26*'ANALISI STATICA LINEARE'!$G$33*'ANALISI STATICA LINEARE'!$G$9*(B279/'ANALISI STATICA LINEARE'!$G$28+1/('ANALISI STATICA LINEARE'!$G$33*'ANALISI STATICA LINEARE'!$G$9)*(1-B279/'ANALISI STATICA LINEARE'!$G$28)),IF(B279&lt;'ANALISI STATICA LINEARE'!$G$29,'ANALISI STATICA LINEARE'!$G$23*'ANALISI STATICA LINEARE'!$G$26*'ANALISI STATICA LINEARE'!$G$33*'ANALISI STATICA LINEARE'!$G$9,IF(B279&lt;'ANALISI STATICA LINEARE'!$G$30,'ANALISI STATICA LINEARE'!$G$23*'ANALISI STATICA LINEARE'!$G$26*'ANALISI STATICA LINEARE'!$G$33*'ANALISI STATICA LINEARE'!$G$9*('ANALISI STATICA LINEARE'!$G$29/B279),'ANALISI STATICA LINEARE'!$G$23*'ANALISI STATICA LINEARE'!$G$26*'ANALISI STATICA LINEARE'!$G$33*'ANALISI STATICA LINEARE'!$G$9*(('ANALISI STATICA LINEARE'!$G$29*'ANALISI STATICA LINEARE'!$G$30)/B279^2))))</f>
        <v>4.2724417690754572E-2</v>
      </c>
      <c r="E279" s="20"/>
      <c r="F279" s="20"/>
      <c r="G279" s="20"/>
      <c r="H279" s="20"/>
      <c r="I279" s="20"/>
      <c r="J279" s="20"/>
      <c r="K279" s="20"/>
      <c r="L279" s="20"/>
      <c r="M279" s="20"/>
      <c r="N279" s="20"/>
    </row>
    <row r="280" spans="2:14" x14ac:dyDescent="0.25">
      <c r="B280" s="177">
        <f t="shared" si="4"/>
        <v>2.6899999999999866</v>
      </c>
      <c r="C280" s="171">
        <f>1/'ANALISI STATICA LINEARE'!$G$22*IF(B280&lt;'ANALISI STATICA LINEARE'!$G$28,'ANALISI STATICA LINEARE'!$G$23*'ANALISI STATICA LINEARE'!$G$26*'ANALISI STATICA LINEARE'!$G$32*'ANALISI STATICA LINEARE'!$G$9*(B280/'ANALISI STATICA LINEARE'!$G$28+1/('ANALISI STATICA LINEARE'!$G$32*'ANALISI STATICA LINEARE'!$G$9)*(1-B280/'ANALISI STATICA LINEARE'!$G$28)),IF(B280&lt;'ANALISI STATICA LINEARE'!$G$29,'ANALISI STATICA LINEARE'!$G$23*'ANALISI STATICA LINEARE'!$G$26*'ANALISI STATICA LINEARE'!$G$32*'ANALISI STATICA LINEARE'!$G$9,IF(B280&lt;'ANALISI STATICA LINEARE'!$G$30,'ANALISI STATICA LINEARE'!$G$23*'ANALISI STATICA LINEARE'!$G$26*'ANALISI STATICA LINEARE'!$G$32*'ANALISI STATICA LINEARE'!$G$9*('ANALISI STATICA LINEARE'!$G$29/B280),'ANALISI STATICA LINEARE'!$G$23*'ANALISI STATICA LINEARE'!$G$26*'ANALISI STATICA LINEARE'!$G$32*'ANALISI STATICA LINEARE'!$G$9*(('ANALISI STATICA LINEARE'!$G$29*'ANALISI STATICA LINEARE'!$G$30)/B280^2))))</f>
        <v>0.12213318085039979</v>
      </c>
      <c r="D280" s="171">
        <f>1/'ANALISI STATICA LINEARE'!$G$22*IF(B280&lt;'ANALISI STATICA LINEARE'!$G$28,'ANALISI STATICA LINEARE'!$G$23*'ANALISI STATICA LINEARE'!$G$26*'ANALISI STATICA LINEARE'!$G$33*'ANALISI STATICA LINEARE'!$G$9*(B280/'ANALISI STATICA LINEARE'!$G$28+1/('ANALISI STATICA LINEARE'!$G$33*'ANALISI STATICA LINEARE'!$G$9)*(1-B280/'ANALISI STATICA LINEARE'!$G$28)),IF(B280&lt;'ANALISI STATICA LINEARE'!$G$29,'ANALISI STATICA LINEARE'!$G$23*'ANALISI STATICA LINEARE'!$G$26*'ANALISI STATICA LINEARE'!$G$33*'ANALISI STATICA LINEARE'!$G$9,IF(B280&lt;'ANALISI STATICA LINEARE'!$G$30,'ANALISI STATICA LINEARE'!$G$23*'ANALISI STATICA LINEARE'!$G$26*'ANALISI STATICA LINEARE'!$G$33*'ANALISI STATICA LINEARE'!$G$9*('ANALISI STATICA LINEARE'!$G$29/B280),'ANALISI STATICA LINEARE'!$G$23*'ANALISI STATICA LINEARE'!$G$26*'ANALISI STATICA LINEARE'!$G$33*'ANALISI STATICA LINEARE'!$G$9*(('ANALISI STATICA LINEARE'!$G$29*'ANALISI STATICA LINEARE'!$G$30)/B280^2))))</f>
        <v>4.2407354461944373E-2</v>
      </c>
      <c r="E280" s="20"/>
      <c r="F280" s="20"/>
      <c r="G280" s="20"/>
      <c r="H280" s="20"/>
      <c r="I280" s="20"/>
      <c r="J280" s="20"/>
      <c r="K280" s="20"/>
      <c r="L280" s="20"/>
      <c r="M280" s="20"/>
      <c r="N280" s="20"/>
    </row>
    <row r="281" spans="2:14" x14ac:dyDescent="0.25">
      <c r="B281" s="177">
        <f t="shared" si="4"/>
        <v>2.6999999999999864</v>
      </c>
      <c r="C281" s="171">
        <f>1/'ANALISI STATICA LINEARE'!$G$22*IF(B281&lt;'ANALISI STATICA LINEARE'!$G$28,'ANALISI STATICA LINEARE'!$G$23*'ANALISI STATICA LINEARE'!$G$26*'ANALISI STATICA LINEARE'!$G$32*'ANALISI STATICA LINEARE'!$G$9*(B281/'ANALISI STATICA LINEARE'!$G$28+1/('ANALISI STATICA LINEARE'!$G$32*'ANALISI STATICA LINEARE'!$G$9)*(1-B281/'ANALISI STATICA LINEARE'!$G$28)),IF(B281&lt;'ANALISI STATICA LINEARE'!$G$29,'ANALISI STATICA LINEARE'!$G$23*'ANALISI STATICA LINEARE'!$G$26*'ANALISI STATICA LINEARE'!$G$32*'ANALISI STATICA LINEARE'!$G$9,IF(B281&lt;'ANALISI STATICA LINEARE'!$G$30,'ANALISI STATICA LINEARE'!$G$23*'ANALISI STATICA LINEARE'!$G$26*'ANALISI STATICA LINEARE'!$G$32*'ANALISI STATICA LINEARE'!$G$9*('ANALISI STATICA LINEARE'!$G$29/B281),'ANALISI STATICA LINEARE'!$G$23*'ANALISI STATICA LINEARE'!$G$26*'ANALISI STATICA LINEARE'!$G$32*'ANALISI STATICA LINEARE'!$G$9*(('ANALISI STATICA LINEARE'!$G$29*'ANALISI STATICA LINEARE'!$G$30)/B281^2))))</f>
        <v>0.12123016597415337</v>
      </c>
      <c r="D281" s="171">
        <f>1/'ANALISI STATICA LINEARE'!$G$22*IF(B281&lt;'ANALISI STATICA LINEARE'!$G$28,'ANALISI STATICA LINEARE'!$G$23*'ANALISI STATICA LINEARE'!$G$26*'ANALISI STATICA LINEARE'!$G$33*'ANALISI STATICA LINEARE'!$G$9*(B281/'ANALISI STATICA LINEARE'!$G$28+1/('ANALISI STATICA LINEARE'!$G$33*'ANALISI STATICA LINEARE'!$G$9)*(1-B281/'ANALISI STATICA LINEARE'!$G$28)),IF(B281&lt;'ANALISI STATICA LINEARE'!$G$29,'ANALISI STATICA LINEARE'!$G$23*'ANALISI STATICA LINEARE'!$G$26*'ANALISI STATICA LINEARE'!$G$33*'ANALISI STATICA LINEARE'!$G$9,IF(B281&lt;'ANALISI STATICA LINEARE'!$G$30,'ANALISI STATICA LINEARE'!$G$23*'ANALISI STATICA LINEARE'!$G$26*'ANALISI STATICA LINEARE'!$G$33*'ANALISI STATICA LINEARE'!$G$9*('ANALISI STATICA LINEARE'!$G$29/B281),'ANALISI STATICA LINEARE'!$G$23*'ANALISI STATICA LINEARE'!$G$26*'ANALISI STATICA LINEARE'!$G$33*'ANALISI STATICA LINEARE'!$G$9*(('ANALISI STATICA LINEARE'!$G$29*'ANALISI STATICA LINEARE'!$G$30)/B281^2))))</f>
        <v>4.2093807629914368E-2</v>
      </c>
      <c r="E281" s="20"/>
      <c r="F281" s="20"/>
      <c r="G281" s="20"/>
      <c r="H281" s="20"/>
      <c r="I281" s="20"/>
      <c r="J281" s="20"/>
      <c r="K281" s="20"/>
      <c r="L281" s="20"/>
      <c r="M281" s="20"/>
      <c r="N281" s="20"/>
    </row>
    <row r="282" spans="2:14" x14ac:dyDescent="0.25">
      <c r="B282" s="177">
        <f t="shared" si="4"/>
        <v>2.7099999999999862</v>
      </c>
      <c r="C282" s="171">
        <f>1/'ANALISI STATICA LINEARE'!$G$22*IF(B282&lt;'ANALISI STATICA LINEARE'!$G$28,'ANALISI STATICA LINEARE'!$G$23*'ANALISI STATICA LINEARE'!$G$26*'ANALISI STATICA LINEARE'!$G$32*'ANALISI STATICA LINEARE'!$G$9*(B282/'ANALISI STATICA LINEARE'!$G$28+1/('ANALISI STATICA LINEARE'!$G$32*'ANALISI STATICA LINEARE'!$G$9)*(1-B282/'ANALISI STATICA LINEARE'!$G$28)),IF(B282&lt;'ANALISI STATICA LINEARE'!$G$29,'ANALISI STATICA LINEARE'!$G$23*'ANALISI STATICA LINEARE'!$G$26*'ANALISI STATICA LINEARE'!$G$32*'ANALISI STATICA LINEARE'!$G$9,IF(B282&lt;'ANALISI STATICA LINEARE'!$G$30,'ANALISI STATICA LINEARE'!$G$23*'ANALISI STATICA LINEARE'!$G$26*'ANALISI STATICA LINEARE'!$G$32*'ANALISI STATICA LINEARE'!$G$9*('ANALISI STATICA LINEARE'!$G$29/B282),'ANALISI STATICA LINEARE'!$G$23*'ANALISI STATICA LINEARE'!$G$26*'ANALISI STATICA LINEARE'!$G$32*'ANALISI STATICA LINEARE'!$G$9*(('ANALISI STATICA LINEARE'!$G$29*'ANALISI STATICA LINEARE'!$G$30)/B282^2))))</f>
        <v>0.12033712911746547</v>
      </c>
      <c r="D282" s="171">
        <f>1/'ANALISI STATICA LINEARE'!$G$22*IF(B282&lt;'ANALISI STATICA LINEARE'!$G$28,'ANALISI STATICA LINEARE'!$G$23*'ANALISI STATICA LINEARE'!$G$26*'ANALISI STATICA LINEARE'!$G$33*'ANALISI STATICA LINEARE'!$G$9*(B282/'ANALISI STATICA LINEARE'!$G$28+1/('ANALISI STATICA LINEARE'!$G$33*'ANALISI STATICA LINEARE'!$G$9)*(1-B282/'ANALISI STATICA LINEARE'!$G$28)),IF(B282&lt;'ANALISI STATICA LINEARE'!$G$29,'ANALISI STATICA LINEARE'!$G$23*'ANALISI STATICA LINEARE'!$G$26*'ANALISI STATICA LINEARE'!$G$33*'ANALISI STATICA LINEARE'!$G$9,IF(B282&lt;'ANALISI STATICA LINEARE'!$G$30,'ANALISI STATICA LINEARE'!$G$23*'ANALISI STATICA LINEARE'!$G$26*'ANALISI STATICA LINEARE'!$G$33*'ANALISI STATICA LINEARE'!$G$9*('ANALISI STATICA LINEARE'!$G$29/B282),'ANALISI STATICA LINEARE'!$G$23*'ANALISI STATICA LINEARE'!$G$26*'ANALISI STATICA LINEARE'!$G$33*'ANALISI STATICA LINEARE'!$G$9*(('ANALISI STATICA LINEARE'!$G$29*'ANALISI STATICA LINEARE'!$G$30)/B282^2))))</f>
        <v>4.1783725388008848E-2</v>
      </c>
      <c r="E282" s="20"/>
      <c r="F282" s="20"/>
      <c r="G282" s="20"/>
      <c r="H282" s="20"/>
      <c r="I282" s="20"/>
      <c r="J282" s="20"/>
      <c r="K282" s="20"/>
      <c r="L282" s="20"/>
      <c r="M282" s="20"/>
      <c r="N282" s="20"/>
    </row>
    <row r="283" spans="2:14" x14ac:dyDescent="0.25">
      <c r="B283" s="177">
        <f t="shared" si="4"/>
        <v>2.719999999999986</v>
      </c>
      <c r="C283" s="171">
        <f>1/'ANALISI STATICA LINEARE'!$G$22*IF(B283&lt;'ANALISI STATICA LINEARE'!$G$28,'ANALISI STATICA LINEARE'!$G$23*'ANALISI STATICA LINEARE'!$G$26*'ANALISI STATICA LINEARE'!$G$32*'ANALISI STATICA LINEARE'!$G$9*(B283/'ANALISI STATICA LINEARE'!$G$28+1/('ANALISI STATICA LINEARE'!$G$32*'ANALISI STATICA LINEARE'!$G$9)*(1-B283/'ANALISI STATICA LINEARE'!$G$28)),IF(B283&lt;'ANALISI STATICA LINEARE'!$G$29,'ANALISI STATICA LINEARE'!$G$23*'ANALISI STATICA LINEARE'!$G$26*'ANALISI STATICA LINEARE'!$G$32*'ANALISI STATICA LINEARE'!$G$9,IF(B283&lt;'ANALISI STATICA LINEARE'!$G$30,'ANALISI STATICA LINEARE'!$G$23*'ANALISI STATICA LINEARE'!$G$26*'ANALISI STATICA LINEARE'!$G$32*'ANALISI STATICA LINEARE'!$G$9*('ANALISI STATICA LINEARE'!$G$29/B283),'ANALISI STATICA LINEARE'!$G$23*'ANALISI STATICA LINEARE'!$G$26*'ANALISI STATICA LINEARE'!$G$32*'ANALISI STATICA LINEARE'!$G$9*(('ANALISI STATICA LINEARE'!$G$29*'ANALISI STATICA LINEARE'!$G$30)/B283^2))))</f>
        <v>0.11945392381482188</v>
      </c>
      <c r="D283" s="171">
        <f>1/'ANALISI STATICA LINEARE'!$G$22*IF(B283&lt;'ANALISI STATICA LINEARE'!$G$28,'ANALISI STATICA LINEARE'!$G$23*'ANALISI STATICA LINEARE'!$G$26*'ANALISI STATICA LINEARE'!$G$33*'ANALISI STATICA LINEARE'!$G$9*(B283/'ANALISI STATICA LINEARE'!$G$28+1/('ANALISI STATICA LINEARE'!$G$33*'ANALISI STATICA LINEARE'!$G$9)*(1-B283/'ANALISI STATICA LINEARE'!$G$28)),IF(B283&lt;'ANALISI STATICA LINEARE'!$G$29,'ANALISI STATICA LINEARE'!$G$23*'ANALISI STATICA LINEARE'!$G$26*'ANALISI STATICA LINEARE'!$G$33*'ANALISI STATICA LINEARE'!$G$9,IF(B283&lt;'ANALISI STATICA LINEARE'!$G$30,'ANALISI STATICA LINEARE'!$G$23*'ANALISI STATICA LINEARE'!$G$26*'ANALISI STATICA LINEARE'!$G$33*'ANALISI STATICA LINEARE'!$G$9*('ANALISI STATICA LINEARE'!$G$29/B283),'ANALISI STATICA LINEARE'!$G$23*'ANALISI STATICA LINEARE'!$G$26*'ANALISI STATICA LINEARE'!$G$33*'ANALISI STATICA LINEARE'!$G$9*(('ANALISI STATICA LINEARE'!$G$29*'ANALISI STATICA LINEARE'!$G$30)/B283^2))))</f>
        <v>4.1477056880146489E-2</v>
      </c>
      <c r="E283" s="20"/>
      <c r="F283" s="20"/>
      <c r="G283" s="20"/>
      <c r="H283" s="20"/>
      <c r="I283" s="20"/>
      <c r="J283" s="20"/>
      <c r="K283" s="20"/>
      <c r="L283" s="20"/>
      <c r="M283" s="20"/>
      <c r="N283" s="20"/>
    </row>
    <row r="284" spans="2:14" x14ac:dyDescent="0.25">
      <c r="B284" s="177">
        <f t="shared" si="4"/>
        <v>2.7299999999999858</v>
      </c>
      <c r="C284" s="171">
        <f>1/'ANALISI STATICA LINEARE'!$G$22*IF(B284&lt;'ANALISI STATICA LINEARE'!$G$28,'ANALISI STATICA LINEARE'!$G$23*'ANALISI STATICA LINEARE'!$G$26*'ANALISI STATICA LINEARE'!$G$32*'ANALISI STATICA LINEARE'!$G$9*(B284/'ANALISI STATICA LINEARE'!$G$28+1/('ANALISI STATICA LINEARE'!$G$32*'ANALISI STATICA LINEARE'!$G$9)*(1-B284/'ANALISI STATICA LINEARE'!$G$28)),IF(B284&lt;'ANALISI STATICA LINEARE'!$G$29,'ANALISI STATICA LINEARE'!$G$23*'ANALISI STATICA LINEARE'!$G$26*'ANALISI STATICA LINEARE'!$G$32*'ANALISI STATICA LINEARE'!$G$9,IF(B284&lt;'ANALISI STATICA LINEARE'!$G$30,'ANALISI STATICA LINEARE'!$G$23*'ANALISI STATICA LINEARE'!$G$26*'ANALISI STATICA LINEARE'!$G$32*'ANALISI STATICA LINEARE'!$G$9*('ANALISI STATICA LINEARE'!$G$29/B284),'ANALISI STATICA LINEARE'!$G$23*'ANALISI STATICA LINEARE'!$G$26*'ANALISI STATICA LINEARE'!$G$32*'ANALISI STATICA LINEARE'!$G$9*(('ANALISI STATICA LINEARE'!$G$29*'ANALISI STATICA LINEARE'!$G$30)/B284^2))))</f>
        <v>0.11858040627830486</v>
      </c>
      <c r="D284" s="171">
        <f>1/'ANALISI STATICA LINEARE'!$G$22*IF(B284&lt;'ANALISI STATICA LINEARE'!$G$28,'ANALISI STATICA LINEARE'!$G$23*'ANALISI STATICA LINEARE'!$G$26*'ANALISI STATICA LINEARE'!$G$33*'ANALISI STATICA LINEARE'!$G$9*(B284/'ANALISI STATICA LINEARE'!$G$28+1/('ANALISI STATICA LINEARE'!$G$33*'ANALISI STATICA LINEARE'!$G$9)*(1-B284/'ANALISI STATICA LINEARE'!$G$28)),IF(B284&lt;'ANALISI STATICA LINEARE'!$G$29,'ANALISI STATICA LINEARE'!$G$23*'ANALISI STATICA LINEARE'!$G$26*'ANALISI STATICA LINEARE'!$G$33*'ANALISI STATICA LINEARE'!$G$9,IF(B284&lt;'ANALISI STATICA LINEARE'!$G$30,'ANALISI STATICA LINEARE'!$G$23*'ANALISI STATICA LINEARE'!$G$26*'ANALISI STATICA LINEARE'!$G$33*'ANALISI STATICA LINEARE'!$G$9*('ANALISI STATICA LINEARE'!$G$29/B284),'ANALISI STATICA LINEARE'!$G$23*'ANALISI STATICA LINEARE'!$G$26*'ANALISI STATICA LINEARE'!$G$33*'ANALISI STATICA LINEARE'!$G$9*(('ANALISI STATICA LINEARE'!$G$29*'ANALISI STATICA LINEARE'!$G$30)/B284^2))))</f>
        <v>4.1173752179966973E-2</v>
      </c>
      <c r="E284" s="20"/>
      <c r="F284" s="20"/>
      <c r="G284" s="20"/>
      <c r="H284" s="20"/>
      <c r="I284" s="20"/>
      <c r="J284" s="20"/>
      <c r="K284" s="20"/>
      <c r="L284" s="20"/>
      <c r="M284" s="20"/>
      <c r="N284" s="20"/>
    </row>
    <row r="285" spans="2:14" x14ac:dyDescent="0.25">
      <c r="B285" s="177">
        <f t="shared" si="4"/>
        <v>2.7399999999999856</v>
      </c>
      <c r="C285" s="171">
        <f>1/'ANALISI STATICA LINEARE'!$G$22*IF(B285&lt;'ANALISI STATICA LINEARE'!$G$28,'ANALISI STATICA LINEARE'!$G$23*'ANALISI STATICA LINEARE'!$G$26*'ANALISI STATICA LINEARE'!$G$32*'ANALISI STATICA LINEARE'!$G$9*(B285/'ANALISI STATICA LINEARE'!$G$28+1/('ANALISI STATICA LINEARE'!$G$32*'ANALISI STATICA LINEARE'!$G$9)*(1-B285/'ANALISI STATICA LINEARE'!$G$28)),IF(B285&lt;'ANALISI STATICA LINEARE'!$G$29,'ANALISI STATICA LINEARE'!$G$23*'ANALISI STATICA LINEARE'!$G$26*'ANALISI STATICA LINEARE'!$G$32*'ANALISI STATICA LINEARE'!$G$9,IF(B285&lt;'ANALISI STATICA LINEARE'!$G$30,'ANALISI STATICA LINEARE'!$G$23*'ANALISI STATICA LINEARE'!$G$26*'ANALISI STATICA LINEARE'!$G$32*'ANALISI STATICA LINEARE'!$G$9*('ANALISI STATICA LINEARE'!$G$29/B285),'ANALISI STATICA LINEARE'!$G$23*'ANALISI STATICA LINEARE'!$G$26*'ANALISI STATICA LINEARE'!$G$32*'ANALISI STATICA LINEARE'!$G$9*(('ANALISI STATICA LINEARE'!$G$29*'ANALISI STATICA LINEARE'!$G$30)/B285^2))))</f>
        <v>0.11771643533906688</v>
      </c>
      <c r="D285" s="171">
        <f>1/'ANALISI STATICA LINEARE'!$G$22*IF(B285&lt;'ANALISI STATICA LINEARE'!$G$28,'ANALISI STATICA LINEARE'!$G$23*'ANALISI STATICA LINEARE'!$G$26*'ANALISI STATICA LINEARE'!$G$33*'ANALISI STATICA LINEARE'!$G$9*(B285/'ANALISI STATICA LINEARE'!$G$28+1/('ANALISI STATICA LINEARE'!$G$33*'ANALISI STATICA LINEARE'!$G$9)*(1-B285/'ANALISI STATICA LINEARE'!$G$28)),IF(B285&lt;'ANALISI STATICA LINEARE'!$G$29,'ANALISI STATICA LINEARE'!$G$23*'ANALISI STATICA LINEARE'!$G$26*'ANALISI STATICA LINEARE'!$G$33*'ANALISI STATICA LINEARE'!$G$9,IF(B285&lt;'ANALISI STATICA LINEARE'!$G$30,'ANALISI STATICA LINEARE'!$G$23*'ANALISI STATICA LINEARE'!$G$26*'ANALISI STATICA LINEARE'!$G$33*'ANALISI STATICA LINEARE'!$G$9*('ANALISI STATICA LINEARE'!$G$29/B285),'ANALISI STATICA LINEARE'!$G$23*'ANALISI STATICA LINEARE'!$G$26*'ANALISI STATICA LINEARE'!$G$33*'ANALISI STATICA LINEARE'!$G$9*(('ANALISI STATICA LINEARE'!$G$29*'ANALISI STATICA LINEARE'!$G$30)/B285^2))))</f>
        <v>4.0873762270509331E-2</v>
      </c>
      <c r="E285" s="20"/>
      <c r="F285" s="20"/>
      <c r="G285" s="20"/>
      <c r="H285" s="20"/>
      <c r="I285" s="20"/>
      <c r="J285" s="20"/>
      <c r="K285" s="20"/>
      <c r="L285" s="20"/>
      <c r="M285" s="20"/>
      <c r="N285" s="20"/>
    </row>
    <row r="286" spans="2:14" x14ac:dyDescent="0.25">
      <c r="B286" s="177">
        <f t="shared" si="4"/>
        <v>2.7499999999999853</v>
      </c>
      <c r="C286" s="171">
        <f>1/'ANALISI STATICA LINEARE'!$G$22*IF(B286&lt;'ANALISI STATICA LINEARE'!$G$28,'ANALISI STATICA LINEARE'!$G$23*'ANALISI STATICA LINEARE'!$G$26*'ANALISI STATICA LINEARE'!$G$32*'ANALISI STATICA LINEARE'!$G$9*(B286/'ANALISI STATICA LINEARE'!$G$28+1/('ANALISI STATICA LINEARE'!$G$32*'ANALISI STATICA LINEARE'!$G$9)*(1-B286/'ANALISI STATICA LINEARE'!$G$28)),IF(B286&lt;'ANALISI STATICA LINEARE'!$G$29,'ANALISI STATICA LINEARE'!$G$23*'ANALISI STATICA LINEARE'!$G$26*'ANALISI STATICA LINEARE'!$G$32*'ANALISI STATICA LINEARE'!$G$9,IF(B286&lt;'ANALISI STATICA LINEARE'!$G$30,'ANALISI STATICA LINEARE'!$G$23*'ANALISI STATICA LINEARE'!$G$26*'ANALISI STATICA LINEARE'!$G$32*'ANALISI STATICA LINEARE'!$G$9*('ANALISI STATICA LINEARE'!$G$29/B286),'ANALISI STATICA LINEARE'!$G$23*'ANALISI STATICA LINEARE'!$G$26*'ANALISI STATICA LINEARE'!$G$32*'ANALISI STATICA LINEARE'!$G$9*(('ANALISI STATICA LINEARE'!$G$29*'ANALISI STATICA LINEARE'!$G$30)/B286^2))))</f>
        <v>0.1168618723902914</v>
      </c>
      <c r="D286" s="171">
        <f>1/'ANALISI STATICA LINEARE'!$G$22*IF(B286&lt;'ANALISI STATICA LINEARE'!$G$28,'ANALISI STATICA LINEARE'!$G$23*'ANALISI STATICA LINEARE'!$G$26*'ANALISI STATICA LINEARE'!$G$33*'ANALISI STATICA LINEARE'!$G$9*(B286/'ANALISI STATICA LINEARE'!$G$28+1/('ANALISI STATICA LINEARE'!$G$33*'ANALISI STATICA LINEARE'!$G$9)*(1-B286/'ANALISI STATICA LINEARE'!$G$28)),IF(B286&lt;'ANALISI STATICA LINEARE'!$G$29,'ANALISI STATICA LINEARE'!$G$23*'ANALISI STATICA LINEARE'!$G$26*'ANALISI STATICA LINEARE'!$G$33*'ANALISI STATICA LINEARE'!$G$9,IF(B286&lt;'ANALISI STATICA LINEARE'!$G$30,'ANALISI STATICA LINEARE'!$G$23*'ANALISI STATICA LINEARE'!$G$26*'ANALISI STATICA LINEARE'!$G$33*'ANALISI STATICA LINEARE'!$G$9*('ANALISI STATICA LINEARE'!$G$29/B286),'ANALISI STATICA LINEARE'!$G$23*'ANALISI STATICA LINEARE'!$G$26*'ANALISI STATICA LINEARE'!$G$33*'ANALISI STATICA LINEARE'!$G$9*(('ANALISI STATICA LINEARE'!$G$29*'ANALISI STATICA LINEARE'!$G$30)/B286^2))))</f>
        <v>4.0577039024406743E-2</v>
      </c>
      <c r="E286" s="20"/>
      <c r="F286" s="20"/>
      <c r="G286" s="20"/>
      <c r="H286" s="20"/>
      <c r="I286" s="20"/>
      <c r="J286" s="20"/>
      <c r="K286" s="20"/>
      <c r="L286" s="20"/>
      <c r="M286" s="20"/>
      <c r="N286" s="20"/>
    </row>
    <row r="287" spans="2:14" x14ac:dyDescent="0.25">
      <c r="B287" s="177">
        <f t="shared" si="4"/>
        <v>2.7599999999999851</v>
      </c>
      <c r="C287" s="171">
        <f>1/'ANALISI STATICA LINEARE'!$G$22*IF(B287&lt;'ANALISI STATICA LINEARE'!$G$28,'ANALISI STATICA LINEARE'!$G$23*'ANALISI STATICA LINEARE'!$G$26*'ANALISI STATICA LINEARE'!$G$32*'ANALISI STATICA LINEARE'!$G$9*(B287/'ANALISI STATICA LINEARE'!$G$28+1/('ANALISI STATICA LINEARE'!$G$32*'ANALISI STATICA LINEARE'!$G$9)*(1-B287/'ANALISI STATICA LINEARE'!$G$28)),IF(B287&lt;'ANALISI STATICA LINEARE'!$G$29,'ANALISI STATICA LINEARE'!$G$23*'ANALISI STATICA LINEARE'!$G$26*'ANALISI STATICA LINEARE'!$G$32*'ANALISI STATICA LINEARE'!$G$9,IF(B287&lt;'ANALISI STATICA LINEARE'!$G$30,'ANALISI STATICA LINEARE'!$G$23*'ANALISI STATICA LINEARE'!$G$26*'ANALISI STATICA LINEARE'!$G$32*'ANALISI STATICA LINEARE'!$G$9*('ANALISI STATICA LINEARE'!$G$29/B287),'ANALISI STATICA LINEARE'!$G$23*'ANALISI STATICA LINEARE'!$G$26*'ANALISI STATICA LINEARE'!$G$32*'ANALISI STATICA LINEARE'!$G$9*(('ANALISI STATICA LINEARE'!$G$29*'ANALISI STATICA LINEARE'!$G$30)/B287^2))))</f>
        <v>0.11601658133159772</v>
      </c>
      <c r="D287" s="171">
        <f>1/'ANALISI STATICA LINEARE'!$G$22*IF(B287&lt;'ANALISI STATICA LINEARE'!$G$28,'ANALISI STATICA LINEARE'!$G$23*'ANALISI STATICA LINEARE'!$G$26*'ANALISI STATICA LINEARE'!$G$33*'ANALISI STATICA LINEARE'!$G$9*(B287/'ANALISI STATICA LINEARE'!$G$28+1/('ANALISI STATICA LINEARE'!$G$33*'ANALISI STATICA LINEARE'!$G$9)*(1-B287/'ANALISI STATICA LINEARE'!$G$28)),IF(B287&lt;'ANALISI STATICA LINEARE'!$G$29,'ANALISI STATICA LINEARE'!$G$23*'ANALISI STATICA LINEARE'!$G$26*'ANALISI STATICA LINEARE'!$G$33*'ANALISI STATICA LINEARE'!$G$9,IF(B287&lt;'ANALISI STATICA LINEARE'!$G$30,'ANALISI STATICA LINEARE'!$G$23*'ANALISI STATICA LINEARE'!$G$26*'ANALISI STATICA LINEARE'!$G$33*'ANALISI STATICA LINEARE'!$G$9*('ANALISI STATICA LINEARE'!$G$29/B287),'ANALISI STATICA LINEARE'!$G$23*'ANALISI STATICA LINEARE'!$G$26*'ANALISI STATICA LINEARE'!$G$33*'ANALISI STATICA LINEARE'!$G$9*(('ANALISI STATICA LINEARE'!$G$29*'ANALISI STATICA LINEARE'!$G$30)/B287^2))))</f>
        <v>4.0283535184582539E-2</v>
      </c>
      <c r="E287" s="20"/>
      <c r="F287" s="20"/>
      <c r="G287" s="20"/>
      <c r="H287" s="20"/>
      <c r="I287" s="20"/>
      <c r="J287" s="20"/>
      <c r="K287" s="20"/>
      <c r="L287" s="20"/>
      <c r="M287" s="20"/>
      <c r="N287" s="20"/>
    </row>
    <row r="288" spans="2:14" x14ac:dyDescent="0.25">
      <c r="B288" s="177">
        <f t="shared" si="4"/>
        <v>2.7699999999999849</v>
      </c>
      <c r="C288" s="171">
        <f>1/'ANALISI STATICA LINEARE'!$G$22*IF(B288&lt;'ANALISI STATICA LINEARE'!$G$28,'ANALISI STATICA LINEARE'!$G$23*'ANALISI STATICA LINEARE'!$G$26*'ANALISI STATICA LINEARE'!$G$32*'ANALISI STATICA LINEARE'!$G$9*(B288/'ANALISI STATICA LINEARE'!$G$28+1/('ANALISI STATICA LINEARE'!$G$32*'ANALISI STATICA LINEARE'!$G$9)*(1-B288/'ANALISI STATICA LINEARE'!$G$28)),IF(B288&lt;'ANALISI STATICA LINEARE'!$G$29,'ANALISI STATICA LINEARE'!$G$23*'ANALISI STATICA LINEARE'!$G$26*'ANALISI STATICA LINEARE'!$G$32*'ANALISI STATICA LINEARE'!$G$9,IF(B288&lt;'ANALISI STATICA LINEARE'!$G$30,'ANALISI STATICA LINEARE'!$G$23*'ANALISI STATICA LINEARE'!$G$26*'ANALISI STATICA LINEARE'!$G$32*'ANALISI STATICA LINEARE'!$G$9*('ANALISI STATICA LINEARE'!$G$29/B288),'ANALISI STATICA LINEARE'!$G$23*'ANALISI STATICA LINEARE'!$G$26*'ANALISI STATICA LINEARE'!$G$32*'ANALISI STATICA LINEARE'!$G$9*(('ANALISI STATICA LINEARE'!$G$29*'ANALISI STATICA LINEARE'!$G$30)/B288^2))))</f>
        <v>0.11518042851484821</v>
      </c>
      <c r="D288" s="171">
        <f>1/'ANALISI STATICA LINEARE'!$G$22*IF(B288&lt;'ANALISI STATICA LINEARE'!$G$28,'ANALISI STATICA LINEARE'!$G$23*'ANALISI STATICA LINEARE'!$G$26*'ANALISI STATICA LINEARE'!$G$33*'ANALISI STATICA LINEARE'!$G$9*(B288/'ANALISI STATICA LINEARE'!$G$28+1/('ANALISI STATICA LINEARE'!$G$33*'ANALISI STATICA LINEARE'!$G$9)*(1-B288/'ANALISI STATICA LINEARE'!$G$28)),IF(B288&lt;'ANALISI STATICA LINEARE'!$G$29,'ANALISI STATICA LINEARE'!$G$23*'ANALISI STATICA LINEARE'!$G$26*'ANALISI STATICA LINEARE'!$G$33*'ANALISI STATICA LINEARE'!$G$9,IF(B288&lt;'ANALISI STATICA LINEARE'!$G$30,'ANALISI STATICA LINEARE'!$G$23*'ANALISI STATICA LINEARE'!$G$26*'ANALISI STATICA LINEARE'!$G$33*'ANALISI STATICA LINEARE'!$G$9*('ANALISI STATICA LINEARE'!$G$29/B288),'ANALISI STATICA LINEARE'!$G$23*'ANALISI STATICA LINEARE'!$G$26*'ANALISI STATICA LINEARE'!$G$33*'ANALISI STATICA LINEARE'!$G$9*(('ANALISI STATICA LINEARE'!$G$29*'ANALISI STATICA LINEARE'!$G$30)/B288^2))))</f>
        <v>3.9993204345433409E-2</v>
      </c>
      <c r="E288" s="20"/>
      <c r="F288" s="20"/>
      <c r="G288" s="20"/>
      <c r="H288" s="20"/>
      <c r="I288" s="20"/>
      <c r="J288" s="20"/>
      <c r="K288" s="20"/>
      <c r="L288" s="20"/>
      <c r="M288" s="20"/>
      <c r="N288" s="20"/>
    </row>
    <row r="289" spans="2:14" x14ac:dyDescent="0.25">
      <c r="B289" s="177">
        <f t="shared" si="4"/>
        <v>2.7799999999999847</v>
      </c>
      <c r="C289" s="171">
        <f>1/'ANALISI STATICA LINEARE'!$G$22*IF(B289&lt;'ANALISI STATICA LINEARE'!$G$28,'ANALISI STATICA LINEARE'!$G$23*'ANALISI STATICA LINEARE'!$G$26*'ANALISI STATICA LINEARE'!$G$32*'ANALISI STATICA LINEARE'!$G$9*(B289/'ANALISI STATICA LINEARE'!$G$28+1/('ANALISI STATICA LINEARE'!$G$32*'ANALISI STATICA LINEARE'!$G$9)*(1-B289/'ANALISI STATICA LINEARE'!$G$28)),IF(B289&lt;'ANALISI STATICA LINEARE'!$G$29,'ANALISI STATICA LINEARE'!$G$23*'ANALISI STATICA LINEARE'!$G$26*'ANALISI STATICA LINEARE'!$G$32*'ANALISI STATICA LINEARE'!$G$9,IF(B289&lt;'ANALISI STATICA LINEARE'!$G$30,'ANALISI STATICA LINEARE'!$G$23*'ANALISI STATICA LINEARE'!$G$26*'ANALISI STATICA LINEARE'!$G$32*'ANALISI STATICA LINEARE'!$G$9*('ANALISI STATICA LINEARE'!$G$29/B289),'ANALISI STATICA LINEARE'!$G$23*'ANALISI STATICA LINEARE'!$G$26*'ANALISI STATICA LINEARE'!$G$32*'ANALISI STATICA LINEARE'!$G$9*(('ANALISI STATICA LINEARE'!$G$29*'ANALISI STATICA LINEARE'!$G$30)/B289^2))))</f>
        <v>0.11435328269131757</v>
      </c>
      <c r="D289" s="171">
        <f>1/'ANALISI STATICA LINEARE'!$G$22*IF(B289&lt;'ANALISI STATICA LINEARE'!$G$28,'ANALISI STATICA LINEARE'!$G$23*'ANALISI STATICA LINEARE'!$G$26*'ANALISI STATICA LINEARE'!$G$33*'ANALISI STATICA LINEARE'!$G$9*(B289/'ANALISI STATICA LINEARE'!$G$28+1/('ANALISI STATICA LINEARE'!$G$33*'ANALISI STATICA LINEARE'!$G$9)*(1-B289/'ANALISI STATICA LINEARE'!$G$28)),IF(B289&lt;'ANALISI STATICA LINEARE'!$G$29,'ANALISI STATICA LINEARE'!$G$23*'ANALISI STATICA LINEARE'!$G$26*'ANALISI STATICA LINEARE'!$G$33*'ANALISI STATICA LINEARE'!$G$9,IF(B289&lt;'ANALISI STATICA LINEARE'!$G$30,'ANALISI STATICA LINEARE'!$G$23*'ANALISI STATICA LINEARE'!$G$26*'ANALISI STATICA LINEARE'!$G$33*'ANALISI STATICA LINEARE'!$G$9*('ANALISI STATICA LINEARE'!$G$29/B289),'ANALISI STATICA LINEARE'!$G$23*'ANALISI STATICA LINEARE'!$G$26*'ANALISI STATICA LINEARE'!$G$33*'ANALISI STATICA LINEARE'!$G$9*(('ANALISI STATICA LINEARE'!$G$29*'ANALISI STATICA LINEARE'!$G$30)/B289^2))))</f>
        <v>3.9706000934485272E-2</v>
      </c>
      <c r="E289" s="20"/>
      <c r="F289" s="20"/>
      <c r="G289" s="20"/>
      <c r="H289" s="20"/>
      <c r="I289" s="20"/>
      <c r="J289" s="20"/>
      <c r="K289" s="20"/>
      <c r="L289" s="20"/>
      <c r="M289" s="20"/>
      <c r="N289" s="20"/>
    </row>
    <row r="290" spans="2:14" x14ac:dyDescent="0.25">
      <c r="B290" s="177">
        <f t="shared" si="4"/>
        <v>2.7899999999999845</v>
      </c>
      <c r="C290" s="171">
        <f>1/'ANALISI STATICA LINEARE'!$G$22*IF(B290&lt;'ANALISI STATICA LINEARE'!$G$28,'ANALISI STATICA LINEARE'!$G$23*'ANALISI STATICA LINEARE'!$G$26*'ANALISI STATICA LINEARE'!$G$32*'ANALISI STATICA LINEARE'!$G$9*(B290/'ANALISI STATICA LINEARE'!$G$28+1/('ANALISI STATICA LINEARE'!$G$32*'ANALISI STATICA LINEARE'!$G$9)*(1-B290/'ANALISI STATICA LINEARE'!$G$28)),IF(B290&lt;'ANALISI STATICA LINEARE'!$G$29,'ANALISI STATICA LINEARE'!$G$23*'ANALISI STATICA LINEARE'!$G$26*'ANALISI STATICA LINEARE'!$G$32*'ANALISI STATICA LINEARE'!$G$9,IF(B290&lt;'ANALISI STATICA LINEARE'!$G$30,'ANALISI STATICA LINEARE'!$G$23*'ANALISI STATICA LINEARE'!$G$26*'ANALISI STATICA LINEARE'!$G$32*'ANALISI STATICA LINEARE'!$G$9*('ANALISI STATICA LINEARE'!$G$29/B290),'ANALISI STATICA LINEARE'!$G$23*'ANALISI STATICA LINEARE'!$G$26*'ANALISI STATICA LINEARE'!$G$32*'ANALISI STATICA LINEARE'!$G$9*(('ANALISI STATICA LINEARE'!$G$29*'ANALISI STATICA LINEARE'!$G$30)/B290^2))))</f>
        <v>0.11353501496018537</v>
      </c>
      <c r="D290" s="171">
        <f>1/'ANALISI STATICA LINEARE'!$G$22*IF(B290&lt;'ANALISI STATICA LINEARE'!$G$28,'ANALISI STATICA LINEARE'!$G$23*'ANALISI STATICA LINEARE'!$G$26*'ANALISI STATICA LINEARE'!$G$33*'ANALISI STATICA LINEARE'!$G$9*(B290/'ANALISI STATICA LINEARE'!$G$28+1/('ANALISI STATICA LINEARE'!$G$33*'ANALISI STATICA LINEARE'!$G$9)*(1-B290/'ANALISI STATICA LINEARE'!$G$28)),IF(B290&lt;'ANALISI STATICA LINEARE'!$G$29,'ANALISI STATICA LINEARE'!$G$23*'ANALISI STATICA LINEARE'!$G$26*'ANALISI STATICA LINEARE'!$G$33*'ANALISI STATICA LINEARE'!$G$9,IF(B290&lt;'ANALISI STATICA LINEARE'!$G$30,'ANALISI STATICA LINEARE'!$G$23*'ANALISI STATICA LINEARE'!$G$26*'ANALISI STATICA LINEARE'!$G$33*'ANALISI STATICA LINEARE'!$G$9*('ANALISI STATICA LINEARE'!$G$29/B290),'ANALISI STATICA LINEARE'!$G$23*'ANALISI STATICA LINEARE'!$G$26*'ANALISI STATICA LINEARE'!$G$33*'ANALISI STATICA LINEARE'!$G$9*(('ANALISI STATICA LINEARE'!$G$29*'ANALISI STATICA LINEARE'!$G$30)/B290^2))))</f>
        <v>3.9421880194508818E-2</v>
      </c>
      <c r="E290" s="20"/>
      <c r="F290" s="20"/>
      <c r="G290" s="20"/>
      <c r="H290" s="20"/>
      <c r="I290" s="20"/>
      <c r="J290" s="20"/>
      <c r="K290" s="20"/>
      <c r="L290" s="20"/>
      <c r="M290" s="20"/>
      <c r="N290" s="20"/>
    </row>
    <row r="291" spans="2:14" x14ac:dyDescent="0.25">
      <c r="B291" s="177">
        <f t="shared" si="4"/>
        <v>2.7999999999999843</v>
      </c>
      <c r="C291" s="171">
        <f>1/'ANALISI STATICA LINEARE'!$G$22*IF(B291&lt;'ANALISI STATICA LINEARE'!$G$28,'ANALISI STATICA LINEARE'!$G$23*'ANALISI STATICA LINEARE'!$G$26*'ANALISI STATICA LINEARE'!$G$32*'ANALISI STATICA LINEARE'!$G$9*(B291/'ANALISI STATICA LINEARE'!$G$28+1/('ANALISI STATICA LINEARE'!$G$32*'ANALISI STATICA LINEARE'!$G$9)*(1-B291/'ANALISI STATICA LINEARE'!$G$28)),IF(B291&lt;'ANALISI STATICA LINEARE'!$G$29,'ANALISI STATICA LINEARE'!$G$23*'ANALISI STATICA LINEARE'!$G$26*'ANALISI STATICA LINEARE'!$G$32*'ANALISI STATICA LINEARE'!$G$9,IF(B291&lt;'ANALISI STATICA LINEARE'!$G$30,'ANALISI STATICA LINEARE'!$G$23*'ANALISI STATICA LINEARE'!$G$26*'ANALISI STATICA LINEARE'!$G$32*'ANALISI STATICA LINEARE'!$G$9*('ANALISI STATICA LINEARE'!$G$29/B291),'ANALISI STATICA LINEARE'!$G$23*'ANALISI STATICA LINEARE'!$G$26*'ANALISI STATICA LINEARE'!$G$32*'ANALISI STATICA LINEARE'!$G$9*(('ANALISI STATICA LINEARE'!$G$29*'ANALISI STATICA LINEARE'!$G$30)/B291^2))))</f>
        <v>0.11272549871831368</v>
      </c>
      <c r="D291" s="171">
        <f>1/'ANALISI STATICA LINEARE'!$G$22*IF(B291&lt;'ANALISI STATICA LINEARE'!$G$28,'ANALISI STATICA LINEARE'!$G$23*'ANALISI STATICA LINEARE'!$G$26*'ANALISI STATICA LINEARE'!$G$33*'ANALISI STATICA LINEARE'!$G$9*(B291/'ANALISI STATICA LINEARE'!$G$28+1/('ANALISI STATICA LINEARE'!$G$33*'ANALISI STATICA LINEARE'!$G$9)*(1-B291/'ANALISI STATICA LINEARE'!$G$28)),IF(B291&lt;'ANALISI STATICA LINEARE'!$G$29,'ANALISI STATICA LINEARE'!$G$23*'ANALISI STATICA LINEARE'!$G$26*'ANALISI STATICA LINEARE'!$G$33*'ANALISI STATICA LINEARE'!$G$9,IF(B291&lt;'ANALISI STATICA LINEARE'!$G$30,'ANALISI STATICA LINEARE'!$G$23*'ANALISI STATICA LINEARE'!$G$26*'ANALISI STATICA LINEARE'!$G$33*'ANALISI STATICA LINEARE'!$G$9*('ANALISI STATICA LINEARE'!$G$29/B291),'ANALISI STATICA LINEARE'!$G$23*'ANALISI STATICA LINEARE'!$G$26*'ANALISI STATICA LINEARE'!$G$33*'ANALISI STATICA LINEARE'!$G$9*(('ANALISI STATICA LINEARE'!$G$29*'ANALISI STATICA LINEARE'!$G$30)/B291^2))))</f>
        <v>3.9140798166081139E-2</v>
      </c>
      <c r="E291" s="20"/>
      <c r="F291" s="20"/>
      <c r="G291" s="20"/>
      <c r="H291" s="20"/>
      <c r="I291" s="20"/>
      <c r="J291" s="20"/>
      <c r="K291" s="20"/>
      <c r="L291" s="20"/>
      <c r="M291" s="20"/>
      <c r="N291" s="20"/>
    </row>
    <row r="292" spans="2:14" x14ac:dyDescent="0.25">
      <c r="B292" s="177">
        <f t="shared" si="4"/>
        <v>2.8099999999999841</v>
      </c>
      <c r="C292" s="171">
        <f>1/'ANALISI STATICA LINEARE'!$G$22*IF(B292&lt;'ANALISI STATICA LINEARE'!$G$28,'ANALISI STATICA LINEARE'!$G$23*'ANALISI STATICA LINEARE'!$G$26*'ANALISI STATICA LINEARE'!$G$32*'ANALISI STATICA LINEARE'!$G$9*(B292/'ANALISI STATICA LINEARE'!$G$28+1/('ANALISI STATICA LINEARE'!$G$32*'ANALISI STATICA LINEARE'!$G$9)*(1-B292/'ANALISI STATICA LINEARE'!$G$28)),IF(B292&lt;'ANALISI STATICA LINEARE'!$G$29,'ANALISI STATICA LINEARE'!$G$23*'ANALISI STATICA LINEARE'!$G$26*'ANALISI STATICA LINEARE'!$G$32*'ANALISI STATICA LINEARE'!$G$9,IF(B292&lt;'ANALISI STATICA LINEARE'!$G$30,'ANALISI STATICA LINEARE'!$G$23*'ANALISI STATICA LINEARE'!$G$26*'ANALISI STATICA LINEARE'!$G$32*'ANALISI STATICA LINEARE'!$G$9*('ANALISI STATICA LINEARE'!$G$29/B292),'ANALISI STATICA LINEARE'!$G$23*'ANALISI STATICA LINEARE'!$G$26*'ANALISI STATICA LINEARE'!$G$32*'ANALISI STATICA LINEARE'!$G$9*(('ANALISI STATICA LINEARE'!$G$29*'ANALISI STATICA LINEARE'!$G$30)/B292^2))))</f>
        <v>0.11192460961127382</v>
      </c>
      <c r="D292" s="171">
        <f>1/'ANALISI STATICA LINEARE'!$G$22*IF(B292&lt;'ANALISI STATICA LINEARE'!$G$28,'ANALISI STATICA LINEARE'!$G$23*'ANALISI STATICA LINEARE'!$G$26*'ANALISI STATICA LINEARE'!$G$33*'ANALISI STATICA LINEARE'!$G$9*(B292/'ANALISI STATICA LINEARE'!$G$28+1/('ANALISI STATICA LINEARE'!$G$33*'ANALISI STATICA LINEARE'!$G$9)*(1-B292/'ANALISI STATICA LINEARE'!$G$28)),IF(B292&lt;'ANALISI STATICA LINEARE'!$G$29,'ANALISI STATICA LINEARE'!$G$23*'ANALISI STATICA LINEARE'!$G$26*'ANALISI STATICA LINEARE'!$G$33*'ANALISI STATICA LINEARE'!$G$9,IF(B292&lt;'ANALISI STATICA LINEARE'!$G$30,'ANALISI STATICA LINEARE'!$G$23*'ANALISI STATICA LINEARE'!$G$26*'ANALISI STATICA LINEARE'!$G$33*'ANALISI STATICA LINEARE'!$G$9*('ANALISI STATICA LINEARE'!$G$29/B292),'ANALISI STATICA LINEARE'!$G$23*'ANALISI STATICA LINEARE'!$G$26*'ANALISI STATICA LINEARE'!$G$33*'ANALISI STATICA LINEARE'!$G$9*(('ANALISI STATICA LINEARE'!$G$29*'ANALISI STATICA LINEARE'!$G$30)/B292^2))))</f>
        <v>3.8862711670581189E-2</v>
      </c>
      <c r="E292" s="20"/>
      <c r="F292" s="20"/>
      <c r="G292" s="20"/>
      <c r="H292" s="20"/>
      <c r="I292" s="20"/>
      <c r="J292" s="20"/>
      <c r="K292" s="20"/>
      <c r="L292" s="20"/>
      <c r="M292" s="20"/>
      <c r="N292" s="20"/>
    </row>
    <row r="293" spans="2:14" x14ac:dyDescent="0.25">
      <c r="B293" s="177">
        <f t="shared" si="4"/>
        <v>2.8199999999999839</v>
      </c>
      <c r="C293" s="171">
        <f>1/'ANALISI STATICA LINEARE'!$G$22*IF(B293&lt;'ANALISI STATICA LINEARE'!$G$28,'ANALISI STATICA LINEARE'!$G$23*'ANALISI STATICA LINEARE'!$G$26*'ANALISI STATICA LINEARE'!$G$32*'ANALISI STATICA LINEARE'!$G$9*(B293/'ANALISI STATICA LINEARE'!$G$28+1/('ANALISI STATICA LINEARE'!$G$32*'ANALISI STATICA LINEARE'!$G$9)*(1-B293/'ANALISI STATICA LINEARE'!$G$28)),IF(B293&lt;'ANALISI STATICA LINEARE'!$G$29,'ANALISI STATICA LINEARE'!$G$23*'ANALISI STATICA LINEARE'!$G$26*'ANALISI STATICA LINEARE'!$G$32*'ANALISI STATICA LINEARE'!$G$9,IF(B293&lt;'ANALISI STATICA LINEARE'!$G$30,'ANALISI STATICA LINEARE'!$G$23*'ANALISI STATICA LINEARE'!$G$26*'ANALISI STATICA LINEARE'!$G$32*'ANALISI STATICA LINEARE'!$G$9*('ANALISI STATICA LINEARE'!$G$29/B293),'ANALISI STATICA LINEARE'!$G$23*'ANALISI STATICA LINEARE'!$G$26*'ANALISI STATICA LINEARE'!$G$32*'ANALISI STATICA LINEARE'!$G$9*(('ANALISI STATICA LINEARE'!$G$29*'ANALISI STATICA LINEARE'!$G$30)/B293^2))))</f>
        <v>0.11113222548558664</v>
      </c>
      <c r="D293" s="171">
        <f>1/'ANALISI STATICA LINEARE'!$G$22*IF(B293&lt;'ANALISI STATICA LINEARE'!$G$28,'ANALISI STATICA LINEARE'!$G$23*'ANALISI STATICA LINEARE'!$G$26*'ANALISI STATICA LINEARE'!$G$33*'ANALISI STATICA LINEARE'!$G$9*(B293/'ANALISI STATICA LINEARE'!$G$28+1/('ANALISI STATICA LINEARE'!$G$33*'ANALISI STATICA LINEARE'!$G$9)*(1-B293/'ANALISI STATICA LINEARE'!$G$28)),IF(B293&lt;'ANALISI STATICA LINEARE'!$G$29,'ANALISI STATICA LINEARE'!$G$23*'ANALISI STATICA LINEARE'!$G$26*'ANALISI STATICA LINEARE'!$G$33*'ANALISI STATICA LINEARE'!$G$9,IF(B293&lt;'ANALISI STATICA LINEARE'!$G$30,'ANALISI STATICA LINEARE'!$G$23*'ANALISI STATICA LINEARE'!$G$26*'ANALISI STATICA LINEARE'!$G$33*'ANALISI STATICA LINEARE'!$G$9*('ANALISI STATICA LINEARE'!$G$29/B293),'ANALISI STATICA LINEARE'!$G$23*'ANALISI STATICA LINEARE'!$G$26*'ANALISI STATICA LINEARE'!$G$33*'ANALISI STATICA LINEARE'!$G$9*(('ANALISI STATICA LINEARE'!$G$29*'ANALISI STATICA LINEARE'!$G$30)/B293^2))))</f>
        <v>3.8587578293606477E-2</v>
      </c>
      <c r="E293" s="20"/>
      <c r="F293" s="20"/>
      <c r="G293" s="20"/>
      <c r="H293" s="20"/>
      <c r="I293" s="20"/>
      <c r="J293" s="20"/>
      <c r="K293" s="20"/>
      <c r="L293" s="20"/>
      <c r="M293" s="20"/>
      <c r="N293" s="20"/>
    </row>
    <row r="294" spans="2:14" x14ac:dyDescent="0.25">
      <c r="B294" s="177">
        <f t="shared" si="4"/>
        <v>2.8299999999999836</v>
      </c>
      <c r="C294" s="171">
        <f>1/'ANALISI STATICA LINEARE'!$G$22*IF(B294&lt;'ANALISI STATICA LINEARE'!$G$28,'ANALISI STATICA LINEARE'!$G$23*'ANALISI STATICA LINEARE'!$G$26*'ANALISI STATICA LINEARE'!$G$32*'ANALISI STATICA LINEARE'!$G$9*(B294/'ANALISI STATICA LINEARE'!$G$28+1/('ANALISI STATICA LINEARE'!$G$32*'ANALISI STATICA LINEARE'!$G$9)*(1-B294/'ANALISI STATICA LINEARE'!$G$28)),IF(B294&lt;'ANALISI STATICA LINEARE'!$G$29,'ANALISI STATICA LINEARE'!$G$23*'ANALISI STATICA LINEARE'!$G$26*'ANALISI STATICA LINEARE'!$G$32*'ANALISI STATICA LINEARE'!$G$9,IF(B294&lt;'ANALISI STATICA LINEARE'!$G$30,'ANALISI STATICA LINEARE'!$G$23*'ANALISI STATICA LINEARE'!$G$26*'ANALISI STATICA LINEARE'!$G$32*'ANALISI STATICA LINEARE'!$G$9*('ANALISI STATICA LINEARE'!$G$29/B294),'ANALISI STATICA LINEARE'!$G$23*'ANALISI STATICA LINEARE'!$G$26*'ANALISI STATICA LINEARE'!$G$32*'ANALISI STATICA LINEARE'!$G$9*(('ANALISI STATICA LINEARE'!$G$29*'ANALISI STATICA LINEARE'!$G$30)/B294^2))))</f>
        <v>0.11034822634214178</v>
      </c>
      <c r="D294" s="171">
        <f>1/'ANALISI STATICA LINEARE'!$G$22*IF(B294&lt;'ANALISI STATICA LINEARE'!$G$28,'ANALISI STATICA LINEARE'!$G$23*'ANALISI STATICA LINEARE'!$G$26*'ANALISI STATICA LINEARE'!$G$33*'ANALISI STATICA LINEARE'!$G$9*(B294/'ANALISI STATICA LINEARE'!$G$28+1/('ANALISI STATICA LINEARE'!$G$33*'ANALISI STATICA LINEARE'!$G$9)*(1-B294/'ANALISI STATICA LINEARE'!$G$28)),IF(B294&lt;'ANALISI STATICA LINEARE'!$G$29,'ANALISI STATICA LINEARE'!$G$23*'ANALISI STATICA LINEARE'!$G$26*'ANALISI STATICA LINEARE'!$G$33*'ANALISI STATICA LINEARE'!$G$9,IF(B294&lt;'ANALISI STATICA LINEARE'!$G$30,'ANALISI STATICA LINEARE'!$G$23*'ANALISI STATICA LINEARE'!$G$26*'ANALISI STATICA LINEARE'!$G$33*'ANALISI STATICA LINEARE'!$G$9*('ANALISI STATICA LINEARE'!$G$29/B294),'ANALISI STATICA LINEARE'!$G$23*'ANALISI STATICA LINEARE'!$G$26*'ANALISI STATICA LINEARE'!$G$33*'ANALISI STATICA LINEARE'!$G$9*(('ANALISI STATICA LINEARE'!$G$29*'ANALISI STATICA LINEARE'!$G$30)/B294^2))))</f>
        <v>3.8315356368799229E-2</v>
      </c>
      <c r="E294" s="20"/>
      <c r="F294" s="20"/>
      <c r="G294" s="20"/>
      <c r="H294" s="20"/>
      <c r="I294" s="20"/>
      <c r="J294" s="20"/>
      <c r="K294" s="20"/>
      <c r="L294" s="20"/>
      <c r="M294" s="20"/>
      <c r="N294" s="20"/>
    </row>
    <row r="295" spans="2:14" x14ac:dyDescent="0.25">
      <c r="B295" s="177">
        <f t="shared" si="4"/>
        <v>2.8399999999999834</v>
      </c>
      <c r="C295" s="171">
        <f>1/'ANALISI STATICA LINEARE'!$G$22*IF(B295&lt;'ANALISI STATICA LINEARE'!$G$28,'ANALISI STATICA LINEARE'!$G$23*'ANALISI STATICA LINEARE'!$G$26*'ANALISI STATICA LINEARE'!$G$32*'ANALISI STATICA LINEARE'!$G$9*(B295/'ANALISI STATICA LINEARE'!$G$28+1/('ANALISI STATICA LINEARE'!$G$32*'ANALISI STATICA LINEARE'!$G$9)*(1-B295/'ANALISI STATICA LINEARE'!$G$28)),IF(B295&lt;'ANALISI STATICA LINEARE'!$G$29,'ANALISI STATICA LINEARE'!$G$23*'ANALISI STATICA LINEARE'!$G$26*'ANALISI STATICA LINEARE'!$G$32*'ANALISI STATICA LINEARE'!$G$9,IF(B295&lt;'ANALISI STATICA LINEARE'!$G$30,'ANALISI STATICA LINEARE'!$G$23*'ANALISI STATICA LINEARE'!$G$26*'ANALISI STATICA LINEARE'!$G$32*'ANALISI STATICA LINEARE'!$G$9*('ANALISI STATICA LINEARE'!$G$29/B295),'ANALISI STATICA LINEARE'!$G$23*'ANALISI STATICA LINEARE'!$G$26*'ANALISI STATICA LINEARE'!$G$32*'ANALISI STATICA LINEARE'!$G$9*(('ANALISI STATICA LINEARE'!$G$29*'ANALISI STATICA LINEARE'!$G$30)/B295^2))))</f>
        <v>0.1095724942907632</v>
      </c>
      <c r="D295" s="171">
        <f>1/'ANALISI STATICA LINEARE'!$G$22*IF(B295&lt;'ANALISI STATICA LINEARE'!$G$28,'ANALISI STATICA LINEARE'!$G$23*'ANALISI STATICA LINEARE'!$G$26*'ANALISI STATICA LINEARE'!$G$33*'ANALISI STATICA LINEARE'!$G$9*(B295/'ANALISI STATICA LINEARE'!$G$28+1/('ANALISI STATICA LINEARE'!$G$33*'ANALISI STATICA LINEARE'!$G$9)*(1-B295/'ANALISI STATICA LINEARE'!$G$28)),IF(B295&lt;'ANALISI STATICA LINEARE'!$G$29,'ANALISI STATICA LINEARE'!$G$23*'ANALISI STATICA LINEARE'!$G$26*'ANALISI STATICA LINEARE'!$G$33*'ANALISI STATICA LINEARE'!$G$9,IF(B295&lt;'ANALISI STATICA LINEARE'!$G$30,'ANALISI STATICA LINEARE'!$G$23*'ANALISI STATICA LINEARE'!$G$26*'ANALISI STATICA LINEARE'!$G$33*'ANALISI STATICA LINEARE'!$G$9*('ANALISI STATICA LINEARE'!$G$29/B295),'ANALISI STATICA LINEARE'!$G$23*'ANALISI STATICA LINEARE'!$G$26*'ANALISI STATICA LINEARE'!$G$33*'ANALISI STATICA LINEARE'!$G$9*(('ANALISI STATICA LINEARE'!$G$29*'ANALISI STATICA LINEARE'!$G$30)/B295^2))))</f>
        <v>3.8046004962070556E-2</v>
      </c>
      <c r="E295" s="20"/>
      <c r="F295" s="20"/>
      <c r="G295" s="20"/>
      <c r="H295" s="20"/>
      <c r="I295" s="20"/>
      <c r="J295" s="20"/>
      <c r="K295" s="20"/>
      <c r="L295" s="20"/>
      <c r="M295" s="20"/>
      <c r="N295" s="20"/>
    </row>
    <row r="296" spans="2:14" x14ac:dyDescent="0.25">
      <c r="B296" s="177">
        <f t="shared" si="4"/>
        <v>2.8499999999999832</v>
      </c>
      <c r="C296" s="171">
        <f>1/'ANALISI STATICA LINEARE'!$G$22*IF(B296&lt;'ANALISI STATICA LINEARE'!$G$28,'ANALISI STATICA LINEARE'!$G$23*'ANALISI STATICA LINEARE'!$G$26*'ANALISI STATICA LINEARE'!$G$32*'ANALISI STATICA LINEARE'!$G$9*(B296/'ANALISI STATICA LINEARE'!$G$28+1/('ANALISI STATICA LINEARE'!$G$32*'ANALISI STATICA LINEARE'!$G$9)*(1-B296/'ANALISI STATICA LINEARE'!$G$28)),IF(B296&lt;'ANALISI STATICA LINEARE'!$G$29,'ANALISI STATICA LINEARE'!$G$23*'ANALISI STATICA LINEARE'!$G$26*'ANALISI STATICA LINEARE'!$G$32*'ANALISI STATICA LINEARE'!$G$9,IF(B296&lt;'ANALISI STATICA LINEARE'!$G$30,'ANALISI STATICA LINEARE'!$G$23*'ANALISI STATICA LINEARE'!$G$26*'ANALISI STATICA LINEARE'!$G$32*'ANALISI STATICA LINEARE'!$G$9*('ANALISI STATICA LINEARE'!$G$29/B296),'ANALISI STATICA LINEARE'!$G$23*'ANALISI STATICA LINEARE'!$G$26*'ANALISI STATICA LINEARE'!$G$32*'ANALISI STATICA LINEARE'!$G$9*(('ANALISI STATICA LINEARE'!$G$29*'ANALISI STATICA LINEARE'!$G$30)/B296^2))))</f>
        <v>0.10880491350588853</v>
      </c>
      <c r="D296" s="171">
        <f>1/'ANALISI STATICA LINEARE'!$G$22*IF(B296&lt;'ANALISI STATICA LINEARE'!$G$28,'ANALISI STATICA LINEARE'!$G$23*'ANALISI STATICA LINEARE'!$G$26*'ANALISI STATICA LINEARE'!$G$33*'ANALISI STATICA LINEARE'!$G$9*(B296/'ANALISI STATICA LINEARE'!$G$28+1/('ANALISI STATICA LINEARE'!$G$33*'ANALISI STATICA LINEARE'!$G$9)*(1-B296/'ANALISI STATICA LINEARE'!$G$28)),IF(B296&lt;'ANALISI STATICA LINEARE'!$G$29,'ANALISI STATICA LINEARE'!$G$23*'ANALISI STATICA LINEARE'!$G$26*'ANALISI STATICA LINEARE'!$G$33*'ANALISI STATICA LINEARE'!$G$9,IF(B296&lt;'ANALISI STATICA LINEARE'!$G$30,'ANALISI STATICA LINEARE'!$G$23*'ANALISI STATICA LINEARE'!$G$26*'ANALISI STATICA LINEARE'!$G$33*'ANALISI STATICA LINEARE'!$G$9*('ANALISI STATICA LINEARE'!$G$29/B296),'ANALISI STATICA LINEARE'!$G$23*'ANALISI STATICA LINEARE'!$G$26*'ANALISI STATICA LINEARE'!$G$33*'ANALISI STATICA LINEARE'!$G$9*(('ANALISI STATICA LINEARE'!$G$29*'ANALISI STATICA LINEARE'!$G$30)/B296^2))))</f>
        <v>3.7779483856211299E-2</v>
      </c>
      <c r="E296" s="20"/>
      <c r="F296" s="20"/>
      <c r="G296" s="20"/>
      <c r="H296" s="20"/>
      <c r="I296" s="20"/>
      <c r="J296" s="20"/>
      <c r="K296" s="20"/>
      <c r="L296" s="20"/>
      <c r="M296" s="20"/>
      <c r="N296" s="20"/>
    </row>
    <row r="297" spans="2:14" x14ac:dyDescent="0.25">
      <c r="B297" s="177">
        <f t="shared" si="4"/>
        <v>2.859999999999983</v>
      </c>
      <c r="C297" s="171">
        <f>1/'ANALISI STATICA LINEARE'!$G$22*IF(B297&lt;'ANALISI STATICA LINEARE'!$G$28,'ANALISI STATICA LINEARE'!$G$23*'ANALISI STATICA LINEARE'!$G$26*'ANALISI STATICA LINEARE'!$G$32*'ANALISI STATICA LINEARE'!$G$9*(B297/'ANALISI STATICA LINEARE'!$G$28+1/('ANALISI STATICA LINEARE'!$G$32*'ANALISI STATICA LINEARE'!$G$9)*(1-B297/'ANALISI STATICA LINEARE'!$G$28)),IF(B297&lt;'ANALISI STATICA LINEARE'!$G$29,'ANALISI STATICA LINEARE'!$G$23*'ANALISI STATICA LINEARE'!$G$26*'ANALISI STATICA LINEARE'!$G$32*'ANALISI STATICA LINEARE'!$G$9,IF(B297&lt;'ANALISI STATICA LINEARE'!$G$30,'ANALISI STATICA LINEARE'!$G$23*'ANALISI STATICA LINEARE'!$G$26*'ANALISI STATICA LINEARE'!$G$32*'ANALISI STATICA LINEARE'!$G$9*('ANALISI STATICA LINEARE'!$G$29/B297),'ANALISI STATICA LINEARE'!$G$23*'ANALISI STATICA LINEARE'!$G$26*'ANALISI STATICA LINEARE'!$G$32*'ANALISI STATICA LINEARE'!$G$9*(('ANALISI STATICA LINEARE'!$G$29*'ANALISI STATICA LINEARE'!$G$30)/B297^2))))</f>
        <v>0.10804537018333167</v>
      </c>
      <c r="D297" s="171">
        <f>1/'ANALISI STATICA LINEARE'!$G$22*IF(B297&lt;'ANALISI STATICA LINEARE'!$G$28,'ANALISI STATICA LINEARE'!$G$23*'ANALISI STATICA LINEARE'!$G$26*'ANALISI STATICA LINEARE'!$G$33*'ANALISI STATICA LINEARE'!$G$9*(B297/'ANALISI STATICA LINEARE'!$G$28+1/('ANALISI STATICA LINEARE'!$G$33*'ANALISI STATICA LINEARE'!$G$9)*(1-B297/'ANALISI STATICA LINEARE'!$G$28)),IF(B297&lt;'ANALISI STATICA LINEARE'!$G$29,'ANALISI STATICA LINEARE'!$G$23*'ANALISI STATICA LINEARE'!$G$26*'ANALISI STATICA LINEARE'!$G$33*'ANALISI STATICA LINEARE'!$G$9,IF(B297&lt;'ANALISI STATICA LINEARE'!$G$30,'ANALISI STATICA LINEARE'!$G$23*'ANALISI STATICA LINEARE'!$G$26*'ANALISI STATICA LINEARE'!$G$33*'ANALISI STATICA LINEARE'!$G$9*('ANALISI STATICA LINEARE'!$G$29/B297),'ANALISI STATICA LINEARE'!$G$23*'ANALISI STATICA LINEARE'!$G$26*'ANALISI STATICA LINEARE'!$G$33*'ANALISI STATICA LINEARE'!$G$9*(('ANALISI STATICA LINEARE'!$G$29*'ANALISI STATICA LINEARE'!$G$30)/B297^2))))</f>
        <v>3.7515753535879055E-2</v>
      </c>
      <c r="E297" s="20"/>
      <c r="F297" s="20"/>
      <c r="G297" s="20"/>
      <c r="H297" s="20"/>
      <c r="I297" s="20"/>
      <c r="J297" s="20"/>
      <c r="K297" s="20"/>
      <c r="L297" s="20"/>
      <c r="M297" s="20"/>
      <c r="N297" s="20"/>
    </row>
    <row r="298" spans="2:14" x14ac:dyDescent="0.25">
      <c r="B298" s="177">
        <f t="shared" si="4"/>
        <v>2.8699999999999828</v>
      </c>
      <c r="C298" s="171">
        <f>1/'ANALISI STATICA LINEARE'!$G$22*IF(B298&lt;'ANALISI STATICA LINEARE'!$G$28,'ANALISI STATICA LINEARE'!$G$23*'ANALISI STATICA LINEARE'!$G$26*'ANALISI STATICA LINEARE'!$G$32*'ANALISI STATICA LINEARE'!$G$9*(B298/'ANALISI STATICA LINEARE'!$G$28+1/('ANALISI STATICA LINEARE'!$G$32*'ANALISI STATICA LINEARE'!$G$9)*(1-B298/'ANALISI STATICA LINEARE'!$G$28)),IF(B298&lt;'ANALISI STATICA LINEARE'!$G$29,'ANALISI STATICA LINEARE'!$G$23*'ANALISI STATICA LINEARE'!$G$26*'ANALISI STATICA LINEARE'!$G$32*'ANALISI STATICA LINEARE'!$G$9,IF(B298&lt;'ANALISI STATICA LINEARE'!$G$30,'ANALISI STATICA LINEARE'!$G$23*'ANALISI STATICA LINEARE'!$G$26*'ANALISI STATICA LINEARE'!$G$32*'ANALISI STATICA LINEARE'!$G$9*('ANALISI STATICA LINEARE'!$G$29/B298),'ANALISI STATICA LINEARE'!$G$23*'ANALISI STATICA LINEARE'!$G$26*'ANALISI STATICA LINEARE'!$G$32*'ANALISI STATICA LINEARE'!$G$9*(('ANALISI STATICA LINEARE'!$G$29*'ANALISI STATICA LINEARE'!$G$30)/B298^2))))</f>
        <v>0.10729375249809757</v>
      </c>
      <c r="D298" s="171">
        <f>1/'ANALISI STATICA LINEARE'!$G$22*IF(B298&lt;'ANALISI STATICA LINEARE'!$G$28,'ANALISI STATICA LINEARE'!$G$23*'ANALISI STATICA LINEARE'!$G$26*'ANALISI STATICA LINEARE'!$G$33*'ANALISI STATICA LINEARE'!$G$9*(B298/'ANALISI STATICA LINEARE'!$G$28+1/('ANALISI STATICA LINEARE'!$G$33*'ANALISI STATICA LINEARE'!$G$9)*(1-B298/'ANALISI STATICA LINEARE'!$G$28)),IF(B298&lt;'ANALISI STATICA LINEARE'!$G$29,'ANALISI STATICA LINEARE'!$G$23*'ANALISI STATICA LINEARE'!$G$26*'ANALISI STATICA LINEARE'!$G$33*'ANALISI STATICA LINEARE'!$G$9,IF(B298&lt;'ANALISI STATICA LINEARE'!$G$30,'ANALISI STATICA LINEARE'!$G$23*'ANALISI STATICA LINEARE'!$G$26*'ANALISI STATICA LINEARE'!$G$33*'ANALISI STATICA LINEARE'!$G$9*('ANALISI STATICA LINEARE'!$G$29/B298),'ANALISI STATICA LINEARE'!$G$23*'ANALISI STATICA LINEARE'!$G$26*'ANALISI STATICA LINEARE'!$G$33*'ANALISI STATICA LINEARE'!$G$9*(('ANALISI STATICA LINEARE'!$G$29*'ANALISI STATICA LINEARE'!$G$30)/B298^2))))</f>
        <v>3.7254775172950547E-2</v>
      </c>
      <c r="E298" s="20"/>
      <c r="F298" s="20"/>
      <c r="G298" s="20"/>
      <c r="H298" s="20"/>
      <c r="I298" s="20"/>
      <c r="J298" s="20"/>
      <c r="K298" s="20"/>
      <c r="L298" s="20"/>
      <c r="M298" s="20"/>
      <c r="N298" s="20"/>
    </row>
    <row r="299" spans="2:14" x14ac:dyDescent="0.25">
      <c r="B299" s="177">
        <f t="shared" si="4"/>
        <v>2.8799999999999826</v>
      </c>
      <c r="C299" s="171">
        <f>1/'ANALISI STATICA LINEARE'!$G$22*IF(B299&lt;'ANALISI STATICA LINEARE'!$G$28,'ANALISI STATICA LINEARE'!$G$23*'ANALISI STATICA LINEARE'!$G$26*'ANALISI STATICA LINEARE'!$G$32*'ANALISI STATICA LINEARE'!$G$9*(B299/'ANALISI STATICA LINEARE'!$G$28+1/('ANALISI STATICA LINEARE'!$G$32*'ANALISI STATICA LINEARE'!$G$9)*(1-B299/'ANALISI STATICA LINEARE'!$G$28)),IF(B299&lt;'ANALISI STATICA LINEARE'!$G$29,'ANALISI STATICA LINEARE'!$G$23*'ANALISI STATICA LINEARE'!$G$26*'ANALISI STATICA LINEARE'!$G$32*'ANALISI STATICA LINEARE'!$G$9,IF(B299&lt;'ANALISI STATICA LINEARE'!$G$30,'ANALISI STATICA LINEARE'!$G$23*'ANALISI STATICA LINEARE'!$G$26*'ANALISI STATICA LINEARE'!$G$32*'ANALISI STATICA LINEARE'!$G$9*('ANALISI STATICA LINEARE'!$G$29/B299),'ANALISI STATICA LINEARE'!$G$23*'ANALISI STATICA LINEARE'!$G$26*'ANALISI STATICA LINEARE'!$G$32*'ANALISI STATICA LINEARE'!$G$9*(('ANALISI STATICA LINEARE'!$G$29*'ANALISI STATICA LINEARE'!$G$30)/B299^2))))</f>
        <v>0.10654995056322096</v>
      </c>
      <c r="D299" s="171">
        <f>1/'ANALISI STATICA LINEARE'!$G$22*IF(B299&lt;'ANALISI STATICA LINEARE'!$G$28,'ANALISI STATICA LINEARE'!$G$23*'ANALISI STATICA LINEARE'!$G$26*'ANALISI STATICA LINEARE'!$G$33*'ANALISI STATICA LINEARE'!$G$9*(B299/'ANALISI STATICA LINEARE'!$G$28+1/('ANALISI STATICA LINEARE'!$G$33*'ANALISI STATICA LINEARE'!$G$9)*(1-B299/'ANALISI STATICA LINEARE'!$G$28)),IF(B299&lt;'ANALISI STATICA LINEARE'!$G$29,'ANALISI STATICA LINEARE'!$G$23*'ANALISI STATICA LINEARE'!$G$26*'ANALISI STATICA LINEARE'!$G$33*'ANALISI STATICA LINEARE'!$G$9,IF(B299&lt;'ANALISI STATICA LINEARE'!$G$30,'ANALISI STATICA LINEARE'!$G$23*'ANALISI STATICA LINEARE'!$G$26*'ANALISI STATICA LINEARE'!$G$33*'ANALISI STATICA LINEARE'!$G$9*('ANALISI STATICA LINEARE'!$G$29/B299),'ANALISI STATICA LINEARE'!$G$23*'ANALISI STATICA LINEARE'!$G$26*'ANALISI STATICA LINEARE'!$G$33*'ANALISI STATICA LINEARE'!$G$9*(('ANALISI STATICA LINEARE'!$G$29*'ANALISI STATICA LINEARE'!$G$30)/B299^2))))</f>
        <v>3.69965106122295E-2</v>
      </c>
      <c r="E299" s="20"/>
      <c r="F299" s="20"/>
      <c r="G299" s="20"/>
      <c r="H299" s="20"/>
      <c r="I299" s="20"/>
      <c r="J299" s="20"/>
      <c r="K299" s="20"/>
      <c r="L299" s="20"/>
      <c r="M299" s="20"/>
      <c r="N299" s="20"/>
    </row>
    <row r="300" spans="2:14" x14ac:dyDescent="0.25">
      <c r="B300" s="177">
        <f t="shared" si="4"/>
        <v>2.8899999999999824</v>
      </c>
      <c r="C300" s="171">
        <f>1/'ANALISI STATICA LINEARE'!$G$22*IF(B300&lt;'ANALISI STATICA LINEARE'!$G$28,'ANALISI STATICA LINEARE'!$G$23*'ANALISI STATICA LINEARE'!$G$26*'ANALISI STATICA LINEARE'!$G$32*'ANALISI STATICA LINEARE'!$G$9*(B300/'ANALISI STATICA LINEARE'!$G$28+1/('ANALISI STATICA LINEARE'!$G$32*'ANALISI STATICA LINEARE'!$G$9)*(1-B300/'ANALISI STATICA LINEARE'!$G$28)),IF(B300&lt;'ANALISI STATICA LINEARE'!$G$29,'ANALISI STATICA LINEARE'!$G$23*'ANALISI STATICA LINEARE'!$G$26*'ANALISI STATICA LINEARE'!$G$32*'ANALISI STATICA LINEARE'!$G$9,IF(B300&lt;'ANALISI STATICA LINEARE'!$G$30,'ANALISI STATICA LINEARE'!$G$23*'ANALISI STATICA LINEARE'!$G$26*'ANALISI STATICA LINEARE'!$G$32*'ANALISI STATICA LINEARE'!$G$9*('ANALISI STATICA LINEARE'!$G$29/B300),'ANALISI STATICA LINEARE'!$G$23*'ANALISI STATICA LINEARE'!$G$26*'ANALISI STATICA LINEARE'!$G$32*'ANALISI STATICA LINEARE'!$G$9*(('ANALISI STATICA LINEARE'!$G$29*'ANALISI STATICA LINEARE'!$G$30)/B300^2))))</f>
        <v>0.10581385638960021</v>
      </c>
      <c r="D300" s="171">
        <f>1/'ANALISI STATICA LINEARE'!$G$22*IF(B300&lt;'ANALISI STATICA LINEARE'!$G$28,'ANALISI STATICA LINEARE'!$G$23*'ANALISI STATICA LINEARE'!$G$26*'ANALISI STATICA LINEARE'!$G$33*'ANALISI STATICA LINEARE'!$G$9*(B300/'ANALISI STATICA LINEARE'!$G$28+1/('ANALISI STATICA LINEARE'!$G$33*'ANALISI STATICA LINEARE'!$G$9)*(1-B300/'ANALISI STATICA LINEARE'!$G$28)),IF(B300&lt;'ANALISI STATICA LINEARE'!$G$29,'ANALISI STATICA LINEARE'!$G$23*'ANALISI STATICA LINEARE'!$G$26*'ANALISI STATICA LINEARE'!$G$33*'ANALISI STATICA LINEARE'!$G$9,IF(B300&lt;'ANALISI STATICA LINEARE'!$G$30,'ANALISI STATICA LINEARE'!$G$23*'ANALISI STATICA LINEARE'!$G$26*'ANALISI STATICA LINEARE'!$G$33*'ANALISI STATICA LINEARE'!$G$9*('ANALISI STATICA LINEARE'!$G$29/B300),'ANALISI STATICA LINEARE'!$G$23*'ANALISI STATICA LINEARE'!$G$26*'ANALISI STATICA LINEARE'!$G$33*'ANALISI STATICA LINEARE'!$G$9*(('ANALISI STATICA LINEARE'!$G$29*'ANALISI STATICA LINEARE'!$G$30)/B300^2))))</f>
        <v>3.6740922357500073E-2</v>
      </c>
      <c r="E300" s="20"/>
      <c r="F300" s="20"/>
      <c r="G300" s="20"/>
      <c r="H300" s="20"/>
      <c r="I300" s="20"/>
      <c r="J300" s="20"/>
      <c r="K300" s="20"/>
      <c r="L300" s="20"/>
      <c r="M300" s="20"/>
      <c r="N300" s="20"/>
    </row>
    <row r="301" spans="2:14" x14ac:dyDescent="0.25">
      <c r="B301" s="177">
        <f t="shared" si="4"/>
        <v>2.8999999999999821</v>
      </c>
      <c r="C301" s="171">
        <f>1/'ANALISI STATICA LINEARE'!$G$22*IF(B301&lt;'ANALISI STATICA LINEARE'!$G$28,'ANALISI STATICA LINEARE'!$G$23*'ANALISI STATICA LINEARE'!$G$26*'ANALISI STATICA LINEARE'!$G$32*'ANALISI STATICA LINEARE'!$G$9*(B301/'ANALISI STATICA LINEARE'!$G$28+1/('ANALISI STATICA LINEARE'!$G$32*'ANALISI STATICA LINEARE'!$G$9)*(1-B301/'ANALISI STATICA LINEARE'!$G$28)),IF(B301&lt;'ANALISI STATICA LINEARE'!$G$29,'ANALISI STATICA LINEARE'!$G$23*'ANALISI STATICA LINEARE'!$G$26*'ANALISI STATICA LINEARE'!$G$32*'ANALISI STATICA LINEARE'!$G$9,IF(B301&lt;'ANALISI STATICA LINEARE'!$G$30,'ANALISI STATICA LINEARE'!$G$23*'ANALISI STATICA LINEARE'!$G$26*'ANALISI STATICA LINEARE'!$G$32*'ANALISI STATICA LINEARE'!$G$9*('ANALISI STATICA LINEARE'!$G$29/B301),'ANALISI STATICA LINEARE'!$G$23*'ANALISI STATICA LINEARE'!$G$26*'ANALISI STATICA LINEARE'!$G$32*'ANALISI STATICA LINEARE'!$G$9*(('ANALISI STATICA LINEARE'!$G$29*'ANALISI STATICA LINEARE'!$G$30)/B301^2))))</f>
        <v>0.10508536384679905</v>
      </c>
      <c r="D301" s="171">
        <f>1/'ANALISI STATICA LINEARE'!$G$22*IF(B301&lt;'ANALISI STATICA LINEARE'!$G$28,'ANALISI STATICA LINEARE'!$G$23*'ANALISI STATICA LINEARE'!$G$26*'ANALISI STATICA LINEARE'!$G$33*'ANALISI STATICA LINEARE'!$G$9*(B301/'ANALISI STATICA LINEARE'!$G$28+1/('ANALISI STATICA LINEARE'!$G$33*'ANALISI STATICA LINEARE'!$G$9)*(1-B301/'ANALISI STATICA LINEARE'!$G$28)),IF(B301&lt;'ANALISI STATICA LINEARE'!$G$29,'ANALISI STATICA LINEARE'!$G$23*'ANALISI STATICA LINEARE'!$G$26*'ANALISI STATICA LINEARE'!$G$33*'ANALISI STATICA LINEARE'!$G$9,IF(B301&lt;'ANALISI STATICA LINEARE'!$G$30,'ANALISI STATICA LINEARE'!$G$23*'ANALISI STATICA LINEARE'!$G$26*'ANALISI STATICA LINEARE'!$G$33*'ANALISI STATICA LINEARE'!$G$9*('ANALISI STATICA LINEARE'!$G$29/B301),'ANALISI STATICA LINEARE'!$G$23*'ANALISI STATICA LINEARE'!$G$26*'ANALISI STATICA LINEARE'!$G$33*'ANALISI STATICA LINEARE'!$G$9*(('ANALISI STATICA LINEARE'!$G$29*'ANALISI STATICA LINEARE'!$G$30)/B301^2))))</f>
        <v>3.6487973557916338E-2</v>
      </c>
      <c r="E301" s="20"/>
      <c r="F301" s="20"/>
      <c r="G301" s="20"/>
      <c r="H301" s="20"/>
      <c r="I301" s="20"/>
      <c r="J301" s="20"/>
      <c r="K301" s="20"/>
      <c r="L301" s="20"/>
      <c r="M301" s="20"/>
      <c r="N301" s="20"/>
    </row>
    <row r="302" spans="2:14" x14ac:dyDescent="0.25">
      <c r="B302" s="177">
        <f t="shared" si="4"/>
        <v>2.9099999999999819</v>
      </c>
      <c r="C302" s="171">
        <f>1/'ANALISI STATICA LINEARE'!$G$22*IF(B302&lt;'ANALISI STATICA LINEARE'!$G$28,'ANALISI STATICA LINEARE'!$G$23*'ANALISI STATICA LINEARE'!$G$26*'ANALISI STATICA LINEARE'!$G$32*'ANALISI STATICA LINEARE'!$G$9*(B302/'ANALISI STATICA LINEARE'!$G$28+1/('ANALISI STATICA LINEARE'!$G$32*'ANALISI STATICA LINEARE'!$G$9)*(1-B302/'ANALISI STATICA LINEARE'!$G$28)),IF(B302&lt;'ANALISI STATICA LINEARE'!$G$29,'ANALISI STATICA LINEARE'!$G$23*'ANALISI STATICA LINEARE'!$G$26*'ANALISI STATICA LINEARE'!$G$32*'ANALISI STATICA LINEARE'!$G$9,IF(B302&lt;'ANALISI STATICA LINEARE'!$G$30,'ANALISI STATICA LINEARE'!$G$23*'ANALISI STATICA LINEARE'!$G$26*'ANALISI STATICA LINEARE'!$G$32*'ANALISI STATICA LINEARE'!$G$9*('ANALISI STATICA LINEARE'!$G$29/B302),'ANALISI STATICA LINEARE'!$G$23*'ANALISI STATICA LINEARE'!$G$26*'ANALISI STATICA LINEARE'!$G$32*'ANALISI STATICA LINEARE'!$G$9*(('ANALISI STATICA LINEARE'!$G$29*'ANALISI STATICA LINEARE'!$G$30)/B302^2))))</f>
        <v>0.10436436862478951</v>
      </c>
      <c r="D302" s="171">
        <f>1/'ANALISI STATICA LINEARE'!$G$22*IF(B302&lt;'ANALISI STATICA LINEARE'!$G$28,'ANALISI STATICA LINEARE'!$G$23*'ANALISI STATICA LINEARE'!$G$26*'ANALISI STATICA LINEARE'!$G$33*'ANALISI STATICA LINEARE'!$G$9*(B302/'ANALISI STATICA LINEARE'!$G$28+1/('ANALISI STATICA LINEARE'!$G$33*'ANALISI STATICA LINEARE'!$G$9)*(1-B302/'ANALISI STATICA LINEARE'!$G$28)),IF(B302&lt;'ANALISI STATICA LINEARE'!$G$29,'ANALISI STATICA LINEARE'!$G$23*'ANALISI STATICA LINEARE'!$G$26*'ANALISI STATICA LINEARE'!$G$33*'ANALISI STATICA LINEARE'!$G$9,IF(B302&lt;'ANALISI STATICA LINEARE'!$G$30,'ANALISI STATICA LINEARE'!$G$23*'ANALISI STATICA LINEARE'!$G$26*'ANALISI STATICA LINEARE'!$G$33*'ANALISI STATICA LINEARE'!$G$9*('ANALISI STATICA LINEARE'!$G$29/B302),'ANALISI STATICA LINEARE'!$G$23*'ANALISI STATICA LINEARE'!$G$26*'ANALISI STATICA LINEARE'!$G$33*'ANALISI STATICA LINEARE'!$G$9*(('ANALISI STATICA LINEARE'!$G$29*'ANALISI STATICA LINEARE'!$G$30)/B302^2))))</f>
        <v>3.623762799471858E-2</v>
      </c>
      <c r="E302" s="20"/>
      <c r="F302" s="20"/>
      <c r="G302" s="20"/>
      <c r="H302" s="20"/>
      <c r="I302" s="20"/>
      <c r="J302" s="20"/>
      <c r="K302" s="20"/>
      <c r="L302" s="20"/>
      <c r="M302" s="20"/>
      <c r="N302" s="20"/>
    </row>
    <row r="303" spans="2:14" x14ac:dyDescent="0.25">
      <c r="B303" s="177">
        <f t="shared" si="4"/>
        <v>2.9199999999999817</v>
      </c>
      <c r="C303" s="171">
        <f>1/'ANALISI STATICA LINEARE'!$G$22*IF(B303&lt;'ANALISI STATICA LINEARE'!$G$28,'ANALISI STATICA LINEARE'!$G$23*'ANALISI STATICA LINEARE'!$G$26*'ANALISI STATICA LINEARE'!$G$32*'ANALISI STATICA LINEARE'!$G$9*(B303/'ANALISI STATICA LINEARE'!$G$28+1/('ANALISI STATICA LINEARE'!$G$32*'ANALISI STATICA LINEARE'!$G$9)*(1-B303/'ANALISI STATICA LINEARE'!$G$28)),IF(B303&lt;'ANALISI STATICA LINEARE'!$G$29,'ANALISI STATICA LINEARE'!$G$23*'ANALISI STATICA LINEARE'!$G$26*'ANALISI STATICA LINEARE'!$G$32*'ANALISI STATICA LINEARE'!$G$9,IF(B303&lt;'ANALISI STATICA LINEARE'!$G$30,'ANALISI STATICA LINEARE'!$G$23*'ANALISI STATICA LINEARE'!$G$26*'ANALISI STATICA LINEARE'!$G$32*'ANALISI STATICA LINEARE'!$G$9*('ANALISI STATICA LINEARE'!$G$29/B303),'ANALISI STATICA LINEARE'!$G$23*'ANALISI STATICA LINEARE'!$G$26*'ANALISI STATICA LINEARE'!$G$32*'ANALISI STATICA LINEARE'!$G$9*(('ANALISI STATICA LINEARE'!$G$29*'ANALISI STATICA LINEARE'!$G$30)/B303^2))))</f>
        <v>0.10365076819661055</v>
      </c>
      <c r="D303" s="171">
        <f>1/'ANALISI STATICA LINEARE'!$G$22*IF(B303&lt;'ANALISI STATICA LINEARE'!$G$28,'ANALISI STATICA LINEARE'!$G$23*'ANALISI STATICA LINEARE'!$G$26*'ANALISI STATICA LINEARE'!$G$33*'ANALISI STATICA LINEARE'!$G$9*(B303/'ANALISI STATICA LINEARE'!$G$28+1/('ANALISI STATICA LINEARE'!$G$33*'ANALISI STATICA LINEARE'!$G$9)*(1-B303/'ANALISI STATICA LINEARE'!$G$28)),IF(B303&lt;'ANALISI STATICA LINEARE'!$G$29,'ANALISI STATICA LINEARE'!$G$23*'ANALISI STATICA LINEARE'!$G$26*'ANALISI STATICA LINEARE'!$G$33*'ANALISI STATICA LINEARE'!$G$9,IF(B303&lt;'ANALISI STATICA LINEARE'!$G$30,'ANALISI STATICA LINEARE'!$G$23*'ANALISI STATICA LINEARE'!$G$26*'ANALISI STATICA LINEARE'!$G$33*'ANALISI STATICA LINEARE'!$G$9*('ANALISI STATICA LINEARE'!$G$29/B303),'ANALISI STATICA LINEARE'!$G$23*'ANALISI STATICA LINEARE'!$G$26*'ANALISI STATICA LINEARE'!$G$33*'ANALISI STATICA LINEARE'!$G$9*(('ANALISI STATICA LINEARE'!$G$29*'ANALISI STATICA LINEARE'!$G$30)/B303^2))))</f>
        <v>3.5989850068267555E-2</v>
      </c>
      <c r="E303" s="20"/>
      <c r="F303" s="20"/>
      <c r="G303" s="20"/>
      <c r="H303" s="20"/>
      <c r="I303" s="20"/>
      <c r="J303" s="20"/>
      <c r="K303" s="20"/>
      <c r="L303" s="20"/>
      <c r="M303" s="20"/>
      <c r="N303" s="20"/>
    </row>
    <row r="304" spans="2:14" x14ac:dyDescent="0.25">
      <c r="B304" s="177">
        <f t="shared" si="4"/>
        <v>2.9299999999999815</v>
      </c>
      <c r="C304" s="171">
        <f>1/'ANALISI STATICA LINEARE'!$G$22*IF(B304&lt;'ANALISI STATICA LINEARE'!$G$28,'ANALISI STATICA LINEARE'!$G$23*'ANALISI STATICA LINEARE'!$G$26*'ANALISI STATICA LINEARE'!$G$32*'ANALISI STATICA LINEARE'!$G$9*(B304/'ANALISI STATICA LINEARE'!$G$28+1/('ANALISI STATICA LINEARE'!$G$32*'ANALISI STATICA LINEARE'!$G$9)*(1-B304/'ANALISI STATICA LINEARE'!$G$28)),IF(B304&lt;'ANALISI STATICA LINEARE'!$G$29,'ANALISI STATICA LINEARE'!$G$23*'ANALISI STATICA LINEARE'!$G$26*'ANALISI STATICA LINEARE'!$G$32*'ANALISI STATICA LINEARE'!$G$9,IF(B304&lt;'ANALISI STATICA LINEARE'!$G$30,'ANALISI STATICA LINEARE'!$G$23*'ANALISI STATICA LINEARE'!$G$26*'ANALISI STATICA LINEARE'!$G$32*'ANALISI STATICA LINEARE'!$G$9*('ANALISI STATICA LINEARE'!$G$29/B304),'ANALISI STATICA LINEARE'!$G$23*'ANALISI STATICA LINEARE'!$G$26*'ANALISI STATICA LINEARE'!$G$32*'ANALISI STATICA LINEARE'!$G$9*(('ANALISI STATICA LINEARE'!$G$29*'ANALISI STATICA LINEARE'!$G$30)/B304^2))))</f>
        <v>0.10294446178191713</v>
      </c>
      <c r="D304" s="171">
        <f>1/'ANALISI STATICA LINEARE'!$G$22*IF(B304&lt;'ANALISI STATICA LINEARE'!$G$28,'ANALISI STATICA LINEARE'!$G$23*'ANALISI STATICA LINEARE'!$G$26*'ANALISI STATICA LINEARE'!$G$33*'ANALISI STATICA LINEARE'!$G$9*(B304/'ANALISI STATICA LINEARE'!$G$28+1/('ANALISI STATICA LINEARE'!$G$33*'ANALISI STATICA LINEARE'!$G$9)*(1-B304/'ANALISI STATICA LINEARE'!$G$28)),IF(B304&lt;'ANALISI STATICA LINEARE'!$G$29,'ANALISI STATICA LINEARE'!$G$23*'ANALISI STATICA LINEARE'!$G$26*'ANALISI STATICA LINEARE'!$G$33*'ANALISI STATICA LINEARE'!$G$9,IF(B304&lt;'ANALISI STATICA LINEARE'!$G$30,'ANALISI STATICA LINEARE'!$G$23*'ANALISI STATICA LINEARE'!$G$26*'ANALISI STATICA LINEARE'!$G$33*'ANALISI STATICA LINEARE'!$G$9*('ANALISI STATICA LINEARE'!$G$29/B304),'ANALISI STATICA LINEARE'!$G$23*'ANALISI STATICA LINEARE'!$G$26*'ANALISI STATICA LINEARE'!$G$33*'ANALISI STATICA LINEARE'!$G$9*(('ANALISI STATICA LINEARE'!$G$29*'ANALISI STATICA LINEARE'!$G$30)/B304^2))))</f>
        <v>3.5744604785387893E-2</v>
      </c>
      <c r="E304" s="20"/>
      <c r="F304" s="20"/>
      <c r="G304" s="20"/>
      <c r="H304" s="20"/>
      <c r="I304" s="20"/>
      <c r="J304" s="20"/>
      <c r="K304" s="20"/>
      <c r="L304" s="20"/>
      <c r="M304" s="20"/>
      <c r="N304" s="20"/>
    </row>
    <row r="305" spans="2:14" x14ac:dyDescent="0.25">
      <c r="B305" s="177">
        <f t="shared" si="4"/>
        <v>2.9399999999999813</v>
      </c>
      <c r="C305" s="171">
        <f>1/'ANALISI STATICA LINEARE'!$G$22*IF(B305&lt;'ANALISI STATICA LINEARE'!$G$28,'ANALISI STATICA LINEARE'!$G$23*'ANALISI STATICA LINEARE'!$G$26*'ANALISI STATICA LINEARE'!$G$32*'ANALISI STATICA LINEARE'!$G$9*(B305/'ANALISI STATICA LINEARE'!$G$28+1/('ANALISI STATICA LINEARE'!$G$32*'ANALISI STATICA LINEARE'!$G$9)*(1-B305/'ANALISI STATICA LINEARE'!$G$28)),IF(B305&lt;'ANALISI STATICA LINEARE'!$G$29,'ANALISI STATICA LINEARE'!$G$23*'ANALISI STATICA LINEARE'!$G$26*'ANALISI STATICA LINEARE'!$G$32*'ANALISI STATICA LINEARE'!$G$9,IF(B305&lt;'ANALISI STATICA LINEARE'!$G$30,'ANALISI STATICA LINEARE'!$G$23*'ANALISI STATICA LINEARE'!$G$26*'ANALISI STATICA LINEARE'!$G$32*'ANALISI STATICA LINEARE'!$G$9*('ANALISI STATICA LINEARE'!$G$29/B305),'ANALISI STATICA LINEARE'!$G$23*'ANALISI STATICA LINEARE'!$G$26*'ANALISI STATICA LINEARE'!$G$32*'ANALISI STATICA LINEARE'!$G$9*(('ANALISI STATICA LINEARE'!$G$29*'ANALISI STATICA LINEARE'!$G$30)/B305^2))))</f>
        <v>0.10224535031139577</v>
      </c>
      <c r="D305" s="171">
        <f>1/'ANALISI STATICA LINEARE'!$G$22*IF(B305&lt;'ANALISI STATICA LINEARE'!$G$28,'ANALISI STATICA LINEARE'!$G$23*'ANALISI STATICA LINEARE'!$G$26*'ANALISI STATICA LINEARE'!$G$33*'ANALISI STATICA LINEARE'!$G$9*(B305/'ANALISI STATICA LINEARE'!$G$28+1/('ANALISI STATICA LINEARE'!$G$33*'ANALISI STATICA LINEARE'!$G$9)*(1-B305/'ANALISI STATICA LINEARE'!$G$28)),IF(B305&lt;'ANALISI STATICA LINEARE'!$G$29,'ANALISI STATICA LINEARE'!$G$23*'ANALISI STATICA LINEARE'!$G$26*'ANALISI STATICA LINEARE'!$G$33*'ANALISI STATICA LINEARE'!$G$9,IF(B305&lt;'ANALISI STATICA LINEARE'!$G$30,'ANALISI STATICA LINEARE'!$G$23*'ANALISI STATICA LINEARE'!$G$26*'ANALISI STATICA LINEARE'!$G$33*'ANALISI STATICA LINEARE'!$G$9*('ANALISI STATICA LINEARE'!$G$29/B305),'ANALISI STATICA LINEARE'!$G$23*'ANALISI STATICA LINEARE'!$G$26*'ANALISI STATICA LINEARE'!$G$33*'ANALISI STATICA LINEARE'!$G$9*(('ANALISI STATICA LINEARE'!$G$29*'ANALISI STATICA LINEARE'!$G$30)/B305^2))))</f>
        <v>3.5501857747012422E-2</v>
      </c>
      <c r="E305" s="20"/>
      <c r="F305" s="20"/>
      <c r="G305" s="20"/>
      <c r="H305" s="20"/>
      <c r="I305" s="20"/>
      <c r="J305" s="20"/>
      <c r="K305" s="20"/>
      <c r="L305" s="20"/>
      <c r="M305" s="20"/>
      <c r="N305" s="20"/>
    </row>
    <row r="306" spans="2:14" x14ac:dyDescent="0.25">
      <c r="B306" s="177">
        <f t="shared" si="4"/>
        <v>2.9499999999999811</v>
      </c>
      <c r="C306" s="171">
        <f>1/'ANALISI STATICA LINEARE'!$G$22*IF(B306&lt;'ANALISI STATICA LINEARE'!$G$28,'ANALISI STATICA LINEARE'!$G$23*'ANALISI STATICA LINEARE'!$G$26*'ANALISI STATICA LINEARE'!$G$32*'ANALISI STATICA LINEARE'!$G$9*(B306/'ANALISI STATICA LINEARE'!$G$28+1/('ANALISI STATICA LINEARE'!$G$32*'ANALISI STATICA LINEARE'!$G$9)*(1-B306/'ANALISI STATICA LINEARE'!$G$28)),IF(B306&lt;'ANALISI STATICA LINEARE'!$G$29,'ANALISI STATICA LINEARE'!$G$23*'ANALISI STATICA LINEARE'!$G$26*'ANALISI STATICA LINEARE'!$G$32*'ANALISI STATICA LINEARE'!$G$9,IF(B306&lt;'ANALISI STATICA LINEARE'!$G$30,'ANALISI STATICA LINEARE'!$G$23*'ANALISI STATICA LINEARE'!$G$26*'ANALISI STATICA LINEARE'!$G$32*'ANALISI STATICA LINEARE'!$G$9*('ANALISI STATICA LINEARE'!$G$29/B306),'ANALISI STATICA LINEARE'!$G$23*'ANALISI STATICA LINEARE'!$G$26*'ANALISI STATICA LINEARE'!$G$32*'ANALISI STATICA LINEARE'!$G$9*(('ANALISI STATICA LINEARE'!$G$29*'ANALISI STATICA LINEARE'!$G$30)/B306^2))))</f>
        <v>0.10155333639202303</v>
      </c>
      <c r="D306" s="171">
        <f>1/'ANALISI STATICA LINEARE'!$G$22*IF(B306&lt;'ANALISI STATICA LINEARE'!$G$28,'ANALISI STATICA LINEARE'!$G$23*'ANALISI STATICA LINEARE'!$G$26*'ANALISI STATICA LINEARE'!$G$33*'ANALISI STATICA LINEARE'!$G$9*(B306/'ANALISI STATICA LINEARE'!$G$28+1/('ANALISI STATICA LINEARE'!$G$33*'ANALISI STATICA LINEARE'!$G$9)*(1-B306/'ANALISI STATICA LINEARE'!$G$28)),IF(B306&lt;'ANALISI STATICA LINEARE'!$G$29,'ANALISI STATICA LINEARE'!$G$23*'ANALISI STATICA LINEARE'!$G$26*'ANALISI STATICA LINEARE'!$G$33*'ANALISI STATICA LINEARE'!$G$9,IF(B306&lt;'ANALISI STATICA LINEARE'!$G$30,'ANALISI STATICA LINEARE'!$G$23*'ANALISI STATICA LINEARE'!$G$26*'ANALISI STATICA LINEARE'!$G$33*'ANALISI STATICA LINEARE'!$G$9*('ANALISI STATICA LINEARE'!$G$29/B306),'ANALISI STATICA LINEARE'!$G$23*'ANALISI STATICA LINEARE'!$G$26*'ANALISI STATICA LINEARE'!$G$33*'ANALISI STATICA LINEARE'!$G$9*(('ANALISI STATICA LINEARE'!$G$29*'ANALISI STATICA LINEARE'!$G$30)/B306^2))))</f>
        <v>3.5261575136119112E-2</v>
      </c>
      <c r="E306" s="20"/>
      <c r="F306" s="20"/>
      <c r="G306" s="20"/>
      <c r="H306" s="20"/>
      <c r="I306" s="20"/>
      <c r="J306" s="20"/>
      <c r="K306" s="20"/>
      <c r="L306" s="20"/>
      <c r="M306" s="20"/>
      <c r="N306" s="20"/>
    </row>
    <row r="307" spans="2:14" x14ac:dyDescent="0.25">
      <c r="B307" s="177">
        <f t="shared" si="4"/>
        <v>2.9599999999999809</v>
      </c>
      <c r="C307" s="171">
        <f>1/'ANALISI STATICA LINEARE'!$G$22*IF(B307&lt;'ANALISI STATICA LINEARE'!$G$28,'ANALISI STATICA LINEARE'!$G$23*'ANALISI STATICA LINEARE'!$G$26*'ANALISI STATICA LINEARE'!$G$32*'ANALISI STATICA LINEARE'!$G$9*(B307/'ANALISI STATICA LINEARE'!$G$28+1/('ANALISI STATICA LINEARE'!$G$32*'ANALISI STATICA LINEARE'!$G$9)*(1-B307/'ANALISI STATICA LINEARE'!$G$28)),IF(B307&lt;'ANALISI STATICA LINEARE'!$G$29,'ANALISI STATICA LINEARE'!$G$23*'ANALISI STATICA LINEARE'!$G$26*'ANALISI STATICA LINEARE'!$G$32*'ANALISI STATICA LINEARE'!$G$9,IF(B307&lt;'ANALISI STATICA LINEARE'!$G$30,'ANALISI STATICA LINEARE'!$G$23*'ANALISI STATICA LINEARE'!$G$26*'ANALISI STATICA LINEARE'!$G$32*'ANALISI STATICA LINEARE'!$G$9*('ANALISI STATICA LINEARE'!$G$29/B307),'ANALISI STATICA LINEARE'!$G$23*'ANALISI STATICA LINEARE'!$G$26*'ANALISI STATICA LINEARE'!$G$32*'ANALISI STATICA LINEARE'!$G$9*(('ANALISI STATICA LINEARE'!$G$29*'ANALISI STATICA LINEARE'!$G$30)/B307^2))))</f>
        <v>0.10086832427314425</v>
      </c>
      <c r="D307" s="171">
        <f>1/'ANALISI STATICA LINEARE'!$G$22*IF(B307&lt;'ANALISI STATICA LINEARE'!$G$28,'ANALISI STATICA LINEARE'!$G$23*'ANALISI STATICA LINEARE'!$G$26*'ANALISI STATICA LINEARE'!$G$33*'ANALISI STATICA LINEARE'!$G$9*(B307/'ANALISI STATICA LINEARE'!$G$28+1/('ANALISI STATICA LINEARE'!$G$33*'ANALISI STATICA LINEARE'!$G$9)*(1-B307/'ANALISI STATICA LINEARE'!$G$28)),IF(B307&lt;'ANALISI STATICA LINEARE'!$G$29,'ANALISI STATICA LINEARE'!$G$23*'ANALISI STATICA LINEARE'!$G$26*'ANALISI STATICA LINEARE'!$G$33*'ANALISI STATICA LINEARE'!$G$9,IF(B307&lt;'ANALISI STATICA LINEARE'!$G$30,'ANALISI STATICA LINEARE'!$G$23*'ANALISI STATICA LINEARE'!$G$26*'ANALISI STATICA LINEARE'!$G$33*'ANALISI STATICA LINEARE'!$G$9*('ANALISI STATICA LINEARE'!$G$29/B307),'ANALISI STATICA LINEARE'!$G$23*'ANALISI STATICA LINEARE'!$G$26*'ANALISI STATICA LINEARE'!$G$33*'ANALISI STATICA LINEARE'!$G$9*(('ANALISI STATICA LINEARE'!$G$29*'ANALISI STATICA LINEARE'!$G$30)/B307^2))))</f>
        <v>3.5023723705952865E-2</v>
      </c>
      <c r="E307" s="20"/>
      <c r="F307" s="20"/>
      <c r="G307" s="20"/>
      <c r="H307" s="20"/>
      <c r="I307" s="20"/>
      <c r="J307" s="20"/>
      <c r="K307" s="20"/>
      <c r="L307" s="20"/>
      <c r="M307" s="20"/>
      <c r="N307" s="20"/>
    </row>
    <row r="308" spans="2:14" x14ac:dyDescent="0.25">
      <c r="B308" s="177">
        <f t="shared" si="4"/>
        <v>2.9699999999999807</v>
      </c>
      <c r="C308" s="171">
        <f>1/'ANALISI STATICA LINEARE'!$G$22*IF(B308&lt;'ANALISI STATICA LINEARE'!$G$28,'ANALISI STATICA LINEARE'!$G$23*'ANALISI STATICA LINEARE'!$G$26*'ANALISI STATICA LINEARE'!$G$32*'ANALISI STATICA LINEARE'!$G$9*(B308/'ANALISI STATICA LINEARE'!$G$28+1/('ANALISI STATICA LINEARE'!$G$32*'ANALISI STATICA LINEARE'!$G$9)*(1-B308/'ANALISI STATICA LINEARE'!$G$28)),IF(B308&lt;'ANALISI STATICA LINEARE'!$G$29,'ANALISI STATICA LINEARE'!$G$23*'ANALISI STATICA LINEARE'!$G$26*'ANALISI STATICA LINEARE'!$G$32*'ANALISI STATICA LINEARE'!$G$9,IF(B308&lt;'ANALISI STATICA LINEARE'!$G$30,'ANALISI STATICA LINEARE'!$G$23*'ANALISI STATICA LINEARE'!$G$26*'ANALISI STATICA LINEARE'!$G$32*'ANALISI STATICA LINEARE'!$G$9*('ANALISI STATICA LINEARE'!$G$29/B308),'ANALISI STATICA LINEARE'!$G$23*'ANALISI STATICA LINEARE'!$G$26*'ANALISI STATICA LINEARE'!$G$32*'ANALISI STATICA LINEARE'!$G$9*(('ANALISI STATICA LINEARE'!$G$29*'ANALISI STATICA LINEARE'!$G$30)/B308^2))))</f>
        <v>0.1001902198133502</v>
      </c>
      <c r="D308" s="171">
        <f>1/'ANALISI STATICA LINEARE'!$G$22*IF(B308&lt;'ANALISI STATICA LINEARE'!$G$28,'ANALISI STATICA LINEARE'!$G$23*'ANALISI STATICA LINEARE'!$G$26*'ANALISI STATICA LINEARE'!$G$33*'ANALISI STATICA LINEARE'!$G$9*(B308/'ANALISI STATICA LINEARE'!$G$28+1/('ANALISI STATICA LINEARE'!$G$33*'ANALISI STATICA LINEARE'!$G$9)*(1-B308/'ANALISI STATICA LINEARE'!$G$28)),IF(B308&lt;'ANALISI STATICA LINEARE'!$G$29,'ANALISI STATICA LINEARE'!$G$23*'ANALISI STATICA LINEARE'!$G$26*'ANALISI STATICA LINEARE'!$G$33*'ANALISI STATICA LINEARE'!$G$9,IF(B308&lt;'ANALISI STATICA LINEARE'!$G$30,'ANALISI STATICA LINEARE'!$G$23*'ANALISI STATICA LINEARE'!$G$26*'ANALISI STATICA LINEARE'!$G$33*'ANALISI STATICA LINEARE'!$G$9*('ANALISI STATICA LINEARE'!$G$29/B308),'ANALISI STATICA LINEARE'!$G$23*'ANALISI STATICA LINEARE'!$G$26*'ANALISI STATICA LINEARE'!$G$33*'ANALISI STATICA LINEARE'!$G$9*(('ANALISI STATICA LINEARE'!$G$29*'ANALISI STATICA LINEARE'!$G$30)/B308^2))))</f>
        <v>3.4788270768524379E-2</v>
      </c>
      <c r="E308" s="20"/>
      <c r="F308" s="20"/>
      <c r="G308" s="20"/>
      <c r="H308" s="20"/>
      <c r="I308" s="20"/>
      <c r="J308" s="20"/>
      <c r="K308" s="20"/>
      <c r="L308" s="20"/>
      <c r="M308" s="20"/>
      <c r="N308" s="20"/>
    </row>
    <row r="309" spans="2:14" x14ac:dyDescent="0.25">
      <c r="B309" s="177">
        <f t="shared" si="4"/>
        <v>2.9799999999999804</v>
      </c>
      <c r="C309" s="171">
        <f>1/'ANALISI STATICA LINEARE'!$G$22*IF(B309&lt;'ANALISI STATICA LINEARE'!$G$28,'ANALISI STATICA LINEARE'!$G$23*'ANALISI STATICA LINEARE'!$G$26*'ANALISI STATICA LINEARE'!$G$32*'ANALISI STATICA LINEARE'!$G$9*(B309/'ANALISI STATICA LINEARE'!$G$28+1/('ANALISI STATICA LINEARE'!$G$32*'ANALISI STATICA LINEARE'!$G$9)*(1-B309/'ANALISI STATICA LINEARE'!$G$28)),IF(B309&lt;'ANALISI STATICA LINEARE'!$G$29,'ANALISI STATICA LINEARE'!$G$23*'ANALISI STATICA LINEARE'!$G$26*'ANALISI STATICA LINEARE'!$G$32*'ANALISI STATICA LINEARE'!$G$9,IF(B309&lt;'ANALISI STATICA LINEARE'!$G$30,'ANALISI STATICA LINEARE'!$G$23*'ANALISI STATICA LINEARE'!$G$26*'ANALISI STATICA LINEARE'!$G$32*'ANALISI STATICA LINEARE'!$G$9*('ANALISI STATICA LINEARE'!$G$29/B309),'ANALISI STATICA LINEARE'!$G$23*'ANALISI STATICA LINEARE'!$G$26*'ANALISI STATICA LINEARE'!$G$32*'ANALISI STATICA LINEARE'!$G$9*(('ANALISI STATICA LINEARE'!$G$29*'ANALISI STATICA LINEARE'!$G$30)/B309^2))))</f>
        <v>9.9518930448130816E-2</v>
      </c>
      <c r="D309" s="171">
        <f>1/'ANALISI STATICA LINEARE'!$G$22*IF(B309&lt;'ANALISI STATICA LINEARE'!$G$28,'ANALISI STATICA LINEARE'!$G$23*'ANALISI STATICA LINEARE'!$G$26*'ANALISI STATICA LINEARE'!$G$33*'ANALISI STATICA LINEARE'!$G$9*(B309/'ANALISI STATICA LINEARE'!$G$28+1/('ANALISI STATICA LINEARE'!$G$33*'ANALISI STATICA LINEARE'!$G$9)*(1-B309/'ANALISI STATICA LINEARE'!$G$28)),IF(B309&lt;'ANALISI STATICA LINEARE'!$G$29,'ANALISI STATICA LINEARE'!$G$23*'ANALISI STATICA LINEARE'!$G$26*'ANALISI STATICA LINEARE'!$G$33*'ANALISI STATICA LINEARE'!$G$9,IF(B309&lt;'ANALISI STATICA LINEARE'!$G$30,'ANALISI STATICA LINEARE'!$G$23*'ANALISI STATICA LINEARE'!$G$26*'ANALISI STATICA LINEARE'!$G$33*'ANALISI STATICA LINEARE'!$G$9*('ANALISI STATICA LINEARE'!$G$29/B309),'ANALISI STATICA LINEARE'!$G$23*'ANALISI STATICA LINEARE'!$G$26*'ANALISI STATICA LINEARE'!$G$33*'ANALISI STATICA LINEARE'!$G$9*(('ANALISI STATICA LINEARE'!$G$29*'ANALISI STATICA LINEARE'!$G$30)/B309^2))))</f>
        <v>3.4555184183378752E-2</v>
      </c>
      <c r="E309" s="20"/>
      <c r="F309" s="20"/>
      <c r="G309" s="20"/>
      <c r="H309" s="20"/>
      <c r="I309" s="20"/>
      <c r="J309" s="20"/>
      <c r="K309" s="20"/>
      <c r="L309" s="20"/>
      <c r="M309" s="20"/>
      <c r="N309" s="20"/>
    </row>
    <row r="310" spans="2:14" x14ac:dyDescent="0.25">
      <c r="B310" s="177">
        <f t="shared" si="4"/>
        <v>2.9899999999999802</v>
      </c>
      <c r="C310" s="171">
        <f>1/'ANALISI STATICA LINEARE'!$G$22*IF(B310&lt;'ANALISI STATICA LINEARE'!$G$28,'ANALISI STATICA LINEARE'!$G$23*'ANALISI STATICA LINEARE'!$G$26*'ANALISI STATICA LINEARE'!$G$32*'ANALISI STATICA LINEARE'!$G$9*(B310/'ANALISI STATICA LINEARE'!$G$28+1/('ANALISI STATICA LINEARE'!$G$32*'ANALISI STATICA LINEARE'!$G$9)*(1-B310/'ANALISI STATICA LINEARE'!$G$28)),IF(B310&lt;'ANALISI STATICA LINEARE'!$G$29,'ANALISI STATICA LINEARE'!$G$23*'ANALISI STATICA LINEARE'!$G$26*'ANALISI STATICA LINEARE'!$G$32*'ANALISI STATICA LINEARE'!$G$9,IF(B310&lt;'ANALISI STATICA LINEARE'!$G$30,'ANALISI STATICA LINEARE'!$G$23*'ANALISI STATICA LINEARE'!$G$26*'ANALISI STATICA LINEARE'!$G$32*'ANALISI STATICA LINEARE'!$G$9*('ANALISI STATICA LINEARE'!$G$29/B310),'ANALISI STATICA LINEARE'!$G$23*'ANALISI STATICA LINEARE'!$G$26*'ANALISI STATICA LINEARE'!$G$32*'ANALISI STATICA LINEARE'!$G$9*(('ANALISI STATICA LINEARE'!$G$29*'ANALISI STATICA LINEARE'!$G$30)/B310^2))))</f>
        <v>9.8854365158284691E-2</v>
      </c>
      <c r="D310" s="171">
        <f>1/'ANALISI STATICA LINEARE'!$G$22*IF(B310&lt;'ANALISI STATICA LINEARE'!$G$28,'ANALISI STATICA LINEARE'!$G$23*'ANALISI STATICA LINEARE'!$G$26*'ANALISI STATICA LINEARE'!$G$33*'ANALISI STATICA LINEARE'!$G$9*(B310/'ANALISI STATICA LINEARE'!$G$28+1/('ANALISI STATICA LINEARE'!$G$33*'ANALISI STATICA LINEARE'!$G$9)*(1-B310/'ANALISI STATICA LINEARE'!$G$28)),IF(B310&lt;'ANALISI STATICA LINEARE'!$G$29,'ANALISI STATICA LINEARE'!$G$23*'ANALISI STATICA LINEARE'!$G$26*'ANALISI STATICA LINEARE'!$G$33*'ANALISI STATICA LINEARE'!$G$9,IF(B310&lt;'ANALISI STATICA LINEARE'!$G$30,'ANALISI STATICA LINEARE'!$G$23*'ANALISI STATICA LINEARE'!$G$26*'ANALISI STATICA LINEARE'!$G$33*'ANALISI STATICA LINEARE'!$G$9*('ANALISI STATICA LINEARE'!$G$29/B310),'ANALISI STATICA LINEARE'!$G$23*'ANALISI STATICA LINEARE'!$G$26*'ANALISI STATICA LINEARE'!$G$33*'ANALISI STATICA LINEARE'!$G$9*(('ANALISI STATICA LINEARE'!$G$29*'ANALISI STATICA LINEARE'!$G$30)/B310^2))))</f>
        <v>3.4324432346626632E-2</v>
      </c>
      <c r="E310" s="20"/>
      <c r="F310" s="20"/>
      <c r="G310" s="20"/>
      <c r="H310" s="20"/>
      <c r="I310" s="20"/>
      <c r="J310" s="20"/>
      <c r="K310" s="20"/>
      <c r="L310" s="20"/>
      <c r="M310" s="20"/>
      <c r="N310" s="20"/>
    </row>
    <row r="311" spans="2:14" x14ac:dyDescent="0.25">
      <c r="B311" s="177">
        <f t="shared" si="4"/>
        <v>2.99999999999998</v>
      </c>
      <c r="C311" s="171">
        <f>1/'ANALISI STATICA LINEARE'!$G$22*IF(B311&lt;'ANALISI STATICA LINEARE'!$G$28,'ANALISI STATICA LINEARE'!$G$23*'ANALISI STATICA LINEARE'!$G$26*'ANALISI STATICA LINEARE'!$G$32*'ANALISI STATICA LINEARE'!$G$9*(B311/'ANALISI STATICA LINEARE'!$G$28+1/('ANALISI STATICA LINEARE'!$G$32*'ANALISI STATICA LINEARE'!$G$9)*(1-B311/'ANALISI STATICA LINEARE'!$G$28)),IF(B311&lt;'ANALISI STATICA LINEARE'!$G$29,'ANALISI STATICA LINEARE'!$G$23*'ANALISI STATICA LINEARE'!$G$26*'ANALISI STATICA LINEARE'!$G$32*'ANALISI STATICA LINEARE'!$G$9,IF(B311&lt;'ANALISI STATICA LINEARE'!$G$30,'ANALISI STATICA LINEARE'!$G$23*'ANALISI STATICA LINEARE'!$G$26*'ANALISI STATICA LINEARE'!$G$32*'ANALISI STATICA LINEARE'!$G$9*('ANALISI STATICA LINEARE'!$G$29/B311),'ANALISI STATICA LINEARE'!$G$23*'ANALISI STATICA LINEARE'!$G$26*'ANALISI STATICA LINEARE'!$G$32*'ANALISI STATICA LINEARE'!$G$9*(('ANALISI STATICA LINEARE'!$G$29*'ANALISI STATICA LINEARE'!$G$30)/B311^2))))</f>
        <v>9.8196434439064548E-2</v>
      </c>
      <c r="D311" s="171">
        <f>1/'ANALISI STATICA LINEARE'!$G$22*IF(B311&lt;'ANALISI STATICA LINEARE'!$G$28,'ANALISI STATICA LINEARE'!$G$23*'ANALISI STATICA LINEARE'!$G$26*'ANALISI STATICA LINEARE'!$G$33*'ANALISI STATICA LINEARE'!$G$9*(B311/'ANALISI STATICA LINEARE'!$G$28+1/('ANALISI STATICA LINEARE'!$G$33*'ANALISI STATICA LINEARE'!$G$9)*(1-B311/'ANALISI STATICA LINEARE'!$G$28)),IF(B311&lt;'ANALISI STATICA LINEARE'!$G$29,'ANALISI STATICA LINEARE'!$G$23*'ANALISI STATICA LINEARE'!$G$26*'ANALISI STATICA LINEARE'!$G$33*'ANALISI STATICA LINEARE'!$G$9,IF(B311&lt;'ANALISI STATICA LINEARE'!$G$30,'ANALISI STATICA LINEARE'!$G$23*'ANALISI STATICA LINEARE'!$G$26*'ANALISI STATICA LINEARE'!$G$33*'ANALISI STATICA LINEARE'!$G$9*('ANALISI STATICA LINEARE'!$G$29/B311),'ANALISI STATICA LINEARE'!$G$23*'ANALISI STATICA LINEARE'!$G$26*'ANALISI STATICA LINEARE'!$G$33*'ANALISI STATICA LINEARE'!$G$9*(('ANALISI STATICA LINEARE'!$G$29*'ANALISI STATICA LINEARE'!$G$30)/B311^2))))</f>
        <v>3.409598418023075E-2</v>
      </c>
      <c r="E311" s="20"/>
      <c r="F311" s="20"/>
      <c r="G311" s="20"/>
      <c r="H311" s="20"/>
      <c r="I311" s="20"/>
      <c r="J311" s="20"/>
      <c r="K311" s="20"/>
      <c r="L311" s="20"/>
      <c r="M311" s="20"/>
      <c r="N311" s="20"/>
    </row>
    <row r="312" spans="2:14" x14ac:dyDescent="0.25">
      <c r="B312" s="177">
        <f t="shared" si="4"/>
        <v>3.0099999999999798</v>
      </c>
      <c r="C312" s="171">
        <f>1/'ANALISI STATICA LINEARE'!$G$22*IF(B312&lt;'ANALISI STATICA LINEARE'!$G$28,'ANALISI STATICA LINEARE'!$G$23*'ANALISI STATICA LINEARE'!$G$26*'ANALISI STATICA LINEARE'!$G$32*'ANALISI STATICA LINEARE'!$G$9*(B312/'ANALISI STATICA LINEARE'!$G$28+1/('ANALISI STATICA LINEARE'!$G$32*'ANALISI STATICA LINEARE'!$G$9)*(1-B312/'ANALISI STATICA LINEARE'!$G$28)),IF(B312&lt;'ANALISI STATICA LINEARE'!$G$29,'ANALISI STATICA LINEARE'!$G$23*'ANALISI STATICA LINEARE'!$G$26*'ANALISI STATICA LINEARE'!$G$32*'ANALISI STATICA LINEARE'!$G$9,IF(B312&lt;'ANALISI STATICA LINEARE'!$G$30,'ANALISI STATICA LINEARE'!$G$23*'ANALISI STATICA LINEARE'!$G$26*'ANALISI STATICA LINEARE'!$G$32*'ANALISI STATICA LINEARE'!$G$9*('ANALISI STATICA LINEARE'!$G$29/B312),'ANALISI STATICA LINEARE'!$G$23*'ANALISI STATICA LINEARE'!$G$26*'ANALISI STATICA LINEARE'!$G$32*'ANALISI STATICA LINEARE'!$G$9*(('ANALISI STATICA LINEARE'!$G$29*'ANALISI STATICA LINEARE'!$G$30)/B312^2))))</f>
        <v>9.7545050270039083E-2</v>
      </c>
      <c r="D312" s="171">
        <f>1/'ANALISI STATICA LINEARE'!$G$22*IF(B312&lt;'ANALISI STATICA LINEARE'!$G$28,'ANALISI STATICA LINEARE'!$G$23*'ANALISI STATICA LINEARE'!$G$26*'ANALISI STATICA LINEARE'!$G$33*'ANALISI STATICA LINEARE'!$G$9*(B312/'ANALISI STATICA LINEARE'!$G$28+1/('ANALISI STATICA LINEARE'!$G$33*'ANALISI STATICA LINEARE'!$G$9)*(1-B312/'ANALISI STATICA LINEARE'!$G$28)),IF(B312&lt;'ANALISI STATICA LINEARE'!$G$29,'ANALISI STATICA LINEARE'!$G$23*'ANALISI STATICA LINEARE'!$G$26*'ANALISI STATICA LINEARE'!$G$33*'ANALISI STATICA LINEARE'!$G$9,IF(B312&lt;'ANALISI STATICA LINEARE'!$G$30,'ANALISI STATICA LINEARE'!$G$23*'ANALISI STATICA LINEARE'!$G$26*'ANALISI STATICA LINEARE'!$G$33*'ANALISI STATICA LINEARE'!$G$9*('ANALISI STATICA LINEARE'!$G$29/B312),'ANALISI STATICA LINEARE'!$G$23*'ANALISI STATICA LINEARE'!$G$26*'ANALISI STATICA LINEARE'!$G$33*'ANALISI STATICA LINEARE'!$G$9*(('ANALISI STATICA LINEARE'!$G$29*'ANALISI STATICA LINEARE'!$G$30)/B312^2))))</f>
        <v>3.3869809121541354E-2</v>
      </c>
      <c r="E312" s="20"/>
      <c r="F312" s="20"/>
      <c r="G312" s="20"/>
      <c r="H312" s="20"/>
      <c r="I312" s="20"/>
      <c r="J312" s="20"/>
      <c r="K312" s="20"/>
      <c r="L312" s="20"/>
      <c r="M312" s="20"/>
      <c r="N312" s="20"/>
    </row>
    <row r="313" spans="2:14" x14ac:dyDescent="0.25">
      <c r="B313" s="177">
        <f t="shared" si="4"/>
        <v>3.0199999999999796</v>
      </c>
      <c r="C313" s="171">
        <f>1/'ANALISI STATICA LINEARE'!$G$22*IF(B313&lt;'ANALISI STATICA LINEARE'!$G$28,'ANALISI STATICA LINEARE'!$G$23*'ANALISI STATICA LINEARE'!$G$26*'ANALISI STATICA LINEARE'!$G$32*'ANALISI STATICA LINEARE'!$G$9*(B313/'ANALISI STATICA LINEARE'!$G$28+1/('ANALISI STATICA LINEARE'!$G$32*'ANALISI STATICA LINEARE'!$G$9)*(1-B313/'ANALISI STATICA LINEARE'!$G$28)),IF(B313&lt;'ANALISI STATICA LINEARE'!$G$29,'ANALISI STATICA LINEARE'!$G$23*'ANALISI STATICA LINEARE'!$G$26*'ANALISI STATICA LINEARE'!$G$32*'ANALISI STATICA LINEARE'!$G$9,IF(B313&lt;'ANALISI STATICA LINEARE'!$G$30,'ANALISI STATICA LINEARE'!$G$23*'ANALISI STATICA LINEARE'!$G$26*'ANALISI STATICA LINEARE'!$G$32*'ANALISI STATICA LINEARE'!$G$9*('ANALISI STATICA LINEARE'!$G$29/B313),'ANALISI STATICA LINEARE'!$G$23*'ANALISI STATICA LINEARE'!$G$26*'ANALISI STATICA LINEARE'!$G$32*'ANALISI STATICA LINEARE'!$G$9*(('ANALISI STATICA LINEARE'!$G$29*'ANALISI STATICA LINEARE'!$G$30)/B313^2))))</f>
        <v>9.6900126085652072E-2</v>
      </c>
      <c r="D313" s="171">
        <f>1/'ANALISI STATICA LINEARE'!$G$22*IF(B313&lt;'ANALISI STATICA LINEARE'!$G$28,'ANALISI STATICA LINEARE'!$G$23*'ANALISI STATICA LINEARE'!$G$26*'ANALISI STATICA LINEARE'!$G$33*'ANALISI STATICA LINEARE'!$G$9*(B313/'ANALISI STATICA LINEARE'!$G$28+1/('ANALISI STATICA LINEARE'!$G$33*'ANALISI STATICA LINEARE'!$G$9)*(1-B313/'ANALISI STATICA LINEARE'!$G$28)),IF(B313&lt;'ANALISI STATICA LINEARE'!$G$29,'ANALISI STATICA LINEARE'!$G$23*'ANALISI STATICA LINEARE'!$G$26*'ANALISI STATICA LINEARE'!$G$33*'ANALISI STATICA LINEARE'!$G$9,IF(B313&lt;'ANALISI STATICA LINEARE'!$G$30,'ANALISI STATICA LINEARE'!$G$23*'ANALISI STATICA LINEARE'!$G$26*'ANALISI STATICA LINEARE'!$G$33*'ANALISI STATICA LINEARE'!$G$9*('ANALISI STATICA LINEARE'!$G$29/B313),'ANALISI STATICA LINEARE'!$G$23*'ANALISI STATICA LINEARE'!$G$26*'ANALISI STATICA LINEARE'!$G$33*'ANALISI STATICA LINEARE'!$G$9*(('ANALISI STATICA LINEARE'!$G$29*'ANALISI STATICA LINEARE'!$G$30)/B313^2))))</f>
        <v>3.3645877113073638E-2</v>
      </c>
      <c r="E313" s="20"/>
      <c r="F313" s="20"/>
      <c r="G313" s="20"/>
      <c r="H313" s="20"/>
      <c r="I313" s="20"/>
      <c r="J313" s="20"/>
      <c r="K313" s="20"/>
      <c r="L313" s="20"/>
      <c r="M313" s="20"/>
      <c r="N313" s="20"/>
    </row>
    <row r="314" spans="2:14" x14ac:dyDescent="0.25">
      <c r="B314" s="177">
        <f t="shared" si="4"/>
        <v>3.0299999999999794</v>
      </c>
      <c r="C314" s="171">
        <f>1/'ANALISI STATICA LINEARE'!$G$22*IF(B314&lt;'ANALISI STATICA LINEARE'!$G$28,'ANALISI STATICA LINEARE'!$G$23*'ANALISI STATICA LINEARE'!$G$26*'ANALISI STATICA LINEARE'!$G$32*'ANALISI STATICA LINEARE'!$G$9*(B314/'ANALISI STATICA LINEARE'!$G$28+1/('ANALISI STATICA LINEARE'!$G$32*'ANALISI STATICA LINEARE'!$G$9)*(1-B314/'ANALISI STATICA LINEARE'!$G$28)),IF(B314&lt;'ANALISI STATICA LINEARE'!$G$29,'ANALISI STATICA LINEARE'!$G$23*'ANALISI STATICA LINEARE'!$G$26*'ANALISI STATICA LINEARE'!$G$32*'ANALISI STATICA LINEARE'!$G$9,IF(B314&lt;'ANALISI STATICA LINEARE'!$G$30,'ANALISI STATICA LINEARE'!$G$23*'ANALISI STATICA LINEARE'!$G$26*'ANALISI STATICA LINEARE'!$G$32*'ANALISI STATICA LINEARE'!$G$9*('ANALISI STATICA LINEARE'!$G$29/B314),'ANALISI STATICA LINEARE'!$G$23*'ANALISI STATICA LINEARE'!$G$26*'ANALISI STATICA LINEARE'!$G$32*'ANALISI STATICA LINEARE'!$G$9*(('ANALISI STATICA LINEARE'!$G$29*'ANALISI STATICA LINEARE'!$G$30)/B314^2))))</f>
        <v>9.6261576746460714E-2</v>
      </c>
      <c r="D314" s="171">
        <f>1/'ANALISI STATICA LINEARE'!$G$22*IF(B314&lt;'ANALISI STATICA LINEARE'!$G$28,'ANALISI STATICA LINEARE'!$G$23*'ANALISI STATICA LINEARE'!$G$26*'ANALISI STATICA LINEARE'!$G$33*'ANALISI STATICA LINEARE'!$G$9*(B314/'ANALISI STATICA LINEARE'!$G$28+1/('ANALISI STATICA LINEARE'!$G$33*'ANALISI STATICA LINEARE'!$G$9)*(1-B314/'ANALISI STATICA LINEARE'!$G$28)),IF(B314&lt;'ANALISI STATICA LINEARE'!$G$29,'ANALISI STATICA LINEARE'!$G$23*'ANALISI STATICA LINEARE'!$G$26*'ANALISI STATICA LINEARE'!$G$33*'ANALISI STATICA LINEARE'!$G$9,IF(B314&lt;'ANALISI STATICA LINEARE'!$G$30,'ANALISI STATICA LINEARE'!$G$23*'ANALISI STATICA LINEARE'!$G$26*'ANALISI STATICA LINEARE'!$G$33*'ANALISI STATICA LINEARE'!$G$9*('ANALISI STATICA LINEARE'!$G$29/B314),'ANALISI STATICA LINEARE'!$G$23*'ANALISI STATICA LINEARE'!$G$26*'ANALISI STATICA LINEARE'!$G$33*'ANALISI STATICA LINEARE'!$G$9*(('ANALISI STATICA LINEARE'!$G$29*'ANALISI STATICA LINEARE'!$G$30)/B314^2))))</f>
        <v>3.3424158592521083E-2</v>
      </c>
      <c r="E314" s="20"/>
      <c r="F314" s="20"/>
      <c r="G314" s="20"/>
      <c r="H314" s="20"/>
      <c r="I314" s="20"/>
      <c r="J314" s="20"/>
      <c r="K314" s="20"/>
      <c r="L314" s="20"/>
      <c r="M314" s="20"/>
      <c r="N314" s="20"/>
    </row>
    <row r="315" spans="2:14" x14ac:dyDescent="0.25">
      <c r="B315" s="177">
        <f t="shared" si="4"/>
        <v>3.0399999999999792</v>
      </c>
      <c r="C315" s="171">
        <f>1/'ANALISI STATICA LINEARE'!$G$22*IF(B315&lt;'ANALISI STATICA LINEARE'!$G$28,'ANALISI STATICA LINEARE'!$G$23*'ANALISI STATICA LINEARE'!$G$26*'ANALISI STATICA LINEARE'!$G$32*'ANALISI STATICA LINEARE'!$G$9*(B315/'ANALISI STATICA LINEARE'!$G$28+1/('ANALISI STATICA LINEARE'!$G$32*'ANALISI STATICA LINEARE'!$G$9)*(1-B315/'ANALISI STATICA LINEARE'!$G$28)),IF(B315&lt;'ANALISI STATICA LINEARE'!$G$29,'ANALISI STATICA LINEARE'!$G$23*'ANALISI STATICA LINEARE'!$G$26*'ANALISI STATICA LINEARE'!$G$32*'ANALISI STATICA LINEARE'!$G$9,IF(B315&lt;'ANALISI STATICA LINEARE'!$G$30,'ANALISI STATICA LINEARE'!$G$23*'ANALISI STATICA LINEARE'!$G$26*'ANALISI STATICA LINEARE'!$G$32*'ANALISI STATICA LINEARE'!$G$9*('ANALISI STATICA LINEARE'!$G$29/B315),'ANALISI STATICA LINEARE'!$G$23*'ANALISI STATICA LINEARE'!$G$26*'ANALISI STATICA LINEARE'!$G$32*'ANALISI STATICA LINEARE'!$G$9*(('ANALISI STATICA LINEARE'!$G$29*'ANALISI STATICA LINEARE'!$G$30)/B315^2))))</f>
        <v>9.5629318511035025E-2</v>
      </c>
      <c r="D315" s="171">
        <f>1/'ANALISI STATICA LINEARE'!$G$22*IF(B315&lt;'ANALISI STATICA LINEARE'!$G$28,'ANALISI STATICA LINEARE'!$G$23*'ANALISI STATICA LINEARE'!$G$26*'ANALISI STATICA LINEARE'!$G$33*'ANALISI STATICA LINEARE'!$G$9*(B315/'ANALISI STATICA LINEARE'!$G$28+1/('ANALISI STATICA LINEARE'!$G$33*'ANALISI STATICA LINEARE'!$G$9)*(1-B315/'ANALISI STATICA LINEARE'!$G$28)),IF(B315&lt;'ANALISI STATICA LINEARE'!$G$29,'ANALISI STATICA LINEARE'!$G$23*'ANALISI STATICA LINEARE'!$G$26*'ANALISI STATICA LINEARE'!$G$33*'ANALISI STATICA LINEARE'!$G$9,IF(B315&lt;'ANALISI STATICA LINEARE'!$G$30,'ANALISI STATICA LINEARE'!$G$23*'ANALISI STATICA LINEARE'!$G$26*'ANALISI STATICA LINEARE'!$G$33*'ANALISI STATICA LINEARE'!$G$9*('ANALISI STATICA LINEARE'!$G$29/B315),'ANALISI STATICA LINEARE'!$G$23*'ANALISI STATICA LINEARE'!$G$26*'ANALISI STATICA LINEARE'!$G$33*'ANALISI STATICA LINEARE'!$G$9*(('ANALISI STATICA LINEARE'!$G$29*'ANALISI STATICA LINEARE'!$G$30)/B315^2))))</f>
        <v>3.3204624482998275E-2</v>
      </c>
      <c r="E315" s="20"/>
      <c r="F315" s="20"/>
      <c r="G315" s="20"/>
      <c r="H315" s="20"/>
      <c r="I315" s="20"/>
      <c r="J315" s="20"/>
      <c r="K315" s="20"/>
      <c r="L315" s="20"/>
      <c r="M315" s="20"/>
      <c r="N315" s="20"/>
    </row>
    <row r="316" spans="2:14" x14ac:dyDescent="0.25">
      <c r="B316" s="177">
        <f t="shared" si="4"/>
        <v>3.049999999999979</v>
      </c>
      <c r="C316" s="171">
        <f>1/'ANALISI STATICA LINEARE'!$G$22*IF(B316&lt;'ANALISI STATICA LINEARE'!$G$28,'ANALISI STATICA LINEARE'!$G$23*'ANALISI STATICA LINEARE'!$G$26*'ANALISI STATICA LINEARE'!$G$32*'ANALISI STATICA LINEARE'!$G$9*(B316/'ANALISI STATICA LINEARE'!$G$28+1/('ANALISI STATICA LINEARE'!$G$32*'ANALISI STATICA LINEARE'!$G$9)*(1-B316/'ANALISI STATICA LINEARE'!$G$28)),IF(B316&lt;'ANALISI STATICA LINEARE'!$G$29,'ANALISI STATICA LINEARE'!$G$23*'ANALISI STATICA LINEARE'!$G$26*'ANALISI STATICA LINEARE'!$G$32*'ANALISI STATICA LINEARE'!$G$9,IF(B316&lt;'ANALISI STATICA LINEARE'!$G$30,'ANALISI STATICA LINEARE'!$G$23*'ANALISI STATICA LINEARE'!$G$26*'ANALISI STATICA LINEARE'!$G$32*'ANALISI STATICA LINEARE'!$G$9*('ANALISI STATICA LINEARE'!$G$29/B316),'ANALISI STATICA LINEARE'!$G$23*'ANALISI STATICA LINEARE'!$G$26*'ANALISI STATICA LINEARE'!$G$32*'ANALISI STATICA LINEARE'!$G$9*(('ANALISI STATICA LINEARE'!$G$29*'ANALISI STATICA LINEARE'!$G$30)/B316^2))))</f>
        <v>9.500326900850109E-2</v>
      </c>
      <c r="D316" s="171">
        <f>1/'ANALISI STATICA LINEARE'!$G$22*IF(B316&lt;'ANALISI STATICA LINEARE'!$G$28,'ANALISI STATICA LINEARE'!$G$23*'ANALISI STATICA LINEARE'!$G$26*'ANALISI STATICA LINEARE'!$G$33*'ANALISI STATICA LINEARE'!$G$9*(B316/'ANALISI STATICA LINEARE'!$G$28+1/('ANALISI STATICA LINEARE'!$G$33*'ANALISI STATICA LINEARE'!$G$9)*(1-B316/'ANALISI STATICA LINEARE'!$G$28)),IF(B316&lt;'ANALISI STATICA LINEARE'!$G$29,'ANALISI STATICA LINEARE'!$G$23*'ANALISI STATICA LINEARE'!$G$26*'ANALISI STATICA LINEARE'!$G$33*'ANALISI STATICA LINEARE'!$G$9,IF(B316&lt;'ANALISI STATICA LINEARE'!$G$30,'ANALISI STATICA LINEARE'!$G$23*'ANALISI STATICA LINEARE'!$G$26*'ANALISI STATICA LINEARE'!$G$33*'ANALISI STATICA LINEARE'!$G$9*('ANALISI STATICA LINEARE'!$G$29/B316),'ANALISI STATICA LINEARE'!$G$23*'ANALISI STATICA LINEARE'!$G$26*'ANALISI STATICA LINEARE'!$G$33*'ANALISI STATICA LINEARE'!$G$9*(('ANALISI STATICA LINEARE'!$G$29*'ANALISI STATICA LINEARE'!$G$30)/B316^2))))</f>
        <v>3.2987246183507325E-2</v>
      </c>
      <c r="E316" s="20"/>
      <c r="F316" s="20"/>
      <c r="G316" s="20"/>
      <c r="H316" s="20"/>
      <c r="I316" s="20"/>
      <c r="J316" s="20"/>
      <c r="K316" s="20"/>
      <c r="L316" s="20"/>
      <c r="M316" s="20"/>
      <c r="N316" s="20"/>
    </row>
    <row r="317" spans="2:14" x14ac:dyDescent="0.25">
      <c r="B317" s="177">
        <f t="shared" si="4"/>
        <v>3.0599999999999787</v>
      </c>
      <c r="C317" s="171">
        <f>1/'ANALISI STATICA LINEARE'!$G$22*IF(B317&lt;'ANALISI STATICA LINEARE'!$G$28,'ANALISI STATICA LINEARE'!$G$23*'ANALISI STATICA LINEARE'!$G$26*'ANALISI STATICA LINEARE'!$G$32*'ANALISI STATICA LINEARE'!$G$9*(B317/'ANALISI STATICA LINEARE'!$G$28+1/('ANALISI STATICA LINEARE'!$G$32*'ANALISI STATICA LINEARE'!$G$9)*(1-B317/'ANALISI STATICA LINEARE'!$G$28)),IF(B317&lt;'ANALISI STATICA LINEARE'!$G$29,'ANALISI STATICA LINEARE'!$G$23*'ANALISI STATICA LINEARE'!$G$26*'ANALISI STATICA LINEARE'!$G$32*'ANALISI STATICA LINEARE'!$G$9,IF(B317&lt;'ANALISI STATICA LINEARE'!$G$30,'ANALISI STATICA LINEARE'!$G$23*'ANALISI STATICA LINEARE'!$G$26*'ANALISI STATICA LINEARE'!$G$32*'ANALISI STATICA LINEARE'!$G$9*('ANALISI STATICA LINEARE'!$G$29/B317),'ANALISI STATICA LINEARE'!$G$23*'ANALISI STATICA LINEARE'!$G$26*'ANALISI STATICA LINEARE'!$G$32*'ANALISI STATICA LINEARE'!$G$9*(('ANALISI STATICA LINEARE'!$G$29*'ANALISI STATICA LINEARE'!$G$30)/B317^2))))</f>
        <v>9.4383347211711474E-2</v>
      </c>
      <c r="D317" s="171">
        <f>1/'ANALISI STATICA LINEARE'!$G$22*IF(B317&lt;'ANALISI STATICA LINEARE'!$G$28,'ANALISI STATICA LINEARE'!$G$23*'ANALISI STATICA LINEARE'!$G$26*'ANALISI STATICA LINEARE'!$G$33*'ANALISI STATICA LINEARE'!$G$9*(B317/'ANALISI STATICA LINEARE'!$G$28+1/('ANALISI STATICA LINEARE'!$G$33*'ANALISI STATICA LINEARE'!$G$9)*(1-B317/'ANALISI STATICA LINEARE'!$G$28)),IF(B317&lt;'ANALISI STATICA LINEARE'!$G$29,'ANALISI STATICA LINEARE'!$G$23*'ANALISI STATICA LINEARE'!$G$26*'ANALISI STATICA LINEARE'!$G$33*'ANALISI STATICA LINEARE'!$G$9,IF(B317&lt;'ANALISI STATICA LINEARE'!$G$30,'ANALISI STATICA LINEARE'!$G$23*'ANALISI STATICA LINEARE'!$G$26*'ANALISI STATICA LINEARE'!$G$33*'ANALISI STATICA LINEARE'!$G$9*('ANALISI STATICA LINEARE'!$G$29/B317),'ANALISI STATICA LINEARE'!$G$23*'ANALISI STATICA LINEARE'!$G$26*'ANALISI STATICA LINEARE'!$G$33*'ANALISI STATICA LINEARE'!$G$9*(('ANALISI STATICA LINEARE'!$G$29*'ANALISI STATICA LINEARE'!$G$30)/B317^2))))</f>
        <v>3.2771995559622041E-2</v>
      </c>
      <c r="E317" s="20"/>
      <c r="F317" s="20"/>
      <c r="G317" s="20"/>
      <c r="H317" s="20"/>
      <c r="I317" s="20"/>
      <c r="J317" s="20"/>
      <c r="K317" s="20"/>
      <c r="L317" s="20"/>
      <c r="M317" s="20"/>
      <c r="N317" s="20"/>
    </row>
    <row r="318" spans="2:14" x14ac:dyDescent="0.25">
      <c r="B318" s="177">
        <f t="shared" si="4"/>
        <v>3.0699999999999785</v>
      </c>
      <c r="C318" s="171">
        <f>1/'ANALISI STATICA LINEARE'!$G$22*IF(B318&lt;'ANALISI STATICA LINEARE'!$G$28,'ANALISI STATICA LINEARE'!$G$23*'ANALISI STATICA LINEARE'!$G$26*'ANALISI STATICA LINEARE'!$G$32*'ANALISI STATICA LINEARE'!$G$9*(B318/'ANALISI STATICA LINEARE'!$G$28+1/('ANALISI STATICA LINEARE'!$G$32*'ANALISI STATICA LINEARE'!$G$9)*(1-B318/'ANALISI STATICA LINEARE'!$G$28)),IF(B318&lt;'ANALISI STATICA LINEARE'!$G$29,'ANALISI STATICA LINEARE'!$G$23*'ANALISI STATICA LINEARE'!$G$26*'ANALISI STATICA LINEARE'!$G$32*'ANALISI STATICA LINEARE'!$G$9,IF(B318&lt;'ANALISI STATICA LINEARE'!$G$30,'ANALISI STATICA LINEARE'!$G$23*'ANALISI STATICA LINEARE'!$G$26*'ANALISI STATICA LINEARE'!$G$32*'ANALISI STATICA LINEARE'!$G$9*('ANALISI STATICA LINEARE'!$G$29/B318),'ANALISI STATICA LINEARE'!$G$23*'ANALISI STATICA LINEARE'!$G$26*'ANALISI STATICA LINEARE'!$G$32*'ANALISI STATICA LINEARE'!$G$9*(('ANALISI STATICA LINEARE'!$G$29*'ANALISI STATICA LINEARE'!$G$30)/B318^2))))</f>
        <v>9.3769473411026275E-2</v>
      </c>
      <c r="D318" s="171">
        <f>1/'ANALISI STATICA LINEARE'!$G$22*IF(B318&lt;'ANALISI STATICA LINEARE'!$G$28,'ANALISI STATICA LINEARE'!$G$23*'ANALISI STATICA LINEARE'!$G$26*'ANALISI STATICA LINEARE'!$G$33*'ANALISI STATICA LINEARE'!$G$9*(B318/'ANALISI STATICA LINEARE'!$G$28+1/('ANALISI STATICA LINEARE'!$G$33*'ANALISI STATICA LINEARE'!$G$9)*(1-B318/'ANALISI STATICA LINEARE'!$G$28)),IF(B318&lt;'ANALISI STATICA LINEARE'!$G$29,'ANALISI STATICA LINEARE'!$G$23*'ANALISI STATICA LINEARE'!$G$26*'ANALISI STATICA LINEARE'!$G$33*'ANALISI STATICA LINEARE'!$G$9,IF(B318&lt;'ANALISI STATICA LINEARE'!$G$30,'ANALISI STATICA LINEARE'!$G$23*'ANALISI STATICA LINEARE'!$G$26*'ANALISI STATICA LINEARE'!$G$33*'ANALISI STATICA LINEARE'!$G$9*('ANALISI STATICA LINEARE'!$G$29/B318),'ANALISI STATICA LINEARE'!$G$23*'ANALISI STATICA LINEARE'!$G$26*'ANALISI STATICA LINEARE'!$G$33*'ANALISI STATICA LINEARE'!$G$9*(('ANALISI STATICA LINEARE'!$G$29*'ANALISI STATICA LINEARE'!$G$30)/B318^2))))</f>
        <v>3.2558844934384122E-2</v>
      </c>
      <c r="E318" s="20"/>
      <c r="F318" s="20"/>
      <c r="G318" s="20"/>
      <c r="H318" s="20"/>
      <c r="I318" s="20"/>
      <c r="J318" s="20"/>
      <c r="K318" s="20"/>
      <c r="L318" s="20"/>
      <c r="M318" s="20"/>
      <c r="N318" s="20"/>
    </row>
    <row r="319" spans="2:14" x14ac:dyDescent="0.25">
      <c r="B319" s="177">
        <f t="shared" si="4"/>
        <v>3.0799999999999783</v>
      </c>
      <c r="C319" s="171">
        <f>1/'ANALISI STATICA LINEARE'!$G$22*IF(B319&lt;'ANALISI STATICA LINEARE'!$G$28,'ANALISI STATICA LINEARE'!$G$23*'ANALISI STATICA LINEARE'!$G$26*'ANALISI STATICA LINEARE'!$G$32*'ANALISI STATICA LINEARE'!$G$9*(B319/'ANALISI STATICA LINEARE'!$G$28+1/('ANALISI STATICA LINEARE'!$G$32*'ANALISI STATICA LINEARE'!$G$9)*(1-B319/'ANALISI STATICA LINEARE'!$G$28)),IF(B319&lt;'ANALISI STATICA LINEARE'!$G$29,'ANALISI STATICA LINEARE'!$G$23*'ANALISI STATICA LINEARE'!$G$26*'ANALISI STATICA LINEARE'!$G$32*'ANALISI STATICA LINEARE'!$G$9,IF(B319&lt;'ANALISI STATICA LINEARE'!$G$30,'ANALISI STATICA LINEARE'!$G$23*'ANALISI STATICA LINEARE'!$G$26*'ANALISI STATICA LINEARE'!$G$32*'ANALISI STATICA LINEARE'!$G$9*('ANALISI STATICA LINEARE'!$G$29/B319),'ANALISI STATICA LINEARE'!$G$23*'ANALISI STATICA LINEARE'!$G$26*'ANALISI STATICA LINEARE'!$G$32*'ANALISI STATICA LINEARE'!$G$9*(('ANALISI STATICA LINEARE'!$G$29*'ANALISI STATICA LINEARE'!$G$30)/B319^2))))</f>
        <v>9.3161569188689244E-2</v>
      </c>
      <c r="D319" s="171">
        <f>1/'ANALISI STATICA LINEARE'!$G$22*IF(B319&lt;'ANALISI STATICA LINEARE'!$G$28,'ANALISI STATICA LINEARE'!$G$23*'ANALISI STATICA LINEARE'!$G$26*'ANALISI STATICA LINEARE'!$G$33*'ANALISI STATICA LINEARE'!$G$9*(B319/'ANALISI STATICA LINEARE'!$G$28+1/('ANALISI STATICA LINEARE'!$G$33*'ANALISI STATICA LINEARE'!$G$9)*(1-B319/'ANALISI STATICA LINEARE'!$G$28)),IF(B319&lt;'ANALISI STATICA LINEARE'!$G$29,'ANALISI STATICA LINEARE'!$G$23*'ANALISI STATICA LINEARE'!$G$26*'ANALISI STATICA LINEARE'!$G$33*'ANALISI STATICA LINEARE'!$G$9,IF(B319&lt;'ANALISI STATICA LINEARE'!$G$30,'ANALISI STATICA LINEARE'!$G$23*'ANALISI STATICA LINEARE'!$G$26*'ANALISI STATICA LINEARE'!$G$33*'ANALISI STATICA LINEARE'!$G$9*('ANALISI STATICA LINEARE'!$G$29/B319),'ANALISI STATICA LINEARE'!$G$23*'ANALISI STATICA LINEARE'!$G$26*'ANALISI STATICA LINEARE'!$G$33*'ANALISI STATICA LINEARE'!$G$9*(('ANALISI STATICA LINEARE'!$G$29*'ANALISI STATICA LINEARE'!$G$30)/B319^2))))</f>
        <v>3.2347767079405995E-2</v>
      </c>
      <c r="E319" s="20"/>
      <c r="F319" s="20"/>
      <c r="G319" s="20"/>
      <c r="H319" s="20"/>
      <c r="I319" s="20"/>
      <c r="J319" s="20"/>
      <c r="K319" s="20"/>
      <c r="L319" s="20"/>
      <c r="M319" s="20"/>
      <c r="N319" s="20"/>
    </row>
    <row r="320" spans="2:14" x14ac:dyDescent="0.25">
      <c r="B320" s="177">
        <f t="shared" si="4"/>
        <v>3.0899999999999781</v>
      </c>
      <c r="C320" s="171">
        <f>1/'ANALISI STATICA LINEARE'!$G$22*IF(B320&lt;'ANALISI STATICA LINEARE'!$G$28,'ANALISI STATICA LINEARE'!$G$23*'ANALISI STATICA LINEARE'!$G$26*'ANALISI STATICA LINEARE'!$G$32*'ANALISI STATICA LINEARE'!$G$9*(B320/'ANALISI STATICA LINEARE'!$G$28+1/('ANALISI STATICA LINEARE'!$G$32*'ANALISI STATICA LINEARE'!$G$9)*(1-B320/'ANALISI STATICA LINEARE'!$G$28)),IF(B320&lt;'ANALISI STATICA LINEARE'!$G$29,'ANALISI STATICA LINEARE'!$G$23*'ANALISI STATICA LINEARE'!$G$26*'ANALISI STATICA LINEARE'!$G$32*'ANALISI STATICA LINEARE'!$G$9,IF(B320&lt;'ANALISI STATICA LINEARE'!$G$30,'ANALISI STATICA LINEARE'!$G$23*'ANALISI STATICA LINEARE'!$G$26*'ANALISI STATICA LINEARE'!$G$32*'ANALISI STATICA LINEARE'!$G$9*('ANALISI STATICA LINEARE'!$G$29/B320),'ANALISI STATICA LINEARE'!$G$23*'ANALISI STATICA LINEARE'!$G$26*'ANALISI STATICA LINEARE'!$G$32*'ANALISI STATICA LINEARE'!$G$9*(('ANALISI STATICA LINEARE'!$G$29*'ANALISI STATICA LINEARE'!$G$30)/B320^2))))</f>
        <v>9.2559557393783243E-2</v>
      </c>
      <c r="D320" s="171">
        <f>1/'ANALISI STATICA LINEARE'!$G$22*IF(B320&lt;'ANALISI STATICA LINEARE'!$G$28,'ANALISI STATICA LINEARE'!$G$23*'ANALISI STATICA LINEARE'!$G$26*'ANALISI STATICA LINEARE'!$G$33*'ANALISI STATICA LINEARE'!$G$9*(B320/'ANALISI STATICA LINEARE'!$G$28+1/('ANALISI STATICA LINEARE'!$G$33*'ANALISI STATICA LINEARE'!$G$9)*(1-B320/'ANALISI STATICA LINEARE'!$G$28)),IF(B320&lt;'ANALISI STATICA LINEARE'!$G$29,'ANALISI STATICA LINEARE'!$G$23*'ANALISI STATICA LINEARE'!$G$26*'ANALISI STATICA LINEARE'!$G$33*'ANALISI STATICA LINEARE'!$G$9,IF(B320&lt;'ANALISI STATICA LINEARE'!$G$30,'ANALISI STATICA LINEARE'!$G$23*'ANALISI STATICA LINEARE'!$G$26*'ANALISI STATICA LINEARE'!$G$33*'ANALISI STATICA LINEARE'!$G$9*('ANALISI STATICA LINEARE'!$G$29/B320),'ANALISI STATICA LINEARE'!$G$23*'ANALISI STATICA LINEARE'!$G$26*'ANALISI STATICA LINEARE'!$G$33*'ANALISI STATICA LINEARE'!$G$9*(('ANALISI STATICA LINEARE'!$G$29*'ANALISI STATICA LINEARE'!$G$30)/B320^2))))</f>
        <v>3.2138735206174739E-2</v>
      </c>
      <c r="E320" s="20"/>
      <c r="F320" s="20"/>
      <c r="G320" s="20"/>
      <c r="H320" s="20"/>
      <c r="I320" s="20"/>
      <c r="J320" s="20"/>
      <c r="K320" s="20"/>
      <c r="L320" s="20"/>
      <c r="M320" s="20"/>
      <c r="N320" s="20"/>
    </row>
    <row r="321" spans="2:14" x14ac:dyDescent="0.25">
      <c r="B321" s="177">
        <f t="shared" si="4"/>
        <v>3.0999999999999779</v>
      </c>
      <c r="C321" s="171">
        <f>1/'ANALISI STATICA LINEARE'!$G$22*IF(B321&lt;'ANALISI STATICA LINEARE'!$G$28,'ANALISI STATICA LINEARE'!$G$23*'ANALISI STATICA LINEARE'!$G$26*'ANALISI STATICA LINEARE'!$G$32*'ANALISI STATICA LINEARE'!$G$9*(B321/'ANALISI STATICA LINEARE'!$G$28+1/('ANALISI STATICA LINEARE'!$G$32*'ANALISI STATICA LINEARE'!$G$9)*(1-B321/'ANALISI STATICA LINEARE'!$G$28)),IF(B321&lt;'ANALISI STATICA LINEARE'!$G$29,'ANALISI STATICA LINEARE'!$G$23*'ANALISI STATICA LINEARE'!$G$26*'ANALISI STATICA LINEARE'!$G$32*'ANALISI STATICA LINEARE'!$G$9,IF(B321&lt;'ANALISI STATICA LINEARE'!$G$30,'ANALISI STATICA LINEARE'!$G$23*'ANALISI STATICA LINEARE'!$G$26*'ANALISI STATICA LINEARE'!$G$32*'ANALISI STATICA LINEARE'!$G$9*('ANALISI STATICA LINEARE'!$G$29/B321),'ANALISI STATICA LINEARE'!$G$23*'ANALISI STATICA LINEARE'!$G$26*'ANALISI STATICA LINEARE'!$G$32*'ANALISI STATICA LINEARE'!$G$9*(('ANALISI STATICA LINEARE'!$G$29*'ANALISI STATICA LINEARE'!$G$30)/B321^2))))</f>
        <v>9.1963362117750455E-2</v>
      </c>
      <c r="D321" s="171">
        <f>1/'ANALISI STATICA LINEARE'!$G$22*IF(B321&lt;'ANALISI STATICA LINEARE'!$G$28,'ANALISI STATICA LINEARE'!$G$23*'ANALISI STATICA LINEARE'!$G$26*'ANALISI STATICA LINEARE'!$G$33*'ANALISI STATICA LINEARE'!$G$9*(B321/'ANALISI STATICA LINEARE'!$G$28+1/('ANALISI STATICA LINEARE'!$G$33*'ANALISI STATICA LINEARE'!$G$9)*(1-B321/'ANALISI STATICA LINEARE'!$G$28)),IF(B321&lt;'ANALISI STATICA LINEARE'!$G$29,'ANALISI STATICA LINEARE'!$G$23*'ANALISI STATICA LINEARE'!$G$26*'ANALISI STATICA LINEARE'!$G$33*'ANALISI STATICA LINEARE'!$G$9,IF(B321&lt;'ANALISI STATICA LINEARE'!$G$30,'ANALISI STATICA LINEARE'!$G$23*'ANALISI STATICA LINEARE'!$G$26*'ANALISI STATICA LINEARE'!$G$33*'ANALISI STATICA LINEARE'!$G$9*('ANALISI STATICA LINEARE'!$G$29/B321),'ANALISI STATICA LINEARE'!$G$23*'ANALISI STATICA LINEARE'!$G$26*'ANALISI STATICA LINEARE'!$G$33*'ANALISI STATICA LINEARE'!$G$9*(('ANALISI STATICA LINEARE'!$G$29*'ANALISI STATICA LINEARE'!$G$30)/B321^2))))</f>
        <v>3.1931722957552242E-2</v>
      </c>
      <c r="E321" s="20"/>
      <c r="F321" s="20"/>
      <c r="G321" s="20"/>
      <c r="H321" s="20"/>
      <c r="I321" s="20"/>
      <c r="J321" s="20"/>
      <c r="K321" s="20"/>
      <c r="L321" s="20"/>
      <c r="M321" s="20"/>
      <c r="N321" s="20"/>
    </row>
    <row r="322" spans="2:14" x14ac:dyDescent="0.25">
      <c r="B322" s="177">
        <f t="shared" si="4"/>
        <v>3.1099999999999777</v>
      </c>
      <c r="C322" s="171">
        <f>1/'ANALISI STATICA LINEARE'!$G$22*IF(B322&lt;'ANALISI STATICA LINEARE'!$G$28,'ANALISI STATICA LINEARE'!$G$23*'ANALISI STATICA LINEARE'!$G$26*'ANALISI STATICA LINEARE'!$G$32*'ANALISI STATICA LINEARE'!$G$9*(B322/'ANALISI STATICA LINEARE'!$G$28+1/('ANALISI STATICA LINEARE'!$G$32*'ANALISI STATICA LINEARE'!$G$9)*(1-B322/'ANALISI STATICA LINEARE'!$G$28)),IF(B322&lt;'ANALISI STATICA LINEARE'!$G$29,'ANALISI STATICA LINEARE'!$G$23*'ANALISI STATICA LINEARE'!$G$26*'ANALISI STATICA LINEARE'!$G$32*'ANALISI STATICA LINEARE'!$G$9,IF(B322&lt;'ANALISI STATICA LINEARE'!$G$30,'ANALISI STATICA LINEARE'!$G$23*'ANALISI STATICA LINEARE'!$G$26*'ANALISI STATICA LINEARE'!$G$32*'ANALISI STATICA LINEARE'!$G$9*('ANALISI STATICA LINEARE'!$G$29/B322),'ANALISI STATICA LINEARE'!$G$23*'ANALISI STATICA LINEARE'!$G$26*'ANALISI STATICA LINEARE'!$G$32*'ANALISI STATICA LINEARE'!$G$9*(('ANALISI STATICA LINEARE'!$G$29*'ANALISI STATICA LINEARE'!$G$30)/B322^2))))</f>
        <v>9.137290867046266E-2</v>
      </c>
      <c r="D322" s="171">
        <f>1/'ANALISI STATICA LINEARE'!$G$22*IF(B322&lt;'ANALISI STATICA LINEARE'!$G$28,'ANALISI STATICA LINEARE'!$G$23*'ANALISI STATICA LINEARE'!$G$26*'ANALISI STATICA LINEARE'!$G$33*'ANALISI STATICA LINEARE'!$G$9*(B322/'ANALISI STATICA LINEARE'!$G$28+1/('ANALISI STATICA LINEARE'!$G$33*'ANALISI STATICA LINEARE'!$G$9)*(1-B322/'ANALISI STATICA LINEARE'!$G$28)),IF(B322&lt;'ANALISI STATICA LINEARE'!$G$29,'ANALISI STATICA LINEARE'!$G$23*'ANALISI STATICA LINEARE'!$G$26*'ANALISI STATICA LINEARE'!$G$33*'ANALISI STATICA LINEARE'!$G$9,IF(B322&lt;'ANALISI STATICA LINEARE'!$G$30,'ANALISI STATICA LINEARE'!$G$23*'ANALISI STATICA LINEARE'!$G$26*'ANALISI STATICA LINEARE'!$G$33*'ANALISI STATICA LINEARE'!$G$9*('ANALISI STATICA LINEARE'!$G$29/B322),'ANALISI STATICA LINEARE'!$G$23*'ANALISI STATICA LINEARE'!$G$26*'ANALISI STATICA LINEARE'!$G$33*'ANALISI STATICA LINEARE'!$G$9*(('ANALISI STATICA LINEARE'!$G$29*'ANALISI STATICA LINEARE'!$G$30)/B322^2))))</f>
        <v>3.1726704399466198E-2</v>
      </c>
      <c r="E322" s="20"/>
      <c r="F322" s="20"/>
      <c r="G322" s="20"/>
      <c r="H322" s="20"/>
      <c r="I322" s="20"/>
      <c r="J322" s="20"/>
      <c r="K322" s="20"/>
      <c r="L322" s="20"/>
      <c r="M322" s="20"/>
      <c r="N322" s="20"/>
    </row>
    <row r="323" spans="2:14" x14ac:dyDescent="0.25">
      <c r="B323" s="177">
        <f t="shared" si="4"/>
        <v>3.1199999999999775</v>
      </c>
      <c r="C323" s="171">
        <f>1/'ANALISI STATICA LINEARE'!$G$22*IF(B323&lt;'ANALISI STATICA LINEARE'!$G$28,'ANALISI STATICA LINEARE'!$G$23*'ANALISI STATICA LINEARE'!$G$26*'ANALISI STATICA LINEARE'!$G$32*'ANALISI STATICA LINEARE'!$G$9*(B323/'ANALISI STATICA LINEARE'!$G$28+1/('ANALISI STATICA LINEARE'!$G$32*'ANALISI STATICA LINEARE'!$G$9)*(1-B323/'ANALISI STATICA LINEARE'!$G$28)),IF(B323&lt;'ANALISI STATICA LINEARE'!$G$29,'ANALISI STATICA LINEARE'!$G$23*'ANALISI STATICA LINEARE'!$G$26*'ANALISI STATICA LINEARE'!$G$32*'ANALISI STATICA LINEARE'!$G$9,IF(B323&lt;'ANALISI STATICA LINEARE'!$G$30,'ANALISI STATICA LINEARE'!$G$23*'ANALISI STATICA LINEARE'!$G$26*'ANALISI STATICA LINEARE'!$G$32*'ANALISI STATICA LINEARE'!$G$9*('ANALISI STATICA LINEARE'!$G$29/B323),'ANALISI STATICA LINEARE'!$G$23*'ANALISI STATICA LINEARE'!$G$26*'ANALISI STATICA LINEARE'!$G$32*'ANALISI STATICA LINEARE'!$G$9*(('ANALISI STATICA LINEARE'!$G$29*'ANALISI STATICA LINEARE'!$G$30)/B323^2))))</f>
        <v>9.0788123556827541E-2</v>
      </c>
      <c r="D323" s="171">
        <f>1/'ANALISI STATICA LINEARE'!$G$22*IF(B323&lt;'ANALISI STATICA LINEARE'!$G$28,'ANALISI STATICA LINEARE'!$G$23*'ANALISI STATICA LINEARE'!$G$26*'ANALISI STATICA LINEARE'!$G$33*'ANALISI STATICA LINEARE'!$G$9*(B323/'ANALISI STATICA LINEARE'!$G$28+1/('ANALISI STATICA LINEARE'!$G$33*'ANALISI STATICA LINEARE'!$G$9)*(1-B323/'ANALISI STATICA LINEARE'!$G$28)),IF(B323&lt;'ANALISI STATICA LINEARE'!$G$29,'ANALISI STATICA LINEARE'!$G$23*'ANALISI STATICA LINEARE'!$G$26*'ANALISI STATICA LINEARE'!$G$33*'ANALISI STATICA LINEARE'!$G$9,IF(B323&lt;'ANALISI STATICA LINEARE'!$G$30,'ANALISI STATICA LINEARE'!$G$23*'ANALISI STATICA LINEARE'!$G$26*'ANALISI STATICA LINEARE'!$G$33*'ANALISI STATICA LINEARE'!$G$9*('ANALISI STATICA LINEARE'!$G$29/B323),'ANALISI STATICA LINEARE'!$G$23*'ANALISI STATICA LINEARE'!$G$26*'ANALISI STATICA LINEARE'!$G$33*'ANALISI STATICA LINEARE'!$G$9*(('ANALISI STATICA LINEARE'!$G$29*'ANALISI STATICA LINEARE'!$G$30)/B323^2))))</f>
        <v>3.1523654012787346E-2</v>
      </c>
      <c r="E323" s="20"/>
      <c r="F323" s="20"/>
      <c r="G323" s="20"/>
      <c r="H323" s="20"/>
      <c r="I323" s="20"/>
      <c r="J323" s="20"/>
      <c r="K323" s="20"/>
      <c r="L323" s="20"/>
      <c r="M323" s="20"/>
      <c r="N323" s="20"/>
    </row>
    <row r="324" spans="2:14" x14ac:dyDescent="0.25">
      <c r="B324" s="177">
        <f t="shared" si="4"/>
        <v>3.1299999999999772</v>
      </c>
      <c r="C324" s="171">
        <f>1/'ANALISI STATICA LINEARE'!$G$22*IF(B324&lt;'ANALISI STATICA LINEARE'!$G$28,'ANALISI STATICA LINEARE'!$G$23*'ANALISI STATICA LINEARE'!$G$26*'ANALISI STATICA LINEARE'!$G$32*'ANALISI STATICA LINEARE'!$G$9*(B324/'ANALISI STATICA LINEARE'!$G$28+1/('ANALISI STATICA LINEARE'!$G$32*'ANALISI STATICA LINEARE'!$G$9)*(1-B324/'ANALISI STATICA LINEARE'!$G$28)),IF(B324&lt;'ANALISI STATICA LINEARE'!$G$29,'ANALISI STATICA LINEARE'!$G$23*'ANALISI STATICA LINEARE'!$G$26*'ANALISI STATICA LINEARE'!$G$32*'ANALISI STATICA LINEARE'!$G$9,IF(B324&lt;'ANALISI STATICA LINEARE'!$G$30,'ANALISI STATICA LINEARE'!$G$23*'ANALISI STATICA LINEARE'!$G$26*'ANALISI STATICA LINEARE'!$G$32*'ANALISI STATICA LINEARE'!$G$9*('ANALISI STATICA LINEARE'!$G$29/B324),'ANALISI STATICA LINEARE'!$G$23*'ANALISI STATICA LINEARE'!$G$26*'ANALISI STATICA LINEARE'!$G$32*'ANALISI STATICA LINEARE'!$G$9*(('ANALISI STATICA LINEARE'!$G$29*'ANALISI STATICA LINEARE'!$G$30)/B324^2))))</f>
        <v>9.0208934453917256E-2</v>
      </c>
      <c r="D324" s="171">
        <f>1/'ANALISI STATICA LINEARE'!$G$22*IF(B324&lt;'ANALISI STATICA LINEARE'!$G$28,'ANALISI STATICA LINEARE'!$G$23*'ANALISI STATICA LINEARE'!$G$26*'ANALISI STATICA LINEARE'!$G$33*'ANALISI STATICA LINEARE'!$G$9*(B324/'ANALISI STATICA LINEARE'!$G$28+1/('ANALISI STATICA LINEARE'!$G$33*'ANALISI STATICA LINEARE'!$G$9)*(1-B324/'ANALISI STATICA LINEARE'!$G$28)),IF(B324&lt;'ANALISI STATICA LINEARE'!$G$29,'ANALISI STATICA LINEARE'!$G$23*'ANALISI STATICA LINEARE'!$G$26*'ANALISI STATICA LINEARE'!$G$33*'ANALISI STATICA LINEARE'!$G$9,IF(B324&lt;'ANALISI STATICA LINEARE'!$G$30,'ANALISI STATICA LINEARE'!$G$23*'ANALISI STATICA LINEARE'!$G$26*'ANALISI STATICA LINEARE'!$G$33*'ANALISI STATICA LINEARE'!$G$9*('ANALISI STATICA LINEARE'!$G$29/B324),'ANALISI STATICA LINEARE'!$G$23*'ANALISI STATICA LINEARE'!$G$26*'ANALISI STATICA LINEARE'!$G$33*'ANALISI STATICA LINEARE'!$G$9*(('ANALISI STATICA LINEARE'!$G$29*'ANALISI STATICA LINEARE'!$G$30)/B324^2))))</f>
        <v>3.1322546685387941E-2</v>
      </c>
      <c r="E324" s="20"/>
      <c r="F324" s="20"/>
      <c r="G324" s="20"/>
      <c r="H324" s="20"/>
      <c r="I324" s="20"/>
      <c r="J324" s="20"/>
      <c r="K324" s="20"/>
      <c r="L324" s="20"/>
      <c r="M324" s="20"/>
      <c r="N324" s="20"/>
    </row>
    <row r="325" spans="2:14" x14ac:dyDescent="0.25">
      <c r="B325" s="177">
        <f t="shared" si="4"/>
        <v>3.139999999999977</v>
      </c>
      <c r="C325" s="171">
        <f>1/'ANALISI STATICA LINEARE'!$G$22*IF(B325&lt;'ANALISI STATICA LINEARE'!$G$28,'ANALISI STATICA LINEARE'!$G$23*'ANALISI STATICA LINEARE'!$G$26*'ANALISI STATICA LINEARE'!$G$32*'ANALISI STATICA LINEARE'!$G$9*(B325/'ANALISI STATICA LINEARE'!$G$28+1/('ANALISI STATICA LINEARE'!$G$32*'ANALISI STATICA LINEARE'!$G$9)*(1-B325/'ANALISI STATICA LINEARE'!$G$28)),IF(B325&lt;'ANALISI STATICA LINEARE'!$G$29,'ANALISI STATICA LINEARE'!$G$23*'ANALISI STATICA LINEARE'!$G$26*'ANALISI STATICA LINEARE'!$G$32*'ANALISI STATICA LINEARE'!$G$9,IF(B325&lt;'ANALISI STATICA LINEARE'!$G$30,'ANALISI STATICA LINEARE'!$G$23*'ANALISI STATICA LINEARE'!$G$26*'ANALISI STATICA LINEARE'!$G$32*'ANALISI STATICA LINEARE'!$G$9*('ANALISI STATICA LINEARE'!$G$29/B325),'ANALISI STATICA LINEARE'!$G$23*'ANALISI STATICA LINEARE'!$G$26*'ANALISI STATICA LINEARE'!$G$32*'ANALISI STATICA LINEARE'!$G$9*(('ANALISI STATICA LINEARE'!$G$29*'ANALISI STATICA LINEARE'!$G$30)/B325^2))))</f>
        <v>8.9635270188606245E-2</v>
      </c>
      <c r="D325" s="171">
        <f>1/'ANALISI STATICA LINEARE'!$G$22*IF(B325&lt;'ANALISI STATICA LINEARE'!$G$28,'ANALISI STATICA LINEARE'!$G$23*'ANALISI STATICA LINEARE'!$G$26*'ANALISI STATICA LINEARE'!$G$33*'ANALISI STATICA LINEARE'!$G$9*(B325/'ANALISI STATICA LINEARE'!$G$28+1/('ANALISI STATICA LINEARE'!$G$33*'ANALISI STATICA LINEARE'!$G$9)*(1-B325/'ANALISI STATICA LINEARE'!$G$28)),IF(B325&lt;'ANALISI STATICA LINEARE'!$G$29,'ANALISI STATICA LINEARE'!$G$23*'ANALISI STATICA LINEARE'!$G$26*'ANALISI STATICA LINEARE'!$G$33*'ANALISI STATICA LINEARE'!$G$9,IF(B325&lt;'ANALISI STATICA LINEARE'!$G$30,'ANALISI STATICA LINEARE'!$G$23*'ANALISI STATICA LINEARE'!$G$26*'ANALISI STATICA LINEARE'!$G$33*'ANALISI STATICA LINEARE'!$G$9*('ANALISI STATICA LINEARE'!$G$29/B325),'ANALISI STATICA LINEARE'!$G$23*'ANALISI STATICA LINEARE'!$G$26*'ANALISI STATICA LINEARE'!$G$33*'ANALISI STATICA LINEARE'!$G$9*(('ANALISI STATICA LINEARE'!$G$29*'ANALISI STATICA LINEARE'!$G$30)/B325^2))))</f>
        <v>3.1123357704377169E-2</v>
      </c>
      <c r="E325" s="20"/>
      <c r="F325" s="20"/>
      <c r="G325" s="20"/>
      <c r="H325" s="20"/>
      <c r="I325" s="20"/>
      <c r="J325" s="20"/>
      <c r="K325" s="20"/>
      <c r="L325" s="20"/>
      <c r="M325" s="20"/>
      <c r="N325" s="20"/>
    </row>
    <row r="326" spans="2:14" x14ac:dyDescent="0.25">
      <c r="B326" s="177">
        <f t="shared" si="4"/>
        <v>3.1499999999999768</v>
      </c>
      <c r="C326" s="171">
        <f>1/'ANALISI STATICA LINEARE'!$G$22*IF(B326&lt;'ANALISI STATICA LINEARE'!$G$28,'ANALISI STATICA LINEARE'!$G$23*'ANALISI STATICA LINEARE'!$G$26*'ANALISI STATICA LINEARE'!$G$32*'ANALISI STATICA LINEARE'!$G$9*(B326/'ANALISI STATICA LINEARE'!$G$28+1/('ANALISI STATICA LINEARE'!$G$32*'ANALISI STATICA LINEARE'!$G$9)*(1-B326/'ANALISI STATICA LINEARE'!$G$28)),IF(B326&lt;'ANALISI STATICA LINEARE'!$G$29,'ANALISI STATICA LINEARE'!$G$23*'ANALISI STATICA LINEARE'!$G$26*'ANALISI STATICA LINEARE'!$G$32*'ANALISI STATICA LINEARE'!$G$9,IF(B326&lt;'ANALISI STATICA LINEARE'!$G$30,'ANALISI STATICA LINEARE'!$G$23*'ANALISI STATICA LINEARE'!$G$26*'ANALISI STATICA LINEARE'!$G$32*'ANALISI STATICA LINEARE'!$G$9*('ANALISI STATICA LINEARE'!$G$29/B326),'ANALISI STATICA LINEARE'!$G$23*'ANALISI STATICA LINEARE'!$G$26*'ANALISI STATICA LINEARE'!$G$32*'ANALISI STATICA LINEARE'!$G$9*(('ANALISI STATICA LINEARE'!$G$29*'ANALISI STATICA LINEARE'!$G$30)/B326^2))))</f>
        <v>8.9067060715704929E-2</v>
      </c>
      <c r="D326" s="171">
        <f>1/'ANALISI STATICA LINEARE'!$G$22*IF(B326&lt;'ANALISI STATICA LINEARE'!$G$28,'ANALISI STATICA LINEARE'!$G$23*'ANALISI STATICA LINEARE'!$G$26*'ANALISI STATICA LINEARE'!$G$33*'ANALISI STATICA LINEARE'!$G$9*(B326/'ANALISI STATICA LINEARE'!$G$28+1/('ANALISI STATICA LINEARE'!$G$33*'ANALISI STATICA LINEARE'!$G$9)*(1-B326/'ANALISI STATICA LINEARE'!$G$28)),IF(B326&lt;'ANALISI STATICA LINEARE'!$G$29,'ANALISI STATICA LINEARE'!$G$23*'ANALISI STATICA LINEARE'!$G$26*'ANALISI STATICA LINEARE'!$G$33*'ANALISI STATICA LINEARE'!$G$9,IF(B326&lt;'ANALISI STATICA LINEARE'!$G$30,'ANALISI STATICA LINEARE'!$G$23*'ANALISI STATICA LINEARE'!$G$26*'ANALISI STATICA LINEARE'!$G$33*'ANALISI STATICA LINEARE'!$G$9*('ANALISI STATICA LINEARE'!$G$29/B326),'ANALISI STATICA LINEARE'!$G$23*'ANALISI STATICA LINEARE'!$G$26*'ANALISI STATICA LINEARE'!$G$33*'ANALISI STATICA LINEARE'!$G$9*(('ANALISI STATICA LINEARE'!$G$29*'ANALISI STATICA LINEARE'!$G$30)/B326^2))))</f>
        <v>3.0926062748508655E-2</v>
      </c>
      <c r="E326" s="20"/>
      <c r="F326" s="20"/>
      <c r="G326" s="20"/>
      <c r="H326" s="20"/>
      <c r="I326" s="20"/>
      <c r="J326" s="20"/>
      <c r="K326" s="20"/>
      <c r="L326" s="20"/>
      <c r="M326" s="20"/>
      <c r="N326" s="20"/>
    </row>
    <row r="327" spans="2:14" x14ac:dyDescent="0.25">
      <c r="B327" s="177">
        <f t="shared" si="4"/>
        <v>3.1599999999999766</v>
      </c>
      <c r="C327" s="171">
        <f>1/'ANALISI STATICA LINEARE'!$G$22*IF(B327&lt;'ANALISI STATICA LINEARE'!$G$28,'ANALISI STATICA LINEARE'!$G$23*'ANALISI STATICA LINEARE'!$G$26*'ANALISI STATICA LINEARE'!$G$32*'ANALISI STATICA LINEARE'!$G$9*(B327/'ANALISI STATICA LINEARE'!$G$28+1/('ANALISI STATICA LINEARE'!$G$32*'ANALISI STATICA LINEARE'!$G$9)*(1-B327/'ANALISI STATICA LINEARE'!$G$28)),IF(B327&lt;'ANALISI STATICA LINEARE'!$G$29,'ANALISI STATICA LINEARE'!$G$23*'ANALISI STATICA LINEARE'!$G$26*'ANALISI STATICA LINEARE'!$G$32*'ANALISI STATICA LINEARE'!$G$9,IF(B327&lt;'ANALISI STATICA LINEARE'!$G$30,'ANALISI STATICA LINEARE'!$G$23*'ANALISI STATICA LINEARE'!$G$26*'ANALISI STATICA LINEARE'!$G$32*'ANALISI STATICA LINEARE'!$G$9*('ANALISI STATICA LINEARE'!$G$29/B327),'ANALISI STATICA LINEARE'!$G$23*'ANALISI STATICA LINEARE'!$G$26*'ANALISI STATICA LINEARE'!$G$32*'ANALISI STATICA LINEARE'!$G$9*(('ANALISI STATICA LINEARE'!$G$29*'ANALISI STATICA LINEARE'!$G$30)/B327^2))))</f>
        <v>8.8504237096577301E-2</v>
      </c>
      <c r="D327" s="171">
        <f>1/'ANALISI STATICA LINEARE'!$G$22*IF(B327&lt;'ANALISI STATICA LINEARE'!$G$28,'ANALISI STATICA LINEARE'!$G$23*'ANALISI STATICA LINEARE'!$G$26*'ANALISI STATICA LINEARE'!$G$33*'ANALISI STATICA LINEARE'!$G$9*(B327/'ANALISI STATICA LINEARE'!$G$28+1/('ANALISI STATICA LINEARE'!$G$33*'ANALISI STATICA LINEARE'!$G$9)*(1-B327/'ANALISI STATICA LINEARE'!$G$28)),IF(B327&lt;'ANALISI STATICA LINEARE'!$G$29,'ANALISI STATICA LINEARE'!$G$23*'ANALISI STATICA LINEARE'!$G$26*'ANALISI STATICA LINEARE'!$G$33*'ANALISI STATICA LINEARE'!$G$9,IF(B327&lt;'ANALISI STATICA LINEARE'!$G$30,'ANALISI STATICA LINEARE'!$G$23*'ANALISI STATICA LINEARE'!$G$26*'ANALISI STATICA LINEARE'!$G$33*'ANALISI STATICA LINEARE'!$G$9*('ANALISI STATICA LINEARE'!$G$29/B327),'ANALISI STATICA LINEARE'!$G$23*'ANALISI STATICA LINEARE'!$G$26*'ANALISI STATICA LINEARE'!$G$33*'ANALISI STATICA LINEARE'!$G$9*(('ANALISI STATICA LINEARE'!$G$29*'ANALISI STATICA LINEARE'!$G$30)/B327^2))))</f>
        <v>3.0730637880756011E-2</v>
      </c>
      <c r="E327" s="20"/>
      <c r="F327" s="20"/>
      <c r="G327" s="20"/>
      <c r="H327" s="20"/>
      <c r="I327" s="20"/>
      <c r="J327" s="20"/>
      <c r="K327" s="20"/>
      <c r="L327" s="20"/>
      <c r="M327" s="20"/>
      <c r="N327" s="20"/>
    </row>
    <row r="328" spans="2:14" x14ac:dyDescent="0.25">
      <c r="B328" s="177">
        <f t="shared" si="4"/>
        <v>3.1699999999999764</v>
      </c>
      <c r="C328" s="171">
        <f>1/'ANALISI STATICA LINEARE'!$G$22*IF(B328&lt;'ANALISI STATICA LINEARE'!$G$28,'ANALISI STATICA LINEARE'!$G$23*'ANALISI STATICA LINEARE'!$G$26*'ANALISI STATICA LINEARE'!$G$32*'ANALISI STATICA LINEARE'!$G$9*(B328/'ANALISI STATICA LINEARE'!$G$28+1/('ANALISI STATICA LINEARE'!$G$32*'ANALISI STATICA LINEARE'!$G$9)*(1-B328/'ANALISI STATICA LINEARE'!$G$28)),IF(B328&lt;'ANALISI STATICA LINEARE'!$G$29,'ANALISI STATICA LINEARE'!$G$23*'ANALISI STATICA LINEARE'!$G$26*'ANALISI STATICA LINEARE'!$G$32*'ANALISI STATICA LINEARE'!$G$9,IF(B328&lt;'ANALISI STATICA LINEARE'!$G$30,'ANALISI STATICA LINEARE'!$G$23*'ANALISI STATICA LINEARE'!$G$26*'ANALISI STATICA LINEARE'!$G$32*'ANALISI STATICA LINEARE'!$G$9*('ANALISI STATICA LINEARE'!$G$29/B328),'ANALISI STATICA LINEARE'!$G$23*'ANALISI STATICA LINEARE'!$G$26*'ANALISI STATICA LINEARE'!$G$32*'ANALISI STATICA LINEARE'!$G$9*(('ANALISI STATICA LINEARE'!$G$29*'ANALISI STATICA LINEARE'!$G$30)/B328^2))))</f>
        <v>8.7946731478229692E-2</v>
      </c>
      <c r="D328" s="171">
        <f>1/'ANALISI STATICA LINEARE'!$G$22*IF(B328&lt;'ANALISI STATICA LINEARE'!$G$28,'ANALISI STATICA LINEARE'!$G$23*'ANALISI STATICA LINEARE'!$G$26*'ANALISI STATICA LINEARE'!$G$33*'ANALISI STATICA LINEARE'!$G$9*(B328/'ANALISI STATICA LINEARE'!$G$28+1/('ANALISI STATICA LINEARE'!$G$33*'ANALISI STATICA LINEARE'!$G$9)*(1-B328/'ANALISI STATICA LINEARE'!$G$28)),IF(B328&lt;'ANALISI STATICA LINEARE'!$G$29,'ANALISI STATICA LINEARE'!$G$23*'ANALISI STATICA LINEARE'!$G$26*'ANALISI STATICA LINEARE'!$G$33*'ANALISI STATICA LINEARE'!$G$9,IF(B328&lt;'ANALISI STATICA LINEARE'!$G$30,'ANALISI STATICA LINEARE'!$G$23*'ANALISI STATICA LINEARE'!$G$26*'ANALISI STATICA LINEARE'!$G$33*'ANALISI STATICA LINEARE'!$G$9*('ANALISI STATICA LINEARE'!$G$29/B328),'ANALISI STATICA LINEARE'!$G$23*'ANALISI STATICA LINEARE'!$G$26*'ANALISI STATICA LINEARE'!$G$33*'ANALISI STATICA LINEARE'!$G$9*(('ANALISI STATICA LINEARE'!$G$29*'ANALISI STATICA LINEARE'!$G$30)/B328^2))))</f>
        <v>3.0537059541051979E-2</v>
      </c>
      <c r="E328" s="20"/>
      <c r="F328" s="20"/>
      <c r="G328" s="20"/>
      <c r="H328" s="20"/>
      <c r="I328" s="20"/>
      <c r="J328" s="20"/>
      <c r="K328" s="20"/>
      <c r="L328" s="20"/>
      <c r="M328" s="20"/>
      <c r="N328" s="20"/>
    </row>
    <row r="329" spans="2:14" x14ac:dyDescent="0.25">
      <c r="B329" s="177">
        <f t="shared" si="4"/>
        <v>3.1799999999999762</v>
      </c>
      <c r="C329" s="171">
        <f>1/'ANALISI STATICA LINEARE'!$G$22*IF(B329&lt;'ANALISI STATICA LINEARE'!$G$28,'ANALISI STATICA LINEARE'!$G$23*'ANALISI STATICA LINEARE'!$G$26*'ANALISI STATICA LINEARE'!$G$32*'ANALISI STATICA LINEARE'!$G$9*(B329/'ANALISI STATICA LINEARE'!$G$28+1/('ANALISI STATICA LINEARE'!$G$32*'ANALISI STATICA LINEARE'!$G$9)*(1-B329/'ANALISI STATICA LINEARE'!$G$28)),IF(B329&lt;'ANALISI STATICA LINEARE'!$G$29,'ANALISI STATICA LINEARE'!$G$23*'ANALISI STATICA LINEARE'!$G$26*'ANALISI STATICA LINEARE'!$G$32*'ANALISI STATICA LINEARE'!$G$9,IF(B329&lt;'ANALISI STATICA LINEARE'!$G$30,'ANALISI STATICA LINEARE'!$G$23*'ANALISI STATICA LINEARE'!$G$26*'ANALISI STATICA LINEARE'!$G$32*'ANALISI STATICA LINEARE'!$G$9*('ANALISI STATICA LINEARE'!$G$29/B329),'ANALISI STATICA LINEARE'!$G$23*'ANALISI STATICA LINEARE'!$G$26*'ANALISI STATICA LINEARE'!$G$32*'ANALISI STATICA LINEARE'!$G$9*(('ANALISI STATICA LINEARE'!$G$29*'ANALISI STATICA LINEARE'!$G$30)/B329^2))))</f>
        <v>8.7394477072859314E-2</v>
      </c>
      <c r="D329" s="171">
        <f>1/'ANALISI STATICA LINEARE'!$G$22*IF(B329&lt;'ANALISI STATICA LINEARE'!$G$28,'ANALISI STATICA LINEARE'!$G$23*'ANALISI STATICA LINEARE'!$G$26*'ANALISI STATICA LINEARE'!$G$33*'ANALISI STATICA LINEARE'!$G$9*(B329/'ANALISI STATICA LINEARE'!$G$28+1/('ANALISI STATICA LINEARE'!$G$33*'ANALISI STATICA LINEARE'!$G$9)*(1-B329/'ANALISI STATICA LINEARE'!$G$28)),IF(B329&lt;'ANALISI STATICA LINEARE'!$G$29,'ANALISI STATICA LINEARE'!$G$23*'ANALISI STATICA LINEARE'!$G$26*'ANALISI STATICA LINEARE'!$G$33*'ANALISI STATICA LINEARE'!$G$9,IF(B329&lt;'ANALISI STATICA LINEARE'!$G$30,'ANALISI STATICA LINEARE'!$G$23*'ANALISI STATICA LINEARE'!$G$26*'ANALISI STATICA LINEARE'!$G$33*'ANALISI STATICA LINEARE'!$G$9*('ANALISI STATICA LINEARE'!$G$29/B329),'ANALISI STATICA LINEARE'!$G$23*'ANALISI STATICA LINEARE'!$G$26*'ANALISI STATICA LINEARE'!$G$33*'ANALISI STATICA LINEARE'!$G$9*(('ANALISI STATICA LINEARE'!$G$29*'ANALISI STATICA LINEARE'!$G$30)/B329^2))))</f>
        <v>3.0345304539187261E-2</v>
      </c>
      <c r="E329" s="20"/>
      <c r="F329" s="20"/>
      <c r="G329" s="20"/>
      <c r="H329" s="20"/>
      <c r="I329" s="20"/>
      <c r="J329" s="20"/>
      <c r="K329" s="20"/>
      <c r="L329" s="20"/>
      <c r="M329" s="20"/>
      <c r="N329" s="20"/>
    </row>
    <row r="330" spans="2:14" x14ac:dyDescent="0.25">
      <c r="B330" s="177">
        <f t="shared" si="4"/>
        <v>3.189999999999976</v>
      </c>
      <c r="C330" s="171">
        <f>1/'ANALISI STATICA LINEARE'!$G$22*IF(B330&lt;'ANALISI STATICA LINEARE'!$G$28,'ANALISI STATICA LINEARE'!$G$23*'ANALISI STATICA LINEARE'!$G$26*'ANALISI STATICA LINEARE'!$G$32*'ANALISI STATICA LINEARE'!$G$9*(B330/'ANALISI STATICA LINEARE'!$G$28+1/('ANALISI STATICA LINEARE'!$G$32*'ANALISI STATICA LINEARE'!$G$9)*(1-B330/'ANALISI STATICA LINEARE'!$G$28)),IF(B330&lt;'ANALISI STATICA LINEARE'!$G$29,'ANALISI STATICA LINEARE'!$G$23*'ANALISI STATICA LINEARE'!$G$26*'ANALISI STATICA LINEARE'!$G$32*'ANALISI STATICA LINEARE'!$G$9,IF(B330&lt;'ANALISI STATICA LINEARE'!$G$30,'ANALISI STATICA LINEARE'!$G$23*'ANALISI STATICA LINEARE'!$G$26*'ANALISI STATICA LINEARE'!$G$32*'ANALISI STATICA LINEARE'!$G$9*('ANALISI STATICA LINEARE'!$G$29/B330),'ANALISI STATICA LINEARE'!$G$23*'ANALISI STATICA LINEARE'!$G$26*'ANALISI STATICA LINEARE'!$G$32*'ANALISI STATICA LINEARE'!$G$9*(('ANALISI STATICA LINEARE'!$G$29*'ANALISI STATICA LINEARE'!$G$30)/B330^2))))</f>
        <v>8.684740813785069E-2</v>
      </c>
      <c r="D330" s="171">
        <f>1/'ANALISI STATICA LINEARE'!$G$22*IF(B330&lt;'ANALISI STATICA LINEARE'!$G$28,'ANALISI STATICA LINEARE'!$G$23*'ANALISI STATICA LINEARE'!$G$26*'ANALISI STATICA LINEARE'!$G$33*'ANALISI STATICA LINEARE'!$G$9*(B330/'ANALISI STATICA LINEARE'!$G$28+1/('ANALISI STATICA LINEARE'!$G$33*'ANALISI STATICA LINEARE'!$G$9)*(1-B330/'ANALISI STATICA LINEARE'!$G$28)),IF(B330&lt;'ANALISI STATICA LINEARE'!$G$29,'ANALISI STATICA LINEARE'!$G$23*'ANALISI STATICA LINEARE'!$G$26*'ANALISI STATICA LINEARE'!$G$33*'ANALISI STATICA LINEARE'!$G$9,IF(B330&lt;'ANALISI STATICA LINEARE'!$G$30,'ANALISI STATICA LINEARE'!$G$23*'ANALISI STATICA LINEARE'!$G$26*'ANALISI STATICA LINEARE'!$G$33*'ANALISI STATICA LINEARE'!$G$9*('ANALISI STATICA LINEARE'!$G$29/B330),'ANALISI STATICA LINEARE'!$G$23*'ANALISI STATICA LINEARE'!$G$26*'ANALISI STATICA LINEARE'!$G$33*'ANALISI STATICA LINEARE'!$G$9*(('ANALISI STATICA LINEARE'!$G$29*'ANALISI STATICA LINEARE'!$G$30)/B330^2))))</f>
        <v>3.0155350047864828E-2</v>
      </c>
      <c r="E330" s="20"/>
      <c r="F330" s="20"/>
      <c r="G330" s="20"/>
      <c r="H330" s="20"/>
      <c r="I330" s="20"/>
      <c r="J330" s="20"/>
      <c r="K330" s="20"/>
      <c r="L330" s="20"/>
      <c r="M330" s="20"/>
      <c r="N330" s="20"/>
    </row>
    <row r="331" spans="2:14" x14ac:dyDescent="0.25">
      <c r="B331" s="177">
        <f t="shared" si="4"/>
        <v>3.1999999999999758</v>
      </c>
      <c r="C331" s="171">
        <f>1/'ANALISI STATICA LINEARE'!$G$22*IF(B331&lt;'ANALISI STATICA LINEARE'!$G$28,'ANALISI STATICA LINEARE'!$G$23*'ANALISI STATICA LINEARE'!$G$26*'ANALISI STATICA LINEARE'!$G$32*'ANALISI STATICA LINEARE'!$G$9*(B331/'ANALISI STATICA LINEARE'!$G$28+1/('ANALISI STATICA LINEARE'!$G$32*'ANALISI STATICA LINEARE'!$G$9)*(1-B331/'ANALISI STATICA LINEARE'!$G$28)),IF(B331&lt;'ANALISI STATICA LINEARE'!$G$29,'ANALISI STATICA LINEARE'!$G$23*'ANALISI STATICA LINEARE'!$G$26*'ANALISI STATICA LINEARE'!$G$32*'ANALISI STATICA LINEARE'!$G$9,IF(B331&lt;'ANALISI STATICA LINEARE'!$G$30,'ANALISI STATICA LINEARE'!$G$23*'ANALISI STATICA LINEARE'!$G$26*'ANALISI STATICA LINEARE'!$G$32*'ANALISI STATICA LINEARE'!$G$9*('ANALISI STATICA LINEARE'!$G$29/B331),'ANALISI STATICA LINEARE'!$G$23*'ANALISI STATICA LINEARE'!$G$26*'ANALISI STATICA LINEARE'!$G$32*'ANALISI STATICA LINEARE'!$G$9*(('ANALISI STATICA LINEARE'!$G$29*'ANALISI STATICA LINEARE'!$G$30)/B331^2))))</f>
        <v>8.6305459956209238E-2</v>
      </c>
      <c r="D331" s="171">
        <f>1/'ANALISI STATICA LINEARE'!$G$22*IF(B331&lt;'ANALISI STATICA LINEARE'!$G$28,'ANALISI STATICA LINEARE'!$G$23*'ANALISI STATICA LINEARE'!$G$26*'ANALISI STATICA LINEARE'!$G$33*'ANALISI STATICA LINEARE'!$G$9*(B331/'ANALISI STATICA LINEARE'!$G$28+1/('ANALISI STATICA LINEARE'!$G$33*'ANALISI STATICA LINEARE'!$G$9)*(1-B331/'ANALISI STATICA LINEARE'!$G$28)),IF(B331&lt;'ANALISI STATICA LINEARE'!$G$29,'ANALISI STATICA LINEARE'!$G$23*'ANALISI STATICA LINEARE'!$G$26*'ANALISI STATICA LINEARE'!$G$33*'ANALISI STATICA LINEARE'!$G$9,IF(B331&lt;'ANALISI STATICA LINEARE'!$G$30,'ANALISI STATICA LINEARE'!$G$23*'ANALISI STATICA LINEARE'!$G$26*'ANALISI STATICA LINEARE'!$G$33*'ANALISI STATICA LINEARE'!$G$9*('ANALISI STATICA LINEARE'!$G$29/B331),'ANALISI STATICA LINEARE'!$G$23*'ANALISI STATICA LINEARE'!$G$26*'ANALISI STATICA LINEARE'!$G$33*'ANALISI STATICA LINEARE'!$G$9*(('ANALISI STATICA LINEARE'!$G$29*'ANALISI STATICA LINEARE'!$G$30)/B331^2))))</f>
        <v>2.9967173595905987E-2</v>
      </c>
      <c r="E331" s="20"/>
      <c r="F331" s="20"/>
      <c r="G331" s="20"/>
      <c r="H331" s="20"/>
      <c r="I331" s="20"/>
      <c r="J331" s="20"/>
      <c r="K331" s="20"/>
      <c r="L331" s="20"/>
      <c r="M331" s="20"/>
      <c r="N331" s="20"/>
    </row>
    <row r="332" spans="2:14" x14ac:dyDescent="0.25">
      <c r="B332" s="177">
        <f t="shared" ref="B332:B395" si="5">0.01+B331</f>
        <v>3.2099999999999755</v>
      </c>
      <c r="C332" s="171">
        <f>1/'ANALISI STATICA LINEARE'!$G$22*IF(B332&lt;'ANALISI STATICA LINEARE'!$G$28,'ANALISI STATICA LINEARE'!$G$23*'ANALISI STATICA LINEARE'!$G$26*'ANALISI STATICA LINEARE'!$G$32*'ANALISI STATICA LINEARE'!$G$9*(B332/'ANALISI STATICA LINEARE'!$G$28+1/('ANALISI STATICA LINEARE'!$G$32*'ANALISI STATICA LINEARE'!$G$9)*(1-B332/'ANALISI STATICA LINEARE'!$G$28)),IF(B332&lt;'ANALISI STATICA LINEARE'!$G$29,'ANALISI STATICA LINEARE'!$G$23*'ANALISI STATICA LINEARE'!$G$26*'ANALISI STATICA LINEARE'!$G$32*'ANALISI STATICA LINEARE'!$G$9,IF(B332&lt;'ANALISI STATICA LINEARE'!$G$30,'ANALISI STATICA LINEARE'!$G$23*'ANALISI STATICA LINEARE'!$G$26*'ANALISI STATICA LINEARE'!$G$32*'ANALISI STATICA LINEARE'!$G$9*('ANALISI STATICA LINEARE'!$G$29/B332),'ANALISI STATICA LINEARE'!$G$23*'ANALISI STATICA LINEARE'!$G$26*'ANALISI STATICA LINEARE'!$G$32*'ANALISI STATICA LINEARE'!$G$9*(('ANALISI STATICA LINEARE'!$G$29*'ANALISI STATICA LINEARE'!$G$30)/B332^2))))</f>
        <v>8.5768568817420496E-2</v>
      </c>
      <c r="D332" s="171">
        <f>1/'ANALISI STATICA LINEARE'!$G$22*IF(B332&lt;'ANALISI STATICA LINEARE'!$G$28,'ANALISI STATICA LINEARE'!$G$23*'ANALISI STATICA LINEARE'!$G$26*'ANALISI STATICA LINEARE'!$G$33*'ANALISI STATICA LINEARE'!$G$9*(B332/'ANALISI STATICA LINEARE'!$G$28+1/('ANALISI STATICA LINEARE'!$G$33*'ANALISI STATICA LINEARE'!$G$9)*(1-B332/'ANALISI STATICA LINEARE'!$G$28)),IF(B332&lt;'ANALISI STATICA LINEARE'!$G$29,'ANALISI STATICA LINEARE'!$G$23*'ANALISI STATICA LINEARE'!$G$26*'ANALISI STATICA LINEARE'!$G$33*'ANALISI STATICA LINEARE'!$G$9,IF(B332&lt;'ANALISI STATICA LINEARE'!$G$30,'ANALISI STATICA LINEARE'!$G$23*'ANALISI STATICA LINEARE'!$G$26*'ANALISI STATICA LINEARE'!$G$33*'ANALISI STATICA LINEARE'!$G$9*('ANALISI STATICA LINEARE'!$G$29/B332),'ANALISI STATICA LINEARE'!$G$23*'ANALISI STATICA LINEARE'!$G$26*'ANALISI STATICA LINEARE'!$G$33*'ANALISI STATICA LINEARE'!$G$9*(('ANALISI STATICA LINEARE'!$G$29*'ANALISI STATICA LINEARE'!$G$30)/B332^2))))</f>
        <v>2.9780753061604347E-2</v>
      </c>
      <c r="E332" s="20"/>
      <c r="F332" s="20"/>
      <c r="G332" s="20"/>
      <c r="H332" s="20"/>
      <c r="I332" s="20"/>
      <c r="J332" s="20"/>
      <c r="K332" s="20"/>
      <c r="L332" s="20"/>
      <c r="M332" s="20"/>
      <c r="N332" s="20"/>
    </row>
    <row r="333" spans="2:14" x14ac:dyDescent="0.25">
      <c r="B333" s="177">
        <f t="shared" si="5"/>
        <v>3.2199999999999753</v>
      </c>
      <c r="C333" s="171">
        <f>1/'ANALISI STATICA LINEARE'!$G$22*IF(B333&lt;'ANALISI STATICA LINEARE'!$G$28,'ANALISI STATICA LINEARE'!$G$23*'ANALISI STATICA LINEARE'!$G$26*'ANALISI STATICA LINEARE'!$G$32*'ANALISI STATICA LINEARE'!$G$9*(B333/'ANALISI STATICA LINEARE'!$G$28+1/('ANALISI STATICA LINEARE'!$G$32*'ANALISI STATICA LINEARE'!$G$9)*(1-B333/'ANALISI STATICA LINEARE'!$G$28)),IF(B333&lt;'ANALISI STATICA LINEARE'!$G$29,'ANALISI STATICA LINEARE'!$G$23*'ANALISI STATICA LINEARE'!$G$26*'ANALISI STATICA LINEARE'!$G$32*'ANALISI STATICA LINEARE'!$G$9,IF(B333&lt;'ANALISI STATICA LINEARE'!$G$30,'ANALISI STATICA LINEARE'!$G$23*'ANALISI STATICA LINEARE'!$G$26*'ANALISI STATICA LINEARE'!$G$32*'ANALISI STATICA LINEARE'!$G$9*('ANALISI STATICA LINEARE'!$G$29/B333),'ANALISI STATICA LINEARE'!$G$23*'ANALISI STATICA LINEARE'!$G$26*'ANALISI STATICA LINEARE'!$G$32*'ANALISI STATICA LINEARE'!$G$9*(('ANALISI STATICA LINEARE'!$G$29*'ANALISI STATICA LINEARE'!$G$30)/B333^2))))</f>
        <v>8.5236671998725241E-2</v>
      </c>
      <c r="D333" s="171">
        <f>1/'ANALISI STATICA LINEARE'!$G$22*IF(B333&lt;'ANALISI STATICA LINEARE'!$G$28,'ANALISI STATICA LINEARE'!$G$23*'ANALISI STATICA LINEARE'!$G$26*'ANALISI STATICA LINEARE'!$G$33*'ANALISI STATICA LINEARE'!$G$9*(B333/'ANALISI STATICA LINEARE'!$G$28+1/('ANALISI STATICA LINEARE'!$G$33*'ANALISI STATICA LINEARE'!$G$9)*(1-B333/'ANALISI STATICA LINEARE'!$G$28)),IF(B333&lt;'ANALISI STATICA LINEARE'!$G$29,'ANALISI STATICA LINEARE'!$G$23*'ANALISI STATICA LINEARE'!$G$26*'ANALISI STATICA LINEARE'!$G$33*'ANALISI STATICA LINEARE'!$G$9,IF(B333&lt;'ANALISI STATICA LINEARE'!$G$30,'ANALISI STATICA LINEARE'!$G$23*'ANALISI STATICA LINEARE'!$G$26*'ANALISI STATICA LINEARE'!$G$33*'ANALISI STATICA LINEARE'!$G$9*('ANALISI STATICA LINEARE'!$G$29/B333),'ANALISI STATICA LINEARE'!$G$23*'ANALISI STATICA LINEARE'!$G$26*'ANALISI STATICA LINEARE'!$G$33*'ANALISI STATICA LINEARE'!$G$9*(('ANALISI STATICA LINEARE'!$G$29*'ANALISI STATICA LINEARE'!$G$30)/B333^2))))</f>
        <v>2.9596066666224042E-2</v>
      </c>
      <c r="E333" s="20"/>
      <c r="F333" s="20"/>
      <c r="G333" s="20"/>
      <c r="H333" s="20"/>
      <c r="I333" s="20"/>
      <c r="J333" s="20"/>
      <c r="K333" s="20"/>
      <c r="L333" s="20"/>
      <c r="M333" s="20"/>
      <c r="N333" s="20"/>
    </row>
    <row r="334" spans="2:14" x14ac:dyDescent="0.25">
      <c r="B334" s="177">
        <f t="shared" si="5"/>
        <v>3.2299999999999751</v>
      </c>
      <c r="C334" s="171">
        <f>1/'ANALISI STATICA LINEARE'!$G$22*IF(B334&lt;'ANALISI STATICA LINEARE'!$G$28,'ANALISI STATICA LINEARE'!$G$23*'ANALISI STATICA LINEARE'!$G$26*'ANALISI STATICA LINEARE'!$G$32*'ANALISI STATICA LINEARE'!$G$9*(B334/'ANALISI STATICA LINEARE'!$G$28+1/('ANALISI STATICA LINEARE'!$G$32*'ANALISI STATICA LINEARE'!$G$9)*(1-B334/'ANALISI STATICA LINEARE'!$G$28)),IF(B334&lt;'ANALISI STATICA LINEARE'!$G$29,'ANALISI STATICA LINEARE'!$G$23*'ANALISI STATICA LINEARE'!$G$26*'ANALISI STATICA LINEARE'!$G$32*'ANALISI STATICA LINEARE'!$G$9,IF(B334&lt;'ANALISI STATICA LINEARE'!$G$30,'ANALISI STATICA LINEARE'!$G$23*'ANALISI STATICA LINEARE'!$G$26*'ANALISI STATICA LINEARE'!$G$32*'ANALISI STATICA LINEARE'!$G$9*('ANALISI STATICA LINEARE'!$G$29/B334),'ANALISI STATICA LINEARE'!$G$23*'ANALISI STATICA LINEARE'!$G$26*'ANALISI STATICA LINEARE'!$G$32*'ANALISI STATICA LINEARE'!$G$9*(('ANALISI STATICA LINEARE'!$G$29*'ANALISI STATICA LINEARE'!$G$30)/B334^2))))</f>
        <v>8.4709707746799354E-2</v>
      </c>
      <c r="D334" s="171">
        <f>1/'ANALISI STATICA LINEARE'!$G$22*IF(B334&lt;'ANALISI STATICA LINEARE'!$G$28,'ANALISI STATICA LINEARE'!$G$23*'ANALISI STATICA LINEARE'!$G$26*'ANALISI STATICA LINEARE'!$G$33*'ANALISI STATICA LINEARE'!$G$9*(B334/'ANALISI STATICA LINEARE'!$G$28+1/('ANALISI STATICA LINEARE'!$G$33*'ANALISI STATICA LINEARE'!$G$9)*(1-B334/'ANALISI STATICA LINEARE'!$G$28)),IF(B334&lt;'ANALISI STATICA LINEARE'!$G$29,'ANALISI STATICA LINEARE'!$G$23*'ANALISI STATICA LINEARE'!$G$26*'ANALISI STATICA LINEARE'!$G$33*'ANALISI STATICA LINEARE'!$G$9,IF(B334&lt;'ANALISI STATICA LINEARE'!$G$30,'ANALISI STATICA LINEARE'!$G$23*'ANALISI STATICA LINEARE'!$G$26*'ANALISI STATICA LINEARE'!$G$33*'ANALISI STATICA LINEARE'!$G$9*('ANALISI STATICA LINEARE'!$G$29/B334),'ANALISI STATICA LINEARE'!$G$23*'ANALISI STATICA LINEARE'!$G$26*'ANALISI STATICA LINEARE'!$G$33*'ANALISI STATICA LINEARE'!$G$9*(('ANALISI STATICA LINEARE'!$G$29*'ANALISI STATICA LINEARE'!$G$30)/B334^2))))</f>
        <v>2.9413092967638662E-2</v>
      </c>
      <c r="E334" s="20"/>
      <c r="F334" s="20"/>
      <c r="G334" s="20"/>
      <c r="H334" s="20"/>
      <c r="I334" s="20"/>
      <c r="J334" s="20"/>
      <c r="K334" s="20"/>
      <c r="L334" s="20"/>
      <c r="M334" s="20"/>
      <c r="N334" s="20"/>
    </row>
    <row r="335" spans="2:14" x14ac:dyDescent="0.25">
      <c r="B335" s="177">
        <f t="shared" si="5"/>
        <v>3.2399999999999749</v>
      </c>
      <c r="C335" s="171">
        <f>1/'ANALISI STATICA LINEARE'!$G$22*IF(B335&lt;'ANALISI STATICA LINEARE'!$G$28,'ANALISI STATICA LINEARE'!$G$23*'ANALISI STATICA LINEARE'!$G$26*'ANALISI STATICA LINEARE'!$G$32*'ANALISI STATICA LINEARE'!$G$9*(B335/'ANALISI STATICA LINEARE'!$G$28+1/('ANALISI STATICA LINEARE'!$G$32*'ANALISI STATICA LINEARE'!$G$9)*(1-B335/'ANALISI STATICA LINEARE'!$G$28)),IF(B335&lt;'ANALISI STATICA LINEARE'!$G$29,'ANALISI STATICA LINEARE'!$G$23*'ANALISI STATICA LINEARE'!$G$26*'ANALISI STATICA LINEARE'!$G$32*'ANALISI STATICA LINEARE'!$G$9,IF(B335&lt;'ANALISI STATICA LINEARE'!$G$30,'ANALISI STATICA LINEARE'!$G$23*'ANALISI STATICA LINEARE'!$G$26*'ANALISI STATICA LINEARE'!$G$32*'ANALISI STATICA LINEARE'!$G$9*('ANALISI STATICA LINEARE'!$G$29/B335),'ANALISI STATICA LINEARE'!$G$23*'ANALISI STATICA LINEARE'!$G$26*'ANALISI STATICA LINEARE'!$G$32*'ANALISI STATICA LINEARE'!$G$9*(('ANALISI STATICA LINEARE'!$G$29*'ANALISI STATICA LINEARE'!$G$30)/B335^2))))</f>
        <v>8.4187615259829193E-2</v>
      </c>
      <c r="D335" s="171">
        <f>1/'ANALISI STATICA LINEARE'!$G$22*IF(B335&lt;'ANALISI STATICA LINEARE'!$G$28,'ANALISI STATICA LINEARE'!$G$23*'ANALISI STATICA LINEARE'!$G$26*'ANALISI STATICA LINEARE'!$G$33*'ANALISI STATICA LINEARE'!$G$9*(B335/'ANALISI STATICA LINEARE'!$G$28+1/('ANALISI STATICA LINEARE'!$G$33*'ANALISI STATICA LINEARE'!$G$9)*(1-B335/'ANALISI STATICA LINEARE'!$G$28)),IF(B335&lt;'ANALISI STATICA LINEARE'!$G$29,'ANALISI STATICA LINEARE'!$G$23*'ANALISI STATICA LINEARE'!$G$26*'ANALISI STATICA LINEARE'!$G$33*'ANALISI STATICA LINEARE'!$G$9,IF(B335&lt;'ANALISI STATICA LINEARE'!$G$30,'ANALISI STATICA LINEARE'!$G$23*'ANALISI STATICA LINEARE'!$G$26*'ANALISI STATICA LINEARE'!$G$33*'ANALISI STATICA LINEARE'!$G$9*('ANALISI STATICA LINEARE'!$G$29/B335),'ANALISI STATICA LINEARE'!$G$23*'ANALISI STATICA LINEARE'!$G$26*'ANALISI STATICA LINEARE'!$G$33*'ANALISI STATICA LINEARE'!$G$9*(('ANALISI STATICA LINEARE'!$G$29*'ANALISI STATICA LINEARE'!$G$30)/B335^2))))</f>
        <v>2.9231810854107362E-2</v>
      </c>
      <c r="E335" s="20"/>
      <c r="F335" s="20"/>
      <c r="G335" s="20"/>
      <c r="H335" s="20"/>
      <c r="I335" s="20"/>
      <c r="J335" s="20"/>
      <c r="K335" s="20"/>
      <c r="L335" s="20"/>
      <c r="M335" s="20"/>
      <c r="N335" s="20"/>
    </row>
    <row r="336" spans="2:14" x14ac:dyDescent="0.25">
      <c r="B336" s="177">
        <f t="shared" si="5"/>
        <v>3.2499999999999747</v>
      </c>
      <c r="C336" s="171">
        <f>1/'ANALISI STATICA LINEARE'!$G$22*IF(B336&lt;'ANALISI STATICA LINEARE'!$G$28,'ANALISI STATICA LINEARE'!$G$23*'ANALISI STATICA LINEARE'!$G$26*'ANALISI STATICA LINEARE'!$G$32*'ANALISI STATICA LINEARE'!$G$9*(B336/'ANALISI STATICA LINEARE'!$G$28+1/('ANALISI STATICA LINEARE'!$G$32*'ANALISI STATICA LINEARE'!$G$9)*(1-B336/'ANALISI STATICA LINEARE'!$G$28)),IF(B336&lt;'ANALISI STATICA LINEARE'!$G$29,'ANALISI STATICA LINEARE'!$G$23*'ANALISI STATICA LINEARE'!$G$26*'ANALISI STATICA LINEARE'!$G$32*'ANALISI STATICA LINEARE'!$G$9,IF(B336&lt;'ANALISI STATICA LINEARE'!$G$30,'ANALISI STATICA LINEARE'!$G$23*'ANALISI STATICA LINEARE'!$G$26*'ANALISI STATICA LINEARE'!$G$32*'ANALISI STATICA LINEARE'!$G$9*('ANALISI STATICA LINEARE'!$G$29/B336),'ANALISI STATICA LINEARE'!$G$23*'ANALISI STATICA LINEARE'!$G$26*'ANALISI STATICA LINEARE'!$G$32*'ANALISI STATICA LINEARE'!$G$9*(('ANALISI STATICA LINEARE'!$G$29*'ANALISI STATICA LINEARE'!$G$30)/B336^2))))</f>
        <v>8.3670334669972368E-2</v>
      </c>
      <c r="D336" s="171">
        <f>1/'ANALISI STATICA LINEARE'!$G$22*IF(B336&lt;'ANALISI STATICA LINEARE'!$G$28,'ANALISI STATICA LINEARE'!$G$23*'ANALISI STATICA LINEARE'!$G$26*'ANALISI STATICA LINEARE'!$G$33*'ANALISI STATICA LINEARE'!$G$9*(B336/'ANALISI STATICA LINEARE'!$G$28+1/('ANALISI STATICA LINEARE'!$G$33*'ANALISI STATICA LINEARE'!$G$9)*(1-B336/'ANALISI STATICA LINEARE'!$G$28)),IF(B336&lt;'ANALISI STATICA LINEARE'!$G$29,'ANALISI STATICA LINEARE'!$G$23*'ANALISI STATICA LINEARE'!$G$26*'ANALISI STATICA LINEARE'!$G$33*'ANALISI STATICA LINEARE'!$G$9,IF(B336&lt;'ANALISI STATICA LINEARE'!$G$30,'ANALISI STATICA LINEARE'!$G$23*'ANALISI STATICA LINEARE'!$G$26*'ANALISI STATICA LINEARE'!$G$33*'ANALISI STATICA LINEARE'!$G$9*('ANALISI STATICA LINEARE'!$G$29/B336),'ANALISI STATICA LINEARE'!$G$23*'ANALISI STATICA LINEARE'!$G$26*'ANALISI STATICA LINEARE'!$G$33*'ANALISI STATICA LINEARE'!$G$9*(('ANALISI STATICA LINEARE'!$G$29*'ANALISI STATICA LINEARE'!$G$30)/B336^2))))</f>
        <v>2.9052199538184852E-2</v>
      </c>
      <c r="E336" s="20"/>
      <c r="F336" s="20"/>
      <c r="G336" s="20"/>
      <c r="H336" s="20"/>
      <c r="I336" s="20"/>
      <c r="J336" s="20"/>
      <c r="K336" s="20"/>
      <c r="L336" s="20"/>
      <c r="M336" s="20"/>
      <c r="N336" s="20"/>
    </row>
    <row r="337" spans="2:14" x14ac:dyDescent="0.25">
      <c r="B337" s="177">
        <f t="shared" si="5"/>
        <v>3.2599999999999745</v>
      </c>
      <c r="C337" s="171">
        <f>1/'ANALISI STATICA LINEARE'!$G$22*IF(B337&lt;'ANALISI STATICA LINEARE'!$G$28,'ANALISI STATICA LINEARE'!$G$23*'ANALISI STATICA LINEARE'!$G$26*'ANALISI STATICA LINEARE'!$G$32*'ANALISI STATICA LINEARE'!$G$9*(B337/'ANALISI STATICA LINEARE'!$G$28+1/('ANALISI STATICA LINEARE'!$G$32*'ANALISI STATICA LINEARE'!$G$9)*(1-B337/'ANALISI STATICA LINEARE'!$G$28)),IF(B337&lt;'ANALISI STATICA LINEARE'!$G$29,'ANALISI STATICA LINEARE'!$G$23*'ANALISI STATICA LINEARE'!$G$26*'ANALISI STATICA LINEARE'!$G$32*'ANALISI STATICA LINEARE'!$G$9,IF(B337&lt;'ANALISI STATICA LINEARE'!$G$30,'ANALISI STATICA LINEARE'!$G$23*'ANALISI STATICA LINEARE'!$G$26*'ANALISI STATICA LINEARE'!$G$32*'ANALISI STATICA LINEARE'!$G$9*('ANALISI STATICA LINEARE'!$G$29/B337),'ANALISI STATICA LINEARE'!$G$23*'ANALISI STATICA LINEARE'!$G$26*'ANALISI STATICA LINEARE'!$G$32*'ANALISI STATICA LINEARE'!$G$9*(('ANALISI STATICA LINEARE'!$G$29*'ANALISI STATICA LINEARE'!$G$30)/B337^2))))</f>
        <v>8.3157807026194339E-2</v>
      </c>
      <c r="D337" s="171">
        <f>1/'ANALISI STATICA LINEARE'!$G$22*IF(B337&lt;'ANALISI STATICA LINEARE'!$G$28,'ANALISI STATICA LINEARE'!$G$23*'ANALISI STATICA LINEARE'!$G$26*'ANALISI STATICA LINEARE'!$G$33*'ANALISI STATICA LINEARE'!$G$9*(B337/'ANALISI STATICA LINEARE'!$G$28+1/('ANALISI STATICA LINEARE'!$G$33*'ANALISI STATICA LINEARE'!$G$9)*(1-B337/'ANALISI STATICA LINEARE'!$G$28)),IF(B337&lt;'ANALISI STATICA LINEARE'!$G$29,'ANALISI STATICA LINEARE'!$G$23*'ANALISI STATICA LINEARE'!$G$26*'ANALISI STATICA LINEARE'!$G$33*'ANALISI STATICA LINEARE'!$G$9,IF(B337&lt;'ANALISI STATICA LINEARE'!$G$30,'ANALISI STATICA LINEARE'!$G$23*'ANALISI STATICA LINEARE'!$G$26*'ANALISI STATICA LINEARE'!$G$33*'ANALISI STATICA LINEARE'!$G$9*('ANALISI STATICA LINEARE'!$G$29/B337),'ANALISI STATICA LINEARE'!$G$23*'ANALISI STATICA LINEARE'!$G$26*'ANALISI STATICA LINEARE'!$G$33*'ANALISI STATICA LINEARE'!$G$9*(('ANALISI STATICA LINEARE'!$G$29*'ANALISI STATICA LINEARE'!$G$30)/B337^2))))</f>
        <v>2.8874238550761929E-2</v>
      </c>
      <c r="E337" s="20"/>
      <c r="F337" s="20"/>
      <c r="G337" s="20"/>
      <c r="H337" s="20"/>
      <c r="I337" s="20"/>
      <c r="J337" s="20"/>
      <c r="K337" s="20"/>
      <c r="L337" s="20"/>
      <c r="M337" s="20"/>
      <c r="N337" s="20"/>
    </row>
    <row r="338" spans="2:14" x14ac:dyDescent="0.25">
      <c r="B338" s="177">
        <f t="shared" si="5"/>
        <v>3.2699999999999743</v>
      </c>
      <c r="C338" s="171">
        <f>1/'ANALISI STATICA LINEARE'!$G$22*IF(B338&lt;'ANALISI STATICA LINEARE'!$G$28,'ANALISI STATICA LINEARE'!$G$23*'ANALISI STATICA LINEARE'!$G$26*'ANALISI STATICA LINEARE'!$G$32*'ANALISI STATICA LINEARE'!$G$9*(B338/'ANALISI STATICA LINEARE'!$G$28+1/('ANALISI STATICA LINEARE'!$G$32*'ANALISI STATICA LINEARE'!$G$9)*(1-B338/'ANALISI STATICA LINEARE'!$G$28)),IF(B338&lt;'ANALISI STATICA LINEARE'!$G$29,'ANALISI STATICA LINEARE'!$G$23*'ANALISI STATICA LINEARE'!$G$26*'ANALISI STATICA LINEARE'!$G$32*'ANALISI STATICA LINEARE'!$G$9,IF(B338&lt;'ANALISI STATICA LINEARE'!$G$30,'ANALISI STATICA LINEARE'!$G$23*'ANALISI STATICA LINEARE'!$G$26*'ANALISI STATICA LINEARE'!$G$32*'ANALISI STATICA LINEARE'!$G$9*('ANALISI STATICA LINEARE'!$G$29/B338),'ANALISI STATICA LINEARE'!$G$23*'ANALISI STATICA LINEARE'!$G$26*'ANALISI STATICA LINEARE'!$G$32*'ANALISI STATICA LINEARE'!$G$9*(('ANALISI STATICA LINEARE'!$G$29*'ANALISI STATICA LINEARE'!$G$30)/B338^2))))</f>
        <v>8.2649974277472268E-2</v>
      </c>
      <c r="D338" s="171">
        <f>1/'ANALISI STATICA LINEARE'!$G$22*IF(B338&lt;'ANALISI STATICA LINEARE'!$G$28,'ANALISI STATICA LINEARE'!$G$23*'ANALISI STATICA LINEARE'!$G$26*'ANALISI STATICA LINEARE'!$G$33*'ANALISI STATICA LINEARE'!$G$9*(B338/'ANALISI STATICA LINEARE'!$G$28+1/('ANALISI STATICA LINEARE'!$G$33*'ANALISI STATICA LINEARE'!$G$9)*(1-B338/'ANALISI STATICA LINEARE'!$G$28)),IF(B338&lt;'ANALISI STATICA LINEARE'!$G$29,'ANALISI STATICA LINEARE'!$G$23*'ANALISI STATICA LINEARE'!$G$26*'ANALISI STATICA LINEARE'!$G$33*'ANALISI STATICA LINEARE'!$G$9,IF(B338&lt;'ANALISI STATICA LINEARE'!$G$30,'ANALISI STATICA LINEARE'!$G$23*'ANALISI STATICA LINEARE'!$G$26*'ANALISI STATICA LINEARE'!$G$33*'ANALISI STATICA LINEARE'!$G$9*('ANALISI STATICA LINEARE'!$G$29/B338),'ANALISI STATICA LINEARE'!$G$23*'ANALISI STATICA LINEARE'!$G$26*'ANALISI STATICA LINEARE'!$G$33*'ANALISI STATICA LINEARE'!$G$9*(('ANALISI STATICA LINEARE'!$G$29*'ANALISI STATICA LINEARE'!$G$30)/B338^2))))</f>
        <v>2.8697907735233428E-2</v>
      </c>
      <c r="E338" s="20"/>
      <c r="F338" s="20"/>
      <c r="G338" s="20"/>
      <c r="H338" s="20"/>
      <c r="I338" s="20"/>
      <c r="J338" s="20"/>
      <c r="K338" s="20"/>
      <c r="L338" s="20"/>
      <c r="M338" s="20"/>
      <c r="N338" s="20"/>
    </row>
    <row r="339" spans="2:14" x14ac:dyDescent="0.25">
      <c r="B339" s="177">
        <f t="shared" si="5"/>
        <v>3.279999999999974</v>
      </c>
      <c r="C339" s="171">
        <f>1/'ANALISI STATICA LINEARE'!$G$22*IF(B339&lt;'ANALISI STATICA LINEARE'!$G$28,'ANALISI STATICA LINEARE'!$G$23*'ANALISI STATICA LINEARE'!$G$26*'ANALISI STATICA LINEARE'!$G$32*'ANALISI STATICA LINEARE'!$G$9*(B339/'ANALISI STATICA LINEARE'!$G$28+1/('ANALISI STATICA LINEARE'!$G$32*'ANALISI STATICA LINEARE'!$G$9)*(1-B339/'ANALISI STATICA LINEARE'!$G$28)),IF(B339&lt;'ANALISI STATICA LINEARE'!$G$29,'ANALISI STATICA LINEARE'!$G$23*'ANALISI STATICA LINEARE'!$G$26*'ANALISI STATICA LINEARE'!$G$32*'ANALISI STATICA LINEARE'!$G$9,IF(B339&lt;'ANALISI STATICA LINEARE'!$G$30,'ANALISI STATICA LINEARE'!$G$23*'ANALISI STATICA LINEARE'!$G$26*'ANALISI STATICA LINEARE'!$G$32*'ANALISI STATICA LINEARE'!$G$9*('ANALISI STATICA LINEARE'!$G$29/B339),'ANALISI STATICA LINEARE'!$G$23*'ANALISI STATICA LINEARE'!$G$26*'ANALISI STATICA LINEARE'!$G$32*'ANALISI STATICA LINEARE'!$G$9*(('ANALISI STATICA LINEARE'!$G$29*'ANALISI STATICA LINEARE'!$G$30)/B339^2))))</f>
        <v>8.2146779256356259E-2</v>
      </c>
      <c r="D339" s="171">
        <f>1/'ANALISI STATICA LINEARE'!$G$22*IF(B339&lt;'ANALISI STATICA LINEARE'!$G$28,'ANALISI STATICA LINEARE'!$G$23*'ANALISI STATICA LINEARE'!$G$26*'ANALISI STATICA LINEARE'!$G$33*'ANALISI STATICA LINEARE'!$G$9*(B339/'ANALISI STATICA LINEARE'!$G$28+1/('ANALISI STATICA LINEARE'!$G$33*'ANALISI STATICA LINEARE'!$G$9)*(1-B339/'ANALISI STATICA LINEARE'!$G$28)),IF(B339&lt;'ANALISI STATICA LINEARE'!$G$29,'ANALISI STATICA LINEARE'!$G$23*'ANALISI STATICA LINEARE'!$G$26*'ANALISI STATICA LINEARE'!$G$33*'ANALISI STATICA LINEARE'!$G$9,IF(B339&lt;'ANALISI STATICA LINEARE'!$G$30,'ANALISI STATICA LINEARE'!$G$23*'ANALISI STATICA LINEARE'!$G$26*'ANALISI STATICA LINEARE'!$G$33*'ANALISI STATICA LINEARE'!$G$9*('ANALISI STATICA LINEARE'!$G$29/B339),'ANALISI STATICA LINEARE'!$G$23*'ANALISI STATICA LINEARE'!$G$26*'ANALISI STATICA LINEARE'!$G$33*'ANALISI STATICA LINEARE'!$G$9*(('ANALISI STATICA LINEARE'!$G$29*'ANALISI STATICA LINEARE'!$G$30)/B339^2))))</f>
        <v>2.8523187241790371E-2</v>
      </c>
      <c r="E339" s="20"/>
      <c r="F339" s="20"/>
      <c r="G339" s="20"/>
      <c r="H339" s="20"/>
      <c r="I339" s="20"/>
      <c r="J339" s="20"/>
      <c r="K339" s="20"/>
      <c r="L339" s="20"/>
      <c r="M339" s="20"/>
      <c r="N339" s="20"/>
    </row>
    <row r="340" spans="2:14" x14ac:dyDescent="0.25">
      <c r="B340" s="177">
        <f t="shared" si="5"/>
        <v>3.2899999999999738</v>
      </c>
      <c r="C340" s="171">
        <f>1/'ANALISI STATICA LINEARE'!$G$22*IF(B340&lt;'ANALISI STATICA LINEARE'!$G$28,'ANALISI STATICA LINEARE'!$G$23*'ANALISI STATICA LINEARE'!$G$26*'ANALISI STATICA LINEARE'!$G$32*'ANALISI STATICA LINEARE'!$G$9*(B340/'ANALISI STATICA LINEARE'!$G$28+1/('ANALISI STATICA LINEARE'!$G$32*'ANALISI STATICA LINEARE'!$G$9)*(1-B340/'ANALISI STATICA LINEARE'!$G$28)),IF(B340&lt;'ANALISI STATICA LINEARE'!$G$29,'ANALISI STATICA LINEARE'!$G$23*'ANALISI STATICA LINEARE'!$G$26*'ANALISI STATICA LINEARE'!$G$32*'ANALISI STATICA LINEARE'!$G$9,IF(B340&lt;'ANALISI STATICA LINEARE'!$G$30,'ANALISI STATICA LINEARE'!$G$23*'ANALISI STATICA LINEARE'!$G$26*'ANALISI STATICA LINEARE'!$G$32*'ANALISI STATICA LINEARE'!$G$9*('ANALISI STATICA LINEARE'!$G$29/B340),'ANALISI STATICA LINEARE'!$G$23*'ANALISI STATICA LINEARE'!$G$26*'ANALISI STATICA LINEARE'!$G$32*'ANALISI STATICA LINEARE'!$G$9*(('ANALISI STATICA LINEARE'!$G$29*'ANALISI STATICA LINEARE'!$G$30)/B340^2))))</f>
        <v>8.164816566288037E-2</v>
      </c>
      <c r="D340" s="171">
        <f>1/'ANALISI STATICA LINEARE'!$G$22*IF(B340&lt;'ANALISI STATICA LINEARE'!$G$28,'ANALISI STATICA LINEARE'!$G$23*'ANALISI STATICA LINEARE'!$G$26*'ANALISI STATICA LINEARE'!$G$33*'ANALISI STATICA LINEARE'!$G$9*(B340/'ANALISI STATICA LINEARE'!$G$28+1/('ANALISI STATICA LINEARE'!$G$33*'ANALISI STATICA LINEARE'!$G$9)*(1-B340/'ANALISI STATICA LINEARE'!$G$28)),IF(B340&lt;'ANALISI STATICA LINEARE'!$G$29,'ANALISI STATICA LINEARE'!$G$23*'ANALISI STATICA LINEARE'!$G$26*'ANALISI STATICA LINEARE'!$G$33*'ANALISI STATICA LINEARE'!$G$9,IF(B340&lt;'ANALISI STATICA LINEARE'!$G$30,'ANALISI STATICA LINEARE'!$G$23*'ANALISI STATICA LINEARE'!$G$26*'ANALISI STATICA LINEARE'!$G$33*'ANALISI STATICA LINEARE'!$G$9*('ANALISI STATICA LINEARE'!$G$29/B340),'ANALISI STATICA LINEARE'!$G$23*'ANALISI STATICA LINEARE'!$G$26*'ANALISI STATICA LINEARE'!$G$33*'ANALISI STATICA LINEARE'!$G$9*(('ANALISI STATICA LINEARE'!$G$29*'ANALISI STATICA LINEARE'!$G$30)/B340^2))))</f>
        <v>2.8350057521833463E-2</v>
      </c>
      <c r="E340" s="20"/>
      <c r="F340" s="20"/>
      <c r="G340" s="20"/>
      <c r="H340" s="20"/>
      <c r="I340" s="20"/>
      <c r="J340" s="20"/>
      <c r="K340" s="20"/>
      <c r="L340" s="20"/>
      <c r="M340" s="20"/>
      <c r="N340" s="20"/>
    </row>
    <row r="341" spans="2:14" x14ac:dyDescent="0.25">
      <c r="B341" s="177">
        <f t="shared" si="5"/>
        <v>3.2999999999999736</v>
      </c>
      <c r="C341" s="171">
        <f>1/'ANALISI STATICA LINEARE'!$G$22*IF(B341&lt;'ANALISI STATICA LINEARE'!$G$28,'ANALISI STATICA LINEARE'!$G$23*'ANALISI STATICA LINEARE'!$G$26*'ANALISI STATICA LINEARE'!$G$32*'ANALISI STATICA LINEARE'!$G$9*(B341/'ANALISI STATICA LINEARE'!$G$28+1/('ANALISI STATICA LINEARE'!$G$32*'ANALISI STATICA LINEARE'!$G$9)*(1-B341/'ANALISI STATICA LINEARE'!$G$28)),IF(B341&lt;'ANALISI STATICA LINEARE'!$G$29,'ANALISI STATICA LINEARE'!$G$23*'ANALISI STATICA LINEARE'!$G$26*'ANALISI STATICA LINEARE'!$G$32*'ANALISI STATICA LINEARE'!$G$9,IF(B341&lt;'ANALISI STATICA LINEARE'!$G$30,'ANALISI STATICA LINEARE'!$G$23*'ANALISI STATICA LINEARE'!$G$26*'ANALISI STATICA LINEARE'!$G$32*'ANALISI STATICA LINEARE'!$G$9*('ANALISI STATICA LINEARE'!$G$29/B341),'ANALISI STATICA LINEARE'!$G$23*'ANALISI STATICA LINEARE'!$G$26*'ANALISI STATICA LINEARE'!$G$32*'ANALISI STATICA LINEARE'!$G$9*(('ANALISI STATICA LINEARE'!$G$29*'ANALISI STATICA LINEARE'!$G$30)/B341^2))))</f>
        <v>8.1154078048813902E-2</v>
      </c>
      <c r="D341" s="171">
        <f>1/'ANALISI STATICA LINEARE'!$G$22*IF(B341&lt;'ANALISI STATICA LINEARE'!$G$28,'ANALISI STATICA LINEARE'!$G$23*'ANALISI STATICA LINEARE'!$G$26*'ANALISI STATICA LINEARE'!$G$33*'ANALISI STATICA LINEARE'!$G$9*(B341/'ANALISI STATICA LINEARE'!$G$28+1/('ANALISI STATICA LINEARE'!$G$33*'ANALISI STATICA LINEARE'!$G$9)*(1-B341/'ANALISI STATICA LINEARE'!$G$28)),IF(B341&lt;'ANALISI STATICA LINEARE'!$G$29,'ANALISI STATICA LINEARE'!$G$23*'ANALISI STATICA LINEARE'!$G$26*'ANALISI STATICA LINEARE'!$G$33*'ANALISI STATICA LINEARE'!$G$9,IF(B341&lt;'ANALISI STATICA LINEARE'!$G$30,'ANALISI STATICA LINEARE'!$G$23*'ANALISI STATICA LINEARE'!$G$26*'ANALISI STATICA LINEARE'!$G$33*'ANALISI STATICA LINEARE'!$G$9*('ANALISI STATICA LINEARE'!$G$29/B341),'ANALISI STATICA LINEARE'!$G$23*'ANALISI STATICA LINEARE'!$G$26*'ANALISI STATICA LINEARE'!$G$33*'ANALISI STATICA LINEARE'!$G$9*(('ANALISI STATICA LINEARE'!$G$29*'ANALISI STATICA LINEARE'!$G$30)/B341^2))))</f>
        <v>2.8178499322504828E-2</v>
      </c>
      <c r="E341" s="20"/>
      <c r="F341" s="20"/>
      <c r="G341" s="20"/>
      <c r="H341" s="20"/>
      <c r="I341" s="20"/>
      <c r="J341" s="20"/>
      <c r="K341" s="20"/>
      <c r="L341" s="20"/>
      <c r="M341" s="20"/>
      <c r="N341" s="20"/>
    </row>
    <row r="342" spans="2:14" x14ac:dyDescent="0.25">
      <c r="B342" s="177">
        <f t="shared" si="5"/>
        <v>3.3099999999999734</v>
      </c>
      <c r="C342" s="171">
        <f>1/'ANALISI STATICA LINEARE'!$G$22*IF(B342&lt;'ANALISI STATICA LINEARE'!$G$28,'ANALISI STATICA LINEARE'!$G$23*'ANALISI STATICA LINEARE'!$G$26*'ANALISI STATICA LINEARE'!$G$32*'ANALISI STATICA LINEARE'!$G$9*(B342/'ANALISI STATICA LINEARE'!$G$28+1/('ANALISI STATICA LINEARE'!$G$32*'ANALISI STATICA LINEARE'!$G$9)*(1-B342/'ANALISI STATICA LINEARE'!$G$28)),IF(B342&lt;'ANALISI STATICA LINEARE'!$G$29,'ANALISI STATICA LINEARE'!$G$23*'ANALISI STATICA LINEARE'!$G$26*'ANALISI STATICA LINEARE'!$G$32*'ANALISI STATICA LINEARE'!$G$9,IF(B342&lt;'ANALISI STATICA LINEARE'!$G$30,'ANALISI STATICA LINEARE'!$G$23*'ANALISI STATICA LINEARE'!$G$26*'ANALISI STATICA LINEARE'!$G$32*'ANALISI STATICA LINEARE'!$G$9*('ANALISI STATICA LINEARE'!$G$29/B342),'ANALISI STATICA LINEARE'!$G$23*'ANALISI STATICA LINEARE'!$G$26*'ANALISI STATICA LINEARE'!$G$32*'ANALISI STATICA LINEARE'!$G$9*(('ANALISI STATICA LINEARE'!$G$29*'ANALISI STATICA LINEARE'!$G$30)/B342^2))))</f>
        <v>8.0664461802245638E-2</v>
      </c>
      <c r="D342" s="171">
        <f>1/'ANALISI STATICA LINEARE'!$G$22*IF(B342&lt;'ANALISI STATICA LINEARE'!$G$28,'ANALISI STATICA LINEARE'!$G$23*'ANALISI STATICA LINEARE'!$G$26*'ANALISI STATICA LINEARE'!$G$33*'ANALISI STATICA LINEARE'!$G$9*(B342/'ANALISI STATICA LINEARE'!$G$28+1/('ANALISI STATICA LINEARE'!$G$33*'ANALISI STATICA LINEARE'!$G$9)*(1-B342/'ANALISI STATICA LINEARE'!$G$28)),IF(B342&lt;'ANALISI STATICA LINEARE'!$G$29,'ANALISI STATICA LINEARE'!$G$23*'ANALISI STATICA LINEARE'!$G$26*'ANALISI STATICA LINEARE'!$G$33*'ANALISI STATICA LINEARE'!$G$9,IF(B342&lt;'ANALISI STATICA LINEARE'!$G$30,'ANALISI STATICA LINEARE'!$G$23*'ANALISI STATICA LINEARE'!$G$26*'ANALISI STATICA LINEARE'!$G$33*'ANALISI STATICA LINEARE'!$G$9*('ANALISI STATICA LINEARE'!$G$29/B342),'ANALISI STATICA LINEARE'!$G$23*'ANALISI STATICA LINEARE'!$G$26*'ANALISI STATICA LINEARE'!$G$33*'ANALISI STATICA LINEARE'!$G$9*(('ANALISI STATICA LINEARE'!$G$29*'ANALISI STATICA LINEARE'!$G$30)/B342^2))))</f>
        <v>2.8008493681335293E-2</v>
      </c>
      <c r="E342" s="20"/>
      <c r="F342" s="20"/>
      <c r="G342" s="20"/>
      <c r="H342" s="20"/>
      <c r="I342" s="20"/>
      <c r="J342" s="20"/>
      <c r="K342" s="20"/>
      <c r="L342" s="20"/>
      <c r="M342" s="20"/>
      <c r="N342" s="20"/>
    </row>
    <row r="343" spans="2:14" x14ac:dyDescent="0.25">
      <c r="B343" s="177">
        <f t="shared" si="5"/>
        <v>3.3199999999999732</v>
      </c>
      <c r="C343" s="171">
        <f>1/'ANALISI STATICA LINEARE'!$G$22*IF(B343&lt;'ANALISI STATICA LINEARE'!$G$28,'ANALISI STATICA LINEARE'!$G$23*'ANALISI STATICA LINEARE'!$G$26*'ANALISI STATICA LINEARE'!$G$32*'ANALISI STATICA LINEARE'!$G$9*(B343/'ANALISI STATICA LINEARE'!$G$28+1/('ANALISI STATICA LINEARE'!$G$32*'ANALISI STATICA LINEARE'!$G$9)*(1-B343/'ANALISI STATICA LINEARE'!$G$28)),IF(B343&lt;'ANALISI STATICA LINEARE'!$G$29,'ANALISI STATICA LINEARE'!$G$23*'ANALISI STATICA LINEARE'!$G$26*'ANALISI STATICA LINEARE'!$G$32*'ANALISI STATICA LINEARE'!$G$9,IF(B343&lt;'ANALISI STATICA LINEARE'!$G$30,'ANALISI STATICA LINEARE'!$G$23*'ANALISI STATICA LINEARE'!$G$26*'ANALISI STATICA LINEARE'!$G$32*'ANALISI STATICA LINEARE'!$G$9*('ANALISI STATICA LINEARE'!$G$29/B343),'ANALISI STATICA LINEARE'!$G$23*'ANALISI STATICA LINEARE'!$G$26*'ANALISI STATICA LINEARE'!$G$32*'ANALISI STATICA LINEARE'!$G$9*(('ANALISI STATICA LINEARE'!$G$29*'ANALISI STATICA LINEARE'!$G$30)/B343^2))))</f>
        <v>8.0179263132492337E-2</v>
      </c>
      <c r="D343" s="171">
        <f>1/'ANALISI STATICA LINEARE'!$G$22*IF(B343&lt;'ANALISI STATICA LINEARE'!$G$28,'ANALISI STATICA LINEARE'!$G$23*'ANALISI STATICA LINEARE'!$G$26*'ANALISI STATICA LINEARE'!$G$33*'ANALISI STATICA LINEARE'!$G$9*(B343/'ANALISI STATICA LINEARE'!$G$28+1/('ANALISI STATICA LINEARE'!$G$33*'ANALISI STATICA LINEARE'!$G$9)*(1-B343/'ANALISI STATICA LINEARE'!$G$28)),IF(B343&lt;'ANALISI STATICA LINEARE'!$G$29,'ANALISI STATICA LINEARE'!$G$23*'ANALISI STATICA LINEARE'!$G$26*'ANALISI STATICA LINEARE'!$G$33*'ANALISI STATICA LINEARE'!$G$9,IF(B343&lt;'ANALISI STATICA LINEARE'!$G$30,'ANALISI STATICA LINEARE'!$G$23*'ANALISI STATICA LINEARE'!$G$26*'ANALISI STATICA LINEARE'!$G$33*'ANALISI STATICA LINEARE'!$G$9*('ANALISI STATICA LINEARE'!$G$29/B343),'ANALISI STATICA LINEARE'!$G$23*'ANALISI STATICA LINEARE'!$G$26*'ANALISI STATICA LINEARE'!$G$33*'ANALISI STATICA LINEARE'!$G$9*(('ANALISI STATICA LINEARE'!$G$29*'ANALISI STATICA LINEARE'!$G$30)/B343^2))))</f>
        <v>2.7840021921004286E-2</v>
      </c>
      <c r="E343" s="20"/>
      <c r="F343" s="20"/>
      <c r="G343" s="20"/>
      <c r="H343" s="20"/>
      <c r="I343" s="20"/>
      <c r="J343" s="20"/>
      <c r="K343" s="20"/>
      <c r="L343" s="20"/>
      <c r="M343" s="20"/>
      <c r="N343" s="20"/>
    </row>
    <row r="344" spans="2:14" x14ac:dyDescent="0.25">
      <c r="B344" s="177">
        <f t="shared" si="5"/>
        <v>3.329999999999973</v>
      </c>
      <c r="C344" s="171">
        <f>1/'ANALISI STATICA LINEARE'!$G$22*IF(B344&lt;'ANALISI STATICA LINEARE'!$G$28,'ANALISI STATICA LINEARE'!$G$23*'ANALISI STATICA LINEARE'!$G$26*'ANALISI STATICA LINEARE'!$G$32*'ANALISI STATICA LINEARE'!$G$9*(B344/'ANALISI STATICA LINEARE'!$G$28+1/('ANALISI STATICA LINEARE'!$G$32*'ANALISI STATICA LINEARE'!$G$9)*(1-B344/'ANALISI STATICA LINEARE'!$G$28)),IF(B344&lt;'ANALISI STATICA LINEARE'!$G$29,'ANALISI STATICA LINEARE'!$G$23*'ANALISI STATICA LINEARE'!$G$26*'ANALISI STATICA LINEARE'!$G$32*'ANALISI STATICA LINEARE'!$G$9,IF(B344&lt;'ANALISI STATICA LINEARE'!$G$30,'ANALISI STATICA LINEARE'!$G$23*'ANALISI STATICA LINEARE'!$G$26*'ANALISI STATICA LINEARE'!$G$32*'ANALISI STATICA LINEARE'!$G$9*('ANALISI STATICA LINEARE'!$G$29/B344),'ANALISI STATICA LINEARE'!$G$23*'ANALISI STATICA LINEARE'!$G$26*'ANALISI STATICA LINEARE'!$G$32*'ANALISI STATICA LINEARE'!$G$9*(('ANALISI STATICA LINEARE'!$G$29*'ANALISI STATICA LINEARE'!$G$30)/B344^2))))</f>
        <v>7.9698429055324108E-2</v>
      </c>
      <c r="D344" s="171">
        <f>1/'ANALISI STATICA LINEARE'!$G$22*IF(B344&lt;'ANALISI STATICA LINEARE'!$G$28,'ANALISI STATICA LINEARE'!$G$23*'ANALISI STATICA LINEARE'!$G$26*'ANALISI STATICA LINEARE'!$G$33*'ANALISI STATICA LINEARE'!$G$9*(B344/'ANALISI STATICA LINEARE'!$G$28+1/('ANALISI STATICA LINEARE'!$G$33*'ANALISI STATICA LINEARE'!$G$9)*(1-B344/'ANALISI STATICA LINEARE'!$G$28)),IF(B344&lt;'ANALISI STATICA LINEARE'!$G$29,'ANALISI STATICA LINEARE'!$G$23*'ANALISI STATICA LINEARE'!$G$26*'ANALISI STATICA LINEARE'!$G$33*'ANALISI STATICA LINEARE'!$G$9,IF(B344&lt;'ANALISI STATICA LINEARE'!$G$30,'ANALISI STATICA LINEARE'!$G$23*'ANALISI STATICA LINEARE'!$G$26*'ANALISI STATICA LINEARE'!$G$33*'ANALISI STATICA LINEARE'!$G$9*('ANALISI STATICA LINEARE'!$G$29/B344),'ANALISI STATICA LINEARE'!$G$23*'ANALISI STATICA LINEARE'!$G$26*'ANALISI STATICA LINEARE'!$G$33*'ANALISI STATICA LINEARE'!$G$9*(('ANALISI STATICA LINEARE'!$G$29*'ANALISI STATICA LINEARE'!$G$30)/B344^2))))</f>
        <v>2.7673065644209762E-2</v>
      </c>
      <c r="E344" s="20"/>
      <c r="F344" s="20"/>
      <c r="G344" s="20"/>
      <c r="H344" s="20"/>
      <c r="I344" s="20"/>
      <c r="J344" s="20"/>
      <c r="K344" s="20"/>
      <c r="L344" s="20"/>
      <c r="M344" s="20"/>
      <c r="N344" s="20"/>
    </row>
    <row r="345" spans="2:14" x14ac:dyDescent="0.25">
      <c r="B345" s="177">
        <f t="shared" si="5"/>
        <v>3.3399999999999728</v>
      </c>
      <c r="C345" s="171">
        <f>1/'ANALISI STATICA LINEARE'!$G$22*IF(B345&lt;'ANALISI STATICA LINEARE'!$G$28,'ANALISI STATICA LINEARE'!$G$23*'ANALISI STATICA LINEARE'!$G$26*'ANALISI STATICA LINEARE'!$G$32*'ANALISI STATICA LINEARE'!$G$9*(B345/'ANALISI STATICA LINEARE'!$G$28+1/('ANALISI STATICA LINEARE'!$G$32*'ANALISI STATICA LINEARE'!$G$9)*(1-B345/'ANALISI STATICA LINEARE'!$G$28)),IF(B345&lt;'ANALISI STATICA LINEARE'!$G$29,'ANALISI STATICA LINEARE'!$G$23*'ANALISI STATICA LINEARE'!$G$26*'ANALISI STATICA LINEARE'!$G$32*'ANALISI STATICA LINEARE'!$G$9,IF(B345&lt;'ANALISI STATICA LINEARE'!$G$30,'ANALISI STATICA LINEARE'!$G$23*'ANALISI STATICA LINEARE'!$G$26*'ANALISI STATICA LINEARE'!$G$32*'ANALISI STATICA LINEARE'!$G$9*('ANALISI STATICA LINEARE'!$G$29/B345),'ANALISI STATICA LINEARE'!$G$23*'ANALISI STATICA LINEARE'!$G$26*'ANALISI STATICA LINEARE'!$G$32*'ANALISI STATICA LINEARE'!$G$9*(('ANALISI STATICA LINEARE'!$G$29*'ANALISI STATICA LINEARE'!$G$30)/B345^2))))</f>
        <v>7.9221907378499004E-2</v>
      </c>
      <c r="D345" s="171">
        <f>1/'ANALISI STATICA LINEARE'!$G$22*IF(B345&lt;'ANALISI STATICA LINEARE'!$G$28,'ANALISI STATICA LINEARE'!$G$23*'ANALISI STATICA LINEARE'!$G$26*'ANALISI STATICA LINEARE'!$G$33*'ANALISI STATICA LINEARE'!$G$9*(B345/'ANALISI STATICA LINEARE'!$G$28+1/('ANALISI STATICA LINEARE'!$G$33*'ANALISI STATICA LINEARE'!$G$9)*(1-B345/'ANALISI STATICA LINEARE'!$G$28)),IF(B345&lt;'ANALISI STATICA LINEARE'!$G$29,'ANALISI STATICA LINEARE'!$G$23*'ANALISI STATICA LINEARE'!$G$26*'ANALISI STATICA LINEARE'!$G$33*'ANALISI STATICA LINEARE'!$G$9,IF(B345&lt;'ANALISI STATICA LINEARE'!$G$30,'ANALISI STATICA LINEARE'!$G$23*'ANALISI STATICA LINEARE'!$G$26*'ANALISI STATICA LINEARE'!$G$33*'ANALISI STATICA LINEARE'!$G$9*('ANALISI STATICA LINEARE'!$G$29/B345),'ANALISI STATICA LINEARE'!$G$23*'ANALISI STATICA LINEARE'!$G$26*'ANALISI STATICA LINEARE'!$G$33*'ANALISI STATICA LINEARE'!$G$9*(('ANALISI STATICA LINEARE'!$G$29*'ANALISI STATICA LINEARE'!$G$30)/B345^2))))</f>
        <v>2.7507606728645492E-2</v>
      </c>
      <c r="E345" s="20"/>
      <c r="F345" s="20"/>
      <c r="G345" s="20"/>
      <c r="H345" s="20"/>
      <c r="I345" s="20"/>
      <c r="J345" s="20"/>
      <c r="K345" s="20"/>
      <c r="L345" s="20"/>
      <c r="M345" s="20"/>
      <c r="N345" s="20"/>
    </row>
    <row r="346" spans="2:14" x14ac:dyDescent="0.25">
      <c r="B346" s="177">
        <f t="shared" si="5"/>
        <v>3.3499999999999726</v>
      </c>
      <c r="C346" s="171">
        <f>1/'ANALISI STATICA LINEARE'!$G$22*IF(B346&lt;'ANALISI STATICA LINEARE'!$G$28,'ANALISI STATICA LINEARE'!$G$23*'ANALISI STATICA LINEARE'!$G$26*'ANALISI STATICA LINEARE'!$G$32*'ANALISI STATICA LINEARE'!$G$9*(B346/'ANALISI STATICA LINEARE'!$G$28+1/('ANALISI STATICA LINEARE'!$G$32*'ANALISI STATICA LINEARE'!$G$9)*(1-B346/'ANALISI STATICA LINEARE'!$G$28)),IF(B346&lt;'ANALISI STATICA LINEARE'!$G$29,'ANALISI STATICA LINEARE'!$G$23*'ANALISI STATICA LINEARE'!$G$26*'ANALISI STATICA LINEARE'!$G$32*'ANALISI STATICA LINEARE'!$G$9,IF(B346&lt;'ANALISI STATICA LINEARE'!$G$30,'ANALISI STATICA LINEARE'!$G$23*'ANALISI STATICA LINEARE'!$G$26*'ANALISI STATICA LINEARE'!$G$32*'ANALISI STATICA LINEARE'!$G$9*('ANALISI STATICA LINEARE'!$G$29/B346),'ANALISI STATICA LINEARE'!$G$23*'ANALISI STATICA LINEARE'!$G$26*'ANALISI STATICA LINEARE'!$G$32*'ANALISI STATICA LINEARE'!$G$9*(('ANALISI STATICA LINEARE'!$G$29*'ANALISI STATICA LINEARE'!$G$30)/B346^2))))</f>
        <v>7.8749646687599359E-2</v>
      </c>
      <c r="D346" s="171">
        <f>1/'ANALISI STATICA LINEARE'!$G$22*IF(B346&lt;'ANALISI STATICA LINEARE'!$G$28,'ANALISI STATICA LINEARE'!$G$23*'ANALISI STATICA LINEARE'!$G$26*'ANALISI STATICA LINEARE'!$G$33*'ANALISI STATICA LINEARE'!$G$9*(B346/'ANALISI STATICA LINEARE'!$G$28+1/('ANALISI STATICA LINEARE'!$G$33*'ANALISI STATICA LINEARE'!$G$9)*(1-B346/'ANALISI STATICA LINEARE'!$G$28)),IF(B346&lt;'ANALISI STATICA LINEARE'!$G$29,'ANALISI STATICA LINEARE'!$G$23*'ANALISI STATICA LINEARE'!$G$26*'ANALISI STATICA LINEARE'!$G$33*'ANALISI STATICA LINEARE'!$G$9,IF(B346&lt;'ANALISI STATICA LINEARE'!$G$30,'ANALISI STATICA LINEARE'!$G$23*'ANALISI STATICA LINEARE'!$G$26*'ANALISI STATICA LINEARE'!$G$33*'ANALISI STATICA LINEARE'!$G$9*('ANALISI STATICA LINEARE'!$G$29/B346),'ANALISI STATICA LINEARE'!$G$23*'ANALISI STATICA LINEARE'!$G$26*'ANALISI STATICA LINEARE'!$G$33*'ANALISI STATICA LINEARE'!$G$9*(('ANALISI STATICA LINEARE'!$G$29*'ANALISI STATICA LINEARE'!$G$30)/B346^2))))</f>
        <v>2.7343627322083112E-2</v>
      </c>
      <c r="E346" s="20"/>
      <c r="F346" s="20"/>
      <c r="G346" s="20"/>
      <c r="H346" s="20"/>
      <c r="I346" s="20"/>
      <c r="J346" s="20"/>
      <c r="K346" s="20"/>
      <c r="L346" s="20"/>
      <c r="M346" s="20"/>
      <c r="N346" s="20"/>
    </row>
    <row r="347" spans="2:14" x14ac:dyDescent="0.25">
      <c r="B347" s="177">
        <f t="shared" si="5"/>
        <v>3.3599999999999723</v>
      </c>
      <c r="C347" s="171">
        <f>1/'ANALISI STATICA LINEARE'!$G$22*IF(B347&lt;'ANALISI STATICA LINEARE'!$G$28,'ANALISI STATICA LINEARE'!$G$23*'ANALISI STATICA LINEARE'!$G$26*'ANALISI STATICA LINEARE'!$G$32*'ANALISI STATICA LINEARE'!$G$9*(B347/'ANALISI STATICA LINEARE'!$G$28+1/('ANALISI STATICA LINEARE'!$G$32*'ANALISI STATICA LINEARE'!$G$9)*(1-B347/'ANALISI STATICA LINEARE'!$G$28)),IF(B347&lt;'ANALISI STATICA LINEARE'!$G$29,'ANALISI STATICA LINEARE'!$G$23*'ANALISI STATICA LINEARE'!$G$26*'ANALISI STATICA LINEARE'!$G$32*'ANALISI STATICA LINEARE'!$G$9,IF(B347&lt;'ANALISI STATICA LINEARE'!$G$30,'ANALISI STATICA LINEARE'!$G$23*'ANALISI STATICA LINEARE'!$G$26*'ANALISI STATICA LINEARE'!$G$32*'ANALISI STATICA LINEARE'!$G$9*('ANALISI STATICA LINEARE'!$G$29/B347),'ANALISI STATICA LINEARE'!$G$23*'ANALISI STATICA LINEARE'!$G$26*'ANALISI STATICA LINEARE'!$G$32*'ANALISI STATICA LINEARE'!$G$9*(('ANALISI STATICA LINEARE'!$G$29*'ANALISI STATICA LINEARE'!$G$30)/B347^2))))</f>
        <v>7.8281596332162681E-2</v>
      </c>
      <c r="D347" s="171">
        <f>1/'ANALISI STATICA LINEARE'!$G$22*IF(B347&lt;'ANALISI STATICA LINEARE'!$G$28,'ANALISI STATICA LINEARE'!$G$23*'ANALISI STATICA LINEARE'!$G$26*'ANALISI STATICA LINEARE'!$G$33*'ANALISI STATICA LINEARE'!$G$9*(B347/'ANALISI STATICA LINEARE'!$G$28+1/('ANALISI STATICA LINEARE'!$G$33*'ANALISI STATICA LINEARE'!$G$9)*(1-B347/'ANALISI STATICA LINEARE'!$G$28)),IF(B347&lt;'ANALISI STATICA LINEARE'!$G$29,'ANALISI STATICA LINEARE'!$G$23*'ANALISI STATICA LINEARE'!$G$26*'ANALISI STATICA LINEARE'!$G$33*'ANALISI STATICA LINEARE'!$G$9,IF(B347&lt;'ANALISI STATICA LINEARE'!$G$30,'ANALISI STATICA LINEARE'!$G$23*'ANALISI STATICA LINEARE'!$G$26*'ANALISI STATICA LINEARE'!$G$33*'ANALISI STATICA LINEARE'!$G$9*('ANALISI STATICA LINEARE'!$G$29/B347),'ANALISI STATICA LINEARE'!$G$23*'ANALISI STATICA LINEARE'!$G$26*'ANALISI STATICA LINEARE'!$G$33*'ANALISI STATICA LINEARE'!$G$9*(('ANALISI STATICA LINEARE'!$G$29*'ANALISI STATICA LINEARE'!$G$30)/B347^2))))</f>
        <v>2.7181109837556488E-2</v>
      </c>
      <c r="E347" s="20"/>
      <c r="F347" s="20"/>
      <c r="G347" s="20"/>
      <c r="H347" s="20"/>
      <c r="I347" s="20"/>
      <c r="J347" s="20"/>
      <c r="K347" s="20"/>
      <c r="L347" s="20"/>
      <c r="M347" s="20"/>
      <c r="N347" s="20"/>
    </row>
    <row r="348" spans="2:14" x14ac:dyDescent="0.25">
      <c r="B348" s="177">
        <f t="shared" si="5"/>
        <v>3.3699999999999721</v>
      </c>
      <c r="C348" s="171">
        <f>1/'ANALISI STATICA LINEARE'!$G$22*IF(B348&lt;'ANALISI STATICA LINEARE'!$G$28,'ANALISI STATICA LINEARE'!$G$23*'ANALISI STATICA LINEARE'!$G$26*'ANALISI STATICA LINEARE'!$G$32*'ANALISI STATICA LINEARE'!$G$9*(B348/'ANALISI STATICA LINEARE'!$G$28+1/('ANALISI STATICA LINEARE'!$G$32*'ANALISI STATICA LINEARE'!$G$9)*(1-B348/'ANALISI STATICA LINEARE'!$G$28)),IF(B348&lt;'ANALISI STATICA LINEARE'!$G$29,'ANALISI STATICA LINEARE'!$G$23*'ANALISI STATICA LINEARE'!$G$26*'ANALISI STATICA LINEARE'!$G$32*'ANALISI STATICA LINEARE'!$G$9,IF(B348&lt;'ANALISI STATICA LINEARE'!$G$30,'ANALISI STATICA LINEARE'!$G$23*'ANALISI STATICA LINEARE'!$G$26*'ANALISI STATICA LINEARE'!$G$32*'ANALISI STATICA LINEARE'!$G$9*('ANALISI STATICA LINEARE'!$G$29/B348),'ANALISI STATICA LINEARE'!$G$23*'ANALISI STATICA LINEARE'!$G$26*'ANALISI STATICA LINEARE'!$G$32*'ANALISI STATICA LINEARE'!$G$9*(('ANALISI STATICA LINEARE'!$G$29*'ANALISI STATICA LINEARE'!$G$30)/B348^2))))</f>
        <v>7.7817706412100465E-2</v>
      </c>
      <c r="D348" s="171">
        <f>1/'ANALISI STATICA LINEARE'!$G$22*IF(B348&lt;'ANALISI STATICA LINEARE'!$G$28,'ANALISI STATICA LINEARE'!$G$23*'ANALISI STATICA LINEARE'!$G$26*'ANALISI STATICA LINEARE'!$G$33*'ANALISI STATICA LINEARE'!$G$9*(B348/'ANALISI STATICA LINEARE'!$G$28+1/('ANALISI STATICA LINEARE'!$G$33*'ANALISI STATICA LINEARE'!$G$9)*(1-B348/'ANALISI STATICA LINEARE'!$G$28)),IF(B348&lt;'ANALISI STATICA LINEARE'!$G$29,'ANALISI STATICA LINEARE'!$G$23*'ANALISI STATICA LINEARE'!$G$26*'ANALISI STATICA LINEARE'!$G$33*'ANALISI STATICA LINEARE'!$G$9,IF(B348&lt;'ANALISI STATICA LINEARE'!$G$30,'ANALISI STATICA LINEARE'!$G$23*'ANALISI STATICA LINEARE'!$G$26*'ANALISI STATICA LINEARE'!$G$33*'ANALISI STATICA LINEARE'!$G$9*('ANALISI STATICA LINEARE'!$G$29/B348),'ANALISI STATICA LINEARE'!$G$23*'ANALISI STATICA LINEARE'!$G$26*'ANALISI STATICA LINEARE'!$G$33*'ANALISI STATICA LINEARE'!$G$9*(('ANALISI STATICA LINEARE'!$G$29*'ANALISI STATICA LINEARE'!$G$30)/B348^2))))</f>
        <v>2.7020036948645996E-2</v>
      </c>
      <c r="E348" s="20"/>
      <c r="F348" s="20"/>
      <c r="G348" s="20"/>
      <c r="H348" s="20"/>
      <c r="I348" s="20"/>
      <c r="J348" s="20"/>
      <c r="K348" s="20"/>
      <c r="L348" s="20"/>
      <c r="M348" s="20"/>
      <c r="N348" s="20"/>
    </row>
    <row r="349" spans="2:14" x14ac:dyDescent="0.25">
      <c r="B349" s="177">
        <f t="shared" si="5"/>
        <v>3.3799999999999719</v>
      </c>
      <c r="C349" s="171">
        <f>1/'ANALISI STATICA LINEARE'!$G$22*IF(B349&lt;'ANALISI STATICA LINEARE'!$G$28,'ANALISI STATICA LINEARE'!$G$23*'ANALISI STATICA LINEARE'!$G$26*'ANALISI STATICA LINEARE'!$G$32*'ANALISI STATICA LINEARE'!$G$9*(B349/'ANALISI STATICA LINEARE'!$G$28+1/('ANALISI STATICA LINEARE'!$G$32*'ANALISI STATICA LINEARE'!$G$9)*(1-B349/'ANALISI STATICA LINEARE'!$G$28)),IF(B349&lt;'ANALISI STATICA LINEARE'!$G$29,'ANALISI STATICA LINEARE'!$G$23*'ANALISI STATICA LINEARE'!$G$26*'ANALISI STATICA LINEARE'!$G$32*'ANALISI STATICA LINEARE'!$G$9,IF(B349&lt;'ANALISI STATICA LINEARE'!$G$30,'ANALISI STATICA LINEARE'!$G$23*'ANALISI STATICA LINEARE'!$G$26*'ANALISI STATICA LINEARE'!$G$32*'ANALISI STATICA LINEARE'!$G$9*('ANALISI STATICA LINEARE'!$G$29/B349),'ANALISI STATICA LINEARE'!$G$23*'ANALISI STATICA LINEARE'!$G$26*'ANALISI STATICA LINEARE'!$G$32*'ANALISI STATICA LINEARE'!$G$9*(('ANALISI STATICA LINEARE'!$G$29*'ANALISI STATICA LINEARE'!$G$30)/B349^2))))</f>
        <v>7.7357927764397594E-2</v>
      </c>
      <c r="D349" s="171">
        <f>1/'ANALISI STATICA LINEARE'!$G$22*IF(B349&lt;'ANALISI STATICA LINEARE'!$G$28,'ANALISI STATICA LINEARE'!$G$23*'ANALISI STATICA LINEARE'!$G$26*'ANALISI STATICA LINEARE'!$G$33*'ANALISI STATICA LINEARE'!$G$9*(B349/'ANALISI STATICA LINEARE'!$G$28+1/('ANALISI STATICA LINEARE'!$G$33*'ANALISI STATICA LINEARE'!$G$9)*(1-B349/'ANALISI STATICA LINEARE'!$G$28)),IF(B349&lt;'ANALISI STATICA LINEARE'!$G$29,'ANALISI STATICA LINEARE'!$G$23*'ANALISI STATICA LINEARE'!$G$26*'ANALISI STATICA LINEARE'!$G$33*'ANALISI STATICA LINEARE'!$G$9,IF(B349&lt;'ANALISI STATICA LINEARE'!$G$30,'ANALISI STATICA LINEARE'!$G$23*'ANALISI STATICA LINEARE'!$G$26*'ANALISI STATICA LINEARE'!$G$33*'ANALISI STATICA LINEARE'!$G$9*('ANALISI STATICA LINEARE'!$G$29/B349),'ANALISI STATICA LINEARE'!$G$23*'ANALISI STATICA LINEARE'!$G$26*'ANALISI STATICA LINEARE'!$G$33*'ANALISI STATICA LINEARE'!$G$9*(('ANALISI STATICA LINEARE'!$G$29*'ANALISI STATICA LINEARE'!$G$30)/B349^2))))</f>
        <v>2.6860391584860276E-2</v>
      </c>
      <c r="E349" s="20"/>
      <c r="F349" s="20"/>
      <c r="G349" s="20"/>
      <c r="H349" s="20"/>
      <c r="I349" s="20"/>
      <c r="J349" s="20"/>
      <c r="K349" s="20"/>
      <c r="L349" s="20"/>
      <c r="M349" s="20"/>
      <c r="N349" s="20"/>
    </row>
    <row r="350" spans="2:14" x14ac:dyDescent="0.25">
      <c r="B350" s="177">
        <f t="shared" si="5"/>
        <v>3.3899999999999717</v>
      </c>
      <c r="C350" s="171">
        <f>1/'ANALISI STATICA LINEARE'!$G$22*IF(B350&lt;'ANALISI STATICA LINEARE'!$G$28,'ANALISI STATICA LINEARE'!$G$23*'ANALISI STATICA LINEARE'!$G$26*'ANALISI STATICA LINEARE'!$G$32*'ANALISI STATICA LINEARE'!$G$9*(B350/'ANALISI STATICA LINEARE'!$G$28+1/('ANALISI STATICA LINEARE'!$G$32*'ANALISI STATICA LINEARE'!$G$9)*(1-B350/'ANALISI STATICA LINEARE'!$G$28)),IF(B350&lt;'ANALISI STATICA LINEARE'!$G$29,'ANALISI STATICA LINEARE'!$G$23*'ANALISI STATICA LINEARE'!$G$26*'ANALISI STATICA LINEARE'!$G$32*'ANALISI STATICA LINEARE'!$G$9,IF(B350&lt;'ANALISI STATICA LINEARE'!$G$30,'ANALISI STATICA LINEARE'!$G$23*'ANALISI STATICA LINEARE'!$G$26*'ANALISI STATICA LINEARE'!$G$32*'ANALISI STATICA LINEARE'!$G$9*('ANALISI STATICA LINEARE'!$G$29/B350),'ANALISI STATICA LINEARE'!$G$23*'ANALISI STATICA LINEARE'!$G$26*'ANALISI STATICA LINEARE'!$G$32*'ANALISI STATICA LINEARE'!$G$9*(('ANALISI STATICA LINEARE'!$G$29*'ANALISI STATICA LINEARE'!$G$30)/B350^2))))</f>
        <v>7.690221195008605E-2</v>
      </c>
      <c r="D350" s="171">
        <f>1/'ANALISI STATICA LINEARE'!$G$22*IF(B350&lt;'ANALISI STATICA LINEARE'!$G$28,'ANALISI STATICA LINEARE'!$G$23*'ANALISI STATICA LINEARE'!$G$26*'ANALISI STATICA LINEARE'!$G$33*'ANALISI STATICA LINEARE'!$G$9*(B350/'ANALISI STATICA LINEARE'!$G$28+1/('ANALISI STATICA LINEARE'!$G$33*'ANALISI STATICA LINEARE'!$G$9)*(1-B350/'ANALISI STATICA LINEARE'!$G$28)),IF(B350&lt;'ANALISI STATICA LINEARE'!$G$29,'ANALISI STATICA LINEARE'!$G$23*'ANALISI STATICA LINEARE'!$G$26*'ANALISI STATICA LINEARE'!$G$33*'ANALISI STATICA LINEARE'!$G$9,IF(B350&lt;'ANALISI STATICA LINEARE'!$G$30,'ANALISI STATICA LINEARE'!$G$23*'ANALISI STATICA LINEARE'!$G$26*'ANALISI STATICA LINEARE'!$G$33*'ANALISI STATICA LINEARE'!$G$9*('ANALISI STATICA LINEARE'!$G$29/B350),'ANALISI STATICA LINEARE'!$G$23*'ANALISI STATICA LINEARE'!$G$26*'ANALISI STATICA LINEARE'!$G$33*'ANALISI STATICA LINEARE'!$G$9*(('ANALISI STATICA LINEARE'!$G$29*'ANALISI STATICA LINEARE'!$G$30)/B350^2))))</f>
        <v>2.670215692711321E-2</v>
      </c>
      <c r="E350" s="20"/>
      <c r="F350" s="20"/>
      <c r="G350" s="20"/>
      <c r="H350" s="20"/>
      <c r="I350" s="20"/>
      <c r="J350" s="20"/>
      <c r="K350" s="20"/>
      <c r="L350" s="20"/>
      <c r="M350" s="20"/>
      <c r="N350" s="20"/>
    </row>
    <row r="351" spans="2:14" x14ac:dyDescent="0.25">
      <c r="B351" s="177">
        <f t="shared" si="5"/>
        <v>3.3999999999999715</v>
      </c>
      <c r="C351" s="171">
        <f>1/'ANALISI STATICA LINEARE'!$G$22*IF(B351&lt;'ANALISI STATICA LINEARE'!$G$28,'ANALISI STATICA LINEARE'!$G$23*'ANALISI STATICA LINEARE'!$G$26*'ANALISI STATICA LINEARE'!$G$32*'ANALISI STATICA LINEARE'!$G$9*(B351/'ANALISI STATICA LINEARE'!$G$28+1/('ANALISI STATICA LINEARE'!$G$32*'ANALISI STATICA LINEARE'!$G$9)*(1-B351/'ANALISI STATICA LINEARE'!$G$28)),IF(B351&lt;'ANALISI STATICA LINEARE'!$G$29,'ANALISI STATICA LINEARE'!$G$23*'ANALISI STATICA LINEARE'!$G$26*'ANALISI STATICA LINEARE'!$G$32*'ANALISI STATICA LINEARE'!$G$9,IF(B351&lt;'ANALISI STATICA LINEARE'!$G$30,'ANALISI STATICA LINEARE'!$G$23*'ANALISI STATICA LINEARE'!$G$26*'ANALISI STATICA LINEARE'!$G$32*'ANALISI STATICA LINEARE'!$G$9*('ANALISI STATICA LINEARE'!$G$29/B351),'ANALISI STATICA LINEARE'!$G$23*'ANALISI STATICA LINEARE'!$G$26*'ANALISI STATICA LINEARE'!$G$32*'ANALISI STATICA LINEARE'!$G$9*(('ANALISI STATICA LINEARE'!$G$29*'ANALISI STATICA LINEARE'!$G$30)/B351^2))))</f>
        <v>7.6450511241486496E-2</v>
      </c>
      <c r="D351" s="171">
        <f>1/'ANALISI STATICA LINEARE'!$G$22*IF(B351&lt;'ANALISI STATICA LINEARE'!$G$28,'ANALISI STATICA LINEARE'!$G$23*'ANALISI STATICA LINEARE'!$G$26*'ANALISI STATICA LINEARE'!$G$33*'ANALISI STATICA LINEARE'!$G$9*(B351/'ANALISI STATICA LINEARE'!$G$28+1/('ANALISI STATICA LINEARE'!$G$33*'ANALISI STATICA LINEARE'!$G$9)*(1-B351/'ANALISI STATICA LINEARE'!$G$28)),IF(B351&lt;'ANALISI STATICA LINEARE'!$G$29,'ANALISI STATICA LINEARE'!$G$23*'ANALISI STATICA LINEARE'!$G$26*'ANALISI STATICA LINEARE'!$G$33*'ANALISI STATICA LINEARE'!$G$9,IF(B351&lt;'ANALISI STATICA LINEARE'!$G$30,'ANALISI STATICA LINEARE'!$G$23*'ANALISI STATICA LINEARE'!$G$26*'ANALISI STATICA LINEARE'!$G$33*'ANALISI STATICA LINEARE'!$G$9*('ANALISI STATICA LINEARE'!$G$29/B351),'ANALISI STATICA LINEARE'!$G$23*'ANALISI STATICA LINEARE'!$G$26*'ANALISI STATICA LINEARE'!$G$33*'ANALISI STATICA LINEARE'!$G$9*(('ANALISI STATICA LINEARE'!$G$29*'ANALISI STATICA LINEARE'!$G$30)/B351^2))))</f>
        <v>2.6545316403293925E-2</v>
      </c>
      <c r="E351" s="20"/>
      <c r="F351" s="20"/>
      <c r="G351" s="20"/>
      <c r="H351" s="20"/>
      <c r="I351" s="20"/>
      <c r="J351" s="20"/>
      <c r="K351" s="20"/>
      <c r="L351" s="20"/>
      <c r="M351" s="20"/>
      <c r="N351" s="20"/>
    </row>
    <row r="352" spans="2:14" x14ac:dyDescent="0.25">
      <c r="B352" s="177">
        <f t="shared" si="5"/>
        <v>3.4099999999999713</v>
      </c>
      <c r="C352" s="171">
        <f>1/'ANALISI STATICA LINEARE'!$G$22*IF(B352&lt;'ANALISI STATICA LINEARE'!$G$28,'ANALISI STATICA LINEARE'!$G$23*'ANALISI STATICA LINEARE'!$G$26*'ANALISI STATICA LINEARE'!$G$32*'ANALISI STATICA LINEARE'!$G$9*(B352/'ANALISI STATICA LINEARE'!$G$28+1/('ANALISI STATICA LINEARE'!$G$32*'ANALISI STATICA LINEARE'!$G$9)*(1-B352/'ANALISI STATICA LINEARE'!$G$28)),IF(B352&lt;'ANALISI STATICA LINEARE'!$G$29,'ANALISI STATICA LINEARE'!$G$23*'ANALISI STATICA LINEARE'!$G$26*'ANALISI STATICA LINEARE'!$G$32*'ANALISI STATICA LINEARE'!$G$9,IF(B352&lt;'ANALISI STATICA LINEARE'!$G$30,'ANALISI STATICA LINEARE'!$G$23*'ANALISI STATICA LINEARE'!$G$26*'ANALISI STATICA LINEARE'!$G$32*'ANALISI STATICA LINEARE'!$G$9*('ANALISI STATICA LINEARE'!$G$29/B352),'ANALISI STATICA LINEARE'!$G$23*'ANALISI STATICA LINEARE'!$G$26*'ANALISI STATICA LINEARE'!$G$32*'ANALISI STATICA LINEARE'!$G$9*(('ANALISI STATICA LINEARE'!$G$29*'ANALISI STATICA LINEARE'!$G$30)/B352^2))))</f>
        <v>7.6002778609711302E-2</v>
      </c>
      <c r="D352" s="171">
        <f>1/'ANALISI STATICA LINEARE'!$G$22*IF(B352&lt;'ANALISI STATICA LINEARE'!$G$28,'ANALISI STATICA LINEARE'!$G$23*'ANALISI STATICA LINEARE'!$G$26*'ANALISI STATICA LINEARE'!$G$33*'ANALISI STATICA LINEARE'!$G$9*(B352/'ANALISI STATICA LINEARE'!$G$28+1/('ANALISI STATICA LINEARE'!$G$33*'ANALISI STATICA LINEARE'!$G$9)*(1-B352/'ANALISI STATICA LINEARE'!$G$28)),IF(B352&lt;'ANALISI STATICA LINEARE'!$G$29,'ANALISI STATICA LINEARE'!$G$23*'ANALISI STATICA LINEARE'!$G$26*'ANALISI STATICA LINEARE'!$G$33*'ANALISI STATICA LINEARE'!$G$9,IF(B352&lt;'ANALISI STATICA LINEARE'!$G$30,'ANALISI STATICA LINEARE'!$G$23*'ANALISI STATICA LINEARE'!$G$26*'ANALISI STATICA LINEARE'!$G$33*'ANALISI STATICA LINEARE'!$G$9*('ANALISI STATICA LINEARE'!$G$29/B352),'ANALISI STATICA LINEARE'!$G$23*'ANALISI STATICA LINEARE'!$G$26*'ANALISI STATICA LINEARE'!$G$33*'ANALISI STATICA LINEARE'!$G$9*(('ANALISI STATICA LINEARE'!$G$29*'ANALISI STATICA LINEARE'!$G$30)/B352^2))))</f>
        <v>2.6389853683927537E-2</v>
      </c>
      <c r="E352" s="20"/>
      <c r="F352" s="20"/>
      <c r="G352" s="20"/>
      <c r="H352" s="20"/>
      <c r="I352" s="20"/>
      <c r="J352" s="20"/>
      <c r="K352" s="20"/>
      <c r="L352" s="20"/>
      <c r="M352" s="20"/>
      <c r="N352" s="20"/>
    </row>
    <row r="353" spans="2:14" x14ac:dyDescent="0.25">
      <c r="B353" s="177">
        <f t="shared" si="5"/>
        <v>3.4199999999999711</v>
      </c>
      <c r="C353" s="171">
        <f>1/'ANALISI STATICA LINEARE'!$G$22*IF(B353&lt;'ANALISI STATICA LINEARE'!$G$28,'ANALISI STATICA LINEARE'!$G$23*'ANALISI STATICA LINEARE'!$G$26*'ANALISI STATICA LINEARE'!$G$32*'ANALISI STATICA LINEARE'!$G$9*(B353/'ANALISI STATICA LINEARE'!$G$28+1/('ANALISI STATICA LINEARE'!$G$32*'ANALISI STATICA LINEARE'!$G$9)*(1-B353/'ANALISI STATICA LINEARE'!$G$28)),IF(B353&lt;'ANALISI STATICA LINEARE'!$G$29,'ANALISI STATICA LINEARE'!$G$23*'ANALISI STATICA LINEARE'!$G$26*'ANALISI STATICA LINEARE'!$G$32*'ANALISI STATICA LINEARE'!$G$9,IF(B353&lt;'ANALISI STATICA LINEARE'!$G$30,'ANALISI STATICA LINEARE'!$G$23*'ANALISI STATICA LINEARE'!$G$26*'ANALISI STATICA LINEARE'!$G$32*'ANALISI STATICA LINEARE'!$G$9*('ANALISI STATICA LINEARE'!$G$29/B353),'ANALISI STATICA LINEARE'!$G$23*'ANALISI STATICA LINEARE'!$G$26*'ANALISI STATICA LINEARE'!$G$32*'ANALISI STATICA LINEARE'!$G$9*(('ANALISI STATICA LINEARE'!$G$29*'ANALISI STATICA LINEARE'!$G$30)/B353^2))))</f>
        <v>7.5558967712423E-2</v>
      </c>
      <c r="D353" s="171">
        <f>1/'ANALISI STATICA LINEARE'!$G$22*IF(B353&lt;'ANALISI STATICA LINEARE'!$G$28,'ANALISI STATICA LINEARE'!$G$23*'ANALISI STATICA LINEARE'!$G$26*'ANALISI STATICA LINEARE'!$G$33*'ANALISI STATICA LINEARE'!$G$9*(B353/'ANALISI STATICA LINEARE'!$G$28+1/('ANALISI STATICA LINEARE'!$G$33*'ANALISI STATICA LINEARE'!$G$9)*(1-B353/'ANALISI STATICA LINEARE'!$G$28)),IF(B353&lt;'ANALISI STATICA LINEARE'!$G$29,'ANALISI STATICA LINEARE'!$G$23*'ANALISI STATICA LINEARE'!$G$26*'ANALISI STATICA LINEARE'!$G$33*'ANALISI STATICA LINEARE'!$G$9,IF(B353&lt;'ANALISI STATICA LINEARE'!$G$30,'ANALISI STATICA LINEARE'!$G$23*'ANALISI STATICA LINEARE'!$G$26*'ANALISI STATICA LINEARE'!$G$33*'ANALISI STATICA LINEARE'!$G$9*('ANALISI STATICA LINEARE'!$G$29/B353),'ANALISI STATICA LINEARE'!$G$23*'ANALISI STATICA LINEARE'!$G$26*'ANALISI STATICA LINEARE'!$G$33*'ANALISI STATICA LINEARE'!$G$9*(('ANALISI STATICA LINEARE'!$G$29*'ANALISI STATICA LINEARE'!$G$30)/B353^2))))</f>
        <v>2.6235752677924652E-2</v>
      </c>
      <c r="E353" s="20"/>
      <c r="F353" s="20"/>
      <c r="G353" s="20"/>
      <c r="H353" s="20"/>
      <c r="I353" s="20"/>
      <c r="J353" s="20"/>
      <c r="K353" s="20"/>
      <c r="L353" s="20"/>
      <c r="M353" s="20"/>
      <c r="N353" s="20"/>
    </row>
    <row r="354" spans="2:14" x14ac:dyDescent="0.25">
      <c r="B354" s="177">
        <f t="shared" si="5"/>
        <v>3.4299999999999708</v>
      </c>
      <c r="C354" s="171">
        <f>1/'ANALISI STATICA LINEARE'!$G$22*IF(B354&lt;'ANALISI STATICA LINEARE'!$G$28,'ANALISI STATICA LINEARE'!$G$23*'ANALISI STATICA LINEARE'!$G$26*'ANALISI STATICA LINEARE'!$G$32*'ANALISI STATICA LINEARE'!$G$9*(B354/'ANALISI STATICA LINEARE'!$G$28+1/('ANALISI STATICA LINEARE'!$G$32*'ANALISI STATICA LINEARE'!$G$9)*(1-B354/'ANALISI STATICA LINEARE'!$G$28)),IF(B354&lt;'ANALISI STATICA LINEARE'!$G$29,'ANALISI STATICA LINEARE'!$G$23*'ANALISI STATICA LINEARE'!$G$26*'ANALISI STATICA LINEARE'!$G$32*'ANALISI STATICA LINEARE'!$G$9,IF(B354&lt;'ANALISI STATICA LINEARE'!$G$30,'ANALISI STATICA LINEARE'!$G$23*'ANALISI STATICA LINEARE'!$G$26*'ANALISI STATICA LINEARE'!$G$32*'ANALISI STATICA LINEARE'!$G$9*('ANALISI STATICA LINEARE'!$G$29/B354),'ANALISI STATICA LINEARE'!$G$23*'ANALISI STATICA LINEARE'!$G$26*'ANALISI STATICA LINEARE'!$G$32*'ANALISI STATICA LINEARE'!$G$9*(('ANALISI STATICA LINEARE'!$G$29*'ANALISI STATICA LINEARE'!$G$30)/B354^2))))</f>
        <v>7.5119032881842102E-2</v>
      </c>
      <c r="D354" s="171">
        <f>1/'ANALISI STATICA LINEARE'!$G$22*IF(B354&lt;'ANALISI STATICA LINEARE'!$G$28,'ANALISI STATICA LINEARE'!$G$23*'ANALISI STATICA LINEARE'!$G$26*'ANALISI STATICA LINEARE'!$G$33*'ANALISI STATICA LINEARE'!$G$9*(B354/'ANALISI STATICA LINEARE'!$G$28+1/('ANALISI STATICA LINEARE'!$G$33*'ANALISI STATICA LINEARE'!$G$9)*(1-B354/'ANALISI STATICA LINEARE'!$G$28)),IF(B354&lt;'ANALISI STATICA LINEARE'!$G$29,'ANALISI STATICA LINEARE'!$G$23*'ANALISI STATICA LINEARE'!$G$26*'ANALISI STATICA LINEARE'!$G$33*'ANALISI STATICA LINEARE'!$G$9,IF(B354&lt;'ANALISI STATICA LINEARE'!$G$30,'ANALISI STATICA LINEARE'!$G$23*'ANALISI STATICA LINEARE'!$G$26*'ANALISI STATICA LINEARE'!$G$33*'ANALISI STATICA LINEARE'!$G$9*('ANALISI STATICA LINEARE'!$G$29/B354),'ANALISI STATICA LINEARE'!$G$23*'ANALISI STATICA LINEARE'!$G$26*'ANALISI STATICA LINEARE'!$G$33*'ANALISI STATICA LINEARE'!$G$9*(('ANALISI STATICA LINEARE'!$G$29*'ANALISI STATICA LINEARE'!$G$30)/B354^2))))</f>
        <v>2.60829975284174E-2</v>
      </c>
      <c r="E354" s="20"/>
      <c r="F354" s="20"/>
      <c r="G354" s="20"/>
      <c r="H354" s="20"/>
      <c r="I354" s="20"/>
      <c r="J354" s="20"/>
      <c r="K354" s="20"/>
      <c r="L354" s="20"/>
      <c r="M354" s="20"/>
      <c r="N354" s="20"/>
    </row>
    <row r="355" spans="2:14" x14ac:dyDescent="0.25">
      <c r="B355" s="177">
        <f t="shared" si="5"/>
        <v>3.4399999999999706</v>
      </c>
      <c r="C355" s="171">
        <f>1/'ANALISI STATICA LINEARE'!$G$22*IF(B355&lt;'ANALISI STATICA LINEARE'!$G$28,'ANALISI STATICA LINEARE'!$G$23*'ANALISI STATICA LINEARE'!$G$26*'ANALISI STATICA LINEARE'!$G$32*'ANALISI STATICA LINEARE'!$G$9*(B355/'ANALISI STATICA LINEARE'!$G$28+1/('ANALISI STATICA LINEARE'!$G$32*'ANALISI STATICA LINEARE'!$G$9)*(1-B355/'ANALISI STATICA LINEARE'!$G$28)),IF(B355&lt;'ANALISI STATICA LINEARE'!$G$29,'ANALISI STATICA LINEARE'!$G$23*'ANALISI STATICA LINEARE'!$G$26*'ANALISI STATICA LINEARE'!$G$32*'ANALISI STATICA LINEARE'!$G$9,IF(B355&lt;'ANALISI STATICA LINEARE'!$G$30,'ANALISI STATICA LINEARE'!$G$23*'ANALISI STATICA LINEARE'!$G$26*'ANALISI STATICA LINEARE'!$G$32*'ANALISI STATICA LINEARE'!$G$9*('ANALISI STATICA LINEARE'!$G$29/B355),'ANALISI STATICA LINEARE'!$G$23*'ANALISI STATICA LINEARE'!$G$26*'ANALISI STATICA LINEARE'!$G$32*'ANALISI STATICA LINEARE'!$G$9*(('ANALISI STATICA LINEARE'!$G$29*'ANALISI STATICA LINEARE'!$G$30)/B355^2))))</f>
        <v>7.4682929112998953E-2</v>
      </c>
      <c r="D355" s="171">
        <f>1/'ANALISI STATICA LINEARE'!$G$22*IF(B355&lt;'ANALISI STATICA LINEARE'!$G$28,'ANALISI STATICA LINEARE'!$G$23*'ANALISI STATICA LINEARE'!$G$26*'ANALISI STATICA LINEARE'!$G$33*'ANALISI STATICA LINEARE'!$G$9*(B355/'ANALISI STATICA LINEARE'!$G$28+1/('ANALISI STATICA LINEARE'!$G$33*'ANALISI STATICA LINEARE'!$G$9)*(1-B355/'ANALISI STATICA LINEARE'!$G$28)),IF(B355&lt;'ANALISI STATICA LINEARE'!$G$29,'ANALISI STATICA LINEARE'!$G$23*'ANALISI STATICA LINEARE'!$G$26*'ANALISI STATICA LINEARE'!$G$33*'ANALISI STATICA LINEARE'!$G$9,IF(B355&lt;'ANALISI STATICA LINEARE'!$G$30,'ANALISI STATICA LINEARE'!$G$23*'ANALISI STATICA LINEARE'!$G$26*'ANALISI STATICA LINEARE'!$G$33*'ANALISI STATICA LINEARE'!$G$9*('ANALISI STATICA LINEARE'!$G$29/B355),'ANALISI STATICA LINEARE'!$G$23*'ANALISI STATICA LINEARE'!$G$26*'ANALISI STATICA LINEARE'!$G$33*'ANALISI STATICA LINEARE'!$G$9*(('ANALISI STATICA LINEARE'!$G$29*'ANALISI STATICA LINEARE'!$G$30)/B355^2))))</f>
        <v>2.5931572608680193E-2</v>
      </c>
      <c r="E355" s="20"/>
      <c r="F355" s="20"/>
      <c r="G355" s="20"/>
      <c r="H355" s="20"/>
      <c r="I355" s="20"/>
      <c r="J355" s="20"/>
      <c r="K355" s="20"/>
      <c r="L355" s="20"/>
      <c r="M355" s="20"/>
      <c r="N355" s="20"/>
    </row>
    <row r="356" spans="2:14" x14ac:dyDescent="0.25">
      <c r="B356" s="177">
        <f t="shared" si="5"/>
        <v>3.4499999999999704</v>
      </c>
      <c r="C356" s="171">
        <f>1/'ANALISI STATICA LINEARE'!$G$22*IF(B356&lt;'ANALISI STATICA LINEARE'!$G$28,'ANALISI STATICA LINEARE'!$G$23*'ANALISI STATICA LINEARE'!$G$26*'ANALISI STATICA LINEARE'!$G$32*'ANALISI STATICA LINEARE'!$G$9*(B356/'ANALISI STATICA LINEARE'!$G$28+1/('ANALISI STATICA LINEARE'!$G$32*'ANALISI STATICA LINEARE'!$G$9)*(1-B356/'ANALISI STATICA LINEARE'!$G$28)),IF(B356&lt;'ANALISI STATICA LINEARE'!$G$29,'ANALISI STATICA LINEARE'!$G$23*'ANALISI STATICA LINEARE'!$G$26*'ANALISI STATICA LINEARE'!$G$32*'ANALISI STATICA LINEARE'!$G$9,IF(B356&lt;'ANALISI STATICA LINEARE'!$G$30,'ANALISI STATICA LINEARE'!$G$23*'ANALISI STATICA LINEARE'!$G$26*'ANALISI STATICA LINEARE'!$G$32*'ANALISI STATICA LINEARE'!$G$9*('ANALISI STATICA LINEARE'!$G$29/B356),'ANALISI STATICA LINEARE'!$G$23*'ANALISI STATICA LINEARE'!$G$26*'ANALISI STATICA LINEARE'!$G$32*'ANALISI STATICA LINEARE'!$G$9*(('ANALISI STATICA LINEARE'!$G$29*'ANALISI STATICA LINEARE'!$G$30)/B356^2))))</f>
        <v>7.4250612052223011E-2</v>
      </c>
      <c r="D356" s="171">
        <f>1/'ANALISI STATICA LINEARE'!$G$22*IF(B356&lt;'ANALISI STATICA LINEARE'!$G$28,'ANALISI STATICA LINEARE'!$G$23*'ANALISI STATICA LINEARE'!$G$26*'ANALISI STATICA LINEARE'!$G$33*'ANALISI STATICA LINEARE'!$G$9*(B356/'ANALISI STATICA LINEARE'!$G$28+1/('ANALISI STATICA LINEARE'!$G$33*'ANALISI STATICA LINEARE'!$G$9)*(1-B356/'ANALISI STATICA LINEARE'!$G$28)),IF(B356&lt;'ANALISI STATICA LINEARE'!$G$29,'ANALISI STATICA LINEARE'!$G$23*'ANALISI STATICA LINEARE'!$G$26*'ANALISI STATICA LINEARE'!$G$33*'ANALISI STATICA LINEARE'!$G$9,IF(B356&lt;'ANALISI STATICA LINEARE'!$G$30,'ANALISI STATICA LINEARE'!$G$23*'ANALISI STATICA LINEARE'!$G$26*'ANALISI STATICA LINEARE'!$G$33*'ANALISI STATICA LINEARE'!$G$9*('ANALISI STATICA LINEARE'!$G$29/B356),'ANALISI STATICA LINEARE'!$G$23*'ANALISI STATICA LINEARE'!$G$26*'ANALISI STATICA LINEARE'!$G$33*'ANALISI STATICA LINEARE'!$G$9*(('ANALISI STATICA LINEARE'!$G$29*'ANALISI STATICA LINEARE'!$G$30)/B356^2))))</f>
        <v>2.5781462518132993E-2</v>
      </c>
      <c r="E356" s="20"/>
      <c r="F356" s="20"/>
      <c r="G356" s="20"/>
      <c r="H356" s="20"/>
      <c r="I356" s="20"/>
      <c r="J356" s="20"/>
      <c r="K356" s="20"/>
      <c r="L356" s="20"/>
      <c r="M356" s="20"/>
      <c r="N356" s="20"/>
    </row>
    <row r="357" spans="2:14" x14ac:dyDescent="0.25">
      <c r="B357" s="177">
        <f t="shared" si="5"/>
        <v>3.4599999999999702</v>
      </c>
      <c r="C357" s="171">
        <f>1/'ANALISI STATICA LINEARE'!$G$22*IF(B357&lt;'ANALISI STATICA LINEARE'!$G$28,'ANALISI STATICA LINEARE'!$G$23*'ANALISI STATICA LINEARE'!$G$26*'ANALISI STATICA LINEARE'!$G$32*'ANALISI STATICA LINEARE'!$G$9*(B357/'ANALISI STATICA LINEARE'!$G$28+1/('ANALISI STATICA LINEARE'!$G$32*'ANALISI STATICA LINEARE'!$G$9)*(1-B357/'ANALISI STATICA LINEARE'!$G$28)),IF(B357&lt;'ANALISI STATICA LINEARE'!$G$29,'ANALISI STATICA LINEARE'!$G$23*'ANALISI STATICA LINEARE'!$G$26*'ANALISI STATICA LINEARE'!$G$32*'ANALISI STATICA LINEARE'!$G$9,IF(B357&lt;'ANALISI STATICA LINEARE'!$G$30,'ANALISI STATICA LINEARE'!$G$23*'ANALISI STATICA LINEARE'!$G$26*'ANALISI STATICA LINEARE'!$G$32*'ANALISI STATICA LINEARE'!$G$9*('ANALISI STATICA LINEARE'!$G$29/B357),'ANALISI STATICA LINEARE'!$G$23*'ANALISI STATICA LINEARE'!$G$26*'ANALISI STATICA LINEARE'!$G$32*'ANALISI STATICA LINEARE'!$G$9*(('ANALISI STATICA LINEARE'!$G$29*'ANALISI STATICA LINEARE'!$G$30)/B357^2))))</f>
        <v>7.3822037985865244E-2</v>
      </c>
      <c r="D357" s="171">
        <f>1/'ANALISI STATICA LINEARE'!$G$22*IF(B357&lt;'ANALISI STATICA LINEARE'!$G$28,'ANALISI STATICA LINEARE'!$G$23*'ANALISI STATICA LINEARE'!$G$26*'ANALISI STATICA LINEARE'!$G$33*'ANALISI STATICA LINEARE'!$G$9*(B357/'ANALISI STATICA LINEARE'!$G$28+1/('ANALISI STATICA LINEARE'!$G$33*'ANALISI STATICA LINEARE'!$G$9)*(1-B357/'ANALISI STATICA LINEARE'!$G$28)),IF(B357&lt;'ANALISI STATICA LINEARE'!$G$29,'ANALISI STATICA LINEARE'!$G$23*'ANALISI STATICA LINEARE'!$G$26*'ANALISI STATICA LINEARE'!$G$33*'ANALISI STATICA LINEARE'!$G$9,IF(B357&lt;'ANALISI STATICA LINEARE'!$G$30,'ANALISI STATICA LINEARE'!$G$23*'ANALISI STATICA LINEARE'!$G$26*'ANALISI STATICA LINEARE'!$G$33*'ANALISI STATICA LINEARE'!$G$9*('ANALISI STATICA LINEARE'!$G$29/B357),'ANALISI STATICA LINEARE'!$G$23*'ANALISI STATICA LINEARE'!$G$26*'ANALISI STATICA LINEARE'!$G$33*'ANALISI STATICA LINEARE'!$G$9*(('ANALISI STATICA LINEARE'!$G$29*'ANALISI STATICA LINEARE'!$G$30)/B357^2))))</f>
        <v>2.5632652078425432E-2</v>
      </c>
      <c r="E357" s="20"/>
      <c r="F357" s="20"/>
      <c r="G357" s="20"/>
      <c r="H357" s="20"/>
      <c r="I357" s="20"/>
      <c r="J357" s="20"/>
      <c r="K357" s="20"/>
      <c r="L357" s="20"/>
      <c r="M357" s="20"/>
      <c r="N357" s="20"/>
    </row>
    <row r="358" spans="2:14" x14ac:dyDescent="0.25">
      <c r="B358" s="177">
        <f t="shared" si="5"/>
        <v>3.46999999999997</v>
      </c>
      <c r="C358" s="171">
        <f>1/'ANALISI STATICA LINEARE'!$G$22*IF(B358&lt;'ANALISI STATICA LINEARE'!$G$28,'ANALISI STATICA LINEARE'!$G$23*'ANALISI STATICA LINEARE'!$G$26*'ANALISI STATICA LINEARE'!$G$32*'ANALISI STATICA LINEARE'!$G$9*(B358/'ANALISI STATICA LINEARE'!$G$28+1/('ANALISI STATICA LINEARE'!$G$32*'ANALISI STATICA LINEARE'!$G$9)*(1-B358/'ANALISI STATICA LINEARE'!$G$28)),IF(B358&lt;'ANALISI STATICA LINEARE'!$G$29,'ANALISI STATICA LINEARE'!$G$23*'ANALISI STATICA LINEARE'!$G$26*'ANALISI STATICA LINEARE'!$G$32*'ANALISI STATICA LINEARE'!$G$9,IF(B358&lt;'ANALISI STATICA LINEARE'!$G$30,'ANALISI STATICA LINEARE'!$G$23*'ANALISI STATICA LINEARE'!$G$26*'ANALISI STATICA LINEARE'!$G$32*'ANALISI STATICA LINEARE'!$G$9*('ANALISI STATICA LINEARE'!$G$29/B358),'ANALISI STATICA LINEARE'!$G$23*'ANALISI STATICA LINEARE'!$G$26*'ANALISI STATICA LINEARE'!$G$32*'ANALISI STATICA LINEARE'!$G$9*(('ANALISI STATICA LINEARE'!$G$29*'ANALISI STATICA LINEARE'!$G$30)/B358^2))))</f>
        <v>7.3397163829247353E-2</v>
      </c>
      <c r="D358" s="171">
        <f>1/'ANALISI STATICA LINEARE'!$G$22*IF(B358&lt;'ANALISI STATICA LINEARE'!$G$28,'ANALISI STATICA LINEARE'!$G$23*'ANALISI STATICA LINEARE'!$G$26*'ANALISI STATICA LINEARE'!$G$33*'ANALISI STATICA LINEARE'!$G$9*(B358/'ANALISI STATICA LINEARE'!$G$28+1/('ANALISI STATICA LINEARE'!$G$33*'ANALISI STATICA LINEARE'!$G$9)*(1-B358/'ANALISI STATICA LINEARE'!$G$28)),IF(B358&lt;'ANALISI STATICA LINEARE'!$G$29,'ANALISI STATICA LINEARE'!$G$23*'ANALISI STATICA LINEARE'!$G$26*'ANALISI STATICA LINEARE'!$G$33*'ANALISI STATICA LINEARE'!$G$9,IF(B358&lt;'ANALISI STATICA LINEARE'!$G$30,'ANALISI STATICA LINEARE'!$G$23*'ANALISI STATICA LINEARE'!$G$26*'ANALISI STATICA LINEARE'!$G$33*'ANALISI STATICA LINEARE'!$G$9*('ANALISI STATICA LINEARE'!$G$29/B358),'ANALISI STATICA LINEARE'!$G$23*'ANALISI STATICA LINEARE'!$G$26*'ANALISI STATICA LINEARE'!$G$33*'ANALISI STATICA LINEARE'!$G$9*(('ANALISI STATICA LINEARE'!$G$29*'ANALISI STATICA LINEARE'!$G$30)/B358^2))))</f>
        <v>2.5485126329599782E-2</v>
      </c>
      <c r="E358" s="20"/>
      <c r="F358" s="20"/>
      <c r="G358" s="20"/>
      <c r="H358" s="20"/>
      <c r="I358" s="20"/>
      <c r="J358" s="20"/>
      <c r="K358" s="20"/>
      <c r="L358" s="20"/>
      <c r="M358" s="20"/>
      <c r="N358" s="20"/>
    </row>
    <row r="359" spans="2:14" x14ac:dyDescent="0.25">
      <c r="B359" s="177">
        <f t="shared" si="5"/>
        <v>3.4799999999999698</v>
      </c>
      <c r="C359" s="171">
        <f>1/'ANALISI STATICA LINEARE'!$G$22*IF(B359&lt;'ANALISI STATICA LINEARE'!$G$28,'ANALISI STATICA LINEARE'!$G$23*'ANALISI STATICA LINEARE'!$G$26*'ANALISI STATICA LINEARE'!$G$32*'ANALISI STATICA LINEARE'!$G$9*(B359/'ANALISI STATICA LINEARE'!$G$28+1/('ANALISI STATICA LINEARE'!$G$32*'ANALISI STATICA LINEARE'!$G$9)*(1-B359/'ANALISI STATICA LINEARE'!$G$28)),IF(B359&lt;'ANALISI STATICA LINEARE'!$G$29,'ANALISI STATICA LINEARE'!$G$23*'ANALISI STATICA LINEARE'!$G$26*'ANALISI STATICA LINEARE'!$G$32*'ANALISI STATICA LINEARE'!$G$9,IF(B359&lt;'ANALISI STATICA LINEARE'!$G$30,'ANALISI STATICA LINEARE'!$G$23*'ANALISI STATICA LINEARE'!$G$26*'ANALISI STATICA LINEARE'!$G$32*'ANALISI STATICA LINEARE'!$G$9*('ANALISI STATICA LINEARE'!$G$29/B359),'ANALISI STATICA LINEARE'!$G$23*'ANALISI STATICA LINEARE'!$G$26*'ANALISI STATICA LINEARE'!$G$32*'ANALISI STATICA LINEARE'!$G$9*(('ANALISI STATICA LINEARE'!$G$29*'ANALISI STATICA LINEARE'!$G$30)/B359^2))))</f>
        <v>7.2975947115833051E-2</v>
      </c>
      <c r="D359" s="171">
        <f>1/'ANALISI STATICA LINEARE'!$G$22*IF(B359&lt;'ANALISI STATICA LINEARE'!$G$28,'ANALISI STATICA LINEARE'!$G$23*'ANALISI STATICA LINEARE'!$G$26*'ANALISI STATICA LINEARE'!$G$33*'ANALISI STATICA LINEARE'!$G$9*(B359/'ANALISI STATICA LINEARE'!$G$28+1/('ANALISI STATICA LINEARE'!$G$33*'ANALISI STATICA LINEARE'!$G$9)*(1-B359/'ANALISI STATICA LINEARE'!$G$28)),IF(B359&lt;'ANALISI STATICA LINEARE'!$G$29,'ANALISI STATICA LINEARE'!$G$23*'ANALISI STATICA LINEARE'!$G$26*'ANALISI STATICA LINEARE'!$G$33*'ANALISI STATICA LINEARE'!$G$9,IF(B359&lt;'ANALISI STATICA LINEARE'!$G$30,'ANALISI STATICA LINEARE'!$G$23*'ANALISI STATICA LINEARE'!$G$26*'ANALISI STATICA LINEARE'!$G$33*'ANALISI STATICA LINEARE'!$G$9*('ANALISI STATICA LINEARE'!$G$29/B359),'ANALISI STATICA LINEARE'!$G$23*'ANALISI STATICA LINEARE'!$G$26*'ANALISI STATICA LINEARE'!$G$33*'ANALISI STATICA LINEARE'!$G$9*(('ANALISI STATICA LINEARE'!$G$29*'ANALISI STATICA LINEARE'!$G$30)/B359^2))))</f>
        <v>2.5338870526330923E-2</v>
      </c>
      <c r="E359" s="20"/>
      <c r="F359" s="20"/>
      <c r="G359" s="20"/>
      <c r="H359" s="20"/>
      <c r="I359" s="20"/>
      <c r="J359" s="20"/>
      <c r="K359" s="20"/>
      <c r="L359" s="20"/>
      <c r="M359" s="20"/>
      <c r="N359" s="20"/>
    </row>
    <row r="360" spans="2:14" x14ac:dyDescent="0.25">
      <c r="B360" s="177">
        <f t="shared" si="5"/>
        <v>3.4899999999999696</v>
      </c>
      <c r="C360" s="171">
        <f>1/'ANALISI STATICA LINEARE'!$G$22*IF(B360&lt;'ANALISI STATICA LINEARE'!$G$28,'ANALISI STATICA LINEARE'!$G$23*'ANALISI STATICA LINEARE'!$G$26*'ANALISI STATICA LINEARE'!$G$32*'ANALISI STATICA LINEARE'!$G$9*(B360/'ANALISI STATICA LINEARE'!$G$28+1/('ANALISI STATICA LINEARE'!$G$32*'ANALISI STATICA LINEARE'!$G$9)*(1-B360/'ANALISI STATICA LINEARE'!$G$28)),IF(B360&lt;'ANALISI STATICA LINEARE'!$G$29,'ANALISI STATICA LINEARE'!$G$23*'ANALISI STATICA LINEARE'!$G$26*'ANALISI STATICA LINEARE'!$G$32*'ANALISI STATICA LINEARE'!$G$9,IF(B360&lt;'ANALISI STATICA LINEARE'!$G$30,'ANALISI STATICA LINEARE'!$G$23*'ANALISI STATICA LINEARE'!$G$26*'ANALISI STATICA LINEARE'!$G$32*'ANALISI STATICA LINEARE'!$G$9*('ANALISI STATICA LINEARE'!$G$29/B360),'ANALISI STATICA LINEARE'!$G$23*'ANALISI STATICA LINEARE'!$G$26*'ANALISI STATICA LINEARE'!$G$32*'ANALISI STATICA LINEARE'!$G$9*(('ANALISI STATICA LINEARE'!$G$29*'ANALISI STATICA LINEARE'!$G$30)/B360^2))))</f>
        <v>7.2558345986616243E-2</v>
      </c>
      <c r="D360" s="171">
        <f>1/'ANALISI STATICA LINEARE'!$G$22*IF(B360&lt;'ANALISI STATICA LINEARE'!$G$28,'ANALISI STATICA LINEARE'!$G$23*'ANALISI STATICA LINEARE'!$G$26*'ANALISI STATICA LINEARE'!$G$33*'ANALISI STATICA LINEARE'!$G$9*(B360/'ANALISI STATICA LINEARE'!$G$28+1/('ANALISI STATICA LINEARE'!$G$33*'ANALISI STATICA LINEARE'!$G$9)*(1-B360/'ANALISI STATICA LINEARE'!$G$28)),IF(B360&lt;'ANALISI STATICA LINEARE'!$G$29,'ANALISI STATICA LINEARE'!$G$23*'ANALISI STATICA LINEARE'!$G$26*'ANALISI STATICA LINEARE'!$G$33*'ANALISI STATICA LINEARE'!$G$9,IF(B360&lt;'ANALISI STATICA LINEARE'!$G$30,'ANALISI STATICA LINEARE'!$G$23*'ANALISI STATICA LINEARE'!$G$26*'ANALISI STATICA LINEARE'!$G$33*'ANALISI STATICA LINEARE'!$G$9*('ANALISI STATICA LINEARE'!$G$29/B360),'ANALISI STATICA LINEARE'!$G$23*'ANALISI STATICA LINEARE'!$G$26*'ANALISI STATICA LINEARE'!$G$33*'ANALISI STATICA LINEARE'!$G$9*(('ANALISI STATICA LINEARE'!$G$29*'ANALISI STATICA LINEARE'!$G$30)/B360^2))))</f>
        <v>2.5193870134241753E-2</v>
      </c>
      <c r="E360" s="20"/>
      <c r="F360" s="20"/>
      <c r="G360" s="20"/>
      <c r="H360" s="20"/>
      <c r="I360" s="20"/>
      <c r="J360" s="20"/>
      <c r="K360" s="20"/>
      <c r="L360" s="20"/>
      <c r="M360" s="20"/>
      <c r="N360" s="20"/>
    </row>
    <row r="361" spans="2:14" x14ac:dyDescent="0.25">
      <c r="B361" s="177">
        <f t="shared" si="5"/>
        <v>3.4999999999999694</v>
      </c>
      <c r="C361" s="171">
        <f>1/'ANALISI STATICA LINEARE'!$G$22*IF(B361&lt;'ANALISI STATICA LINEARE'!$G$28,'ANALISI STATICA LINEARE'!$G$23*'ANALISI STATICA LINEARE'!$G$26*'ANALISI STATICA LINEARE'!$G$32*'ANALISI STATICA LINEARE'!$G$9*(B361/'ANALISI STATICA LINEARE'!$G$28+1/('ANALISI STATICA LINEARE'!$G$32*'ANALISI STATICA LINEARE'!$G$9)*(1-B361/'ANALISI STATICA LINEARE'!$G$28)),IF(B361&lt;'ANALISI STATICA LINEARE'!$G$29,'ANALISI STATICA LINEARE'!$G$23*'ANALISI STATICA LINEARE'!$G$26*'ANALISI STATICA LINEARE'!$G$32*'ANALISI STATICA LINEARE'!$G$9,IF(B361&lt;'ANALISI STATICA LINEARE'!$G$30,'ANALISI STATICA LINEARE'!$G$23*'ANALISI STATICA LINEARE'!$G$26*'ANALISI STATICA LINEARE'!$G$32*'ANALISI STATICA LINEARE'!$G$9*('ANALISI STATICA LINEARE'!$G$29/B361),'ANALISI STATICA LINEARE'!$G$23*'ANALISI STATICA LINEARE'!$G$26*'ANALISI STATICA LINEARE'!$G$32*'ANALISI STATICA LINEARE'!$G$9*(('ANALISI STATICA LINEARE'!$G$29*'ANALISI STATICA LINEARE'!$G$30)/B361^2))))</f>
        <v>7.2144319179721195E-2</v>
      </c>
      <c r="D361" s="171">
        <f>1/'ANALISI STATICA LINEARE'!$G$22*IF(B361&lt;'ANALISI STATICA LINEARE'!$G$28,'ANALISI STATICA LINEARE'!$G$23*'ANALISI STATICA LINEARE'!$G$26*'ANALISI STATICA LINEARE'!$G$33*'ANALISI STATICA LINEARE'!$G$9*(B361/'ANALISI STATICA LINEARE'!$G$28+1/('ANALISI STATICA LINEARE'!$G$33*'ANALISI STATICA LINEARE'!$G$9)*(1-B361/'ANALISI STATICA LINEARE'!$G$28)),IF(B361&lt;'ANALISI STATICA LINEARE'!$G$29,'ANALISI STATICA LINEARE'!$G$23*'ANALISI STATICA LINEARE'!$G$26*'ANALISI STATICA LINEARE'!$G$33*'ANALISI STATICA LINEARE'!$G$9,IF(B361&lt;'ANALISI STATICA LINEARE'!$G$30,'ANALISI STATICA LINEARE'!$G$23*'ANALISI STATICA LINEARE'!$G$26*'ANALISI STATICA LINEARE'!$G$33*'ANALISI STATICA LINEARE'!$G$9*('ANALISI STATICA LINEARE'!$G$29/B361),'ANALISI STATICA LINEARE'!$G$23*'ANALISI STATICA LINEARE'!$G$26*'ANALISI STATICA LINEARE'!$G$33*'ANALISI STATICA LINEARE'!$G$9*(('ANALISI STATICA LINEARE'!$G$29*'ANALISI STATICA LINEARE'!$G$30)/B361^2))))</f>
        <v>2.5050110826292087E-2</v>
      </c>
      <c r="E361" s="20"/>
      <c r="F361" s="20"/>
      <c r="G361" s="20"/>
      <c r="H361" s="20"/>
      <c r="I361" s="20"/>
      <c r="J361" s="20"/>
      <c r="K361" s="20"/>
      <c r="L361" s="20"/>
      <c r="M361" s="20"/>
      <c r="N361" s="20"/>
    </row>
    <row r="362" spans="2:14" x14ac:dyDescent="0.25">
      <c r="B362" s="177">
        <f t="shared" si="5"/>
        <v>3.5099999999999691</v>
      </c>
      <c r="C362" s="171">
        <f>1/'ANALISI STATICA LINEARE'!$G$22*IF(B362&lt;'ANALISI STATICA LINEARE'!$G$28,'ANALISI STATICA LINEARE'!$G$23*'ANALISI STATICA LINEARE'!$G$26*'ANALISI STATICA LINEARE'!$G$32*'ANALISI STATICA LINEARE'!$G$9*(B362/'ANALISI STATICA LINEARE'!$G$28+1/('ANALISI STATICA LINEARE'!$G$32*'ANALISI STATICA LINEARE'!$G$9)*(1-B362/'ANALISI STATICA LINEARE'!$G$28)),IF(B362&lt;'ANALISI STATICA LINEARE'!$G$29,'ANALISI STATICA LINEARE'!$G$23*'ANALISI STATICA LINEARE'!$G$26*'ANALISI STATICA LINEARE'!$G$32*'ANALISI STATICA LINEARE'!$G$9,IF(B362&lt;'ANALISI STATICA LINEARE'!$G$30,'ANALISI STATICA LINEARE'!$G$23*'ANALISI STATICA LINEARE'!$G$26*'ANALISI STATICA LINEARE'!$G$32*'ANALISI STATICA LINEARE'!$G$9*('ANALISI STATICA LINEARE'!$G$29/B362),'ANALISI STATICA LINEARE'!$G$23*'ANALISI STATICA LINEARE'!$G$26*'ANALISI STATICA LINEARE'!$G$32*'ANALISI STATICA LINEARE'!$G$9*(('ANALISI STATICA LINEARE'!$G$29*'ANALISI STATICA LINEARE'!$G$30)/B362^2))))</f>
        <v>7.173382602020964E-2</v>
      </c>
      <c r="D362" s="171">
        <f>1/'ANALISI STATICA LINEARE'!$G$22*IF(B362&lt;'ANALISI STATICA LINEARE'!$G$28,'ANALISI STATICA LINEARE'!$G$23*'ANALISI STATICA LINEARE'!$G$26*'ANALISI STATICA LINEARE'!$G$33*'ANALISI STATICA LINEARE'!$G$9*(B362/'ANALISI STATICA LINEARE'!$G$28+1/('ANALISI STATICA LINEARE'!$G$33*'ANALISI STATICA LINEARE'!$G$9)*(1-B362/'ANALISI STATICA LINEARE'!$G$28)),IF(B362&lt;'ANALISI STATICA LINEARE'!$G$29,'ANALISI STATICA LINEARE'!$G$23*'ANALISI STATICA LINEARE'!$G$26*'ANALISI STATICA LINEARE'!$G$33*'ANALISI STATICA LINEARE'!$G$9,IF(B362&lt;'ANALISI STATICA LINEARE'!$G$30,'ANALISI STATICA LINEARE'!$G$23*'ANALISI STATICA LINEARE'!$G$26*'ANALISI STATICA LINEARE'!$G$33*'ANALISI STATICA LINEARE'!$G$9*('ANALISI STATICA LINEARE'!$G$29/B362),'ANALISI STATICA LINEARE'!$G$23*'ANALISI STATICA LINEARE'!$G$26*'ANALISI STATICA LINEARE'!$G$33*'ANALISI STATICA LINEARE'!$G$9*(('ANALISI STATICA LINEARE'!$G$29*'ANALISI STATICA LINEARE'!$G$30)/B362^2))))</f>
        <v>2.490757847923946E-2</v>
      </c>
      <c r="E362" s="20"/>
      <c r="F362" s="20"/>
      <c r="G362" s="20"/>
      <c r="H362" s="20"/>
      <c r="I362" s="20"/>
      <c r="J362" s="20"/>
      <c r="K362" s="20"/>
      <c r="L362" s="20"/>
      <c r="M362" s="20"/>
      <c r="N362" s="20"/>
    </row>
    <row r="363" spans="2:14" x14ac:dyDescent="0.25">
      <c r="B363" s="177">
        <f t="shared" si="5"/>
        <v>3.5199999999999689</v>
      </c>
      <c r="C363" s="171">
        <f>1/'ANALISI STATICA LINEARE'!$G$22*IF(B363&lt;'ANALISI STATICA LINEARE'!$G$28,'ANALISI STATICA LINEARE'!$G$23*'ANALISI STATICA LINEARE'!$G$26*'ANALISI STATICA LINEARE'!$G$32*'ANALISI STATICA LINEARE'!$G$9*(B363/'ANALISI STATICA LINEARE'!$G$28+1/('ANALISI STATICA LINEARE'!$G$32*'ANALISI STATICA LINEARE'!$G$9)*(1-B363/'ANALISI STATICA LINEARE'!$G$28)),IF(B363&lt;'ANALISI STATICA LINEARE'!$G$29,'ANALISI STATICA LINEARE'!$G$23*'ANALISI STATICA LINEARE'!$G$26*'ANALISI STATICA LINEARE'!$G$32*'ANALISI STATICA LINEARE'!$G$9,IF(B363&lt;'ANALISI STATICA LINEARE'!$G$30,'ANALISI STATICA LINEARE'!$G$23*'ANALISI STATICA LINEARE'!$G$26*'ANALISI STATICA LINEARE'!$G$32*'ANALISI STATICA LINEARE'!$G$9*('ANALISI STATICA LINEARE'!$G$29/B363),'ANALISI STATICA LINEARE'!$G$23*'ANALISI STATICA LINEARE'!$G$26*'ANALISI STATICA LINEARE'!$G$32*'ANALISI STATICA LINEARE'!$G$9*(('ANALISI STATICA LINEARE'!$G$29*'ANALISI STATICA LINEARE'!$G$30)/B363^2))))</f>
        <v>7.1326826410090458E-2</v>
      </c>
      <c r="D363" s="171">
        <f>1/'ANALISI STATICA LINEARE'!$G$22*IF(B363&lt;'ANALISI STATICA LINEARE'!$G$28,'ANALISI STATICA LINEARE'!$G$23*'ANALISI STATICA LINEARE'!$G$26*'ANALISI STATICA LINEARE'!$G$33*'ANALISI STATICA LINEARE'!$G$9*(B363/'ANALISI STATICA LINEARE'!$G$28+1/('ANALISI STATICA LINEARE'!$G$33*'ANALISI STATICA LINEARE'!$G$9)*(1-B363/'ANALISI STATICA LINEARE'!$G$28)),IF(B363&lt;'ANALISI STATICA LINEARE'!$G$29,'ANALISI STATICA LINEARE'!$G$23*'ANALISI STATICA LINEARE'!$G$26*'ANALISI STATICA LINEARE'!$G$33*'ANALISI STATICA LINEARE'!$G$9,IF(B363&lt;'ANALISI STATICA LINEARE'!$G$30,'ANALISI STATICA LINEARE'!$G$23*'ANALISI STATICA LINEARE'!$G$26*'ANALISI STATICA LINEARE'!$G$33*'ANALISI STATICA LINEARE'!$G$9*('ANALISI STATICA LINEARE'!$G$29/B363),'ANALISI STATICA LINEARE'!$G$23*'ANALISI STATICA LINEARE'!$G$26*'ANALISI STATICA LINEARE'!$G$33*'ANALISI STATICA LINEARE'!$G$9*(('ANALISI STATICA LINEARE'!$G$29*'ANALISI STATICA LINEARE'!$G$30)/B363^2))))</f>
        <v>2.47662591701703E-2</v>
      </c>
      <c r="E363" s="20"/>
      <c r="F363" s="20"/>
      <c r="G363" s="20"/>
      <c r="H363" s="20"/>
      <c r="I363" s="20"/>
      <c r="J363" s="20"/>
      <c r="K363" s="20"/>
      <c r="L363" s="20"/>
      <c r="M363" s="20"/>
      <c r="N363" s="20"/>
    </row>
    <row r="364" spans="2:14" x14ac:dyDescent="0.25">
      <c r="B364" s="177">
        <f t="shared" si="5"/>
        <v>3.5299999999999687</v>
      </c>
      <c r="C364" s="171">
        <f>1/'ANALISI STATICA LINEARE'!$G$22*IF(B364&lt;'ANALISI STATICA LINEARE'!$G$28,'ANALISI STATICA LINEARE'!$G$23*'ANALISI STATICA LINEARE'!$G$26*'ANALISI STATICA LINEARE'!$G$32*'ANALISI STATICA LINEARE'!$G$9*(B364/'ANALISI STATICA LINEARE'!$G$28+1/('ANALISI STATICA LINEARE'!$G$32*'ANALISI STATICA LINEARE'!$G$9)*(1-B364/'ANALISI STATICA LINEARE'!$G$28)),IF(B364&lt;'ANALISI STATICA LINEARE'!$G$29,'ANALISI STATICA LINEARE'!$G$23*'ANALISI STATICA LINEARE'!$G$26*'ANALISI STATICA LINEARE'!$G$32*'ANALISI STATICA LINEARE'!$G$9,IF(B364&lt;'ANALISI STATICA LINEARE'!$G$30,'ANALISI STATICA LINEARE'!$G$23*'ANALISI STATICA LINEARE'!$G$26*'ANALISI STATICA LINEARE'!$G$32*'ANALISI STATICA LINEARE'!$G$9*('ANALISI STATICA LINEARE'!$G$29/B364),'ANALISI STATICA LINEARE'!$G$23*'ANALISI STATICA LINEARE'!$G$26*'ANALISI STATICA LINEARE'!$G$32*'ANALISI STATICA LINEARE'!$G$9*(('ANALISI STATICA LINEARE'!$G$29*'ANALISI STATICA LINEARE'!$G$30)/B364^2))))</f>
        <v>7.092328081852714E-2</v>
      </c>
      <c r="D364" s="171">
        <f>1/'ANALISI STATICA LINEARE'!$G$22*IF(B364&lt;'ANALISI STATICA LINEARE'!$G$28,'ANALISI STATICA LINEARE'!$G$23*'ANALISI STATICA LINEARE'!$G$26*'ANALISI STATICA LINEARE'!$G$33*'ANALISI STATICA LINEARE'!$G$9*(B364/'ANALISI STATICA LINEARE'!$G$28+1/('ANALISI STATICA LINEARE'!$G$33*'ANALISI STATICA LINEARE'!$G$9)*(1-B364/'ANALISI STATICA LINEARE'!$G$28)),IF(B364&lt;'ANALISI STATICA LINEARE'!$G$29,'ANALISI STATICA LINEARE'!$G$23*'ANALISI STATICA LINEARE'!$G$26*'ANALISI STATICA LINEARE'!$G$33*'ANALISI STATICA LINEARE'!$G$9,IF(B364&lt;'ANALISI STATICA LINEARE'!$G$30,'ANALISI STATICA LINEARE'!$G$23*'ANALISI STATICA LINEARE'!$G$26*'ANALISI STATICA LINEARE'!$G$33*'ANALISI STATICA LINEARE'!$G$9*('ANALISI STATICA LINEARE'!$G$29/B364),'ANALISI STATICA LINEARE'!$G$23*'ANALISI STATICA LINEARE'!$G$26*'ANALISI STATICA LINEARE'!$G$33*'ANALISI STATICA LINEARE'!$G$9*(('ANALISI STATICA LINEARE'!$G$29*'ANALISI STATICA LINEARE'!$G$30)/B364^2))))</f>
        <v>2.4626139173099703E-2</v>
      </c>
      <c r="E364" s="20"/>
      <c r="F364" s="20"/>
      <c r="G364" s="20"/>
      <c r="H364" s="20"/>
      <c r="I364" s="20"/>
      <c r="J364" s="20"/>
      <c r="K364" s="20"/>
      <c r="L364" s="20"/>
      <c r="M364" s="20"/>
      <c r="N364" s="20"/>
    </row>
    <row r="365" spans="2:14" x14ac:dyDescent="0.25">
      <c r="B365" s="177">
        <f t="shared" si="5"/>
        <v>3.5399999999999685</v>
      </c>
      <c r="C365" s="171">
        <f>1/'ANALISI STATICA LINEARE'!$G$22*IF(B365&lt;'ANALISI STATICA LINEARE'!$G$28,'ANALISI STATICA LINEARE'!$G$23*'ANALISI STATICA LINEARE'!$G$26*'ANALISI STATICA LINEARE'!$G$32*'ANALISI STATICA LINEARE'!$G$9*(B365/'ANALISI STATICA LINEARE'!$G$28+1/('ANALISI STATICA LINEARE'!$G$32*'ANALISI STATICA LINEARE'!$G$9)*(1-B365/'ANALISI STATICA LINEARE'!$G$28)),IF(B365&lt;'ANALISI STATICA LINEARE'!$G$29,'ANALISI STATICA LINEARE'!$G$23*'ANALISI STATICA LINEARE'!$G$26*'ANALISI STATICA LINEARE'!$G$32*'ANALISI STATICA LINEARE'!$G$9,IF(B365&lt;'ANALISI STATICA LINEARE'!$G$30,'ANALISI STATICA LINEARE'!$G$23*'ANALISI STATICA LINEARE'!$G$26*'ANALISI STATICA LINEARE'!$G$32*'ANALISI STATICA LINEARE'!$G$9*('ANALISI STATICA LINEARE'!$G$29/B365),'ANALISI STATICA LINEARE'!$G$23*'ANALISI STATICA LINEARE'!$G$26*'ANALISI STATICA LINEARE'!$G$32*'ANALISI STATICA LINEARE'!$G$9*(('ANALISI STATICA LINEARE'!$G$29*'ANALISI STATICA LINEARE'!$G$30)/B365^2))))</f>
        <v>7.0523150272238572E-2</v>
      </c>
      <c r="D365" s="171">
        <f>1/'ANALISI STATICA LINEARE'!$G$22*IF(B365&lt;'ANALISI STATICA LINEARE'!$G$28,'ANALISI STATICA LINEARE'!$G$23*'ANALISI STATICA LINEARE'!$G$26*'ANALISI STATICA LINEARE'!$G$33*'ANALISI STATICA LINEARE'!$G$9*(B365/'ANALISI STATICA LINEARE'!$G$28+1/('ANALISI STATICA LINEARE'!$G$33*'ANALISI STATICA LINEARE'!$G$9)*(1-B365/'ANALISI STATICA LINEARE'!$G$28)),IF(B365&lt;'ANALISI STATICA LINEARE'!$G$29,'ANALISI STATICA LINEARE'!$G$23*'ANALISI STATICA LINEARE'!$G$26*'ANALISI STATICA LINEARE'!$G$33*'ANALISI STATICA LINEARE'!$G$9,IF(B365&lt;'ANALISI STATICA LINEARE'!$G$30,'ANALISI STATICA LINEARE'!$G$23*'ANALISI STATICA LINEARE'!$G$26*'ANALISI STATICA LINEARE'!$G$33*'ANALISI STATICA LINEARE'!$G$9*('ANALISI STATICA LINEARE'!$G$29/B365),'ANALISI STATICA LINEARE'!$G$23*'ANALISI STATICA LINEARE'!$G$26*'ANALISI STATICA LINEARE'!$G$33*'ANALISI STATICA LINEARE'!$G$9*(('ANALISI STATICA LINEARE'!$G$29*'ANALISI STATICA LINEARE'!$G$30)/B365^2))))</f>
        <v>2.4487204955638393E-2</v>
      </c>
      <c r="E365" s="20"/>
      <c r="F365" s="20"/>
      <c r="G365" s="20"/>
      <c r="H365" s="20"/>
      <c r="I365" s="20"/>
      <c r="J365" s="20"/>
      <c r="K365" s="20"/>
      <c r="L365" s="20"/>
      <c r="M365" s="20"/>
      <c r="N365" s="20"/>
    </row>
    <row r="366" spans="2:14" x14ac:dyDescent="0.25">
      <c r="B366" s="177">
        <f t="shared" si="5"/>
        <v>3.5499999999999683</v>
      </c>
      <c r="C366" s="171">
        <f>1/'ANALISI STATICA LINEARE'!$G$22*IF(B366&lt;'ANALISI STATICA LINEARE'!$G$28,'ANALISI STATICA LINEARE'!$G$23*'ANALISI STATICA LINEARE'!$G$26*'ANALISI STATICA LINEARE'!$G$32*'ANALISI STATICA LINEARE'!$G$9*(B366/'ANALISI STATICA LINEARE'!$G$28+1/('ANALISI STATICA LINEARE'!$G$32*'ANALISI STATICA LINEARE'!$G$9)*(1-B366/'ANALISI STATICA LINEARE'!$G$28)),IF(B366&lt;'ANALISI STATICA LINEARE'!$G$29,'ANALISI STATICA LINEARE'!$G$23*'ANALISI STATICA LINEARE'!$G$26*'ANALISI STATICA LINEARE'!$G$32*'ANALISI STATICA LINEARE'!$G$9,IF(B366&lt;'ANALISI STATICA LINEARE'!$G$30,'ANALISI STATICA LINEARE'!$G$23*'ANALISI STATICA LINEARE'!$G$26*'ANALISI STATICA LINEARE'!$G$32*'ANALISI STATICA LINEARE'!$G$9*('ANALISI STATICA LINEARE'!$G$29/B366),'ANALISI STATICA LINEARE'!$G$23*'ANALISI STATICA LINEARE'!$G$26*'ANALISI STATICA LINEARE'!$G$32*'ANALISI STATICA LINEARE'!$G$9*(('ANALISI STATICA LINEARE'!$G$29*'ANALISI STATICA LINEARE'!$G$30)/B366^2))))</f>
        <v>7.012639634608886E-2</v>
      </c>
      <c r="D366" s="171">
        <f>1/'ANALISI STATICA LINEARE'!$G$22*IF(B366&lt;'ANALISI STATICA LINEARE'!$G$28,'ANALISI STATICA LINEARE'!$G$23*'ANALISI STATICA LINEARE'!$G$26*'ANALISI STATICA LINEARE'!$G$33*'ANALISI STATICA LINEARE'!$G$9*(B366/'ANALISI STATICA LINEARE'!$G$28+1/('ANALISI STATICA LINEARE'!$G$33*'ANALISI STATICA LINEARE'!$G$9)*(1-B366/'ANALISI STATICA LINEARE'!$G$28)),IF(B366&lt;'ANALISI STATICA LINEARE'!$G$29,'ANALISI STATICA LINEARE'!$G$23*'ANALISI STATICA LINEARE'!$G$26*'ANALISI STATICA LINEARE'!$G$33*'ANALISI STATICA LINEARE'!$G$9,IF(B366&lt;'ANALISI STATICA LINEARE'!$G$30,'ANALISI STATICA LINEARE'!$G$23*'ANALISI STATICA LINEARE'!$G$26*'ANALISI STATICA LINEARE'!$G$33*'ANALISI STATICA LINEARE'!$G$9*('ANALISI STATICA LINEARE'!$G$29/B366),'ANALISI STATICA LINEARE'!$G$23*'ANALISI STATICA LINEARE'!$G$26*'ANALISI STATICA LINEARE'!$G$33*'ANALISI STATICA LINEARE'!$G$9*(('ANALISI STATICA LINEARE'!$G$29*'ANALISI STATICA LINEARE'!$G$30)/B366^2))))</f>
        <v>2.4349443175725301E-2</v>
      </c>
      <c r="E366" s="20"/>
      <c r="F366" s="20"/>
      <c r="G366" s="20"/>
      <c r="H366" s="20"/>
      <c r="I366" s="20"/>
      <c r="J366" s="20"/>
      <c r="K366" s="20"/>
      <c r="L366" s="20"/>
      <c r="M366" s="20"/>
      <c r="N366" s="20"/>
    </row>
    <row r="367" spans="2:14" x14ac:dyDescent="0.25">
      <c r="B367" s="177">
        <f t="shared" si="5"/>
        <v>3.5599999999999681</v>
      </c>
      <c r="C367" s="171">
        <f>1/'ANALISI STATICA LINEARE'!$G$22*IF(B367&lt;'ANALISI STATICA LINEARE'!$G$28,'ANALISI STATICA LINEARE'!$G$23*'ANALISI STATICA LINEARE'!$G$26*'ANALISI STATICA LINEARE'!$G$32*'ANALISI STATICA LINEARE'!$G$9*(B367/'ANALISI STATICA LINEARE'!$G$28+1/('ANALISI STATICA LINEARE'!$G$32*'ANALISI STATICA LINEARE'!$G$9)*(1-B367/'ANALISI STATICA LINEARE'!$G$28)),IF(B367&lt;'ANALISI STATICA LINEARE'!$G$29,'ANALISI STATICA LINEARE'!$G$23*'ANALISI STATICA LINEARE'!$G$26*'ANALISI STATICA LINEARE'!$G$32*'ANALISI STATICA LINEARE'!$G$9,IF(B367&lt;'ANALISI STATICA LINEARE'!$G$30,'ANALISI STATICA LINEARE'!$G$23*'ANALISI STATICA LINEARE'!$G$26*'ANALISI STATICA LINEARE'!$G$32*'ANALISI STATICA LINEARE'!$G$9*('ANALISI STATICA LINEARE'!$G$29/B367),'ANALISI STATICA LINEARE'!$G$23*'ANALISI STATICA LINEARE'!$G$26*'ANALISI STATICA LINEARE'!$G$32*'ANALISI STATICA LINEARE'!$G$9*(('ANALISI STATICA LINEARE'!$G$29*'ANALISI STATICA LINEARE'!$G$30)/B367^2))))</f>
        <v>6.9732981153861964E-2</v>
      </c>
      <c r="D367" s="171">
        <f>1/'ANALISI STATICA LINEARE'!$G$22*IF(B367&lt;'ANALISI STATICA LINEARE'!$G$28,'ANALISI STATICA LINEARE'!$G$23*'ANALISI STATICA LINEARE'!$G$26*'ANALISI STATICA LINEARE'!$G$33*'ANALISI STATICA LINEARE'!$G$9*(B367/'ANALISI STATICA LINEARE'!$G$28+1/('ANALISI STATICA LINEARE'!$G$33*'ANALISI STATICA LINEARE'!$G$9)*(1-B367/'ANALISI STATICA LINEARE'!$G$28)),IF(B367&lt;'ANALISI STATICA LINEARE'!$G$29,'ANALISI STATICA LINEARE'!$G$23*'ANALISI STATICA LINEARE'!$G$26*'ANALISI STATICA LINEARE'!$G$33*'ANALISI STATICA LINEARE'!$G$9,IF(B367&lt;'ANALISI STATICA LINEARE'!$G$30,'ANALISI STATICA LINEARE'!$G$23*'ANALISI STATICA LINEARE'!$G$26*'ANALISI STATICA LINEARE'!$G$33*'ANALISI STATICA LINEARE'!$G$9*('ANALISI STATICA LINEARE'!$G$29/B367),'ANALISI STATICA LINEARE'!$G$23*'ANALISI STATICA LINEARE'!$G$26*'ANALISI STATICA LINEARE'!$G$33*'ANALISI STATICA LINEARE'!$G$9*(('ANALISI STATICA LINEARE'!$G$29*'ANALISI STATICA LINEARE'!$G$30)/B367^2))))</f>
        <v>2.4212840678424295E-2</v>
      </c>
      <c r="E367" s="20"/>
      <c r="F367" s="20"/>
      <c r="G367" s="20"/>
      <c r="H367" s="20"/>
      <c r="I367" s="20"/>
      <c r="J367" s="20"/>
      <c r="K367" s="20"/>
      <c r="L367" s="20"/>
      <c r="M367" s="20"/>
      <c r="N367" s="20"/>
    </row>
    <row r="368" spans="2:14" x14ac:dyDescent="0.25">
      <c r="B368" s="177">
        <f t="shared" si="5"/>
        <v>3.5699999999999679</v>
      </c>
      <c r="C368" s="171">
        <f>1/'ANALISI STATICA LINEARE'!$G$22*IF(B368&lt;'ANALISI STATICA LINEARE'!$G$28,'ANALISI STATICA LINEARE'!$G$23*'ANALISI STATICA LINEARE'!$G$26*'ANALISI STATICA LINEARE'!$G$32*'ANALISI STATICA LINEARE'!$G$9*(B368/'ANALISI STATICA LINEARE'!$G$28+1/('ANALISI STATICA LINEARE'!$G$32*'ANALISI STATICA LINEARE'!$G$9)*(1-B368/'ANALISI STATICA LINEARE'!$G$28)),IF(B368&lt;'ANALISI STATICA LINEARE'!$G$29,'ANALISI STATICA LINEARE'!$G$23*'ANALISI STATICA LINEARE'!$G$26*'ANALISI STATICA LINEARE'!$G$32*'ANALISI STATICA LINEARE'!$G$9,IF(B368&lt;'ANALISI STATICA LINEARE'!$G$30,'ANALISI STATICA LINEARE'!$G$23*'ANALISI STATICA LINEARE'!$G$26*'ANALISI STATICA LINEARE'!$G$32*'ANALISI STATICA LINEARE'!$G$9*('ANALISI STATICA LINEARE'!$G$29/B368),'ANALISI STATICA LINEARE'!$G$23*'ANALISI STATICA LINEARE'!$G$26*'ANALISI STATICA LINEARE'!$G$32*'ANALISI STATICA LINEARE'!$G$9*(('ANALISI STATICA LINEARE'!$G$29*'ANALISI STATICA LINEARE'!$G$30)/B368^2))))</f>
        <v>6.9342867339216865E-2</v>
      </c>
      <c r="D368" s="171">
        <f>1/'ANALISI STATICA LINEARE'!$G$22*IF(B368&lt;'ANALISI STATICA LINEARE'!$G$28,'ANALISI STATICA LINEARE'!$G$23*'ANALISI STATICA LINEARE'!$G$26*'ANALISI STATICA LINEARE'!$G$33*'ANALISI STATICA LINEARE'!$G$9*(B368/'ANALISI STATICA LINEARE'!$G$28+1/('ANALISI STATICA LINEARE'!$G$33*'ANALISI STATICA LINEARE'!$G$9)*(1-B368/'ANALISI STATICA LINEARE'!$G$28)),IF(B368&lt;'ANALISI STATICA LINEARE'!$G$29,'ANALISI STATICA LINEARE'!$G$23*'ANALISI STATICA LINEARE'!$G$26*'ANALISI STATICA LINEARE'!$G$33*'ANALISI STATICA LINEARE'!$G$9,IF(B368&lt;'ANALISI STATICA LINEARE'!$G$30,'ANALISI STATICA LINEARE'!$G$23*'ANALISI STATICA LINEARE'!$G$26*'ANALISI STATICA LINEARE'!$G$33*'ANALISI STATICA LINEARE'!$G$9*('ANALISI STATICA LINEARE'!$G$29/B368),'ANALISI STATICA LINEARE'!$G$23*'ANALISI STATICA LINEARE'!$G$26*'ANALISI STATICA LINEARE'!$G$33*'ANALISI STATICA LINEARE'!$G$9*(('ANALISI STATICA LINEARE'!$G$29*'ANALISI STATICA LINEARE'!$G$30)/B368^2))))</f>
        <v>2.4077384492783637E-2</v>
      </c>
      <c r="E368" s="20"/>
      <c r="F368" s="20"/>
      <c r="G368" s="20"/>
      <c r="H368" s="20"/>
      <c r="I368" s="20"/>
      <c r="J368" s="20"/>
      <c r="K368" s="20"/>
      <c r="L368" s="20"/>
      <c r="M368" s="20"/>
      <c r="N368" s="20"/>
    </row>
    <row r="369" spans="2:14" x14ac:dyDescent="0.25">
      <c r="B369" s="177">
        <f t="shared" si="5"/>
        <v>3.5799999999999677</v>
      </c>
      <c r="C369" s="171">
        <f>1/'ANALISI STATICA LINEARE'!$G$22*IF(B369&lt;'ANALISI STATICA LINEARE'!$G$28,'ANALISI STATICA LINEARE'!$G$23*'ANALISI STATICA LINEARE'!$G$26*'ANALISI STATICA LINEARE'!$G$32*'ANALISI STATICA LINEARE'!$G$9*(B369/'ANALISI STATICA LINEARE'!$G$28+1/('ANALISI STATICA LINEARE'!$G$32*'ANALISI STATICA LINEARE'!$G$9)*(1-B369/'ANALISI STATICA LINEARE'!$G$28)),IF(B369&lt;'ANALISI STATICA LINEARE'!$G$29,'ANALISI STATICA LINEARE'!$G$23*'ANALISI STATICA LINEARE'!$G$26*'ANALISI STATICA LINEARE'!$G$32*'ANALISI STATICA LINEARE'!$G$9,IF(B369&lt;'ANALISI STATICA LINEARE'!$G$30,'ANALISI STATICA LINEARE'!$G$23*'ANALISI STATICA LINEARE'!$G$26*'ANALISI STATICA LINEARE'!$G$32*'ANALISI STATICA LINEARE'!$G$9*('ANALISI STATICA LINEARE'!$G$29/B369),'ANALISI STATICA LINEARE'!$G$23*'ANALISI STATICA LINEARE'!$G$26*'ANALISI STATICA LINEARE'!$G$32*'ANALISI STATICA LINEARE'!$G$9*(('ANALISI STATICA LINEARE'!$G$29*'ANALISI STATICA LINEARE'!$G$30)/B369^2))))</f>
        <v>6.8956018066819474E-2</v>
      </c>
      <c r="D369" s="171">
        <f>1/'ANALISI STATICA LINEARE'!$G$22*IF(B369&lt;'ANALISI STATICA LINEARE'!$G$28,'ANALISI STATICA LINEARE'!$G$23*'ANALISI STATICA LINEARE'!$G$26*'ANALISI STATICA LINEARE'!$G$33*'ANALISI STATICA LINEARE'!$G$9*(B369/'ANALISI STATICA LINEARE'!$G$28+1/('ANALISI STATICA LINEARE'!$G$33*'ANALISI STATICA LINEARE'!$G$9)*(1-B369/'ANALISI STATICA LINEARE'!$G$28)),IF(B369&lt;'ANALISI STATICA LINEARE'!$G$29,'ANALISI STATICA LINEARE'!$G$23*'ANALISI STATICA LINEARE'!$G$26*'ANALISI STATICA LINEARE'!$G$33*'ANALISI STATICA LINEARE'!$G$9,IF(B369&lt;'ANALISI STATICA LINEARE'!$G$30,'ANALISI STATICA LINEARE'!$G$23*'ANALISI STATICA LINEARE'!$G$26*'ANALISI STATICA LINEARE'!$G$33*'ANALISI STATICA LINEARE'!$G$9*('ANALISI STATICA LINEARE'!$G$29/B369),'ANALISI STATICA LINEARE'!$G$23*'ANALISI STATICA LINEARE'!$G$26*'ANALISI STATICA LINEARE'!$G$33*'ANALISI STATICA LINEARE'!$G$9*(('ANALISI STATICA LINEARE'!$G$29*'ANALISI STATICA LINEARE'!$G$30)/B369^2))))</f>
        <v>2.3943061828756763E-2</v>
      </c>
      <c r="E369" s="20"/>
      <c r="F369" s="20"/>
      <c r="G369" s="20"/>
      <c r="H369" s="20"/>
      <c r="I369" s="20"/>
      <c r="J369" s="20"/>
      <c r="K369" s="20"/>
      <c r="L369" s="20"/>
      <c r="M369" s="20"/>
      <c r="N369" s="20"/>
    </row>
    <row r="370" spans="2:14" x14ac:dyDescent="0.25">
      <c r="B370" s="177">
        <f t="shared" si="5"/>
        <v>3.5899999999999674</v>
      </c>
      <c r="C370" s="171">
        <f>1/'ANALISI STATICA LINEARE'!$G$22*IF(B370&lt;'ANALISI STATICA LINEARE'!$G$28,'ANALISI STATICA LINEARE'!$G$23*'ANALISI STATICA LINEARE'!$G$26*'ANALISI STATICA LINEARE'!$G$32*'ANALISI STATICA LINEARE'!$G$9*(B370/'ANALISI STATICA LINEARE'!$G$28+1/('ANALISI STATICA LINEARE'!$G$32*'ANALISI STATICA LINEARE'!$G$9)*(1-B370/'ANALISI STATICA LINEARE'!$G$28)),IF(B370&lt;'ANALISI STATICA LINEARE'!$G$29,'ANALISI STATICA LINEARE'!$G$23*'ANALISI STATICA LINEARE'!$G$26*'ANALISI STATICA LINEARE'!$G$32*'ANALISI STATICA LINEARE'!$G$9,IF(B370&lt;'ANALISI STATICA LINEARE'!$G$30,'ANALISI STATICA LINEARE'!$G$23*'ANALISI STATICA LINEARE'!$G$26*'ANALISI STATICA LINEARE'!$G$32*'ANALISI STATICA LINEARE'!$G$9*('ANALISI STATICA LINEARE'!$G$29/B370),'ANALISI STATICA LINEARE'!$G$23*'ANALISI STATICA LINEARE'!$G$26*'ANALISI STATICA LINEARE'!$G$32*'ANALISI STATICA LINEARE'!$G$9*(('ANALISI STATICA LINEARE'!$G$29*'ANALISI STATICA LINEARE'!$G$30)/B370^2))))</f>
        <v>6.8572397013647104E-2</v>
      </c>
      <c r="D370" s="171">
        <f>1/'ANALISI STATICA LINEARE'!$G$22*IF(B370&lt;'ANALISI STATICA LINEARE'!$G$28,'ANALISI STATICA LINEARE'!$G$23*'ANALISI STATICA LINEARE'!$G$26*'ANALISI STATICA LINEARE'!$G$33*'ANALISI STATICA LINEARE'!$G$9*(B370/'ANALISI STATICA LINEARE'!$G$28+1/('ANALISI STATICA LINEARE'!$G$33*'ANALISI STATICA LINEARE'!$G$9)*(1-B370/'ANALISI STATICA LINEARE'!$G$28)),IF(B370&lt;'ANALISI STATICA LINEARE'!$G$29,'ANALISI STATICA LINEARE'!$G$23*'ANALISI STATICA LINEARE'!$G$26*'ANALISI STATICA LINEARE'!$G$33*'ANALISI STATICA LINEARE'!$G$9,IF(B370&lt;'ANALISI STATICA LINEARE'!$G$30,'ANALISI STATICA LINEARE'!$G$23*'ANALISI STATICA LINEARE'!$G$26*'ANALISI STATICA LINEARE'!$G$33*'ANALISI STATICA LINEARE'!$G$9*('ANALISI STATICA LINEARE'!$G$29/B370),'ANALISI STATICA LINEARE'!$G$23*'ANALISI STATICA LINEARE'!$G$26*'ANALISI STATICA LINEARE'!$G$33*'ANALISI STATICA LINEARE'!$G$9*(('ANALISI STATICA LINEARE'!$G$29*'ANALISI STATICA LINEARE'!$G$30)/B370^2))))</f>
        <v>2.3809860074183026E-2</v>
      </c>
      <c r="E370" s="20"/>
      <c r="F370" s="20"/>
      <c r="G370" s="20"/>
      <c r="H370" s="20"/>
      <c r="I370" s="20"/>
      <c r="J370" s="20"/>
      <c r="K370" s="20"/>
      <c r="L370" s="20"/>
      <c r="M370" s="20"/>
      <c r="N370" s="20"/>
    </row>
    <row r="371" spans="2:14" x14ac:dyDescent="0.25">
      <c r="B371" s="177">
        <f t="shared" si="5"/>
        <v>3.5999999999999672</v>
      </c>
      <c r="C371" s="171">
        <f>1/'ANALISI STATICA LINEARE'!$G$22*IF(B371&lt;'ANALISI STATICA LINEARE'!$G$28,'ANALISI STATICA LINEARE'!$G$23*'ANALISI STATICA LINEARE'!$G$26*'ANALISI STATICA LINEARE'!$G$32*'ANALISI STATICA LINEARE'!$G$9*(B371/'ANALISI STATICA LINEARE'!$G$28+1/('ANALISI STATICA LINEARE'!$G$32*'ANALISI STATICA LINEARE'!$G$9)*(1-B371/'ANALISI STATICA LINEARE'!$G$28)),IF(B371&lt;'ANALISI STATICA LINEARE'!$G$29,'ANALISI STATICA LINEARE'!$G$23*'ANALISI STATICA LINEARE'!$G$26*'ANALISI STATICA LINEARE'!$G$32*'ANALISI STATICA LINEARE'!$G$9,IF(B371&lt;'ANALISI STATICA LINEARE'!$G$30,'ANALISI STATICA LINEARE'!$G$23*'ANALISI STATICA LINEARE'!$G$26*'ANALISI STATICA LINEARE'!$G$32*'ANALISI STATICA LINEARE'!$G$9*('ANALISI STATICA LINEARE'!$G$29/B371),'ANALISI STATICA LINEARE'!$G$23*'ANALISI STATICA LINEARE'!$G$26*'ANALISI STATICA LINEARE'!$G$32*'ANALISI STATICA LINEARE'!$G$9*(('ANALISI STATICA LINEARE'!$G$29*'ANALISI STATICA LINEARE'!$G$30)/B371^2))))</f>
        <v>6.8191968360461819E-2</v>
      </c>
      <c r="D371" s="171">
        <f>1/'ANALISI STATICA LINEARE'!$G$22*IF(B371&lt;'ANALISI STATICA LINEARE'!$G$28,'ANALISI STATICA LINEARE'!$G$23*'ANALISI STATICA LINEARE'!$G$26*'ANALISI STATICA LINEARE'!$G$33*'ANALISI STATICA LINEARE'!$G$9*(B371/'ANALISI STATICA LINEARE'!$G$28+1/('ANALISI STATICA LINEARE'!$G$33*'ANALISI STATICA LINEARE'!$G$9)*(1-B371/'ANALISI STATICA LINEARE'!$G$28)),IF(B371&lt;'ANALISI STATICA LINEARE'!$G$29,'ANALISI STATICA LINEARE'!$G$23*'ANALISI STATICA LINEARE'!$G$26*'ANALISI STATICA LINEARE'!$G$33*'ANALISI STATICA LINEARE'!$G$9,IF(B371&lt;'ANALISI STATICA LINEARE'!$G$30,'ANALISI STATICA LINEARE'!$G$23*'ANALISI STATICA LINEARE'!$G$26*'ANALISI STATICA LINEARE'!$G$33*'ANALISI STATICA LINEARE'!$G$9*('ANALISI STATICA LINEARE'!$G$29/B371),'ANALISI STATICA LINEARE'!$G$23*'ANALISI STATICA LINEARE'!$G$26*'ANALISI STATICA LINEARE'!$G$33*'ANALISI STATICA LINEARE'!$G$9*(('ANALISI STATICA LINEARE'!$G$29*'ANALISI STATICA LINEARE'!$G$30)/B371^2))))</f>
        <v>2.3677766791827023E-2</v>
      </c>
      <c r="E371" s="20"/>
      <c r="F371" s="20"/>
      <c r="G371" s="20"/>
      <c r="H371" s="20"/>
      <c r="I371" s="20"/>
      <c r="J371" s="20"/>
      <c r="K371" s="20"/>
      <c r="L371" s="20"/>
      <c r="M371" s="20"/>
      <c r="N371" s="20"/>
    </row>
    <row r="372" spans="2:14" x14ac:dyDescent="0.25">
      <c r="B372" s="177">
        <f t="shared" si="5"/>
        <v>3.609999999999967</v>
      </c>
      <c r="C372" s="171">
        <f>1/'ANALISI STATICA LINEARE'!$G$22*IF(B372&lt;'ANALISI STATICA LINEARE'!$G$28,'ANALISI STATICA LINEARE'!$G$23*'ANALISI STATICA LINEARE'!$G$26*'ANALISI STATICA LINEARE'!$G$32*'ANALISI STATICA LINEARE'!$G$9*(B372/'ANALISI STATICA LINEARE'!$G$28+1/('ANALISI STATICA LINEARE'!$G$32*'ANALISI STATICA LINEARE'!$G$9)*(1-B372/'ANALISI STATICA LINEARE'!$G$28)),IF(B372&lt;'ANALISI STATICA LINEARE'!$G$29,'ANALISI STATICA LINEARE'!$G$23*'ANALISI STATICA LINEARE'!$G$26*'ANALISI STATICA LINEARE'!$G$32*'ANALISI STATICA LINEARE'!$G$9,IF(B372&lt;'ANALISI STATICA LINEARE'!$G$30,'ANALISI STATICA LINEARE'!$G$23*'ANALISI STATICA LINEARE'!$G$26*'ANALISI STATICA LINEARE'!$G$32*'ANALISI STATICA LINEARE'!$G$9*('ANALISI STATICA LINEARE'!$G$29/B372),'ANALISI STATICA LINEARE'!$G$23*'ANALISI STATICA LINEARE'!$G$26*'ANALISI STATICA LINEARE'!$G$32*'ANALISI STATICA LINEARE'!$G$9*(('ANALISI STATICA LINEARE'!$G$29*'ANALISI STATICA LINEARE'!$G$30)/B372^2))))</f>
        <v>6.781469678344898E-2</v>
      </c>
      <c r="D372" s="171">
        <f>1/'ANALISI STATICA LINEARE'!$G$22*IF(B372&lt;'ANALISI STATICA LINEARE'!$G$28,'ANALISI STATICA LINEARE'!$G$23*'ANALISI STATICA LINEARE'!$G$26*'ANALISI STATICA LINEARE'!$G$33*'ANALISI STATICA LINEARE'!$G$9*(B372/'ANALISI STATICA LINEARE'!$G$28+1/('ANALISI STATICA LINEARE'!$G$33*'ANALISI STATICA LINEARE'!$G$9)*(1-B372/'ANALISI STATICA LINEARE'!$G$28)),IF(B372&lt;'ANALISI STATICA LINEARE'!$G$29,'ANALISI STATICA LINEARE'!$G$23*'ANALISI STATICA LINEARE'!$G$26*'ANALISI STATICA LINEARE'!$G$33*'ANALISI STATICA LINEARE'!$G$9,IF(B372&lt;'ANALISI STATICA LINEARE'!$G$30,'ANALISI STATICA LINEARE'!$G$23*'ANALISI STATICA LINEARE'!$G$26*'ANALISI STATICA LINEARE'!$G$33*'ANALISI STATICA LINEARE'!$G$9*('ANALISI STATICA LINEARE'!$G$29/B372),'ANALISI STATICA LINEARE'!$G$23*'ANALISI STATICA LINEARE'!$G$26*'ANALISI STATICA LINEARE'!$G$33*'ANALISI STATICA LINEARE'!$G$9*(('ANALISI STATICA LINEARE'!$G$29*'ANALISI STATICA LINEARE'!$G$30)/B372^2))))</f>
        <v>2.354676971647534E-2</v>
      </c>
      <c r="E372" s="20"/>
      <c r="F372" s="20"/>
      <c r="G372" s="20"/>
      <c r="H372" s="20"/>
      <c r="I372" s="20"/>
      <c r="J372" s="20"/>
      <c r="K372" s="20"/>
      <c r="L372" s="20"/>
      <c r="M372" s="20"/>
      <c r="N372" s="20"/>
    </row>
    <row r="373" spans="2:14" x14ac:dyDescent="0.25">
      <c r="B373" s="177">
        <f t="shared" si="5"/>
        <v>3.6199999999999668</v>
      </c>
      <c r="C373" s="171">
        <f>1/'ANALISI STATICA LINEARE'!$G$22*IF(B373&lt;'ANALISI STATICA LINEARE'!$G$28,'ANALISI STATICA LINEARE'!$G$23*'ANALISI STATICA LINEARE'!$G$26*'ANALISI STATICA LINEARE'!$G$32*'ANALISI STATICA LINEARE'!$G$9*(B373/'ANALISI STATICA LINEARE'!$G$28+1/('ANALISI STATICA LINEARE'!$G$32*'ANALISI STATICA LINEARE'!$G$9)*(1-B373/'ANALISI STATICA LINEARE'!$G$28)),IF(B373&lt;'ANALISI STATICA LINEARE'!$G$29,'ANALISI STATICA LINEARE'!$G$23*'ANALISI STATICA LINEARE'!$G$26*'ANALISI STATICA LINEARE'!$G$32*'ANALISI STATICA LINEARE'!$G$9,IF(B373&lt;'ANALISI STATICA LINEARE'!$G$30,'ANALISI STATICA LINEARE'!$G$23*'ANALISI STATICA LINEARE'!$G$26*'ANALISI STATICA LINEARE'!$G$32*'ANALISI STATICA LINEARE'!$G$9*('ANALISI STATICA LINEARE'!$G$29/B373),'ANALISI STATICA LINEARE'!$G$23*'ANALISI STATICA LINEARE'!$G$26*'ANALISI STATICA LINEARE'!$G$32*'ANALISI STATICA LINEARE'!$G$9*(('ANALISI STATICA LINEARE'!$G$29*'ANALISI STATICA LINEARE'!$G$30)/B373^2))))</f>
        <v>6.7440547446017018E-2</v>
      </c>
      <c r="D373" s="171">
        <f>1/'ANALISI STATICA LINEARE'!$G$22*IF(B373&lt;'ANALISI STATICA LINEARE'!$G$28,'ANALISI STATICA LINEARE'!$G$23*'ANALISI STATICA LINEARE'!$G$26*'ANALISI STATICA LINEARE'!$G$33*'ANALISI STATICA LINEARE'!$G$9*(B373/'ANALISI STATICA LINEARE'!$G$28+1/('ANALISI STATICA LINEARE'!$G$33*'ANALISI STATICA LINEARE'!$G$9)*(1-B373/'ANALISI STATICA LINEARE'!$G$28)),IF(B373&lt;'ANALISI STATICA LINEARE'!$G$29,'ANALISI STATICA LINEARE'!$G$23*'ANALISI STATICA LINEARE'!$G$26*'ANALISI STATICA LINEARE'!$G$33*'ANALISI STATICA LINEARE'!$G$9,IF(B373&lt;'ANALISI STATICA LINEARE'!$G$30,'ANALISI STATICA LINEARE'!$G$23*'ANALISI STATICA LINEARE'!$G$26*'ANALISI STATICA LINEARE'!$G$33*'ANALISI STATICA LINEARE'!$G$9*('ANALISI STATICA LINEARE'!$G$29/B373),'ANALISI STATICA LINEARE'!$G$23*'ANALISI STATICA LINEARE'!$G$26*'ANALISI STATICA LINEARE'!$G$33*'ANALISI STATICA LINEARE'!$G$9*(('ANALISI STATICA LINEARE'!$G$29*'ANALISI STATICA LINEARE'!$G$30)/B373^2))))</f>
        <v>2.3416856752089241E-2</v>
      </c>
      <c r="E373" s="20"/>
      <c r="F373" s="20"/>
      <c r="G373" s="20"/>
      <c r="H373" s="20"/>
      <c r="I373" s="20"/>
      <c r="J373" s="20"/>
      <c r="K373" s="20"/>
      <c r="L373" s="20"/>
      <c r="M373" s="20"/>
      <c r="N373" s="20"/>
    </row>
    <row r="374" spans="2:14" x14ac:dyDescent="0.25">
      <c r="B374" s="177">
        <f t="shared" si="5"/>
        <v>3.6299999999999666</v>
      </c>
      <c r="C374" s="171">
        <f>1/'ANALISI STATICA LINEARE'!$G$22*IF(B374&lt;'ANALISI STATICA LINEARE'!$G$28,'ANALISI STATICA LINEARE'!$G$23*'ANALISI STATICA LINEARE'!$G$26*'ANALISI STATICA LINEARE'!$G$32*'ANALISI STATICA LINEARE'!$G$9*(B374/'ANALISI STATICA LINEARE'!$G$28+1/('ANALISI STATICA LINEARE'!$G$32*'ANALISI STATICA LINEARE'!$G$9)*(1-B374/'ANALISI STATICA LINEARE'!$G$28)),IF(B374&lt;'ANALISI STATICA LINEARE'!$G$29,'ANALISI STATICA LINEARE'!$G$23*'ANALISI STATICA LINEARE'!$G$26*'ANALISI STATICA LINEARE'!$G$32*'ANALISI STATICA LINEARE'!$G$9,IF(B374&lt;'ANALISI STATICA LINEARE'!$G$30,'ANALISI STATICA LINEARE'!$G$23*'ANALISI STATICA LINEARE'!$G$26*'ANALISI STATICA LINEARE'!$G$32*'ANALISI STATICA LINEARE'!$G$9*('ANALISI STATICA LINEARE'!$G$29/B374),'ANALISI STATICA LINEARE'!$G$23*'ANALISI STATICA LINEARE'!$G$26*'ANALISI STATICA LINEARE'!$G$32*'ANALISI STATICA LINEARE'!$G$9*(('ANALISI STATICA LINEARE'!$G$29*'ANALISI STATICA LINEARE'!$G$30)/B374^2))))</f>
        <v>6.7069485990755448E-2</v>
      </c>
      <c r="D374" s="171">
        <f>1/'ANALISI STATICA LINEARE'!$G$22*IF(B374&lt;'ANALISI STATICA LINEARE'!$G$28,'ANALISI STATICA LINEARE'!$G$23*'ANALISI STATICA LINEARE'!$G$26*'ANALISI STATICA LINEARE'!$G$33*'ANALISI STATICA LINEARE'!$G$9*(B374/'ANALISI STATICA LINEARE'!$G$28+1/('ANALISI STATICA LINEARE'!$G$33*'ANALISI STATICA LINEARE'!$G$9)*(1-B374/'ANALISI STATICA LINEARE'!$G$28)),IF(B374&lt;'ANALISI STATICA LINEARE'!$G$29,'ANALISI STATICA LINEARE'!$G$23*'ANALISI STATICA LINEARE'!$G$26*'ANALISI STATICA LINEARE'!$G$33*'ANALISI STATICA LINEARE'!$G$9,IF(B374&lt;'ANALISI STATICA LINEARE'!$G$30,'ANALISI STATICA LINEARE'!$G$23*'ANALISI STATICA LINEARE'!$G$26*'ANALISI STATICA LINEARE'!$G$33*'ANALISI STATICA LINEARE'!$G$9*('ANALISI STATICA LINEARE'!$G$29/B374),'ANALISI STATICA LINEARE'!$G$23*'ANALISI STATICA LINEARE'!$G$26*'ANALISI STATICA LINEARE'!$G$33*'ANALISI STATICA LINEARE'!$G$9*(('ANALISI STATICA LINEARE'!$G$29*'ANALISI STATICA LINEARE'!$G$30)/B374^2))))</f>
        <v>2.328801596901231E-2</v>
      </c>
      <c r="E374" s="20"/>
      <c r="F374" s="20"/>
      <c r="G374" s="20"/>
      <c r="H374" s="20"/>
      <c r="I374" s="20"/>
      <c r="J374" s="20"/>
      <c r="K374" s="20"/>
      <c r="L374" s="20"/>
      <c r="M374" s="20"/>
      <c r="N374" s="20"/>
    </row>
    <row r="375" spans="2:14" x14ac:dyDescent="0.25">
      <c r="B375" s="177">
        <f t="shared" si="5"/>
        <v>3.6399999999999664</v>
      </c>
      <c r="C375" s="171">
        <f>1/'ANALISI STATICA LINEARE'!$G$22*IF(B375&lt;'ANALISI STATICA LINEARE'!$G$28,'ANALISI STATICA LINEARE'!$G$23*'ANALISI STATICA LINEARE'!$G$26*'ANALISI STATICA LINEARE'!$G$32*'ANALISI STATICA LINEARE'!$G$9*(B375/'ANALISI STATICA LINEARE'!$G$28+1/('ANALISI STATICA LINEARE'!$G$32*'ANALISI STATICA LINEARE'!$G$9)*(1-B375/'ANALISI STATICA LINEARE'!$G$28)),IF(B375&lt;'ANALISI STATICA LINEARE'!$G$29,'ANALISI STATICA LINEARE'!$G$23*'ANALISI STATICA LINEARE'!$G$26*'ANALISI STATICA LINEARE'!$G$32*'ANALISI STATICA LINEARE'!$G$9,IF(B375&lt;'ANALISI STATICA LINEARE'!$G$30,'ANALISI STATICA LINEARE'!$G$23*'ANALISI STATICA LINEARE'!$G$26*'ANALISI STATICA LINEARE'!$G$32*'ANALISI STATICA LINEARE'!$G$9*('ANALISI STATICA LINEARE'!$G$29/B375),'ANALISI STATICA LINEARE'!$G$23*'ANALISI STATICA LINEARE'!$G$26*'ANALISI STATICA LINEARE'!$G$32*'ANALISI STATICA LINEARE'!$G$9*(('ANALISI STATICA LINEARE'!$G$29*'ANALISI STATICA LINEARE'!$G$30)/B375^2))))</f>
        <v>6.6701478531547023E-2</v>
      </c>
      <c r="D375" s="171">
        <f>1/'ANALISI STATICA LINEARE'!$G$22*IF(B375&lt;'ANALISI STATICA LINEARE'!$G$28,'ANALISI STATICA LINEARE'!$G$23*'ANALISI STATICA LINEARE'!$G$26*'ANALISI STATICA LINEARE'!$G$33*'ANALISI STATICA LINEARE'!$G$9*(B375/'ANALISI STATICA LINEARE'!$G$28+1/('ANALISI STATICA LINEARE'!$G$33*'ANALISI STATICA LINEARE'!$G$9)*(1-B375/'ANALISI STATICA LINEARE'!$G$28)),IF(B375&lt;'ANALISI STATICA LINEARE'!$G$29,'ANALISI STATICA LINEARE'!$G$23*'ANALISI STATICA LINEARE'!$G$26*'ANALISI STATICA LINEARE'!$G$33*'ANALISI STATICA LINEARE'!$G$9,IF(B375&lt;'ANALISI STATICA LINEARE'!$G$30,'ANALISI STATICA LINEARE'!$G$23*'ANALISI STATICA LINEARE'!$G$26*'ANALISI STATICA LINEARE'!$G$33*'ANALISI STATICA LINEARE'!$G$9*('ANALISI STATICA LINEARE'!$G$29/B375),'ANALISI STATICA LINEARE'!$G$23*'ANALISI STATICA LINEARE'!$G$26*'ANALISI STATICA LINEARE'!$G$33*'ANALISI STATICA LINEARE'!$G$9*(('ANALISI STATICA LINEARE'!$G$29*'ANALISI STATICA LINEARE'!$G$30)/B375^2))))</f>
        <v>2.3160235601231607E-2</v>
      </c>
      <c r="E375" s="20"/>
      <c r="F375" s="20"/>
      <c r="G375" s="20"/>
      <c r="H375" s="20"/>
      <c r="I375" s="20"/>
      <c r="J375" s="20"/>
      <c r="K375" s="20"/>
      <c r="L375" s="20"/>
      <c r="M375" s="20"/>
      <c r="N375" s="20"/>
    </row>
    <row r="376" spans="2:14" x14ac:dyDescent="0.25">
      <c r="B376" s="177">
        <f t="shared" si="5"/>
        <v>3.6499999999999662</v>
      </c>
      <c r="C376" s="171">
        <f>1/'ANALISI STATICA LINEARE'!$G$22*IF(B376&lt;'ANALISI STATICA LINEARE'!$G$28,'ANALISI STATICA LINEARE'!$G$23*'ANALISI STATICA LINEARE'!$G$26*'ANALISI STATICA LINEARE'!$G$32*'ANALISI STATICA LINEARE'!$G$9*(B376/'ANALISI STATICA LINEARE'!$G$28+1/('ANALISI STATICA LINEARE'!$G$32*'ANALISI STATICA LINEARE'!$G$9)*(1-B376/'ANALISI STATICA LINEARE'!$G$28)),IF(B376&lt;'ANALISI STATICA LINEARE'!$G$29,'ANALISI STATICA LINEARE'!$G$23*'ANALISI STATICA LINEARE'!$G$26*'ANALISI STATICA LINEARE'!$G$32*'ANALISI STATICA LINEARE'!$G$9,IF(B376&lt;'ANALISI STATICA LINEARE'!$G$30,'ANALISI STATICA LINEARE'!$G$23*'ANALISI STATICA LINEARE'!$G$26*'ANALISI STATICA LINEARE'!$G$32*'ANALISI STATICA LINEARE'!$G$9*('ANALISI STATICA LINEARE'!$G$29/B376),'ANALISI STATICA LINEARE'!$G$23*'ANALISI STATICA LINEARE'!$G$26*'ANALISI STATICA LINEARE'!$G$32*'ANALISI STATICA LINEARE'!$G$9*(('ANALISI STATICA LINEARE'!$G$29*'ANALISI STATICA LINEARE'!$G$30)/B376^2))))</f>
        <v>6.633649164583115E-2</v>
      </c>
      <c r="D376" s="171">
        <f>1/'ANALISI STATICA LINEARE'!$G$22*IF(B376&lt;'ANALISI STATICA LINEARE'!$G$28,'ANALISI STATICA LINEARE'!$G$23*'ANALISI STATICA LINEARE'!$G$26*'ANALISI STATICA LINEARE'!$G$33*'ANALISI STATICA LINEARE'!$G$9*(B376/'ANALISI STATICA LINEARE'!$G$28+1/('ANALISI STATICA LINEARE'!$G$33*'ANALISI STATICA LINEARE'!$G$9)*(1-B376/'ANALISI STATICA LINEARE'!$G$28)),IF(B376&lt;'ANALISI STATICA LINEARE'!$G$29,'ANALISI STATICA LINEARE'!$G$23*'ANALISI STATICA LINEARE'!$G$26*'ANALISI STATICA LINEARE'!$G$33*'ANALISI STATICA LINEARE'!$G$9,IF(B376&lt;'ANALISI STATICA LINEARE'!$G$30,'ANALISI STATICA LINEARE'!$G$23*'ANALISI STATICA LINEARE'!$G$26*'ANALISI STATICA LINEARE'!$G$33*'ANALISI STATICA LINEARE'!$G$9*('ANALISI STATICA LINEARE'!$G$29/B376),'ANALISI STATICA LINEARE'!$G$23*'ANALISI STATICA LINEARE'!$G$26*'ANALISI STATICA LINEARE'!$G$33*'ANALISI STATICA LINEARE'!$G$9*(('ANALISI STATICA LINEARE'!$G$29*'ANALISI STATICA LINEARE'!$G$30)/B376^2))))</f>
        <v>2.3033504043691377E-2</v>
      </c>
      <c r="E376" s="20"/>
      <c r="F376" s="20"/>
      <c r="G376" s="20"/>
      <c r="H376" s="20"/>
      <c r="I376" s="20"/>
      <c r="J376" s="20"/>
      <c r="K376" s="20"/>
      <c r="L376" s="20"/>
      <c r="M376" s="20"/>
      <c r="N376" s="20"/>
    </row>
    <row r="377" spans="2:14" x14ac:dyDescent="0.25">
      <c r="B377" s="177">
        <f t="shared" si="5"/>
        <v>3.6599999999999659</v>
      </c>
      <c r="C377" s="171">
        <f>1/'ANALISI STATICA LINEARE'!$G$22*IF(B377&lt;'ANALISI STATICA LINEARE'!$G$28,'ANALISI STATICA LINEARE'!$G$23*'ANALISI STATICA LINEARE'!$G$26*'ANALISI STATICA LINEARE'!$G$32*'ANALISI STATICA LINEARE'!$G$9*(B377/'ANALISI STATICA LINEARE'!$G$28+1/('ANALISI STATICA LINEARE'!$G$32*'ANALISI STATICA LINEARE'!$G$9)*(1-B377/'ANALISI STATICA LINEARE'!$G$28)),IF(B377&lt;'ANALISI STATICA LINEARE'!$G$29,'ANALISI STATICA LINEARE'!$G$23*'ANALISI STATICA LINEARE'!$G$26*'ANALISI STATICA LINEARE'!$G$32*'ANALISI STATICA LINEARE'!$G$9,IF(B377&lt;'ANALISI STATICA LINEARE'!$G$30,'ANALISI STATICA LINEARE'!$G$23*'ANALISI STATICA LINEARE'!$G$26*'ANALISI STATICA LINEARE'!$G$32*'ANALISI STATICA LINEARE'!$G$9*('ANALISI STATICA LINEARE'!$G$29/B377),'ANALISI STATICA LINEARE'!$G$23*'ANALISI STATICA LINEARE'!$G$26*'ANALISI STATICA LINEARE'!$G$32*'ANALISI STATICA LINEARE'!$G$9*(('ANALISI STATICA LINEARE'!$G$29*'ANALISI STATICA LINEARE'!$G$30)/B377^2))))</f>
        <v>6.597449236701497E-2</v>
      </c>
      <c r="D377" s="171">
        <f>1/'ANALISI STATICA LINEARE'!$G$22*IF(B377&lt;'ANALISI STATICA LINEARE'!$G$28,'ANALISI STATICA LINEARE'!$G$23*'ANALISI STATICA LINEARE'!$G$26*'ANALISI STATICA LINEARE'!$G$33*'ANALISI STATICA LINEARE'!$G$9*(B377/'ANALISI STATICA LINEARE'!$G$28+1/('ANALISI STATICA LINEARE'!$G$33*'ANALISI STATICA LINEARE'!$G$9)*(1-B377/'ANALISI STATICA LINEARE'!$G$28)),IF(B377&lt;'ANALISI STATICA LINEARE'!$G$29,'ANALISI STATICA LINEARE'!$G$23*'ANALISI STATICA LINEARE'!$G$26*'ANALISI STATICA LINEARE'!$G$33*'ANALISI STATICA LINEARE'!$G$9,IF(B377&lt;'ANALISI STATICA LINEARE'!$G$30,'ANALISI STATICA LINEARE'!$G$23*'ANALISI STATICA LINEARE'!$G$26*'ANALISI STATICA LINEARE'!$G$33*'ANALISI STATICA LINEARE'!$G$9*('ANALISI STATICA LINEARE'!$G$29/B377),'ANALISI STATICA LINEARE'!$G$23*'ANALISI STATICA LINEARE'!$G$26*'ANALISI STATICA LINEARE'!$G$33*'ANALISI STATICA LINEARE'!$G$9*(('ANALISI STATICA LINEARE'!$G$29*'ANALISI STATICA LINEARE'!$G$30)/B377^2))))</f>
        <v>2.2907809849657974E-2</v>
      </c>
      <c r="E377" s="20"/>
      <c r="F377" s="20"/>
      <c r="G377" s="20"/>
      <c r="H377" s="20"/>
      <c r="I377" s="20"/>
      <c r="J377" s="20"/>
      <c r="K377" s="20"/>
      <c r="L377" s="20"/>
      <c r="M377" s="20"/>
      <c r="N377" s="20"/>
    </row>
    <row r="378" spans="2:14" x14ac:dyDescent="0.25">
      <c r="B378" s="177">
        <f t="shared" si="5"/>
        <v>3.6699999999999657</v>
      </c>
      <c r="C378" s="171">
        <f>1/'ANALISI STATICA LINEARE'!$G$22*IF(B378&lt;'ANALISI STATICA LINEARE'!$G$28,'ANALISI STATICA LINEARE'!$G$23*'ANALISI STATICA LINEARE'!$G$26*'ANALISI STATICA LINEARE'!$G$32*'ANALISI STATICA LINEARE'!$G$9*(B378/'ANALISI STATICA LINEARE'!$G$28+1/('ANALISI STATICA LINEARE'!$G$32*'ANALISI STATICA LINEARE'!$G$9)*(1-B378/'ANALISI STATICA LINEARE'!$G$28)),IF(B378&lt;'ANALISI STATICA LINEARE'!$G$29,'ANALISI STATICA LINEARE'!$G$23*'ANALISI STATICA LINEARE'!$G$26*'ANALISI STATICA LINEARE'!$G$32*'ANALISI STATICA LINEARE'!$G$9,IF(B378&lt;'ANALISI STATICA LINEARE'!$G$30,'ANALISI STATICA LINEARE'!$G$23*'ANALISI STATICA LINEARE'!$G$26*'ANALISI STATICA LINEARE'!$G$32*'ANALISI STATICA LINEARE'!$G$9*('ANALISI STATICA LINEARE'!$G$29/B378),'ANALISI STATICA LINEARE'!$G$23*'ANALISI STATICA LINEARE'!$G$26*'ANALISI STATICA LINEARE'!$G$32*'ANALISI STATICA LINEARE'!$G$9*(('ANALISI STATICA LINEARE'!$G$29*'ANALISI STATICA LINEARE'!$G$30)/B378^2))))</f>
        <v>6.5615448177028982E-2</v>
      </c>
      <c r="D378" s="171">
        <f>1/'ANALISI STATICA LINEARE'!$G$22*IF(B378&lt;'ANALISI STATICA LINEARE'!$G$28,'ANALISI STATICA LINEARE'!$G$23*'ANALISI STATICA LINEARE'!$G$26*'ANALISI STATICA LINEARE'!$G$33*'ANALISI STATICA LINEARE'!$G$9*(B378/'ANALISI STATICA LINEARE'!$G$28+1/('ANALISI STATICA LINEARE'!$G$33*'ANALISI STATICA LINEARE'!$G$9)*(1-B378/'ANALISI STATICA LINEARE'!$G$28)),IF(B378&lt;'ANALISI STATICA LINEARE'!$G$29,'ANALISI STATICA LINEARE'!$G$23*'ANALISI STATICA LINEARE'!$G$26*'ANALISI STATICA LINEARE'!$G$33*'ANALISI STATICA LINEARE'!$G$9,IF(B378&lt;'ANALISI STATICA LINEARE'!$G$30,'ANALISI STATICA LINEARE'!$G$23*'ANALISI STATICA LINEARE'!$G$26*'ANALISI STATICA LINEARE'!$G$33*'ANALISI STATICA LINEARE'!$G$9*('ANALISI STATICA LINEARE'!$G$29/B378),'ANALISI STATICA LINEARE'!$G$23*'ANALISI STATICA LINEARE'!$G$26*'ANALISI STATICA LINEARE'!$G$33*'ANALISI STATICA LINEARE'!$G$9*(('ANALISI STATICA LINEARE'!$G$29*'ANALISI STATICA LINEARE'!$G$30)/B378^2))))</f>
        <v>2.2783141728135066E-2</v>
      </c>
      <c r="E378" s="20"/>
      <c r="F378" s="20"/>
      <c r="G378" s="20"/>
      <c r="H378" s="20"/>
      <c r="I378" s="20"/>
      <c r="J378" s="20"/>
      <c r="K378" s="20"/>
      <c r="L378" s="20"/>
      <c r="M378" s="20"/>
      <c r="N378" s="20"/>
    </row>
    <row r="379" spans="2:14" x14ac:dyDescent="0.25">
      <c r="B379" s="177">
        <f t="shared" si="5"/>
        <v>3.6799999999999655</v>
      </c>
      <c r="C379" s="171">
        <f>1/'ANALISI STATICA LINEARE'!$G$22*IF(B379&lt;'ANALISI STATICA LINEARE'!$G$28,'ANALISI STATICA LINEARE'!$G$23*'ANALISI STATICA LINEARE'!$G$26*'ANALISI STATICA LINEARE'!$G$32*'ANALISI STATICA LINEARE'!$G$9*(B379/'ANALISI STATICA LINEARE'!$G$28+1/('ANALISI STATICA LINEARE'!$G$32*'ANALISI STATICA LINEARE'!$G$9)*(1-B379/'ANALISI STATICA LINEARE'!$G$28)),IF(B379&lt;'ANALISI STATICA LINEARE'!$G$29,'ANALISI STATICA LINEARE'!$G$23*'ANALISI STATICA LINEARE'!$G$26*'ANALISI STATICA LINEARE'!$G$32*'ANALISI STATICA LINEARE'!$G$9,IF(B379&lt;'ANALISI STATICA LINEARE'!$G$30,'ANALISI STATICA LINEARE'!$G$23*'ANALISI STATICA LINEARE'!$G$26*'ANALISI STATICA LINEARE'!$G$32*'ANALISI STATICA LINEARE'!$G$9*('ANALISI STATICA LINEARE'!$G$29/B379),'ANALISI STATICA LINEARE'!$G$23*'ANALISI STATICA LINEARE'!$G$26*'ANALISI STATICA LINEARE'!$G$32*'ANALISI STATICA LINEARE'!$G$9*(('ANALISI STATICA LINEARE'!$G$29*'ANALISI STATICA LINEARE'!$G$30)/B379^2))))</f>
        <v>6.5259326999024231E-2</v>
      </c>
      <c r="D379" s="171">
        <f>1/'ANALISI STATICA LINEARE'!$G$22*IF(B379&lt;'ANALISI STATICA LINEARE'!$G$28,'ANALISI STATICA LINEARE'!$G$23*'ANALISI STATICA LINEARE'!$G$26*'ANALISI STATICA LINEARE'!$G$33*'ANALISI STATICA LINEARE'!$G$9*(B379/'ANALISI STATICA LINEARE'!$G$28+1/('ANALISI STATICA LINEARE'!$G$33*'ANALISI STATICA LINEARE'!$G$9)*(1-B379/'ANALISI STATICA LINEARE'!$G$28)),IF(B379&lt;'ANALISI STATICA LINEARE'!$G$29,'ANALISI STATICA LINEARE'!$G$23*'ANALISI STATICA LINEARE'!$G$26*'ANALISI STATICA LINEARE'!$G$33*'ANALISI STATICA LINEARE'!$G$9,IF(B379&lt;'ANALISI STATICA LINEARE'!$G$30,'ANALISI STATICA LINEARE'!$G$23*'ANALISI STATICA LINEARE'!$G$26*'ANALISI STATICA LINEARE'!$G$33*'ANALISI STATICA LINEARE'!$G$9*('ANALISI STATICA LINEARE'!$G$29/B379),'ANALISI STATICA LINEARE'!$G$23*'ANALISI STATICA LINEARE'!$G$26*'ANALISI STATICA LINEARE'!$G$33*'ANALISI STATICA LINEARE'!$G$9*(('ANALISI STATICA LINEARE'!$G$29*'ANALISI STATICA LINEARE'!$G$30)/B379^2))))</f>
        <v>2.2659488541327859E-2</v>
      </c>
      <c r="E379" s="20"/>
      <c r="F379" s="20"/>
      <c r="G379" s="20"/>
      <c r="H379" s="20"/>
      <c r="I379" s="20"/>
      <c r="J379" s="20"/>
      <c r="K379" s="20"/>
      <c r="L379" s="20"/>
      <c r="M379" s="20"/>
      <c r="N379" s="20"/>
    </row>
    <row r="380" spans="2:14" x14ac:dyDescent="0.25">
      <c r="B380" s="177">
        <f t="shared" si="5"/>
        <v>3.6899999999999653</v>
      </c>
      <c r="C380" s="171">
        <f>1/'ANALISI STATICA LINEARE'!$G$22*IF(B380&lt;'ANALISI STATICA LINEARE'!$G$28,'ANALISI STATICA LINEARE'!$G$23*'ANALISI STATICA LINEARE'!$G$26*'ANALISI STATICA LINEARE'!$G$32*'ANALISI STATICA LINEARE'!$G$9*(B380/'ANALISI STATICA LINEARE'!$G$28+1/('ANALISI STATICA LINEARE'!$G$32*'ANALISI STATICA LINEARE'!$G$9)*(1-B380/'ANALISI STATICA LINEARE'!$G$28)),IF(B380&lt;'ANALISI STATICA LINEARE'!$G$29,'ANALISI STATICA LINEARE'!$G$23*'ANALISI STATICA LINEARE'!$G$26*'ANALISI STATICA LINEARE'!$G$32*'ANALISI STATICA LINEARE'!$G$9,IF(B380&lt;'ANALISI STATICA LINEARE'!$G$30,'ANALISI STATICA LINEARE'!$G$23*'ANALISI STATICA LINEARE'!$G$26*'ANALISI STATICA LINEARE'!$G$32*'ANALISI STATICA LINEARE'!$G$9*('ANALISI STATICA LINEARE'!$G$29/B380),'ANALISI STATICA LINEARE'!$G$23*'ANALISI STATICA LINEARE'!$G$26*'ANALISI STATICA LINEARE'!$G$32*'ANALISI STATICA LINEARE'!$G$9*(('ANALISI STATICA LINEARE'!$G$29*'ANALISI STATICA LINEARE'!$G$30)/B380^2))))</f>
        <v>6.4906097190207609E-2</v>
      </c>
      <c r="D380" s="171">
        <f>1/'ANALISI STATICA LINEARE'!$G$22*IF(B380&lt;'ANALISI STATICA LINEARE'!$G$28,'ANALISI STATICA LINEARE'!$G$23*'ANALISI STATICA LINEARE'!$G$26*'ANALISI STATICA LINEARE'!$G$33*'ANALISI STATICA LINEARE'!$G$9*(B380/'ANALISI STATICA LINEARE'!$G$28+1/('ANALISI STATICA LINEARE'!$G$33*'ANALISI STATICA LINEARE'!$G$9)*(1-B380/'ANALISI STATICA LINEARE'!$G$28)),IF(B380&lt;'ANALISI STATICA LINEARE'!$G$29,'ANALISI STATICA LINEARE'!$G$23*'ANALISI STATICA LINEARE'!$G$26*'ANALISI STATICA LINEARE'!$G$33*'ANALISI STATICA LINEARE'!$G$9,IF(B380&lt;'ANALISI STATICA LINEARE'!$G$30,'ANALISI STATICA LINEARE'!$G$23*'ANALISI STATICA LINEARE'!$G$26*'ANALISI STATICA LINEARE'!$G$33*'ANALISI STATICA LINEARE'!$G$9*('ANALISI STATICA LINEARE'!$G$29/B380),'ANALISI STATICA LINEARE'!$G$23*'ANALISI STATICA LINEARE'!$G$26*'ANALISI STATICA LINEARE'!$G$33*'ANALISI STATICA LINEARE'!$G$9*(('ANALISI STATICA LINEARE'!$G$29*'ANALISI STATICA LINEARE'!$G$30)/B380^2))))</f>
        <v>2.2536839302155422E-2</v>
      </c>
      <c r="E380" s="20"/>
      <c r="F380" s="20"/>
      <c r="G380" s="20"/>
      <c r="H380" s="20"/>
      <c r="I380" s="20"/>
      <c r="J380" s="20"/>
      <c r="K380" s="20"/>
      <c r="L380" s="20"/>
      <c r="M380" s="20"/>
      <c r="N380" s="20"/>
    </row>
    <row r="381" spans="2:14" x14ac:dyDescent="0.25">
      <c r="B381" s="177">
        <f t="shared" si="5"/>
        <v>3.6999999999999651</v>
      </c>
      <c r="C381" s="171">
        <f>1/'ANALISI STATICA LINEARE'!$G$22*IF(B381&lt;'ANALISI STATICA LINEARE'!$G$28,'ANALISI STATICA LINEARE'!$G$23*'ANALISI STATICA LINEARE'!$G$26*'ANALISI STATICA LINEARE'!$G$32*'ANALISI STATICA LINEARE'!$G$9*(B381/'ANALISI STATICA LINEARE'!$G$28+1/('ANALISI STATICA LINEARE'!$G$32*'ANALISI STATICA LINEARE'!$G$9)*(1-B381/'ANALISI STATICA LINEARE'!$G$28)),IF(B381&lt;'ANALISI STATICA LINEARE'!$G$29,'ANALISI STATICA LINEARE'!$G$23*'ANALISI STATICA LINEARE'!$G$26*'ANALISI STATICA LINEARE'!$G$32*'ANALISI STATICA LINEARE'!$G$9,IF(B381&lt;'ANALISI STATICA LINEARE'!$G$30,'ANALISI STATICA LINEARE'!$G$23*'ANALISI STATICA LINEARE'!$G$26*'ANALISI STATICA LINEARE'!$G$32*'ANALISI STATICA LINEARE'!$G$9*('ANALISI STATICA LINEARE'!$G$29/B381),'ANALISI STATICA LINEARE'!$G$23*'ANALISI STATICA LINEARE'!$G$26*'ANALISI STATICA LINEARE'!$G$32*'ANALISI STATICA LINEARE'!$G$9*(('ANALISI STATICA LINEARE'!$G$29*'ANALISI STATICA LINEARE'!$G$30)/B381^2))))</f>
        <v>6.4555727534812701E-2</v>
      </c>
      <c r="D381" s="171">
        <f>1/'ANALISI STATICA LINEARE'!$G$22*IF(B381&lt;'ANALISI STATICA LINEARE'!$G$28,'ANALISI STATICA LINEARE'!$G$23*'ANALISI STATICA LINEARE'!$G$26*'ANALISI STATICA LINEARE'!$G$33*'ANALISI STATICA LINEARE'!$G$9*(B381/'ANALISI STATICA LINEARE'!$G$28+1/('ANALISI STATICA LINEARE'!$G$33*'ANALISI STATICA LINEARE'!$G$9)*(1-B381/'ANALISI STATICA LINEARE'!$G$28)),IF(B381&lt;'ANALISI STATICA LINEARE'!$G$29,'ANALISI STATICA LINEARE'!$G$23*'ANALISI STATICA LINEARE'!$G$26*'ANALISI STATICA LINEARE'!$G$33*'ANALISI STATICA LINEARE'!$G$9,IF(B381&lt;'ANALISI STATICA LINEARE'!$G$30,'ANALISI STATICA LINEARE'!$G$23*'ANALISI STATICA LINEARE'!$G$26*'ANALISI STATICA LINEARE'!$G$33*'ANALISI STATICA LINEARE'!$G$9*('ANALISI STATICA LINEARE'!$G$29/B381),'ANALISI STATICA LINEARE'!$G$23*'ANALISI STATICA LINEARE'!$G$26*'ANALISI STATICA LINEARE'!$G$33*'ANALISI STATICA LINEARE'!$G$9*(('ANALISI STATICA LINEARE'!$G$29*'ANALISI STATICA LINEARE'!$G$30)/B381^2))))</f>
        <v>2.2415183171809967E-2</v>
      </c>
      <c r="E381" s="20"/>
      <c r="F381" s="20"/>
      <c r="G381" s="20"/>
      <c r="H381" s="20"/>
      <c r="I381" s="20"/>
      <c r="J381" s="20"/>
      <c r="K381" s="20"/>
      <c r="L381" s="20"/>
      <c r="M381" s="20"/>
      <c r="N381" s="20"/>
    </row>
    <row r="382" spans="2:14" x14ac:dyDescent="0.25">
      <c r="B382" s="177">
        <f t="shared" si="5"/>
        <v>3.7099999999999649</v>
      </c>
      <c r="C382" s="171">
        <f>1/'ANALISI STATICA LINEARE'!$G$22*IF(B382&lt;'ANALISI STATICA LINEARE'!$G$28,'ANALISI STATICA LINEARE'!$G$23*'ANALISI STATICA LINEARE'!$G$26*'ANALISI STATICA LINEARE'!$G$32*'ANALISI STATICA LINEARE'!$G$9*(B382/'ANALISI STATICA LINEARE'!$G$28+1/('ANALISI STATICA LINEARE'!$G$32*'ANALISI STATICA LINEARE'!$G$9)*(1-B382/'ANALISI STATICA LINEARE'!$G$28)),IF(B382&lt;'ANALISI STATICA LINEARE'!$G$29,'ANALISI STATICA LINEARE'!$G$23*'ANALISI STATICA LINEARE'!$G$26*'ANALISI STATICA LINEARE'!$G$32*'ANALISI STATICA LINEARE'!$G$9,IF(B382&lt;'ANALISI STATICA LINEARE'!$G$30,'ANALISI STATICA LINEARE'!$G$23*'ANALISI STATICA LINEARE'!$G$26*'ANALISI STATICA LINEARE'!$G$32*'ANALISI STATICA LINEARE'!$G$9*('ANALISI STATICA LINEARE'!$G$29/B382),'ANALISI STATICA LINEARE'!$G$23*'ANALISI STATICA LINEARE'!$G$26*'ANALISI STATICA LINEARE'!$G$32*'ANALISI STATICA LINEARE'!$G$9*(('ANALISI STATICA LINEARE'!$G$29*'ANALISI STATICA LINEARE'!$G$30)/B382^2))))</f>
        <v>6.4208187237203007E-2</v>
      </c>
      <c r="D382" s="171">
        <f>1/'ANALISI STATICA LINEARE'!$G$22*IF(B382&lt;'ANALISI STATICA LINEARE'!$G$28,'ANALISI STATICA LINEARE'!$G$23*'ANALISI STATICA LINEARE'!$G$26*'ANALISI STATICA LINEARE'!$G$33*'ANALISI STATICA LINEARE'!$G$9*(B382/'ANALISI STATICA LINEARE'!$G$28+1/('ANALISI STATICA LINEARE'!$G$33*'ANALISI STATICA LINEARE'!$G$9)*(1-B382/'ANALISI STATICA LINEARE'!$G$28)),IF(B382&lt;'ANALISI STATICA LINEARE'!$G$29,'ANALISI STATICA LINEARE'!$G$23*'ANALISI STATICA LINEARE'!$G$26*'ANALISI STATICA LINEARE'!$G$33*'ANALISI STATICA LINEARE'!$G$9,IF(B382&lt;'ANALISI STATICA LINEARE'!$G$30,'ANALISI STATICA LINEARE'!$G$23*'ANALISI STATICA LINEARE'!$G$26*'ANALISI STATICA LINEARE'!$G$33*'ANALISI STATICA LINEARE'!$G$9*('ANALISI STATICA LINEARE'!$G$29/B382),'ANALISI STATICA LINEARE'!$G$23*'ANALISI STATICA LINEARE'!$G$26*'ANALISI STATICA LINEARE'!$G$33*'ANALISI STATICA LINEARE'!$G$9*(('ANALISI STATICA LINEARE'!$G$29*'ANALISI STATICA LINEARE'!$G$30)/B382^2))))</f>
        <v>2.2294509457362159E-2</v>
      </c>
      <c r="E382" s="20"/>
      <c r="F382" s="20"/>
      <c r="G382" s="20"/>
      <c r="H382" s="20"/>
      <c r="I382" s="20"/>
      <c r="J382" s="20"/>
      <c r="K382" s="20"/>
      <c r="L382" s="20"/>
      <c r="M382" s="20"/>
      <c r="N382" s="20"/>
    </row>
    <row r="383" spans="2:14" x14ac:dyDescent="0.25">
      <c r="B383" s="177">
        <f t="shared" si="5"/>
        <v>3.7199999999999647</v>
      </c>
      <c r="C383" s="171">
        <f>1/'ANALISI STATICA LINEARE'!$G$22*IF(B383&lt;'ANALISI STATICA LINEARE'!$G$28,'ANALISI STATICA LINEARE'!$G$23*'ANALISI STATICA LINEARE'!$G$26*'ANALISI STATICA LINEARE'!$G$32*'ANALISI STATICA LINEARE'!$G$9*(B383/'ANALISI STATICA LINEARE'!$G$28+1/('ANALISI STATICA LINEARE'!$G$32*'ANALISI STATICA LINEARE'!$G$9)*(1-B383/'ANALISI STATICA LINEARE'!$G$28)),IF(B383&lt;'ANALISI STATICA LINEARE'!$G$29,'ANALISI STATICA LINEARE'!$G$23*'ANALISI STATICA LINEARE'!$G$26*'ANALISI STATICA LINEARE'!$G$32*'ANALISI STATICA LINEARE'!$G$9,IF(B383&lt;'ANALISI STATICA LINEARE'!$G$30,'ANALISI STATICA LINEARE'!$G$23*'ANALISI STATICA LINEARE'!$G$26*'ANALISI STATICA LINEARE'!$G$32*'ANALISI STATICA LINEARE'!$G$9*('ANALISI STATICA LINEARE'!$G$29/B383),'ANALISI STATICA LINEARE'!$G$23*'ANALISI STATICA LINEARE'!$G$26*'ANALISI STATICA LINEARE'!$G$32*'ANALISI STATICA LINEARE'!$G$9*(('ANALISI STATICA LINEARE'!$G$29*'ANALISI STATICA LINEARE'!$G$30)/B383^2))))</f>
        <v>6.3863445915104788E-2</v>
      </c>
      <c r="D383" s="171">
        <f>1/'ANALISI STATICA LINEARE'!$G$22*IF(B383&lt;'ANALISI STATICA LINEARE'!$G$28,'ANALISI STATICA LINEARE'!$G$23*'ANALISI STATICA LINEARE'!$G$26*'ANALISI STATICA LINEARE'!$G$33*'ANALISI STATICA LINEARE'!$G$9*(B383/'ANALISI STATICA LINEARE'!$G$28+1/('ANALISI STATICA LINEARE'!$G$33*'ANALISI STATICA LINEARE'!$G$9)*(1-B383/'ANALISI STATICA LINEARE'!$G$28)),IF(B383&lt;'ANALISI STATICA LINEARE'!$G$29,'ANALISI STATICA LINEARE'!$G$23*'ANALISI STATICA LINEARE'!$G$26*'ANALISI STATICA LINEARE'!$G$33*'ANALISI STATICA LINEARE'!$G$9,IF(B383&lt;'ANALISI STATICA LINEARE'!$G$30,'ANALISI STATICA LINEARE'!$G$23*'ANALISI STATICA LINEARE'!$G$26*'ANALISI STATICA LINEARE'!$G$33*'ANALISI STATICA LINEARE'!$G$9*('ANALISI STATICA LINEARE'!$G$29/B383),'ANALISI STATICA LINEARE'!$G$23*'ANALISI STATICA LINEARE'!$G$26*'ANALISI STATICA LINEARE'!$G$33*'ANALISI STATICA LINEARE'!$G$9*(('ANALISI STATICA LINEARE'!$G$29*'ANALISI STATICA LINEARE'!$G$30)/B383^2))))</f>
        <v>2.2174807609411387E-2</v>
      </c>
      <c r="E383" s="20"/>
      <c r="F383" s="20"/>
      <c r="G383" s="20"/>
      <c r="H383" s="20"/>
      <c r="I383" s="20"/>
      <c r="J383" s="20"/>
      <c r="K383" s="20"/>
      <c r="L383" s="20"/>
      <c r="M383" s="20"/>
      <c r="N383" s="20"/>
    </row>
    <row r="384" spans="2:14" x14ac:dyDescent="0.25">
      <c r="B384" s="177">
        <f t="shared" si="5"/>
        <v>3.7299999999999645</v>
      </c>
      <c r="C384" s="171">
        <f>1/'ANALISI STATICA LINEARE'!$G$22*IF(B384&lt;'ANALISI STATICA LINEARE'!$G$28,'ANALISI STATICA LINEARE'!$G$23*'ANALISI STATICA LINEARE'!$G$26*'ANALISI STATICA LINEARE'!$G$32*'ANALISI STATICA LINEARE'!$G$9*(B384/'ANALISI STATICA LINEARE'!$G$28+1/('ANALISI STATICA LINEARE'!$G$32*'ANALISI STATICA LINEARE'!$G$9)*(1-B384/'ANALISI STATICA LINEARE'!$G$28)),IF(B384&lt;'ANALISI STATICA LINEARE'!$G$29,'ANALISI STATICA LINEARE'!$G$23*'ANALISI STATICA LINEARE'!$G$26*'ANALISI STATICA LINEARE'!$G$32*'ANALISI STATICA LINEARE'!$G$9,IF(B384&lt;'ANALISI STATICA LINEARE'!$G$30,'ANALISI STATICA LINEARE'!$G$23*'ANALISI STATICA LINEARE'!$G$26*'ANALISI STATICA LINEARE'!$G$32*'ANALISI STATICA LINEARE'!$G$9*('ANALISI STATICA LINEARE'!$G$29/B384),'ANALISI STATICA LINEARE'!$G$23*'ANALISI STATICA LINEARE'!$G$26*'ANALISI STATICA LINEARE'!$G$32*'ANALISI STATICA LINEARE'!$G$9*(('ANALISI STATICA LINEARE'!$G$29*'ANALISI STATICA LINEARE'!$G$30)/B384^2))))</f>
        <v>6.3521473592966685E-2</v>
      </c>
      <c r="D384" s="171">
        <f>1/'ANALISI STATICA LINEARE'!$G$22*IF(B384&lt;'ANALISI STATICA LINEARE'!$G$28,'ANALISI STATICA LINEARE'!$G$23*'ANALISI STATICA LINEARE'!$G$26*'ANALISI STATICA LINEARE'!$G$33*'ANALISI STATICA LINEARE'!$G$9*(B384/'ANALISI STATICA LINEARE'!$G$28+1/('ANALISI STATICA LINEARE'!$G$33*'ANALISI STATICA LINEARE'!$G$9)*(1-B384/'ANALISI STATICA LINEARE'!$G$28)),IF(B384&lt;'ANALISI STATICA LINEARE'!$G$29,'ANALISI STATICA LINEARE'!$G$23*'ANALISI STATICA LINEARE'!$G$26*'ANALISI STATICA LINEARE'!$G$33*'ANALISI STATICA LINEARE'!$G$9,IF(B384&lt;'ANALISI STATICA LINEARE'!$G$30,'ANALISI STATICA LINEARE'!$G$23*'ANALISI STATICA LINEARE'!$G$26*'ANALISI STATICA LINEARE'!$G$33*'ANALISI STATICA LINEARE'!$G$9*('ANALISI STATICA LINEARE'!$G$29/B384),'ANALISI STATICA LINEARE'!$G$23*'ANALISI STATICA LINEARE'!$G$26*'ANALISI STATICA LINEARE'!$G$33*'ANALISI STATICA LINEARE'!$G$9*(('ANALISI STATICA LINEARE'!$G$29*'ANALISI STATICA LINEARE'!$G$30)/B384^2))))</f>
        <v>2.2056067219780099E-2</v>
      </c>
      <c r="E384" s="20"/>
      <c r="F384" s="20"/>
      <c r="G384" s="20"/>
      <c r="H384" s="20"/>
      <c r="I384" s="20"/>
      <c r="J384" s="20"/>
      <c r="K384" s="20"/>
      <c r="L384" s="20"/>
      <c r="M384" s="20"/>
      <c r="N384" s="20"/>
    </row>
    <row r="385" spans="2:14" x14ac:dyDescent="0.25">
      <c r="B385" s="177">
        <f t="shared" si="5"/>
        <v>3.7399999999999642</v>
      </c>
      <c r="C385" s="171">
        <f>1/'ANALISI STATICA LINEARE'!$G$22*IF(B385&lt;'ANALISI STATICA LINEARE'!$G$28,'ANALISI STATICA LINEARE'!$G$23*'ANALISI STATICA LINEARE'!$G$26*'ANALISI STATICA LINEARE'!$G$32*'ANALISI STATICA LINEARE'!$G$9*(B385/'ANALISI STATICA LINEARE'!$G$28+1/('ANALISI STATICA LINEARE'!$G$32*'ANALISI STATICA LINEARE'!$G$9)*(1-B385/'ANALISI STATICA LINEARE'!$G$28)),IF(B385&lt;'ANALISI STATICA LINEARE'!$G$29,'ANALISI STATICA LINEARE'!$G$23*'ANALISI STATICA LINEARE'!$G$26*'ANALISI STATICA LINEARE'!$G$32*'ANALISI STATICA LINEARE'!$G$9,IF(B385&lt;'ANALISI STATICA LINEARE'!$G$30,'ANALISI STATICA LINEARE'!$G$23*'ANALISI STATICA LINEARE'!$G$26*'ANALISI STATICA LINEARE'!$G$32*'ANALISI STATICA LINEARE'!$G$9*('ANALISI STATICA LINEARE'!$G$29/B385),'ANALISI STATICA LINEARE'!$G$23*'ANALISI STATICA LINEARE'!$G$26*'ANALISI STATICA LINEARE'!$G$32*'ANALISI STATICA LINEARE'!$G$9*(('ANALISI STATICA LINEARE'!$G$29*'ANALISI STATICA LINEARE'!$G$30)/B385^2))))</f>
        <v>6.3182240695443537E-2</v>
      </c>
      <c r="D385" s="171">
        <f>1/'ANALISI STATICA LINEARE'!$G$22*IF(B385&lt;'ANALISI STATICA LINEARE'!$G$28,'ANALISI STATICA LINEARE'!$G$23*'ANALISI STATICA LINEARE'!$G$26*'ANALISI STATICA LINEARE'!$G$33*'ANALISI STATICA LINEARE'!$G$9*(B385/'ANALISI STATICA LINEARE'!$G$28+1/('ANALISI STATICA LINEARE'!$G$33*'ANALISI STATICA LINEARE'!$G$9)*(1-B385/'ANALISI STATICA LINEARE'!$G$28)),IF(B385&lt;'ANALISI STATICA LINEARE'!$G$29,'ANALISI STATICA LINEARE'!$G$23*'ANALISI STATICA LINEARE'!$G$26*'ANALISI STATICA LINEARE'!$G$33*'ANALISI STATICA LINEARE'!$G$9,IF(B385&lt;'ANALISI STATICA LINEARE'!$G$30,'ANALISI STATICA LINEARE'!$G$23*'ANALISI STATICA LINEARE'!$G$26*'ANALISI STATICA LINEARE'!$G$33*'ANALISI STATICA LINEARE'!$G$9*('ANALISI STATICA LINEARE'!$G$29/B385),'ANALISI STATICA LINEARE'!$G$23*'ANALISI STATICA LINEARE'!$G$26*'ANALISI STATICA LINEARE'!$G$33*'ANALISI STATICA LINEARE'!$G$9*(('ANALISI STATICA LINEARE'!$G$29*'ANALISI STATICA LINEARE'!$G$30)/B385^2))))</f>
        <v>2.1938278019251231E-2</v>
      </c>
      <c r="E385" s="20"/>
      <c r="F385" s="20"/>
      <c r="G385" s="20"/>
      <c r="H385" s="20"/>
      <c r="I385" s="20"/>
      <c r="J385" s="20"/>
      <c r="K385" s="20"/>
      <c r="L385" s="20"/>
      <c r="M385" s="20"/>
      <c r="N385" s="20"/>
    </row>
    <row r="386" spans="2:14" x14ac:dyDescent="0.25">
      <c r="B386" s="177">
        <f t="shared" si="5"/>
        <v>3.749999999999964</v>
      </c>
      <c r="C386" s="171">
        <f>1/'ANALISI STATICA LINEARE'!$G$22*IF(B386&lt;'ANALISI STATICA LINEARE'!$G$28,'ANALISI STATICA LINEARE'!$G$23*'ANALISI STATICA LINEARE'!$G$26*'ANALISI STATICA LINEARE'!$G$32*'ANALISI STATICA LINEARE'!$G$9*(B386/'ANALISI STATICA LINEARE'!$G$28+1/('ANALISI STATICA LINEARE'!$G$32*'ANALISI STATICA LINEARE'!$G$9)*(1-B386/'ANALISI STATICA LINEARE'!$G$28)),IF(B386&lt;'ANALISI STATICA LINEARE'!$G$29,'ANALISI STATICA LINEARE'!$G$23*'ANALISI STATICA LINEARE'!$G$26*'ANALISI STATICA LINEARE'!$G$32*'ANALISI STATICA LINEARE'!$G$9,IF(B386&lt;'ANALISI STATICA LINEARE'!$G$30,'ANALISI STATICA LINEARE'!$G$23*'ANALISI STATICA LINEARE'!$G$26*'ANALISI STATICA LINEARE'!$G$32*'ANALISI STATICA LINEARE'!$G$9*('ANALISI STATICA LINEARE'!$G$29/B386),'ANALISI STATICA LINEARE'!$G$23*'ANALISI STATICA LINEARE'!$G$26*'ANALISI STATICA LINEARE'!$G$32*'ANALISI STATICA LINEARE'!$G$9*(('ANALISI STATICA LINEARE'!$G$29*'ANALISI STATICA LINEARE'!$G$30)/B386^2))))</f>
        <v>6.2845718041001683E-2</v>
      </c>
      <c r="D386" s="171">
        <f>1/'ANALISI STATICA LINEARE'!$G$22*IF(B386&lt;'ANALISI STATICA LINEARE'!$G$28,'ANALISI STATICA LINEARE'!$G$23*'ANALISI STATICA LINEARE'!$G$26*'ANALISI STATICA LINEARE'!$G$33*'ANALISI STATICA LINEARE'!$G$9*(B386/'ANALISI STATICA LINEARE'!$G$28+1/('ANALISI STATICA LINEARE'!$G$33*'ANALISI STATICA LINEARE'!$G$9)*(1-B386/'ANALISI STATICA LINEARE'!$G$28)),IF(B386&lt;'ANALISI STATICA LINEARE'!$G$29,'ANALISI STATICA LINEARE'!$G$23*'ANALISI STATICA LINEARE'!$G$26*'ANALISI STATICA LINEARE'!$G$33*'ANALISI STATICA LINEARE'!$G$9,IF(B386&lt;'ANALISI STATICA LINEARE'!$G$30,'ANALISI STATICA LINEARE'!$G$23*'ANALISI STATICA LINEARE'!$G$26*'ANALISI STATICA LINEARE'!$G$33*'ANALISI STATICA LINEARE'!$G$9*('ANALISI STATICA LINEARE'!$G$29/B386),'ANALISI STATICA LINEARE'!$G$23*'ANALISI STATICA LINEARE'!$G$26*'ANALISI STATICA LINEARE'!$G$33*'ANALISI STATICA LINEARE'!$G$9*(('ANALISI STATICA LINEARE'!$G$29*'ANALISI STATICA LINEARE'!$G$30)/B386^2))))</f>
        <v>2.1821429875347808E-2</v>
      </c>
      <c r="E386" s="20"/>
      <c r="F386" s="20"/>
      <c r="G386" s="20"/>
      <c r="H386" s="20"/>
      <c r="I386" s="20"/>
      <c r="J386" s="20"/>
      <c r="K386" s="20"/>
      <c r="L386" s="20"/>
      <c r="M386" s="20"/>
      <c r="N386" s="20"/>
    </row>
    <row r="387" spans="2:14" x14ac:dyDescent="0.25">
      <c r="B387" s="177">
        <f t="shared" si="5"/>
        <v>3.7599999999999638</v>
      </c>
      <c r="C387" s="171">
        <f>1/'ANALISI STATICA LINEARE'!$G$22*IF(B387&lt;'ANALISI STATICA LINEARE'!$G$28,'ANALISI STATICA LINEARE'!$G$23*'ANALISI STATICA LINEARE'!$G$26*'ANALISI STATICA LINEARE'!$G$32*'ANALISI STATICA LINEARE'!$G$9*(B387/'ANALISI STATICA LINEARE'!$G$28+1/('ANALISI STATICA LINEARE'!$G$32*'ANALISI STATICA LINEARE'!$G$9)*(1-B387/'ANALISI STATICA LINEARE'!$G$28)),IF(B387&lt;'ANALISI STATICA LINEARE'!$G$29,'ANALISI STATICA LINEARE'!$G$23*'ANALISI STATICA LINEARE'!$G$26*'ANALISI STATICA LINEARE'!$G$32*'ANALISI STATICA LINEARE'!$G$9,IF(B387&lt;'ANALISI STATICA LINEARE'!$G$30,'ANALISI STATICA LINEARE'!$G$23*'ANALISI STATICA LINEARE'!$G$26*'ANALISI STATICA LINEARE'!$G$32*'ANALISI STATICA LINEARE'!$G$9*('ANALISI STATICA LINEARE'!$G$29/B387),'ANALISI STATICA LINEARE'!$G$23*'ANALISI STATICA LINEARE'!$G$26*'ANALISI STATICA LINEARE'!$G$32*'ANALISI STATICA LINEARE'!$G$9*(('ANALISI STATICA LINEARE'!$G$29*'ANALISI STATICA LINEARE'!$G$30)/B387^2))))</f>
        <v>6.2511876835642993E-2</v>
      </c>
      <c r="D387" s="171">
        <f>1/'ANALISI STATICA LINEARE'!$G$22*IF(B387&lt;'ANALISI STATICA LINEARE'!$G$28,'ANALISI STATICA LINEARE'!$G$23*'ANALISI STATICA LINEARE'!$G$26*'ANALISI STATICA LINEARE'!$G$33*'ANALISI STATICA LINEARE'!$G$9*(B387/'ANALISI STATICA LINEARE'!$G$28+1/('ANALISI STATICA LINEARE'!$G$33*'ANALISI STATICA LINEARE'!$G$9)*(1-B387/'ANALISI STATICA LINEARE'!$G$28)),IF(B387&lt;'ANALISI STATICA LINEARE'!$G$29,'ANALISI STATICA LINEARE'!$G$23*'ANALISI STATICA LINEARE'!$G$26*'ANALISI STATICA LINEARE'!$G$33*'ANALISI STATICA LINEARE'!$G$9,IF(B387&lt;'ANALISI STATICA LINEARE'!$G$30,'ANALISI STATICA LINEARE'!$G$23*'ANALISI STATICA LINEARE'!$G$26*'ANALISI STATICA LINEARE'!$G$33*'ANALISI STATICA LINEARE'!$G$9*('ANALISI STATICA LINEARE'!$G$29/B387),'ANALISI STATICA LINEARE'!$G$23*'ANALISI STATICA LINEARE'!$G$26*'ANALISI STATICA LINEARE'!$G$33*'ANALISI STATICA LINEARE'!$G$9*(('ANALISI STATICA LINEARE'!$G$29*'ANALISI STATICA LINEARE'!$G$30)/B387^2))))</f>
        <v>2.1705512790153817E-2</v>
      </c>
      <c r="E387" s="20"/>
      <c r="F387" s="20"/>
      <c r="G387" s="20"/>
      <c r="H387" s="20"/>
      <c r="I387" s="20"/>
      <c r="J387" s="20"/>
      <c r="K387" s="20"/>
      <c r="L387" s="20"/>
      <c r="M387" s="20"/>
      <c r="N387" s="20"/>
    </row>
    <row r="388" spans="2:14" x14ac:dyDescent="0.25">
      <c r="B388" s="177">
        <f t="shared" si="5"/>
        <v>3.7699999999999636</v>
      </c>
      <c r="C388" s="171">
        <f>1/'ANALISI STATICA LINEARE'!$G$22*IF(B388&lt;'ANALISI STATICA LINEARE'!$G$28,'ANALISI STATICA LINEARE'!$G$23*'ANALISI STATICA LINEARE'!$G$26*'ANALISI STATICA LINEARE'!$G$32*'ANALISI STATICA LINEARE'!$G$9*(B388/'ANALISI STATICA LINEARE'!$G$28+1/('ANALISI STATICA LINEARE'!$G$32*'ANALISI STATICA LINEARE'!$G$9)*(1-B388/'ANALISI STATICA LINEARE'!$G$28)),IF(B388&lt;'ANALISI STATICA LINEARE'!$G$29,'ANALISI STATICA LINEARE'!$G$23*'ANALISI STATICA LINEARE'!$G$26*'ANALISI STATICA LINEARE'!$G$32*'ANALISI STATICA LINEARE'!$G$9,IF(B388&lt;'ANALISI STATICA LINEARE'!$G$30,'ANALISI STATICA LINEARE'!$G$23*'ANALISI STATICA LINEARE'!$G$26*'ANALISI STATICA LINEARE'!$G$32*'ANALISI STATICA LINEARE'!$G$9*('ANALISI STATICA LINEARE'!$G$29/B388),'ANALISI STATICA LINEARE'!$G$23*'ANALISI STATICA LINEARE'!$G$26*'ANALISI STATICA LINEARE'!$G$32*'ANALISI STATICA LINEARE'!$G$9*(('ANALISI STATICA LINEARE'!$G$29*'ANALISI STATICA LINEARE'!$G$30)/B388^2))))</f>
        <v>6.2180688666745434E-2</v>
      </c>
      <c r="D388" s="171">
        <f>1/'ANALISI STATICA LINEARE'!$G$22*IF(B388&lt;'ANALISI STATICA LINEARE'!$G$28,'ANALISI STATICA LINEARE'!$G$23*'ANALISI STATICA LINEARE'!$G$26*'ANALISI STATICA LINEARE'!$G$33*'ANALISI STATICA LINEARE'!$G$9*(B388/'ANALISI STATICA LINEARE'!$G$28+1/('ANALISI STATICA LINEARE'!$G$33*'ANALISI STATICA LINEARE'!$G$9)*(1-B388/'ANALISI STATICA LINEARE'!$G$28)),IF(B388&lt;'ANALISI STATICA LINEARE'!$G$29,'ANALISI STATICA LINEARE'!$G$23*'ANALISI STATICA LINEARE'!$G$26*'ANALISI STATICA LINEARE'!$G$33*'ANALISI STATICA LINEARE'!$G$9,IF(B388&lt;'ANALISI STATICA LINEARE'!$G$30,'ANALISI STATICA LINEARE'!$G$23*'ANALISI STATICA LINEARE'!$G$26*'ANALISI STATICA LINEARE'!$G$33*'ANALISI STATICA LINEARE'!$G$9*('ANALISI STATICA LINEARE'!$G$29/B388),'ANALISI STATICA LINEARE'!$G$23*'ANALISI STATICA LINEARE'!$G$26*'ANALISI STATICA LINEARE'!$G$33*'ANALISI STATICA LINEARE'!$G$9*(('ANALISI STATICA LINEARE'!$G$29*'ANALISI STATICA LINEARE'!$G$30)/B388^2))))</f>
        <v>2.15905168981755E-2</v>
      </c>
      <c r="E388" s="20"/>
      <c r="F388" s="20"/>
      <c r="G388" s="20"/>
      <c r="H388" s="20"/>
      <c r="I388" s="20"/>
      <c r="J388" s="20"/>
      <c r="K388" s="20"/>
      <c r="L388" s="20"/>
      <c r="M388" s="20"/>
      <c r="N388" s="20"/>
    </row>
    <row r="389" spans="2:14" x14ac:dyDescent="0.25">
      <c r="B389" s="177">
        <f t="shared" si="5"/>
        <v>3.7799999999999634</v>
      </c>
      <c r="C389" s="171">
        <f>1/'ANALISI STATICA LINEARE'!$G$22*IF(B389&lt;'ANALISI STATICA LINEARE'!$G$28,'ANALISI STATICA LINEARE'!$G$23*'ANALISI STATICA LINEARE'!$G$26*'ANALISI STATICA LINEARE'!$G$32*'ANALISI STATICA LINEARE'!$G$9*(B389/'ANALISI STATICA LINEARE'!$G$28+1/('ANALISI STATICA LINEARE'!$G$32*'ANALISI STATICA LINEARE'!$G$9)*(1-B389/'ANALISI STATICA LINEARE'!$G$28)),IF(B389&lt;'ANALISI STATICA LINEARE'!$G$29,'ANALISI STATICA LINEARE'!$G$23*'ANALISI STATICA LINEARE'!$G$26*'ANALISI STATICA LINEARE'!$G$32*'ANALISI STATICA LINEARE'!$G$9,IF(B389&lt;'ANALISI STATICA LINEARE'!$G$30,'ANALISI STATICA LINEARE'!$G$23*'ANALISI STATICA LINEARE'!$G$26*'ANALISI STATICA LINEARE'!$G$32*'ANALISI STATICA LINEARE'!$G$9*('ANALISI STATICA LINEARE'!$G$29/B389),'ANALISI STATICA LINEARE'!$G$23*'ANALISI STATICA LINEARE'!$G$26*'ANALISI STATICA LINEARE'!$G$32*'ANALISI STATICA LINEARE'!$G$9*(('ANALISI STATICA LINEARE'!$G$29*'ANALISI STATICA LINEARE'!$G$30)/B389^2))))</f>
        <v>6.1852125497017608E-2</v>
      </c>
      <c r="D389" s="171">
        <f>1/'ANALISI STATICA LINEARE'!$G$22*IF(B389&lt;'ANALISI STATICA LINEARE'!$G$28,'ANALISI STATICA LINEARE'!$G$23*'ANALISI STATICA LINEARE'!$G$26*'ANALISI STATICA LINEARE'!$G$33*'ANALISI STATICA LINEARE'!$G$9*(B389/'ANALISI STATICA LINEARE'!$G$28+1/('ANALISI STATICA LINEARE'!$G$33*'ANALISI STATICA LINEARE'!$G$9)*(1-B389/'ANALISI STATICA LINEARE'!$G$28)),IF(B389&lt;'ANALISI STATICA LINEARE'!$G$29,'ANALISI STATICA LINEARE'!$G$23*'ANALISI STATICA LINEARE'!$G$26*'ANALISI STATICA LINEARE'!$G$33*'ANALISI STATICA LINEARE'!$G$9,IF(B389&lt;'ANALISI STATICA LINEARE'!$G$30,'ANALISI STATICA LINEARE'!$G$23*'ANALISI STATICA LINEARE'!$G$26*'ANALISI STATICA LINEARE'!$G$33*'ANALISI STATICA LINEARE'!$G$9*('ANALISI STATICA LINEARE'!$G$29/B389),'ANALISI STATICA LINEARE'!$G$23*'ANALISI STATICA LINEARE'!$G$26*'ANALISI STATICA LINEARE'!$G$33*'ANALISI STATICA LINEARE'!$G$9*(('ANALISI STATICA LINEARE'!$G$29*'ANALISI STATICA LINEARE'!$G$30)/B389^2))))</f>
        <v>2.1476432464242225E-2</v>
      </c>
      <c r="E389" s="20"/>
      <c r="F389" s="20"/>
      <c r="G389" s="20"/>
      <c r="H389" s="20"/>
      <c r="I389" s="20"/>
      <c r="J389" s="20"/>
      <c r="K389" s="20"/>
      <c r="L389" s="20"/>
      <c r="M389" s="20"/>
      <c r="N389" s="20"/>
    </row>
    <row r="390" spans="2:14" x14ac:dyDescent="0.25">
      <c r="B390" s="177">
        <f t="shared" si="5"/>
        <v>3.7899999999999632</v>
      </c>
      <c r="C390" s="171">
        <f>1/'ANALISI STATICA LINEARE'!$G$22*IF(B390&lt;'ANALISI STATICA LINEARE'!$G$28,'ANALISI STATICA LINEARE'!$G$23*'ANALISI STATICA LINEARE'!$G$26*'ANALISI STATICA LINEARE'!$G$32*'ANALISI STATICA LINEARE'!$G$9*(B390/'ANALISI STATICA LINEARE'!$G$28+1/('ANALISI STATICA LINEARE'!$G$32*'ANALISI STATICA LINEARE'!$G$9)*(1-B390/'ANALISI STATICA LINEARE'!$G$28)),IF(B390&lt;'ANALISI STATICA LINEARE'!$G$29,'ANALISI STATICA LINEARE'!$G$23*'ANALISI STATICA LINEARE'!$G$26*'ANALISI STATICA LINEARE'!$G$32*'ANALISI STATICA LINEARE'!$G$9,IF(B390&lt;'ANALISI STATICA LINEARE'!$G$30,'ANALISI STATICA LINEARE'!$G$23*'ANALISI STATICA LINEARE'!$G$26*'ANALISI STATICA LINEARE'!$G$32*'ANALISI STATICA LINEARE'!$G$9*('ANALISI STATICA LINEARE'!$G$29/B390),'ANALISI STATICA LINEARE'!$G$23*'ANALISI STATICA LINEARE'!$G$26*'ANALISI STATICA LINEARE'!$G$32*'ANALISI STATICA LINEARE'!$G$9*(('ANALISI STATICA LINEARE'!$G$29*'ANALISI STATICA LINEARE'!$G$30)/B390^2))))</f>
        <v>6.1526159658564492E-2</v>
      </c>
      <c r="D390" s="171">
        <f>1/'ANALISI STATICA LINEARE'!$G$22*IF(B390&lt;'ANALISI STATICA LINEARE'!$G$28,'ANALISI STATICA LINEARE'!$G$23*'ANALISI STATICA LINEARE'!$G$26*'ANALISI STATICA LINEARE'!$G$33*'ANALISI STATICA LINEARE'!$G$9*(B390/'ANALISI STATICA LINEARE'!$G$28+1/('ANALISI STATICA LINEARE'!$G$33*'ANALISI STATICA LINEARE'!$G$9)*(1-B390/'ANALISI STATICA LINEARE'!$G$28)),IF(B390&lt;'ANALISI STATICA LINEARE'!$G$29,'ANALISI STATICA LINEARE'!$G$23*'ANALISI STATICA LINEARE'!$G$26*'ANALISI STATICA LINEARE'!$G$33*'ANALISI STATICA LINEARE'!$G$9,IF(B390&lt;'ANALISI STATICA LINEARE'!$G$30,'ANALISI STATICA LINEARE'!$G$23*'ANALISI STATICA LINEARE'!$G$26*'ANALISI STATICA LINEARE'!$G$33*'ANALISI STATICA LINEARE'!$G$9*('ANALISI STATICA LINEARE'!$G$29/B390),'ANALISI STATICA LINEARE'!$G$23*'ANALISI STATICA LINEARE'!$G$26*'ANALISI STATICA LINEARE'!$G$33*'ANALISI STATICA LINEARE'!$G$9*(('ANALISI STATICA LINEARE'!$G$29*'ANALISI STATICA LINEARE'!$G$30)/B390^2))))</f>
        <v>2.1363249881446007E-2</v>
      </c>
      <c r="E390" s="20"/>
      <c r="F390" s="20"/>
      <c r="G390" s="20"/>
      <c r="H390" s="20"/>
      <c r="I390" s="20"/>
      <c r="J390" s="20"/>
      <c r="K390" s="20"/>
      <c r="L390" s="20"/>
      <c r="M390" s="20"/>
      <c r="N390" s="20"/>
    </row>
    <row r="391" spans="2:14" x14ac:dyDescent="0.25">
      <c r="B391" s="177">
        <f t="shared" si="5"/>
        <v>3.799999999999963</v>
      </c>
      <c r="C391" s="171">
        <f>1/'ANALISI STATICA LINEARE'!$G$22*IF(B391&lt;'ANALISI STATICA LINEARE'!$G$28,'ANALISI STATICA LINEARE'!$G$23*'ANALISI STATICA LINEARE'!$G$26*'ANALISI STATICA LINEARE'!$G$32*'ANALISI STATICA LINEARE'!$G$9*(B391/'ANALISI STATICA LINEARE'!$G$28+1/('ANALISI STATICA LINEARE'!$G$32*'ANALISI STATICA LINEARE'!$G$9)*(1-B391/'ANALISI STATICA LINEARE'!$G$28)),IF(B391&lt;'ANALISI STATICA LINEARE'!$G$29,'ANALISI STATICA LINEARE'!$G$23*'ANALISI STATICA LINEARE'!$G$26*'ANALISI STATICA LINEARE'!$G$32*'ANALISI STATICA LINEARE'!$G$9,IF(B391&lt;'ANALISI STATICA LINEARE'!$G$30,'ANALISI STATICA LINEARE'!$G$23*'ANALISI STATICA LINEARE'!$G$26*'ANALISI STATICA LINEARE'!$G$32*'ANALISI STATICA LINEARE'!$G$9*('ANALISI STATICA LINEARE'!$G$29/B391),'ANALISI STATICA LINEARE'!$G$23*'ANALISI STATICA LINEARE'!$G$26*'ANALISI STATICA LINEARE'!$G$32*'ANALISI STATICA LINEARE'!$G$9*(('ANALISI STATICA LINEARE'!$G$29*'ANALISI STATICA LINEARE'!$G$30)/B391^2))))</f>
        <v>6.1202763847062767E-2</v>
      </c>
      <c r="D391" s="171">
        <f>1/'ANALISI STATICA LINEARE'!$G$22*IF(B391&lt;'ANALISI STATICA LINEARE'!$G$28,'ANALISI STATICA LINEARE'!$G$23*'ANALISI STATICA LINEARE'!$G$26*'ANALISI STATICA LINEARE'!$G$33*'ANALISI STATICA LINEARE'!$G$9*(B391/'ANALISI STATICA LINEARE'!$G$28+1/('ANALISI STATICA LINEARE'!$G$33*'ANALISI STATICA LINEARE'!$G$9)*(1-B391/'ANALISI STATICA LINEARE'!$G$28)),IF(B391&lt;'ANALISI STATICA LINEARE'!$G$29,'ANALISI STATICA LINEARE'!$G$23*'ANALISI STATICA LINEARE'!$G$26*'ANALISI STATICA LINEARE'!$G$33*'ANALISI STATICA LINEARE'!$G$9,IF(B391&lt;'ANALISI STATICA LINEARE'!$G$30,'ANALISI STATICA LINEARE'!$G$23*'ANALISI STATICA LINEARE'!$G$26*'ANALISI STATICA LINEARE'!$G$33*'ANALISI STATICA LINEARE'!$G$9*('ANALISI STATICA LINEARE'!$G$29/B391),'ANALISI STATICA LINEARE'!$G$23*'ANALISI STATICA LINEARE'!$G$26*'ANALISI STATICA LINEARE'!$G$33*'ANALISI STATICA LINEARE'!$G$9*(('ANALISI STATICA LINEARE'!$G$29*'ANALISI STATICA LINEARE'!$G$30)/B391^2))))</f>
        <v>2.125095966911902E-2</v>
      </c>
      <c r="E391" s="20"/>
      <c r="F391" s="20"/>
      <c r="G391" s="20"/>
      <c r="H391" s="20"/>
      <c r="I391" s="20"/>
      <c r="J391" s="20"/>
      <c r="K391" s="20"/>
      <c r="L391" s="20"/>
      <c r="M391" s="20"/>
      <c r="N391" s="20"/>
    </row>
    <row r="392" spans="2:14" x14ac:dyDescent="0.25">
      <c r="B392" s="177">
        <f t="shared" si="5"/>
        <v>3.8099999999999627</v>
      </c>
      <c r="C392" s="171">
        <f>1/'ANALISI STATICA LINEARE'!$G$22*IF(B392&lt;'ANALISI STATICA LINEARE'!$G$28,'ANALISI STATICA LINEARE'!$G$23*'ANALISI STATICA LINEARE'!$G$26*'ANALISI STATICA LINEARE'!$G$32*'ANALISI STATICA LINEARE'!$G$9*(B392/'ANALISI STATICA LINEARE'!$G$28+1/('ANALISI STATICA LINEARE'!$G$32*'ANALISI STATICA LINEARE'!$G$9)*(1-B392/'ANALISI STATICA LINEARE'!$G$28)),IF(B392&lt;'ANALISI STATICA LINEARE'!$G$29,'ANALISI STATICA LINEARE'!$G$23*'ANALISI STATICA LINEARE'!$G$26*'ANALISI STATICA LINEARE'!$G$32*'ANALISI STATICA LINEARE'!$G$9,IF(B392&lt;'ANALISI STATICA LINEARE'!$G$30,'ANALISI STATICA LINEARE'!$G$23*'ANALISI STATICA LINEARE'!$G$26*'ANALISI STATICA LINEARE'!$G$32*'ANALISI STATICA LINEARE'!$G$9*('ANALISI STATICA LINEARE'!$G$29/B392),'ANALISI STATICA LINEARE'!$G$23*'ANALISI STATICA LINEARE'!$G$26*'ANALISI STATICA LINEARE'!$G$32*'ANALISI STATICA LINEARE'!$G$9*(('ANALISI STATICA LINEARE'!$G$29*'ANALISI STATICA LINEARE'!$G$30)/B392^2))))</f>
        <v>6.0881911116042645E-2</v>
      </c>
      <c r="D392" s="171">
        <f>1/'ANALISI STATICA LINEARE'!$G$22*IF(B392&lt;'ANALISI STATICA LINEARE'!$G$28,'ANALISI STATICA LINEARE'!$G$23*'ANALISI STATICA LINEARE'!$G$26*'ANALISI STATICA LINEARE'!$G$33*'ANALISI STATICA LINEARE'!$G$9*(B392/'ANALISI STATICA LINEARE'!$G$28+1/('ANALISI STATICA LINEARE'!$G$33*'ANALISI STATICA LINEARE'!$G$9)*(1-B392/'ANALISI STATICA LINEARE'!$G$28)),IF(B392&lt;'ANALISI STATICA LINEARE'!$G$29,'ANALISI STATICA LINEARE'!$G$23*'ANALISI STATICA LINEARE'!$G$26*'ANALISI STATICA LINEARE'!$G$33*'ANALISI STATICA LINEARE'!$G$9,IF(B392&lt;'ANALISI STATICA LINEARE'!$G$30,'ANALISI STATICA LINEARE'!$G$23*'ANALISI STATICA LINEARE'!$G$26*'ANALISI STATICA LINEARE'!$G$33*'ANALISI STATICA LINEARE'!$G$9*('ANALISI STATICA LINEARE'!$G$29/B392),'ANALISI STATICA LINEARE'!$G$23*'ANALISI STATICA LINEARE'!$G$26*'ANALISI STATICA LINEARE'!$G$33*'ANALISI STATICA LINEARE'!$G$9*(('ANALISI STATICA LINEARE'!$G$29*'ANALISI STATICA LINEARE'!$G$30)/B392^2))))</f>
        <v>2.1139552470848141E-2</v>
      </c>
      <c r="E392" s="20"/>
      <c r="F392" s="20"/>
      <c r="G392" s="20"/>
      <c r="H392" s="20"/>
      <c r="I392" s="20"/>
      <c r="J392" s="20"/>
      <c r="K392" s="20"/>
      <c r="L392" s="20"/>
      <c r="M392" s="20"/>
      <c r="N392" s="20"/>
    </row>
    <row r="393" spans="2:14" x14ac:dyDescent="0.25">
      <c r="B393" s="177">
        <f t="shared" si="5"/>
        <v>3.8199999999999625</v>
      </c>
      <c r="C393" s="171">
        <f>1/'ANALISI STATICA LINEARE'!$G$22*IF(B393&lt;'ANALISI STATICA LINEARE'!$G$28,'ANALISI STATICA LINEARE'!$G$23*'ANALISI STATICA LINEARE'!$G$26*'ANALISI STATICA LINEARE'!$G$32*'ANALISI STATICA LINEARE'!$G$9*(B393/'ANALISI STATICA LINEARE'!$G$28+1/('ANALISI STATICA LINEARE'!$G$32*'ANALISI STATICA LINEARE'!$G$9)*(1-B393/'ANALISI STATICA LINEARE'!$G$28)),IF(B393&lt;'ANALISI STATICA LINEARE'!$G$29,'ANALISI STATICA LINEARE'!$G$23*'ANALISI STATICA LINEARE'!$G$26*'ANALISI STATICA LINEARE'!$G$32*'ANALISI STATICA LINEARE'!$G$9,IF(B393&lt;'ANALISI STATICA LINEARE'!$G$30,'ANALISI STATICA LINEARE'!$G$23*'ANALISI STATICA LINEARE'!$G$26*'ANALISI STATICA LINEARE'!$G$32*'ANALISI STATICA LINEARE'!$G$9*('ANALISI STATICA LINEARE'!$G$29/B393),'ANALISI STATICA LINEARE'!$G$23*'ANALISI STATICA LINEARE'!$G$26*'ANALISI STATICA LINEARE'!$G$32*'ANALISI STATICA LINEARE'!$G$9*(('ANALISI STATICA LINEARE'!$G$29*'ANALISI STATICA LINEARE'!$G$30)/B393^2))))</f>
        <v>6.0563574871274534E-2</v>
      </c>
      <c r="D393" s="171">
        <f>1/'ANALISI STATICA LINEARE'!$G$22*IF(B393&lt;'ANALISI STATICA LINEARE'!$G$28,'ANALISI STATICA LINEARE'!$G$23*'ANALISI STATICA LINEARE'!$G$26*'ANALISI STATICA LINEARE'!$G$33*'ANALISI STATICA LINEARE'!$G$9*(B393/'ANALISI STATICA LINEARE'!$G$28+1/('ANALISI STATICA LINEARE'!$G$33*'ANALISI STATICA LINEARE'!$G$9)*(1-B393/'ANALISI STATICA LINEARE'!$G$28)),IF(B393&lt;'ANALISI STATICA LINEARE'!$G$29,'ANALISI STATICA LINEARE'!$G$23*'ANALISI STATICA LINEARE'!$G$26*'ANALISI STATICA LINEARE'!$G$33*'ANALISI STATICA LINEARE'!$G$9,IF(B393&lt;'ANALISI STATICA LINEARE'!$G$30,'ANALISI STATICA LINEARE'!$G$23*'ANALISI STATICA LINEARE'!$G$26*'ANALISI STATICA LINEARE'!$G$33*'ANALISI STATICA LINEARE'!$G$9*('ANALISI STATICA LINEARE'!$G$29/B393),'ANALISI STATICA LINEARE'!$G$23*'ANALISI STATICA LINEARE'!$G$26*'ANALISI STATICA LINEARE'!$G$33*'ANALISI STATICA LINEARE'!$G$9*(('ANALISI STATICA LINEARE'!$G$29*'ANALISI STATICA LINEARE'!$G$30)/B393^2))))</f>
        <v>2.1029019052525882E-2</v>
      </c>
      <c r="E393" s="20"/>
      <c r="F393" s="20"/>
      <c r="G393" s="20"/>
      <c r="H393" s="20"/>
      <c r="I393" s="20"/>
      <c r="J393" s="20"/>
      <c r="K393" s="20"/>
      <c r="L393" s="20"/>
      <c r="M393" s="20"/>
      <c r="N393" s="20"/>
    </row>
    <row r="394" spans="2:14" x14ac:dyDescent="0.25">
      <c r="B394" s="177">
        <f t="shared" si="5"/>
        <v>3.8299999999999623</v>
      </c>
      <c r="C394" s="171">
        <f>1/'ANALISI STATICA LINEARE'!$G$22*IF(B394&lt;'ANALISI STATICA LINEARE'!$G$28,'ANALISI STATICA LINEARE'!$G$23*'ANALISI STATICA LINEARE'!$G$26*'ANALISI STATICA LINEARE'!$G$32*'ANALISI STATICA LINEARE'!$G$9*(B394/'ANALISI STATICA LINEARE'!$G$28+1/('ANALISI STATICA LINEARE'!$G$32*'ANALISI STATICA LINEARE'!$G$9)*(1-B394/'ANALISI STATICA LINEARE'!$G$28)),IF(B394&lt;'ANALISI STATICA LINEARE'!$G$29,'ANALISI STATICA LINEARE'!$G$23*'ANALISI STATICA LINEARE'!$G$26*'ANALISI STATICA LINEARE'!$G$32*'ANALISI STATICA LINEARE'!$G$9,IF(B394&lt;'ANALISI STATICA LINEARE'!$G$30,'ANALISI STATICA LINEARE'!$G$23*'ANALISI STATICA LINEARE'!$G$26*'ANALISI STATICA LINEARE'!$G$32*'ANALISI STATICA LINEARE'!$G$9*('ANALISI STATICA LINEARE'!$G$29/B394),'ANALISI STATICA LINEARE'!$G$23*'ANALISI STATICA LINEARE'!$G$26*'ANALISI STATICA LINEARE'!$G$32*'ANALISI STATICA LINEARE'!$G$9*(('ANALISI STATICA LINEARE'!$G$29*'ANALISI STATICA LINEARE'!$G$30)/B394^2))))</f>
        <v>6.024772886525824E-2</v>
      </c>
      <c r="D394" s="171">
        <f>1/'ANALISI STATICA LINEARE'!$G$22*IF(B394&lt;'ANALISI STATICA LINEARE'!$G$28,'ANALISI STATICA LINEARE'!$G$23*'ANALISI STATICA LINEARE'!$G$26*'ANALISI STATICA LINEARE'!$G$33*'ANALISI STATICA LINEARE'!$G$9*(B394/'ANALISI STATICA LINEARE'!$G$28+1/('ANALISI STATICA LINEARE'!$G$33*'ANALISI STATICA LINEARE'!$G$9)*(1-B394/'ANALISI STATICA LINEARE'!$G$28)),IF(B394&lt;'ANALISI STATICA LINEARE'!$G$29,'ANALISI STATICA LINEARE'!$G$23*'ANALISI STATICA LINEARE'!$G$26*'ANALISI STATICA LINEARE'!$G$33*'ANALISI STATICA LINEARE'!$G$9,IF(B394&lt;'ANALISI STATICA LINEARE'!$G$30,'ANALISI STATICA LINEARE'!$G$23*'ANALISI STATICA LINEARE'!$G$26*'ANALISI STATICA LINEARE'!$G$33*'ANALISI STATICA LINEARE'!$G$9*('ANALISI STATICA LINEARE'!$G$29/B394),'ANALISI STATICA LINEARE'!$G$23*'ANALISI STATICA LINEARE'!$G$26*'ANALISI STATICA LINEARE'!$G$33*'ANALISI STATICA LINEARE'!$G$9*(('ANALISI STATICA LINEARE'!$G$29*'ANALISI STATICA LINEARE'!$G$30)/B394^2))))</f>
        <v>2.0919350300436894E-2</v>
      </c>
      <c r="E394" s="20"/>
      <c r="F394" s="20"/>
      <c r="G394" s="20"/>
      <c r="H394" s="20"/>
      <c r="I394" s="20"/>
      <c r="J394" s="20"/>
      <c r="K394" s="20"/>
      <c r="L394" s="20"/>
      <c r="M394" s="20"/>
      <c r="N394" s="20"/>
    </row>
    <row r="395" spans="2:14" x14ac:dyDescent="0.25">
      <c r="B395" s="177">
        <f t="shared" si="5"/>
        <v>3.8399999999999621</v>
      </c>
      <c r="C395" s="171">
        <f>1/'ANALISI STATICA LINEARE'!$G$22*IF(B395&lt;'ANALISI STATICA LINEARE'!$G$28,'ANALISI STATICA LINEARE'!$G$23*'ANALISI STATICA LINEARE'!$G$26*'ANALISI STATICA LINEARE'!$G$32*'ANALISI STATICA LINEARE'!$G$9*(B395/'ANALISI STATICA LINEARE'!$G$28+1/('ANALISI STATICA LINEARE'!$G$32*'ANALISI STATICA LINEARE'!$G$9)*(1-B395/'ANALISI STATICA LINEARE'!$G$28)),IF(B395&lt;'ANALISI STATICA LINEARE'!$G$29,'ANALISI STATICA LINEARE'!$G$23*'ANALISI STATICA LINEARE'!$G$26*'ANALISI STATICA LINEARE'!$G$32*'ANALISI STATICA LINEARE'!$G$9,IF(B395&lt;'ANALISI STATICA LINEARE'!$G$30,'ANALISI STATICA LINEARE'!$G$23*'ANALISI STATICA LINEARE'!$G$26*'ANALISI STATICA LINEARE'!$G$32*'ANALISI STATICA LINEARE'!$G$9*('ANALISI STATICA LINEARE'!$G$29/B395),'ANALISI STATICA LINEARE'!$G$23*'ANALISI STATICA LINEARE'!$G$26*'ANALISI STATICA LINEARE'!$G$32*'ANALISI STATICA LINEARE'!$G$9*(('ANALISI STATICA LINEARE'!$G$29*'ANALISI STATICA LINEARE'!$G$30)/B395^2))))</f>
        <v>5.9934347191812246E-2</v>
      </c>
      <c r="D395" s="171">
        <f>1/'ANALISI STATICA LINEARE'!$G$22*IF(B395&lt;'ANALISI STATICA LINEARE'!$G$28,'ANALISI STATICA LINEARE'!$G$23*'ANALISI STATICA LINEARE'!$G$26*'ANALISI STATICA LINEARE'!$G$33*'ANALISI STATICA LINEARE'!$G$9*(B395/'ANALISI STATICA LINEARE'!$G$28+1/('ANALISI STATICA LINEARE'!$G$33*'ANALISI STATICA LINEARE'!$G$9)*(1-B395/'ANALISI STATICA LINEARE'!$G$28)),IF(B395&lt;'ANALISI STATICA LINEARE'!$G$29,'ANALISI STATICA LINEARE'!$G$23*'ANALISI STATICA LINEARE'!$G$26*'ANALISI STATICA LINEARE'!$G$33*'ANALISI STATICA LINEARE'!$G$9,IF(B395&lt;'ANALISI STATICA LINEARE'!$G$30,'ANALISI STATICA LINEARE'!$G$23*'ANALISI STATICA LINEARE'!$G$26*'ANALISI STATICA LINEARE'!$G$33*'ANALISI STATICA LINEARE'!$G$9*('ANALISI STATICA LINEARE'!$G$29/B395),'ANALISI STATICA LINEARE'!$G$23*'ANALISI STATICA LINEARE'!$G$26*'ANALISI STATICA LINEARE'!$G$33*'ANALISI STATICA LINEARE'!$G$9*(('ANALISI STATICA LINEARE'!$G$29*'ANALISI STATICA LINEARE'!$G$30)/B395^2))))</f>
        <v>2.0810537219379255E-2</v>
      </c>
      <c r="E395" s="20"/>
      <c r="F395" s="20"/>
      <c r="G395" s="20"/>
      <c r="H395" s="20"/>
      <c r="I395" s="20"/>
      <c r="J395" s="20"/>
      <c r="K395" s="20"/>
      <c r="L395" s="20"/>
      <c r="M395" s="20"/>
      <c r="N395" s="20"/>
    </row>
    <row r="396" spans="2:14" x14ac:dyDescent="0.25">
      <c r="B396" s="177">
        <f t="shared" ref="B396:B459" si="6">0.01+B395</f>
        <v>3.8499999999999619</v>
      </c>
      <c r="C396" s="171">
        <f>1/'ANALISI STATICA LINEARE'!$G$22*IF(B396&lt;'ANALISI STATICA LINEARE'!$G$28,'ANALISI STATICA LINEARE'!$G$23*'ANALISI STATICA LINEARE'!$G$26*'ANALISI STATICA LINEARE'!$G$32*'ANALISI STATICA LINEARE'!$G$9*(B396/'ANALISI STATICA LINEARE'!$G$28+1/('ANALISI STATICA LINEARE'!$G$32*'ANALISI STATICA LINEARE'!$G$9)*(1-B396/'ANALISI STATICA LINEARE'!$G$28)),IF(B396&lt;'ANALISI STATICA LINEARE'!$G$29,'ANALISI STATICA LINEARE'!$G$23*'ANALISI STATICA LINEARE'!$G$26*'ANALISI STATICA LINEARE'!$G$32*'ANALISI STATICA LINEARE'!$G$9,IF(B396&lt;'ANALISI STATICA LINEARE'!$G$30,'ANALISI STATICA LINEARE'!$G$23*'ANALISI STATICA LINEARE'!$G$26*'ANALISI STATICA LINEARE'!$G$32*'ANALISI STATICA LINEARE'!$G$9*('ANALISI STATICA LINEARE'!$G$29/B396),'ANALISI STATICA LINEARE'!$G$23*'ANALISI STATICA LINEARE'!$G$26*'ANALISI STATICA LINEARE'!$G$32*'ANALISI STATICA LINEARE'!$G$9*(('ANALISI STATICA LINEARE'!$G$29*'ANALISI STATICA LINEARE'!$G$30)/B396^2))))</f>
        <v>5.9623404280761461E-2</v>
      </c>
      <c r="D396" s="171">
        <f>1/'ANALISI STATICA LINEARE'!$G$22*IF(B396&lt;'ANALISI STATICA LINEARE'!$G$28,'ANALISI STATICA LINEARE'!$G$23*'ANALISI STATICA LINEARE'!$G$26*'ANALISI STATICA LINEARE'!$G$33*'ANALISI STATICA LINEARE'!$G$9*(B396/'ANALISI STATICA LINEARE'!$G$28+1/('ANALISI STATICA LINEARE'!$G$33*'ANALISI STATICA LINEARE'!$G$9)*(1-B396/'ANALISI STATICA LINEARE'!$G$28)),IF(B396&lt;'ANALISI STATICA LINEARE'!$G$29,'ANALISI STATICA LINEARE'!$G$23*'ANALISI STATICA LINEARE'!$G$26*'ANALISI STATICA LINEARE'!$G$33*'ANALISI STATICA LINEARE'!$G$9,IF(B396&lt;'ANALISI STATICA LINEARE'!$G$30,'ANALISI STATICA LINEARE'!$G$23*'ANALISI STATICA LINEARE'!$G$26*'ANALISI STATICA LINEARE'!$G$33*'ANALISI STATICA LINEARE'!$G$9*('ANALISI STATICA LINEARE'!$G$29/B396),'ANALISI STATICA LINEARE'!$G$23*'ANALISI STATICA LINEARE'!$G$26*'ANALISI STATICA LINEARE'!$G$33*'ANALISI STATICA LINEARE'!$G$9*(('ANALISI STATICA LINEARE'!$G$29*'ANALISI STATICA LINEARE'!$G$30)/B396^2))))</f>
        <v>2.0702570930819952E-2</v>
      </c>
      <c r="E396" s="20"/>
      <c r="F396" s="20"/>
      <c r="G396" s="20"/>
      <c r="H396" s="20"/>
      <c r="I396" s="20"/>
      <c r="J396" s="20"/>
      <c r="K396" s="20"/>
      <c r="L396" s="20"/>
      <c r="M396" s="20"/>
      <c r="N396" s="20"/>
    </row>
    <row r="397" spans="2:14" x14ac:dyDescent="0.25">
      <c r="B397" s="177">
        <f t="shared" si="6"/>
        <v>3.8599999999999617</v>
      </c>
      <c r="C397" s="171">
        <f>1/'ANALISI STATICA LINEARE'!$G$22*IF(B397&lt;'ANALISI STATICA LINEARE'!$G$28,'ANALISI STATICA LINEARE'!$G$23*'ANALISI STATICA LINEARE'!$G$26*'ANALISI STATICA LINEARE'!$G$32*'ANALISI STATICA LINEARE'!$G$9*(B397/'ANALISI STATICA LINEARE'!$G$28+1/('ANALISI STATICA LINEARE'!$G$32*'ANALISI STATICA LINEARE'!$G$9)*(1-B397/'ANALISI STATICA LINEARE'!$G$28)),IF(B397&lt;'ANALISI STATICA LINEARE'!$G$29,'ANALISI STATICA LINEARE'!$G$23*'ANALISI STATICA LINEARE'!$G$26*'ANALISI STATICA LINEARE'!$G$32*'ANALISI STATICA LINEARE'!$G$9,IF(B397&lt;'ANALISI STATICA LINEARE'!$G$30,'ANALISI STATICA LINEARE'!$G$23*'ANALISI STATICA LINEARE'!$G$26*'ANALISI STATICA LINEARE'!$G$32*'ANALISI STATICA LINEARE'!$G$9*('ANALISI STATICA LINEARE'!$G$29/B397),'ANALISI STATICA LINEARE'!$G$23*'ANALISI STATICA LINEARE'!$G$26*'ANALISI STATICA LINEARE'!$G$32*'ANALISI STATICA LINEARE'!$G$9*(('ANALISI STATICA LINEARE'!$G$29*'ANALISI STATICA LINEARE'!$G$30)/B397^2))))</f>
        <v>5.931487489272106E-2</v>
      </c>
      <c r="D397" s="171">
        <f>1/'ANALISI STATICA LINEARE'!$G$22*IF(B397&lt;'ANALISI STATICA LINEARE'!$G$28,'ANALISI STATICA LINEARE'!$G$23*'ANALISI STATICA LINEARE'!$G$26*'ANALISI STATICA LINEARE'!$G$33*'ANALISI STATICA LINEARE'!$G$9*(B397/'ANALISI STATICA LINEARE'!$G$28+1/('ANALISI STATICA LINEARE'!$G$33*'ANALISI STATICA LINEARE'!$G$9)*(1-B397/'ANALISI STATICA LINEARE'!$G$28)),IF(B397&lt;'ANALISI STATICA LINEARE'!$G$29,'ANALISI STATICA LINEARE'!$G$23*'ANALISI STATICA LINEARE'!$G$26*'ANALISI STATICA LINEARE'!$G$33*'ANALISI STATICA LINEARE'!$G$9,IF(B397&lt;'ANALISI STATICA LINEARE'!$G$30,'ANALISI STATICA LINEARE'!$G$23*'ANALISI STATICA LINEARE'!$G$26*'ANALISI STATICA LINEARE'!$G$33*'ANALISI STATICA LINEARE'!$G$9*('ANALISI STATICA LINEARE'!$G$29/B397),'ANALISI STATICA LINEARE'!$G$23*'ANALISI STATICA LINEARE'!$G$26*'ANALISI STATICA LINEARE'!$G$33*'ANALISI STATICA LINEARE'!$G$9*(('ANALISI STATICA LINEARE'!$G$29*'ANALISI STATICA LINEARE'!$G$30)/B397^2))))</f>
        <v>2.0595442671083701E-2</v>
      </c>
      <c r="E397" s="20"/>
      <c r="F397" s="20"/>
      <c r="G397" s="20"/>
      <c r="H397" s="20"/>
      <c r="I397" s="20"/>
      <c r="J397" s="20"/>
      <c r="K397" s="20"/>
      <c r="L397" s="20"/>
      <c r="M397" s="20"/>
      <c r="N397" s="20"/>
    </row>
    <row r="398" spans="2:14" x14ac:dyDescent="0.25">
      <c r="B398" s="177">
        <f t="shared" si="6"/>
        <v>3.8699999999999615</v>
      </c>
      <c r="C398" s="171">
        <f>1/'ANALISI STATICA LINEARE'!$G$22*IF(B398&lt;'ANALISI STATICA LINEARE'!$G$28,'ANALISI STATICA LINEARE'!$G$23*'ANALISI STATICA LINEARE'!$G$26*'ANALISI STATICA LINEARE'!$G$32*'ANALISI STATICA LINEARE'!$G$9*(B398/'ANALISI STATICA LINEARE'!$G$28+1/('ANALISI STATICA LINEARE'!$G$32*'ANALISI STATICA LINEARE'!$G$9)*(1-B398/'ANALISI STATICA LINEARE'!$G$28)),IF(B398&lt;'ANALISI STATICA LINEARE'!$G$29,'ANALISI STATICA LINEARE'!$G$23*'ANALISI STATICA LINEARE'!$G$26*'ANALISI STATICA LINEARE'!$G$32*'ANALISI STATICA LINEARE'!$G$9,IF(B398&lt;'ANALISI STATICA LINEARE'!$G$30,'ANALISI STATICA LINEARE'!$G$23*'ANALISI STATICA LINEARE'!$G$26*'ANALISI STATICA LINEARE'!$G$32*'ANALISI STATICA LINEARE'!$G$9*('ANALISI STATICA LINEARE'!$G$29/B398),'ANALISI STATICA LINEARE'!$G$23*'ANALISI STATICA LINEARE'!$G$26*'ANALISI STATICA LINEARE'!$G$32*'ANALISI STATICA LINEARE'!$G$9*(('ANALISI STATICA LINEARE'!$G$29*'ANALISI STATICA LINEARE'!$G$30)/B398^2))))</f>
        <v>5.9008734113974642E-2</v>
      </c>
      <c r="D398" s="171">
        <f>1/'ANALISI STATICA LINEARE'!$G$22*IF(B398&lt;'ANALISI STATICA LINEARE'!$G$28,'ANALISI STATICA LINEARE'!$G$23*'ANALISI STATICA LINEARE'!$G$26*'ANALISI STATICA LINEARE'!$G$33*'ANALISI STATICA LINEARE'!$G$9*(B398/'ANALISI STATICA LINEARE'!$G$28+1/('ANALISI STATICA LINEARE'!$G$33*'ANALISI STATICA LINEARE'!$G$9)*(1-B398/'ANALISI STATICA LINEARE'!$G$28)),IF(B398&lt;'ANALISI STATICA LINEARE'!$G$29,'ANALISI STATICA LINEARE'!$G$23*'ANALISI STATICA LINEARE'!$G$26*'ANALISI STATICA LINEARE'!$G$33*'ANALISI STATICA LINEARE'!$G$9,IF(B398&lt;'ANALISI STATICA LINEARE'!$G$30,'ANALISI STATICA LINEARE'!$G$23*'ANALISI STATICA LINEARE'!$G$26*'ANALISI STATICA LINEARE'!$G$33*'ANALISI STATICA LINEARE'!$G$9*('ANALISI STATICA LINEARE'!$G$29/B398),'ANALISI STATICA LINEARE'!$G$23*'ANALISI STATICA LINEARE'!$G$26*'ANALISI STATICA LINEARE'!$G$33*'ANALISI STATICA LINEARE'!$G$9*(('ANALISI STATICA LINEARE'!$G$29*'ANALISI STATICA LINEARE'!$G$30)/B398^2))))</f>
        <v>2.0489143789574529E-2</v>
      </c>
      <c r="E398" s="20"/>
      <c r="F398" s="20"/>
      <c r="G398" s="20"/>
      <c r="H398" s="20"/>
      <c r="I398" s="20"/>
      <c r="J398" s="20"/>
      <c r="K398" s="20"/>
      <c r="L398" s="20"/>
      <c r="M398" s="20"/>
      <c r="N398" s="20"/>
    </row>
    <row r="399" spans="2:14" x14ac:dyDescent="0.25">
      <c r="B399" s="177">
        <f t="shared" si="6"/>
        <v>3.8799999999999613</v>
      </c>
      <c r="C399" s="171">
        <f>1/'ANALISI STATICA LINEARE'!$G$22*IF(B399&lt;'ANALISI STATICA LINEARE'!$G$28,'ANALISI STATICA LINEARE'!$G$23*'ANALISI STATICA LINEARE'!$G$26*'ANALISI STATICA LINEARE'!$G$32*'ANALISI STATICA LINEARE'!$G$9*(B399/'ANALISI STATICA LINEARE'!$G$28+1/('ANALISI STATICA LINEARE'!$G$32*'ANALISI STATICA LINEARE'!$G$9)*(1-B399/'ANALISI STATICA LINEARE'!$G$28)),IF(B399&lt;'ANALISI STATICA LINEARE'!$G$29,'ANALISI STATICA LINEARE'!$G$23*'ANALISI STATICA LINEARE'!$G$26*'ANALISI STATICA LINEARE'!$G$32*'ANALISI STATICA LINEARE'!$G$9,IF(B399&lt;'ANALISI STATICA LINEARE'!$G$30,'ANALISI STATICA LINEARE'!$G$23*'ANALISI STATICA LINEARE'!$G$26*'ANALISI STATICA LINEARE'!$G$32*'ANALISI STATICA LINEARE'!$G$9*('ANALISI STATICA LINEARE'!$G$29/B399),'ANALISI STATICA LINEARE'!$G$23*'ANALISI STATICA LINEARE'!$G$26*'ANALISI STATICA LINEARE'!$G$32*'ANALISI STATICA LINEARE'!$G$9*(('ANALISI STATICA LINEARE'!$G$29*'ANALISI STATICA LINEARE'!$G$30)/B399^2))))</f>
        <v>5.8704957351444549E-2</v>
      </c>
      <c r="D399" s="171">
        <f>1/'ANALISI STATICA LINEARE'!$G$22*IF(B399&lt;'ANALISI STATICA LINEARE'!$G$28,'ANALISI STATICA LINEARE'!$G$23*'ANALISI STATICA LINEARE'!$G$26*'ANALISI STATICA LINEARE'!$G$33*'ANALISI STATICA LINEARE'!$G$9*(B399/'ANALISI STATICA LINEARE'!$G$28+1/('ANALISI STATICA LINEARE'!$G$33*'ANALISI STATICA LINEARE'!$G$9)*(1-B399/'ANALISI STATICA LINEARE'!$G$28)),IF(B399&lt;'ANALISI STATICA LINEARE'!$G$29,'ANALISI STATICA LINEARE'!$G$23*'ANALISI STATICA LINEARE'!$G$26*'ANALISI STATICA LINEARE'!$G$33*'ANALISI STATICA LINEARE'!$G$9,IF(B399&lt;'ANALISI STATICA LINEARE'!$G$30,'ANALISI STATICA LINEARE'!$G$23*'ANALISI STATICA LINEARE'!$G$26*'ANALISI STATICA LINEARE'!$G$33*'ANALISI STATICA LINEARE'!$G$9*('ANALISI STATICA LINEARE'!$G$29/B399),'ANALISI STATICA LINEARE'!$G$23*'ANALISI STATICA LINEARE'!$G$26*'ANALISI STATICA LINEARE'!$G$33*'ANALISI STATICA LINEARE'!$G$9*(('ANALISI STATICA LINEARE'!$G$29*'ANALISI STATICA LINEARE'!$G$30)/B399^2))))</f>
        <v>2.0383665747029357E-2</v>
      </c>
      <c r="E399" s="20"/>
      <c r="F399" s="20"/>
      <c r="G399" s="20"/>
      <c r="H399" s="20"/>
      <c r="I399" s="20"/>
      <c r="J399" s="20"/>
      <c r="K399" s="20"/>
      <c r="L399" s="20"/>
      <c r="M399" s="20"/>
      <c r="N399" s="20"/>
    </row>
    <row r="400" spans="2:14" x14ac:dyDescent="0.25">
      <c r="B400" s="177">
        <f t="shared" si="6"/>
        <v>3.889999999999961</v>
      </c>
      <c r="C400" s="171">
        <f>1/'ANALISI STATICA LINEARE'!$G$22*IF(B400&lt;'ANALISI STATICA LINEARE'!$G$28,'ANALISI STATICA LINEARE'!$G$23*'ANALISI STATICA LINEARE'!$G$26*'ANALISI STATICA LINEARE'!$G$32*'ANALISI STATICA LINEARE'!$G$9*(B400/'ANALISI STATICA LINEARE'!$G$28+1/('ANALISI STATICA LINEARE'!$G$32*'ANALISI STATICA LINEARE'!$G$9)*(1-B400/'ANALISI STATICA LINEARE'!$G$28)),IF(B400&lt;'ANALISI STATICA LINEARE'!$G$29,'ANALISI STATICA LINEARE'!$G$23*'ANALISI STATICA LINEARE'!$G$26*'ANALISI STATICA LINEARE'!$G$32*'ANALISI STATICA LINEARE'!$G$9,IF(B400&lt;'ANALISI STATICA LINEARE'!$G$30,'ANALISI STATICA LINEARE'!$G$23*'ANALISI STATICA LINEARE'!$G$26*'ANALISI STATICA LINEARE'!$G$32*'ANALISI STATICA LINEARE'!$G$9*('ANALISI STATICA LINEARE'!$G$29/B400),'ANALISI STATICA LINEARE'!$G$23*'ANALISI STATICA LINEARE'!$G$26*'ANALISI STATICA LINEARE'!$G$32*'ANALISI STATICA LINEARE'!$G$9*(('ANALISI STATICA LINEARE'!$G$29*'ANALISI STATICA LINEARE'!$G$30)/B400^2))))</f>
        <v>5.8403520327752721E-2</v>
      </c>
      <c r="D400" s="171">
        <f>1/'ANALISI STATICA LINEARE'!$G$22*IF(B400&lt;'ANALISI STATICA LINEARE'!$G$28,'ANALISI STATICA LINEARE'!$G$23*'ANALISI STATICA LINEARE'!$G$26*'ANALISI STATICA LINEARE'!$G$33*'ANALISI STATICA LINEARE'!$G$9*(B400/'ANALISI STATICA LINEARE'!$G$28+1/('ANALISI STATICA LINEARE'!$G$33*'ANALISI STATICA LINEARE'!$G$9)*(1-B400/'ANALISI STATICA LINEARE'!$G$28)),IF(B400&lt;'ANALISI STATICA LINEARE'!$G$29,'ANALISI STATICA LINEARE'!$G$23*'ANALISI STATICA LINEARE'!$G$26*'ANALISI STATICA LINEARE'!$G$33*'ANALISI STATICA LINEARE'!$G$9,IF(B400&lt;'ANALISI STATICA LINEARE'!$G$30,'ANALISI STATICA LINEARE'!$G$23*'ANALISI STATICA LINEARE'!$G$26*'ANALISI STATICA LINEARE'!$G$33*'ANALISI STATICA LINEARE'!$G$9*('ANALISI STATICA LINEARE'!$G$29/B400),'ANALISI STATICA LINEARE'!$G$23*'ANALISI STATICA LINEARE'!$G$26*'ANALISI STATICA LINEARE'!$G$33*'ANALISI STATICA LINEARE'!$G$9*(('ANALISI STATICA LINEARE'!$G$29*'ANALISI STATICA LINEARE'!$G$30)/B400^2))))</f>
        <v>2.0279000113803028E-2</v>
      </c>
      <c r="E400" s="20"/>
      <c r="F400" s="20"/>
      <c r="G400" s="20"/>
      <c r="H400" s="20"/>
      <c r="I400" s="20"/>
      <c r="J400" s="20"/>
      <c r="K400" s="20"/>
      <c r="L400" s="20"/>
      <c r="M400" s="20"/>
      <c r="N400" s="20"/>
    </row>
    <row r="401" spans="2:14" x14ac:dyDescent="0.25">
      <c r="B401" s="177">
        <f t="shared" si="6"/>
        <v>3.8999999999999608</v>
      </c>
      <c r="C401" s="171">
        <f>1/'ANALISI STATICA LINEARE'!$G$22*IF(B401&lt;'ANALISI STATICA LINEARE'!$G$28,'ANALISI STATICA LINEARE'!$G$23*'ANALISI STATICA LINEARE'!$G$26*'ANALISI STATICA LINEARE'!$G$32*'ANALISI STATICA LINEARE'!$G$9*(B401/'ANALISI STATICA LINEARE'!$G$28+1/('ANALISI STATICA LINEARE'!$G$32*'ANALISI STATICA LINEARE'!$G$9)*(1-B401/'ANALISI STATICA LINEARE'!$G$28)),IF(B401&lt;'ANALISI STATICA LINEARE'!$G$29,'ANALISI STATICA LINEARE'!$G$23*'ANALISI STATICA LINEARE'!$G$26*'ANALISI STATICA LINEARE'!$G$32*'ANALISI STATICA LINEARE'!$G$9,IF(B401&lt;'ANALISI STATICA LINEARE'!$G$30,'ANALISI STATICA LINEARE'!$G$23*'ANALISI STATICA LINEARE'!$G$26*'ANALISI STATICA LINEARE'!$G$32*'ANALISI STATICA LINEARE'!$G$9*('ANALISI STATICA LINEARE'!$G$29/B401),'ANALISI STATICA LINEARE'!$G$23*'ANALISI STATICA LINEARE'!$G$26*'ANALISI STATICA LINEARE'!$G$32*'ANALISI STATICA LINEARE'!$G$9*(('ANALISI STATICA LINEARE'!$G$29*'ANALISI STATICA LINEARE'!$G$30)/B401^2))))</f>
        <v>5.8104399076369946E-2</v>
      </c>
      <c r="D401" s="171">
        <f>1/'ANALISI STATICA LINEARE'!$G$22*IF(B401&lt;'ANALISI STATICA LINEARE'!$G$28,'ANALISI STATICA LINEARE'!$G$23*'ANALISI STATICA LINEARE'!$G$26*'ANALISI STATICA LINEARE'!$G$33*'ANALISI STATICA LINEARE'!$G$9*(B401/'ANALISI STATICA LINEARE'!$G$28+1/('ANALISI STATICA LINEARE'!$G$33*'ANALISI STATICA LINEARE'!$G$9)*(1-B401/'ANALISI STATICA LINEARE'!$G$28)),IF(B401&lt;'ANALISI STATICA LINEARE'!$G$29,'ANALISI STATICA LINEARE'!$G$23*'ANALISI STATICA LINEARE'!$G$26*'ANALISI STATICA LINEARE'!$G$33*'ANALISI STATICA LINEARE'!$G$9,IF(B401&lt;'ANALISI STATICA LINEARE'!$G$30,'ANALISI STATICA LINEARE'!$G$23*'ANALISI STATICA LINEARE'!$G$26*'ANALISI STATICA LINEARE'!$G$33*'ANALISI STATICA LINEARE'!$G$9*('ANALISI STATICA LINEARE'!$G$29/B401),'ANALISI STATICA LINEARE'!$G$23*'ANALISI STATICA LINEARE'!$G$26*'ANALISI STATICA LINEARE'!$G$33*'ANALISI STATICA LINEARE'!$G$9*(('ANALISI STATICA LINEARE'!$G$29*'ANALISI STATICA LINEARE'!$G$30)/B401^2))))</f>
        <v>2.0175138568184012E-2</v>
      </c>
      <c r="E401" s="20"/>
      <c r="F401" s="20"/>
      <c r="G401" s="20"/>
      <c r="H401" s="20"/>
      <c r="I401" s="20"/>
      <c r="J401" s="20"/>
      <c r="K401" s="20"/>
      <c r="L401" s="20"/>
      <c r="M401" s="20"/>
      <c r="N401" s="20"/>
    </row>
    <row r="402" spans="2:14" x14ac:dyDescent="0.25">
      <c r="B402" s="177">
        <f t="shared" si="6"/>
        <v>3.9099999999999606</v>
      </c>
      <c r="C402" s="171">
        <f>1/'ANALISI STATICA LINEARE'!$G$22*IF(B402&lt;'ANALISI STATICA LINEARE'!$G$28,'ANALISI STATICA LINEARE'!$G$23*'ANALISI STATICA LINEARE'!$G$26*'ANALISI STATICA LINEARE'!$G$32*'ANALISI STATICA LINEARE'!$G$9*(B402/'ANALISI STATICA LINEARE'!$G$28+1/('ANALISI STATICA LINEARE'!$G$32*'ANALISI STATICA LINEARE'!$G$9)*(1-B402/'ANALISI STATICA LINEARE'!$G$28)),IF(B402&lt;'ANALISI STATICA LINEARE'!$G$29,'ANALISI STATICA LINEARE'!$G$23*'ANALISI STATICA LINEARE'!$G$26*'ANALISI STATICA LINEARE'!$G$32*'ANALISI STATICA LINEARE'!$G$9,IF(B402&lt;'ANALISI STATICA LINEARE'!$G$30,'ANALISI STATICA LINEARE'!$G$23*'ANALISI STATICA LINEARE'!$G$26*'ANALISI STATICA LINEARE'!$G$32*'ANALISI STATICA LINEARE'!$G$9*('ANALISI STATICA LINEARE'!$G$29/B402),'ANALISI STATICA LINEARE'!$G$23*'ANALISI STATICA LINEARE'!$G$26*'ANALISI STATICA LINEARE'!$G$32*'ANALISI STATICA LINEARE'!$G$9*(('ANALISI STATICA LINEARE'!$G$29*'ANALISI STATICA LINEARE'!$G$30)/B402^2))))</f>
        <v>5.7807569936851988E-2</v>
      </c>
      <c r="D402" s="171">
        <f>1/'ANALISI STATICA LINEARE'!$G$22*IF(B402&lt;'ANALISI STATICA LINEARE'!$G$28,'ANALISI STATICA LINEARE'!$G$23*'ANALISI STATICA LINEARE'!$G$26*'ANALISI STATICA LINEARE'!$G$33*'ANALISI STATICA LINEARE'!$G$9*(B402/'ANALISI STATICA LINEARE'!$G$28+1/('ANALISI STATICA LINEARE'!$G$33*'ANALISI STATICA LINEARE'!$G$9)*(1-B402/'ANALISI STATICA LINEARE'!$G$28)),IF(B402&lt;'ANALISI STATICA LINEARE'!$G$29,'ANALISI STATICA LINEARE'!$G$23*'ANALISI STATICA LINEARE'!$G$26*'ANALISI STATICA LINEARE'!$G$33*'ANALISI STATICA LINEARE'!$G$9,IF(B402&lt;'ANALISI STATICA LINEARE'!$G$30,'ANALISI STATICA LINEARE'!$G$23*'ANALISI STATICA LINEARE'!$G$26*'ANALISI STATICA LINEARE'!$G$33*'ANALISI STATICA LINEARE'!$G$9*('ANALISI STATICA LINEARE'!$G$29/B402),'ANALISI STATICA LINEARE'!$G$23*'ANALISI STATICA LINEARE'!$G$26*'ANALISI STATICA LINEARE'!$G$33*'ANALISI STATICA LINEARE'!$G$9*(('ANALISI STATICA LINEARE'!$G$29*'ANALISI STATICA LINEARE'!$G$30)/B402^2))))</f>
        <v>2.0072072894740275E-2</v>
      </c>
      <c r="E402" s="20"/>
      <c r="F402" s="20"/>
      <c r="G402" s="20"/>
      <c r="H402" s="20"/>
      <c r="I402" s="20"/>
      <c r="J402" s="20"/>
      <c r="K402" s="20"/>
      <c r="L402" s="20"/>
      <c r="M402" s="20"/>
      <c r="N402" s="20"/>
    </row>
    <row r="403" spans="2:14" x14ac:dyDescent="0.25">
      <c r="B403" s="177">
        <f t="shared" si="6"/>
        <v>3.9199999999999604</v>
      </c>
      <c r="C403" s="171">
        <f>1/'ANALISI STATICA LINEARE'!$G$22*IF(B403&lt;'ANALISI STATICA LINEARE'!$G$28,'ANALISI STATICA LINEARE'!$G$23*'ANALISI STATICA LINEARE'!$G$26*'ANALISI STATICA LINEARE'!$G$32*'ANALISI STATICA LINEARE'!$G$9*(B403/'ANALISI STATICA LINEARE'!$G$28+1/('ANALISI STATICA LINEARE'!$G$32*'ANALISI STATICA LINEARE'!$G$9)*(1-B403/'ANALISI STATICA LINEARE'!$G$28)),IF(B403&lt;'ANALISI STATICA LINEARE'!$G$29,'ANALISI STATICA LINEARE'!$G$23*'ANALISI STATICA LINEARE'!$G$26*'ANALISI STATICA LINEARE'!$G$32*'ANALISI STATICA LINEARE'!$G$9,IF(B403&lt;'ANALISI STATICA LINEARE'!$G$30,'ANALISI STATICA LINEARE'!$G$23*'ANALISI STATICA LINEARE'!$G$26*'ANALISI STATICA LINEARE'!$G$32*'ANALISI STATICA LINEARE'!$G$9*('ANALISI STATICA LINEARE'!$G$29/B403),'ANALISI STATICA LINEARE'!$G$23*'ANALISI STATICA LINEARE'!$G$26*'ANALISI STATICA LINEARE'!$G$32*'ANALISI STATICA LINEARE'!$G$9*(('ANALISI STATICA LINEARE'!$G$29*'ANALISI STATICA LINEARE'!$G$30)/B403^2))))</f>
        <v>5.7513009550160546E-2</v>
      </c>
      <c r="D403" s="171">
        <f>1/'ANALISI STATICA LINEARE'!$G$22*IF(B403&lt;'ANALISI STATICA LINEARE'!$G$28,'ANALISI STATICA LINEARE'!$G$23*'ANALISI STATICA LINEARE'!$G$26*'ANALISI STATICA LINEARE'!$G$33*'ANALISI STATICA LINEARE'!$G$9*(B403/'ANALISI STATICA LINEARE'!$G$28+1/('ANALISI STATICA LINEARE'!$G$33*'ANALISI STATICA LINEARE'!$G$9)*(1-B403/'ANALISI STATICA LINEARE'!$G$28)),IF(B403&lt;'ANALISI STATICA LINEARE'!$G$29,'ANALISI STATICA LINEARE'!$G$23*'ANALISI STATICA LINEARE'!$G$26*'ANALISI STATICA LINEARE'!$G$33*'ANALISI STATICA LINEARE'!$G$9,IF(B403&lt;'ANALISI STATICA LINEARE'!$G$30,'ANALISI STATICA LINEARE'!$G$23*'ANALISI STATICA LINEARE'!$G$26*'ANALISI STATICA LINEARE'!$G$33*'ANALISI STATICA LINEARE'!$G$9*('ANALISI STATICA LINEARE'!$G$29/B403),'ANALISI STATICA LINEARE'!$G$23*'ANALISI STATICA LINEARE'!$G$26*'ANALISI STATICA LINEARE'!$G$33*'ANALISI STATICA LINEARE'!$G$9*(('ANALISI STATICA LINEARE'!$G$29*'ANALISI STATICA LINEARE'!$G$30)/B403^2))))</f>
        <v>1.9969794982694637E-2</v>
      </c>
      <c r="E403" s="20"/>
      <c r="F403" s="20"/>
      <c r="G403" s="20"/>
      <c r="H403" s="20"/>
      <c r="I403" s="20"/>
      <c r="J403" s="20"/>
      <c r="K403" s="20"/>
      <c r="L403" s="20"/>
      <c r="M403" s="20"/>
      <c r="N403" s="20"/>
    </row>
    <row r="404" spans="2:14" x14ac:dyDescent="0.25">
      <c r="B404" s="177">
        <f t="shared" si="6"/>
        <v>3.9299999999999602</v>
      </c>
      <c r="C404" s="171">
        <f>1/'ANALISI STATICA LINEARE'!$G$22*IF(B404&lt;'ANALISI STATICA LINEARE'!$G$28,'ANALISI STATICA LINEARE'!$G$23*'ANALISI STATICA LINEARE'!$G$26*'ANALISI STATICA LINEARE'!$G$32*'ANALISI STATICA LINEARE'!$G$9*(B404/'ANALISI STATICA LINEARE'!$G$28+1/('ANALISI STATICA LINEARE'!$G$32*'ANALISI STATICA LINEARE'!$G$9)*(1-B404/'ANALISI STATICA LINEARE'!$G$28)),IF(B404&lt;'ANALISI STATICA LINEARE'!$G$29,'ANALISI STATICA LINEARE'!$G$23*'ANALISI STATICA LINEARE'!$G$26*'ANALISI STATICA LINEARE'!$G$32*'ANALISI STATICA LINEARE'!$G$9,IF(B404&lt;'ANALISI STATICA LINEARE'!$G$30,'ANALISI STATICA LINEARE'!$G$23*'ANALISI STATICA LINEARE'!$G$26*'ANALISI STATICA LINEARE'!$G$32*'ANALISI STATICA LINEARE'!$G$9*('ANALISI STATICA LINEARE'!$G$29/B404),'ANALISI STATICA LINEARE'!$G$23*'ANALISI STATICA LINEARE'!$G$26*'ANALISI STATICA LINEARE'!$G$32*'ANALISI STATICA LINEARE'!$G$9*(('ANALISI STATICA LINEARE'!$G$29*'ANALISI STATICA LINEARE'!$G$30)/B404^2))))</f>
        <v>5.7220694854067493E-2</v>
      </c>
      <c r="D404" s="171">
        <f>1/'ANALISI STATICA LINEARE'!$G$22*IF(B404&lt;'ANALISI STATICA LINEARE'!$G$28,'ANALISI STATICA LINEARE'!$G$23*'ANALISI STATICA LINEARE'!$G$26*'ANALISI STATICA LINEARE'!$G$33*'ANALISI STATICA LINEARE'!$G$9*(B404/'ANALISI STATICA LINEARE'!$G$28+1/('ANALISI STATICA LINEARE'!$G$33*'ANALISI STATICA LINEARE'!$G$9)*(1-B404/'ANALISI STATICA LINEARE'!$G$28)),IF(B404&lt;'ANALISI STATICA LINEARE'!$G$29,'ANALISI STATICA LINEARE'!$G$23*'ANALISI STATICA LINEARE'!$G$26*'ANALISI STATICA LINEARE'!$G$33*'ANALISI STATICA LINEARE'!$G$9,IF(B404&lt;'ANALISI STATICA LINEARE'!$G$30,'ANALISI STATICA LINEARE'!$G$23*'ANALISI STATICA LINEARE'!$G$26*'ANALISI STATICA LINEARE'!$G$33*'ANALISI STATICA LINEARE'!$G$9*('ANALISI STATICA LINEARE'!$G$29/B404),'ANALISI STATICA LINEARE'!$G$23*'ANALISI STATICA LINEARE'!$G$26*'ANALISI STATICA LINEARE'!$G$33*'ANALISI STATICA LINEARE'!$G$9*(('ANALISI STATICA LINEARE'!$G$29*'ANALISI STATICA LINEARE'!$G$30)/B404^2))))</f>
        <v>1.9868296824328991E-2</v>
      </c>
      <c r="E404" s="20"/>
      <c r="F404" s="20"/>
      <c r="G404" s="20"/>
      <c r="H404" s="20"/>
      <c r="I404" s="20"/>
      <c r="J404" s="20"/>
      <c r="K404" s="20"/>
      <c r="L404" s="20"/>
      <c r="M404" s="20"/>
      <c r="N404" s="20"/>
    </row>
    <row r="405" spans="2:14" x14ac:dyDescent="0.25">
      <c r="B405" s="177">
        <f t="shared" si="6"/>
        <v>3.93999999999996</v>
      </c>
      <c r="C405" s="171">
        <f>1/'ANALISI STATICA LINEARE'!$G$22*IF(B405&lt;'ANALISI STATICA LINEARE'!$G$28,'ANALISI STATICA LINEARE'!$G$23*'ANALISI STATICA LINEARE'!$G$26*'ANALISI STATICA LINEARE'!$G$32*'ANALISI STATICA LINEARE'!$G$9*(B405/'ANALISI STATICA LINEARE'!$G$28+1/('ANALISI STATICA LINEARE'!$G$32*'ANALISI STATICA LINEARE'!$G$9)*(1-B405/'ANALISI STATICA LINEARE'!$G$28)),IF(B405&lt;'ANALISI STATICA LINEARE'!$G$29,'ANALISI STATICA LINEARE'!$G$23*'ANALISI STATICA LINEARE'!$G$26*'ANALISI STATICA LINEARE'!$G$32*'ANALISI STATICA LINEARE'!$G$9,IF(B405&lt;'ANALISI STATICA LINEARE'!$G$30,'ANALISI STATICA LINEARE'!$G$23*'ANALISI STATICA LINEARE'!$G$26*'ANALISI STATICA LINEARE'!$G$32*'ANALISI STATICA LINEARE'!$G$9*('ANALISI STATICA LINEARE'!$G$29/B405),'ANALISI STATICA LINEARE'!$G$23*'ANALISI STATICA LINEARE'!$G$26*'ANALISI STATICA LINEARE'!$G$32*'ANALISI STATICA LINEARE'!$G$9*(('ANALISI STATICA LINEARE'!$G$29*'ANALISI STATICA LINEARE'!$G$30)/B405^2))))</f>
        <v>5.6930603078640729E-2</v>
      </c>
      <c r="D405" s="171">
        <f>1/'ANALISI STATICA LINEARE'!$G$22*IF(B405&lt;'ANALISI STATICA LINEARE'!$G$28,'ANALISI STATICA LINEARE'!$G$23*'ANALISI STATICA LINEARE'!$G$26*'ANALISI STATICA LINEARE'!$G$33*'ANALISI STATICA LINEARE'!$G$9*(B405/'ANALISI STATICA LINEARE'!$G$28+1/('ANALISI STATICA LINEARE'!$G$33*'ANALISI STATICA LINEARE'!$G$9)*(1-B405/'ANALISI STATICA LINEARE'!$G$28)),IF(B405&lt;'ANALISI STATICA LINEARE'!$G$29,'ANALISI STATICA LINEARE'!$G$23*'ANALISI STATICA LINEARE'!$G$26*'ANALISI STATICA LINEARE'!$G$33*'ANALISI STATICA LINEARE'!$G$9,IF(B405&lt;'ANALISI STATICA LINEARE'!$G$30,'ANALISI STATICA LINEARE'!$G$23*'ANALISI STATICA LINEARE'!$G$26*'ANALISI STATICA LINEARE'!$G$33*'ANALISI STATICA LINEARE'!$G$9*('ANALISI STATICA LINEARE'!$G$29/B405),'ANALISI STATICA LINEARE'!$G$23*'ANALISI STATICA LINEARE'!$G$26*'ANALISI STATICA LINEARE'!$G$33*'ANALISI STATICA LINEARE'!$G$9*(('ANALISI STATICA LINEARE'!$G$29*'ANALISI STATICA LINEARE'!$G$30)/B405^2))))</f>
        <v>1.9767570513416922E-2</v>
      </c>
      <c r="E405" s="20"/>
      <c r="F405" s="20"/>
      <c r="G405" s="20"/>
      <c r="H405" s="20"/>
      <c r="I405" s="20"/>
      <c r="J405" s="20"/>
      <c r="K405" s="20"/>
      <c r="L405" s="20"/>
      <c r="M405" s="20"/>
      <c r="N405" s="20"/>
    </row>
    <row r="406" spans="2:14" x14ac:dyDescent="0.25">
      <c r="B406" s="177">
        <f t="shared" si="6"/>
        <v>3.9499999999999598</v>
      </c>
      <c r="C406" s="171">
        <f>1/'ANALISI STATICA LINEARE'!$G$22*IF(B406&lt;'ANALISI STATICA LINEARE'!$G$28,'ANALISI STATICA LINEARE'!$G$23*'ANALISI STATICA LINEARE'!$G$26*'ANALISI STATICA LINEARE'!$G$32*'ANALISI STATICA LINEARE'!$G$9*(B406/'ANALISI STATICA LINEARE'!$G$28+1/('ANALISI STATICA LINEARE'!$G$32*'ANALISI STATICA LINEARE'!$G$9)*(1-B406/'ANALISI STATICA LINEARE'!$G$28)),IF(B406&lt;'ANALISI STATICA LINEARE'!$G$29,'ANALISI STATICA LINEARE'!$G$23*'ANALISI STATICA LINEARE'!$G$26*'ANALISI STATICA LINEARE'!$G$32*'ANALISI STATICA LINEARE'!$G$9,IF(B406&lt;'ANALISI STATICA LINEARE'!$G$30,'ANALISI STATICA LINEARE'!$G$23*'ANALISI STATICA LINEARE'!$G$26*'ANALISI STATICA LINEARE'!$G$32*'ANALISI STATICA LINEARE'!$G$9*('ANALISI STATICA LINEARE'!$G$29/B406),'ANALISI STATICA LINEARE'!$G$23*'ANALISI STATICA LINEARE'!$G$26*'ANALISI STATICA LINEARE'!$G$32*'ANALISI STATICA LINEARE'!$G$9*(('ANALISI STATICA LINEARE'!$G$29*'ANALISI STATICA LINEARE'!$G$30)/B406^2))))</f>
        <v>5.6642711741809793E-2</v>
      </c>
      <c r="D406" s="171">
        <f>1/'ANALISI STATICA LINEARE'!$G$22*IF(B406&lt;'ANALISI STATICA LINEARE'!$G$28,'ANALISI STATICA LINEARE'!$G$23*'ANALISI STATICA LINEARE'!$G$26*'ANALISI STATICA LINEARE'!$G$33*'ANALISI STATICA LINEARE'!$G$9*(B406/'ANALISI STATICA LINEARE'!$G$28+1/('ANALISI STATICA LINEARE'!$G$33*'ANALISI STATICA LINEARE'!$G$9)*(1-B406/'ANALISI STATICA LINEARE'!$G$28)),IF(B406&lt;'ANALISI STATICA LINEARE'!$G$29,'ANALISI STATICA LINEARE'!$G$23*'ANALISI STATICA LINEARE'!$G$26*'ANALISI STATICA LINEARE'!$G$33*'ANALISI STATICA LINEARE'!$G$9,IF(B406&lt;'ANALISI STATICA LINEARE'!$G$30,'ANALISI STATICA LINEARE'!$G$23*'ANALISI STATICA LINEARE'!$G$26*'ANALISI STATICA LINEARE'!$G$33*'ANALISI STATICA LINEARE'!$G$9*('ANALISI STATICA LINEARE'!$G$29/B406),'ANALISI STATICA LINEARE'!$G$23*'ANALISI STATICA LINEARE'!$G$26*'ANALISI STATICA LINEARE'!$G$33*'ANALISI STATICA LINEARE'!$G$9*(('ANALISI STATICA LINEARE'!$G$29*'ANALISI STATICA LINEARE'!$G$30)/B406^2))))</f>
        <v>1.9667608243683958E-2</v>
      </c>
      <c r="E406" s="20"/>
      <c r="F406" s="20"/>
      <c r="G406" s="20"/>
      <c r="H406" s="20"/>
      <c r="I406" s="20"/>
      <c r="J406" s="20"/>
      <c r="K406" s="20"/>
      <c r="L406" s="20"/>
      <c r="M406" s="20"/>
      <c r="N406" s="20"/>
    </row>
    <row r="407" spans="2:14" x14ac:dyDescent="0.25">
      <c r="B407" s="177">
        <f t="shared" si="6"/>
        <v>3.9599999999999596</v>
      </c>
      <c r="C407" s="171">
        <f>1/'ANALISI STATICA LINEARE'!$G$22*IF(B407&lt;'ANALISI STATICA LINEARE'!$G$28,'ANALISI STATICA LINEARE'!$G$23*'ANALISI STATICA LINEARE'!$G$26*'ANALISI STATICA LINEARE'!$G$32*'ANALISI STATICA LINEARE'!$G$9*(B407/'ANALISI STATICA LINEARE'!$G$28+1/('ANALISI STATICA LINEARE'!$G$32*'ANALISI STATICA LINEARE'!$G$9)*(1-B407/'ANALISI STATICA LINEARE'!$G$28)),IF(B407&lt;'ANALISI STATICA LINEARE'!$G$29,'ANALISI STATICA LINEARE'!$G$23*'ANALISI STATICA LINEARE'!$G$26*'ANALISI STATICA LINEARE'!$G$32*'ANALISI STATICA LINEARE'!$G$9,IF(B407&lt;'ANALISI STATICA LINEARE'!$G$30,'ANALISI STATICA LINEARE'!$G$23*'ANALISI STATICA LINEARE'!$G$26*'ANALISI STATICA LINEARE'!$G$32*'ANALISI STATICA LINEARE'!$G$9*('ANALISI STATICA LINEARE'!$G$29/B407),'ANALISI STATICA LINEARE'!$G$23*'ANALISI STATICA LINEARE'!$G$26*'ANALISI STATICA LINEARE'!$G$32*'ANALISI STATICA LINEARE'!$G$9*(('ANALISI STATICA LINEARE'!$G$29*'ANALISI STATICA LINEARE'!$G$30)/B407^2))))</f>
        <v>5.6356998645009898E-2</v>
      </c>
      <c r="D407" s="171">
        <f>1/'ANALISI STATICA LINEARE'!$G$22*IF(B407&lt;'ANALISI STATICA LINEARE'!$G$28,'ANALISI STATICA LINEARE'!$G$23*'ANALISI STATICA LINEARE'!$G$26*'ANALISI STATICA LINEARE'!$G$33*'ANALISI STATICA LINEARE'!$G$9*(B407/'ANALISI STATICA LINEARE'!$G$28+1/('ANALISI STATICA LINEARE'!$G$33*'ANALISI STATICA LINEARE'!$G$9)*(1-B407/'ANALISI STATICA LINEARE'!$G$28)),IF(B407&lt;'ANALISI STATICA LINEARE'!$G$29,'ANALISI STATICA LINEARE'!$G$23*'ANALISI STATICA LINEARE'!$G$26*'ANALISI STATICA LINEARE'!$G$33*'ANALISI STATICA LINEARE'!$G$9,IF(B407&lt;'ANALISI STATICA LINEARE'!$G$30,'ANALISI STATICA LINEARE'!$G$23*'ANALISI STATICA LINEARE'!$G$26*'ANALISI STATICA LINEARE'!$G$33*'ANALISI STATICA LINEARE'!$G$9*('ANALISI STATICA LINEARE'!$G$29/B407),'ANALISI STATICA LINEARE'!$G$23*'ANALISI STATICA LINEARE'!$G$26*'ANALISI STATICA LINEARE'!$G$33*'ANALISI STATICA LINEARE'!$G$9*(('ANALISI STATICA LINEARE'!$G$29*'ANALISI STATICA LINEARE'!$G$30)/B407^2))))</f>
        <v>1.9568402307295105E-2</v>
      </c>
      <c r="E407" s="20"/>
      <c r="F407" s="20"/>
      <c r="G407" s="20"/>
      <c r="H407" s="20"/>
      <c r="I407" s="20"/>
      <c r="J407" s="20"/>
      <c r="K407" s="20"/>
      <c r="L407" s="20"/>
      <c r="M407" s="20"/>
      <c r="N407" s="20"/>
    </row>
    <row r="408" spans="2:14" x14ac:dyDescent="0.25">
      <c r="B408" s="177">
        <f t="shared" si="6"/>
        <v>3.9699999999999593</v>
      </c>
      <c r="C408" s="171">
        <f>1/'ANALISI STATICA LINEARE'!$G$22*IF(B408&lt;'ANALISI STATICA LINEARE'!$G$28,'ANALISI STATICA LINEARE'!$G$23*'ANALISI STATICA LINEARE'!$G$26*'ANALISI STATICA LINEARE'!$G$32*'ANALISI STATICA LINEARE'!$G$9*(B408/'ANALISI STATICA LINEARE'!$G$28+1/('ANALISI STATICA LINEARE'!$G$32*'ANALISI STATICA LINEARE'!$G$9)*(1-B408/'ANALISI STATICA LINEARE'!$G$28)),IF(B408&lt;'ANALISI STATICA LINEARE'!$G$29,'ANALISI STATICA LINEARE'!$G$23*'ANALISI STATICA LINEARE'!$G$26*'ANALISI STATICA LINEARE'!$G$32*'ANALISI STATICA LINEARE'!$G$9,IF(B408&lt;'ANALISI STATICA LINEARE'!$G$30,'ANALISI STATICA LINEARE'!$G$23*'ANALISI STATICA LINEARE'!$G$26*'ANALISI STATICA LINEARE'!$G$32*'ANALISI STATICA LINEARE'!$G$9*('ANALISI STATICA LINEARE'!$G$29/B408),'ANALISI STATICA LINEARE'!$G$23*'ANALISI STATICA LINEARE'!$G$26*'ANALISI STATICA LINEARE'!$G$32*'ANALISI STATICA LINEARE'!$G$9*(('ANALISI STATICA LINEARE'!$G$29*'ANALISI STATICA LINEARE'!$G$30)/B408^2))))</f>
        <v>5.6073441868902618E-2</v>
      </c>
      <c r="D408" s="171">
        <f>1/'ANALISI STATICA LINEARE'!$G$22*IF(B408&lt;'ANALISI STATICA LINEARE'!$G$28,'ANALISI STATICA LINEARE'!$G$23*'ANALISI STATICA LINEARE'!$G$26*'ANALISI STATICA LINEARE'!$G$33*'ANALISI STATICA LINEARE'!$G$9*(B408/'ANALISI STATICA LINEARE'!$G$28+1/('ANALISI STATICA LINEARE'!$G$33*'ANALISI STATICA LINEARE'!$G$9)*(1-B408/'ANALISI STATICA LINEARE'!$G$28)),IF(B408&lt;'ANALISI STATICA LINEARE'!$G$29,'ANALISI STATICA LINEARE'!$G$23*'ANALISI STATICA LINEARE'!$G$26*'ANALISI STATICA LINEARE'!$G$33*'ANALISI STATICA LINEARE'!$G$9,IF(B408&lt;'ANALISI STATICA LINEARE'!$G$30,'ANALISI STATICA LINEARE'!$G$23*'ANALISI STATICA LINEARE'!$G$26*'ANALISI STATICA LINEARE'!$G$33*'ANALISI STATICA LINEARE'!$G$9*('ANALISI STATICA LINEARE'!$G$29/B408),'ANALISI STATICA LINEARE'!$G$23*'ANALISI STATICA LINEARE'!$G$26*'ANALISI STATICA LINEARE'!$G$33*'ANALISI STATICA LINEARE'!$G$9*(('ANALISI STATICA LINEARE'!$G$29*'ANALISI STATICA LINEARE'!$G$30)/B408^2))))</f>
        <v>1.9469945093368964E-2</v>
      </c>
      <c r="E408" s="20"/>
      <c r="F408" s="20"/>
      <c r="G408" s="20"/>
      <c r="H408" s="20"/>
      <c r="I408" s="20"/>
      <c r="J408" s="20"/>
      <c r="K408" s="20"/>
      <c r="L408" s="20"/>
      <c r="M408" s="20"/>
      <c r="N408" s="20"/>
    </row>
    <row r="409" spans="2:14" x14ac:dyDescent="0.25">
      <c r="B409" s="177">
        <f t="shared" si="6"/>
        <v>3.9799999999999591</v>
      </c>
      <c r="C409" s="171">
        <f>1/'ANALISI STATICA LINEARE'!$G$22*IF(B409&lt;'ANALISI STATICA LINEARE'!$G$28,'ANALISI STATICA LINEARE'!$G$23*'ANALISI STATICA LINEARE'!$G$26*'ANALISI STATICA LINEARE'!$G$32*'ANALISI STATICA LINEARE'!$G$9*(B409/'ANALISI STATICA LINEARE'!$G$28+1/('ANALISI STATICA LINEARE'!$G$32*'ANALISI STATICA LINEARE'!$G$9)*(1-B409/'ANALISI STATICA LINEARE'!$G$28)),IF(B409&lt;'ANALISI STATICA LINEARE'!$G$29,'ANALISI STATICA LINEARE'!$G$23*'ANALISI STATICA LINEARE'!$G$26*'ANALISI STATICA LINEARE'!$G$32*'ANALISI STATICA LINEARE'!$G$9,IF(B409&lt;'ANALISI STATICA LINEARE'!$G$30,'ANALISI STATICA LINEARE'!$G$23*'ANALISI STATICA LINEARE'!$G$26*'ANALISI STATICA LINEARE'!$G$32*'ANALISI STATICA LINEARE'!$G$9*('ANALISI STATICA LINEARE'!$G$29/B409),'ANALISI STATICA LINEARE'!$G$23*'ANALISI STATICA LINEARE'!$G$26*'ANALISI STATICA LINEARE'!$G$32*'ANALISI STATICA LINEARE'!$G$9*(('ANALISI STATICA LINEARE'!$G$29*'ANALISI STATICA LINEARE'!$G$30)/B409^2))))</f>
        <v>5.5792019769171704E-2</v>
      </c>
      <c r="D409" s="171">
        <f>1/'ANALISI STATICA LINEARE'!$G$22*IF(B409&lt;'ANALISI STATICA LINEARE'!$G$28,'ANALISI STATICA LINEARE'!$G$23*'ANALISI STATICA LINEARE'!$G$26*'ANALISI STATICA LINEARE'!$G$33*'ANALISI STATICA LINEARE'!$G$9*(B409/'ANALISI STATICA LINEARE'!$G$28+1/('ANALISI STATICA LINEARE'!$G$33*'ANALISI STATICA LINEARE'!$G$9)*(1-B409/'ANALISI STATICA LINEARE'!$G$28)),IF(B409&lt;'ANALISI STATICA LINEARE'!$G$29,'ANALISI STATICA LINEARE'!$G$23*'ANALISI STATICA LINEARE'!$G$26*'ANALISI STATICA LINEARE'!$G$33*'ANALISI STATICA LINEARE'!$G$9,IF(B409&lt;'ANALISI STATICA LINEARE'!$G$30,'ANALISI STATICA LINEARE'!$G$23*'ANALISI STATICA LINEARE'!$G$26*'ANALISI STATICA LINEARE'!$G$33*'ANALISI STATICA LINEARE'!$G$9*('ANALISI STATICA LINEARE'!$G$29/B409),'ANALISI STATICA LINEARE'!$G$23*'ANALISI STATICA LINEARE'!$G$26*'ANALISI STATICA LINEARE'!$G$33*'ANALISI STATICA LINEARE'!$G$9*(('ANALISI STATICA LINEARE'!$G$29*'ANALISI STATICA LINEARE'!$G$30)/B409^2))))</f>
        <v>1.9372229086517954E-2</v>
      </c>
      <c r="E409" s="20"/>
      <c r="F409" s="20"/>
      <c r="G409" s="20"/>
      <c r="H409" s="20"/>
      <c r="I409" s="20"/>
      <c r="J409" s="20"/>
      <c r="K409" s="20"/>
      <c r="L409" s="20"/>
      <c r="M409" s="20"/>
      <c r="N409" s="20"/>
    </row>
    <row r="410" spans="2:14" x14ac:dyDescent="0.25">
      <c r="B410" s="177">
        <f t="shared" si="6"/>
        <v>3.9899999999999589</v>
      </c>
      <c r="C410" s="171">
        <f>1/'ANALISI STATICA LINEARE'!$G$22*IF(B410&lt;'ANALISI STATICA LINEARE'!$G$28,'ANALISI STATICA LINEARE'!$G$23*'ANALISI STATICA LINEARE'!$G$26*'ANALISI STATICA LINEARE'!$G$32*'ANALISI STATICA LINEARE'!$G$9*(B410/'ANALISI STATICA LINEARE'!$G$28+1/('ANALISI STATICA LINEARE'!$G$32*'ANALISI STATICA LINEARE'!$G$9)*(1-B410/'ANALISI STATICA LINEARE'!$G$28)),IF(B410&lt;'ANALISI STATICA LINEARE'!$G$29,'ANALISI STATICA LINEARE'!$G$23*'ANALISI STATICA LINEARE'!$G$26*'ANALISI STATICA LINEARE'!$G$32*'ANALISI STATICA LINEARE'!$G$9,IF(B410&lt;'ANALISI STATICA LINEARE'!$G$30,'ANALISI STATICA LINEARE'!$G$23*'ANALISI STATICA LINEARE'!$G$26*'ANALISI STATICA LINEARE'!$G$32*'ANALISI STATICA LINEARE'!$G$9*('ANALISI STATICA LINEARE'!$G$29/B410),'ANALISI STATICA LINEARE'!$G$23*'ANALISI STATICA LINEARE'!$G$26*'ANALISI STATICA LINEARE'!$G$32*'ANALISI STATICA LINEARE'!$G$9*(('ANALISI STATICA LINEARE'!$G$29*'ANALISI STATICA LINEARE'!$G$30)/B410^2))))</f>
        <v>5.5512710972392604E-2</v>
      </c>
      <c r="D410" s="171">
        <f>1/'ANALISI STATICA LINEARE'!$G$22*IF(B410&lt;'ANALISI STATICA LINEARE'!$G$28,'ANALISI STATICA LINEARE'!$G$23*'ANALISI STATICA LINEARE'!$G$26*'ANALISI STATICA LINEARE'!$G$33*'ANALISI STATICA LINEARE'!$G$9*(B410/'ANALISI STATICA LINEARE'!$G$28+1/('ANALISI STATICA LINEARE'!$G$33*'ANALISI STATICA LINEARE'!$G$9)*(1-B410/'ANALISI STATICA LINEARE'!$G$28)),IF(B410&lt;'ANALISI STATICA LINEARE'!$G$29,'ANALISI STATICA LINEARE'!$G$23*'ANALISI STATICA LINEARE'!$G$26*'ANALISI STATICA LINEARE'!$G$33*'ANALISI STATICA LINEARE'!$G$9,IF(B410&lt;'ANALISI STATICA LINEARE'!$G$30,'ANALISI STATICA LINEARE'!$G$23*'ANALISI STATICA LINEARE'!$G$26*'ANALISI STATICA LINEARE'!$G$33*'ANALISI STATICA LINEARE'!$G$9*('ANALISI STATICA LINEARE'!$G$29/B410),'ANALISI STATICA LINEARE'!$G$23*'ANALISI STATICA LINEARE'!$G$26*'ANALISI STATICA LINEARE'!$G$33*'ANALISI STATICA LINEARE'!$G$9*(('ANALISI STATICA LINEARE'!$G$29*'ANALISI STATICA LINEARE'!$G$30)/B410^2))))</f>
        <v>1.9275246865414097E-2</v>
      </c>
      <c r="E410" s="20"/>
      <c r="F410" s="20"/>
      <c r="G410" s="20"/>
      <c r="H410" s="20"/>
      <c r="I410" s="20"/>
      <c r="J410" s="20"/>
      <c r="K410" s="20"/>
      <c r="L410" s="20"/>
      <c r="M410" s="20"/>
      <c r="N410" s="20"/>
    </row>
    <row r="411" spans="2:14" x14ac:dyDescent="0.25">
      <c r="B411" s="177">
        <f t="shared" si="6"/>
        <v>3.9999999999999587</v>
      </c>
      <c r="C411" s="171">
        <f>1/'ANALISI STATICA LINEARE'!$G$22*IF(B411&lt;'ANALISI STATICA LINEARE'!$G$28,'ANALISI STATICA LINEARE'!$G$23*'ANALISI STATICA LINEARE'!$G$26*'ANALISI STATICA LINEARE'!$G$32*'ANALISI STATICA LINEARE'!$G$9*(B411/'ANALISI STATICA LINEARE'!$G$28+1/('ANALISI STATICA LINEARE'!$G$32*'ANALISI STATICA LINEARE'!$G$9)*(1-B411/'ANALISI STATICA LINEARE'!$G$28)),IF(B411&lt;'ANALISI STATICA LINEARE'!$G$29,'ANALISI STATICA LINEARE'!$G$23*'ANALISI STATICA LINEARE'!$G$26*'ANALISI STATICA LINEARE'!$G$32*'ANALISI STATICA LINEARE'!$G$9,IF(B411&lt;'ANALISI STATICA LINEARE'!$G$30,'ANALISI STATICA LINEARE'!$G$23*'ANALISI STATICA LINEARE'!$G$26*'ANALISI STATICA LINEARE'!$G$32*'ANALISI STATICA LINEARE'!$G$9*('ANALISI STATICA LINEARE'!$G$29/B411),'ANALISI STATICA LINEARE'!$G$23*'ANALISI STATICA LINEARE'!$G$26*'ANALISI STATICA LINEARE'!$G$32*'ANALISI STATICA LINEARE'!$G$9*(('ANALISI STATICA LINEARE'!$G$29*'ANALISI STATICA LINEARE'!$G$30)/B411^2))))</f>
        <v>5.5235494371974225E-2</v>
      </c>
      <c r="D411" s="171">
        <f>1/'ANALISI STATICA LINEARE'!$G$22*IF(B411&lt;'ANALISI STATICA LINEARE'!$G$28,'ANALISI STATICA LINEARE'!$G$23*'ANALISI STATICA LINEARE'!$G$26*'ANALISI STATICA LINEARE'!$G$33*'ANALISI STATICA LINEARE'!$G$9*(B411/'ANALISI STATICA LINEARE'!$G$28+1/('ANALISI STATICA LINEARE'!$G$33*'ANALISI STATICA LINEARE'!$G$9)*(1-B411/'ANALISI STATICA LINEARE'!$G$28)),IF(B411&lt;'ANALISI STATICA LINEARE'!$G$29,'ANALISI STATICA LINEARE'!$G$23*'ANALISI STATICA LINEARE'!$G$26*'ANALISI STATICA LINEARE'!$G$33*'ANALISI STATICA LINEARE'!$G$9,IF(B411&lt;'ANALISI STATICA LINEARE'!$G$30,'ANALISI STATICA LINEARE'!$G$23*'ANALISI STATICA LINEARE'!$G$26*'ANALISI STATICA LINEARE'!$G$33*'ANALISI STATICA LINEARE'!$G$9*('ANALISI STATICA LINEARE'!$G$29/B411),'ANALISI STATICA LINEARE'!$G$23*'ANALISI STATICA LINEARE'!$G$26*'ANALISI STATICA LINEARE'!$G$33*'ANALISI STATICA LINEARE'!$G$9*(('ANALISI STATICA LINEARE'!$G$29*'ANALISI STATICA LINEARE'!$G$30)/B411^2))))</f>
        <v>1.9178991101379939E-2</v>
      </c>
      <c r="E411" s="20"/>
      <c r="F411" s="20"/>
      <c r="G411" s="20"/>
      <c r="H411" s="20"/>
      <c r="I411" s="20"/>
      <c r="J411" s="20"/>
      <c r="K411" s="20"/>
      <c r="L411" s="20"/>
      <c r="M411" s="20"/>
      <c r="N411" s="20"/>
    </row>
    <row r="412" spans="2:14" x14ac:dyDescent="0.25">
      <c r="B412" s="177">
        <f t="shared" si="6"/>
        <v>4.0099999999999589</v>
      </c>
      <c r="C412" s="171">
        <f>1/'ANALISI STATICA LINEARE'!$G$22*IF(B412&lt;'ANALISI STATICA LINEARE'!$G$28,'ANALISI STATICA LINEARE'!$G$23*'ANALISI STATICA LINEARE'!$G$26*'ANALISI STATICA LINEARE'!$G$32*'ANALISI STATICA LINEARE'!$G$9*(B412/'ANALISI STATICA LINEARE'!$G$28+1/('ANALISI STATICA LINEARE'!$G$32*'ANALISI STATICA LINEARE'!$G$9)*(1-B412/'ANALISI STATICA LINEARE'!$G$28)),IF(B412&lt;'ANALISI STATICA LINEARE'!$G$29,'ANALISI STATICA LINEARE'!$G$23*'ANALISI STATICA LINEARE'!$G$26*'ANALISI STATICA LINEARE'!$G$32*'ANALISI STATICA LINEARE'!$G$9,IF(B412&lt;'ANALISI STATICA LINEARE'!$G$30,'ANALISI STATICA LINEARE'!$G$23*'ANALISI STATICA LINEARE'!$G$26*'ANALISI STATICA LINEARE'!$G$32*'ANALISI STATICA LINEARE'!$G$9*('ANALISI STATICA LINEARE'!$G$29/B412),'ANALISI STATICA LINEARE'!$G$23*'ANALISI STATICA LINEARE'!$G$26*'ANALISI STATICA LINEARE'!$G$32*'ANALISI STATICA LINEARE'!$G$9*(('ANALISI STATICA LINEARE'!$G$29*'ANALISI STATICA LINEARE'!$G$30)/B412^2))))</f>
        <v>5.4960349124171318E-2</v>
      </c>
      <c r="D412" s="171">
        <f>1/'ANALISI STATICA LINEARE'!$G$22*IF(B412&lt;'ANALISI STATICA LINEARE'!$G$28,'ANALISI STATICA LINEARE'!$G$23*'ANALISI STATICA LINEARE'!$G$26*'ANALISI STATICA LINEARE'!$G$33*'ANALISI STATICA LINEARE'!$G$9*(B412/'ANALISI STATICA LINEARE'!$G$28+1/('ANALISI STATICA LINEARE'!$G$33*'ANALISI STATICA LINEARE'!$G$9)*(1-B412/'ANALISI STATICA LINEARE'!$G$28)),IF(B412&lt;'ANALISI STATICA LINEARE'!$G$29,'ANALISI STATICA LINEARE'!$G$23*'ANALISI STATICA LINEARE'!$G$26*'ANALISI STATICA LINEARE'!$G$33*'ANALISI STATICA LINEARE'!$G$9,IF(B412&lt;'ANALISI STATICA LINEARE'!$G$30,'ANALISI STATICA LINEARE'!$G$23*'ANALISI STATICA LINEARE'!$G$26*'ANALISI STATICA LINEARE'!$G$33*'ANALISI STATICA LINEARE'!$G$9*('ANALISI STATICA LINEARE'!$G$29/B412),'ANALISI STATICA LINEARE'!$G$23*'ANALISI STATICA LINEARE'!$G$26*'ANALISI STATICA LINEARE'!$G$33*'ANALISI STATICA LINEARE'!$G$9*(('ANALISI STATICA LINEARE'!$G$29*'ANALISI STATICA LINEARE'!$G$30)/B412^2))))</f>
        <v>1.9083454557003932E-2</v>
      </c>
      <c r="E412" s="20"/>
      <c r="F412" s="20"/>
      <c r="G412" s="20"/>
      <c r="H412" s="20"/>
      <c r="I412" s="20"/>
      <c r="J412" s="20"/>
      <c r="K412" s="20"/>
      <c r="L412" s="20"/>
      <c r="M412" s="20"/>
      <c r="N412" s="20"/>
    </row>
    <row r="413" spans="2:14" x14ac:dyDescent="0.25">
      <c r="B413" s="177">
        <f t="shared" si="6"/>
        <v>4.0199999999999587</v>
      </c>
      <c r="C413" s="171">
        <f>1/'ANALISI STATICA LINEARE'!$G$22*IF(B413&lt;'ANALISI STATICA LINEARE'!$G$28,'ANALISI STATICA LINEARE'!$G$23*'ANALISI STATICA LINEARE'!$G$26*'ANALISI STATICA LINEARE'!$G$32*'ANALISI STATICA LINEARE'!$G$9*(B413/'ANALISI STATICA LINEARE'!$G$28+1/('ANALISI STATICA LINEARE'!$G$32*'ANALISI STATICA LINEARE'!$G$9)*(1-B413/'ANALISI STATICA LINEARE'!$G$28)),IF(B413&lt;'ANALISI STATICA LINEARE'!$G$29,'ANALISI STATICA LINEARE'!$G$23*'ANALISI STATICA LINEARE'!$G$26*'ANALISI STATICA LINEARE'!$G$32*'ANALISI STATICA LINEARE'!$G$9,IF(B413&lt;'ANALISI STATICA LINEARE'!$G$30,'ANALISI STATICA LINEARE'!$G$23*'ANALISI STATICA LINEARE'!$G$26*'ANALISI STATICA LINEARE'!$G$32*'ANALISI STATICA LINEARE'!$G$9*('ANALISI STATICA LINEARE'!$G$29/B413),'ANALISI STATICA LINEARE'!$G$23*'ANALISI STATICA LINEARE'!$G$26*'ANALISI STATICA LINEARE'!$G$32*'ANALISI STATICA LINEARE'!$G$9*(('ANALISI STATICA LINEARE'!$G$29*'ANALISI STATICA LINEARE'!$G$30)/B413^2))))</f>
        <v>5.468725464416644E-2</v>
      </c>
      <c r="D413" s="171">
        <f>1/'ANALISI STATICA LINEARE'!$G$22*IF(B413&lt;'ANALISI STATICA LINEARE'!$G$28,'ANALISI STATICA LINEARE'!$G$23*'ANALISI STATICA LINEARE'!$G$26*'ANALISI STATICA LINEARE'!$G$33*'ANALISI STATICA LINEARE'!$G$9*(B413/'ANALISI STATICA LINEARE'!$G$28+1/('ANALISI STATICA LINEARE'!$G$33*'ANALISI STATICA LINEARE'!$G$9)*(1-B413/'ANALISI STATICA LINEARE'!$G$28)),IF(B413&lt;'ANALISI STATICA LINEARE'!$G$29,'ANALISI STATICA LINEARE'!$G$23*'ANALISI STATICA LINEARE'!$G$26*'ANALISI STATICA LINEARE'!$G$33*'ANALISI STATICA LINEARE'!$G$9,IF(B413&lt;'ANALISI STATICA LINEARE'!$G$30,'ANALISI STATICA LINEARE'!$G$23*'ANALISI STATICA LINEARE'!$G$26*'ANALISI STATICA LINEARE'!$G$33*'ANALISI STATICA LINEARE'!$G$9*('ANALISI STATICA LINEARE'!$G$29/B413),'ANALISI STATICA LINEARE'!$G$23*'ANALISI STATICA LINEARE'!$G$26*'ANALISI STATICA LINEARE'!$G$33*'ANALISI STATICA LINEARE'!$G$9*(('ANALISI STATICA LINEARE'!$G$29*'ANALISI STATICA LINEARE'!$G$30)/B413^2))))</f>
        <v>1.8988630084780016E-2</v>
      </c>
      <c r="E413" s="20"/>
      <c r="F413" s="20"/>
      <c r="G413" s="20"/>
      <c r="H413" s="20"/>
      <c r="I413" s="20"/>
      <c r="J413" s="20"/>
      <c r="K413" s="20"/>
      <c r="L413" s="20"/>
      <c r="M413" s="20"/>
      <c r="N413" s="20"/>
    </row>
    <row r="414" spans="2:14" x14ac:dyDescent="0.25">
      <c r="B414" s="177">
        <f t="shared" si="6"/>
        <v>4.0299999999999585</v>
      </c>
      <c r="C414" s="171">
        <f>1/'ANALISI STATICA LINEARE'!$G$22*IF(B414&lt;'ANALISI STATICA LINEARE'!$G$28,'ANALISI STATICA LINEARE'!$G$23*'ANALISI STATICA LINEARE'!$G$26*'ANALISI STATICA LINEARE'!$G$32*'ANALISI STATICA LINEARE'!$G$9*(B414/'ANALISI STATICA LINEARE'!$G$28+1/('ANALISI STATICA LINEARE'!$G$32*'ANALISI STATICA LINEARE'!$G$9)*(1-B414/'ANALISI STATICA LINEARE'!$G$28)),IF(B414&lt;'ANALISI STATICA LINEARE'!$G$29,'ANALISI STATICA LINEARE'!$G$23*'ANALISI STATICA LINEARE'!$G$26*'ANALISI STATICA LINEARE'!$G$32*'ANALISI STATICA LINEARE'!$G$9,IF(B414&lt;'ANALISI STATICA LINEARE'!$G$30,'ANALISI STATICA LINEARE'!$G$23*'ANALISI STATICA LINEARE'!$G$26*'ANALISI STATICA LINEARE'!$G$32*'ANALISI STATICA LINEARE'!$G$9*('ANALISI STATICA LINEARE'!$G$29/B414),'ANALISI STATICA LINEARE'!$G$23*'ANALISI STATICA LINEARE'!$G$26*'ANALISI STATICA LINEARE'!$G$32*'ANALISI STATICA LINEARE'!$G$9*(('ANALISI STATICA LINEARE'!$G$29*'ANALISI STATICA LINEARE'!$G$30)/B414^2))))</f>
        <v>5.4416190602219548E-2</v>
      </c>
      <c r="D414" s="171">
        <f>1/'ANALISI STATICA LINEARE'!$G$22*IF(B414&lt;'ANALISI STATICA LINEARE'!$G$28,'ANALISI STATICA LINEARE'!$G$23*'ANALISI STATICA LINEARE'!$G$26*'ANALISI STATICA LINEARE'!$G$33*'ANALISI STATICA LINEARE'!$G$9*(B414/'ANALISI STATICA LINEARE'!$G$28+1/('ANALISI STATICA LINEARE'!$G$33*'ANALISI STATICA LINEARE'!$G$9)*(1-B414/'ANALISI STATICA LINEARE'!$G$28)),IF(B414&lt;'ANALISI STATICA LINEARE'!$G$29,'ANALISI STATICA LINEARE'!$G$23*'ANALISI STATICA LINEARE'!$G$26*'ANALISI STATICA LINEARE'!$G$33*'ANALISI STATICA LINEARE'!$G$9,IF(B414&lt;'ANALISI STATICA LINEARE'!$G$30,'ANALISI STATICA LINEARE'!$G$23*'ANALISI STATICA LINEARE'!$G$26*'ANALISI STATICA LINEARE'!$G$33*'ANALISI STATICA LINEARE'!$G$9*('ANALISI STATICA LINEARE'!$G$29/B414),'ANALISI STATICA LINEARE'!$G$23*'ANALISI STATICA LINEARE'!$G$26*'ANALISI STATICA LINEARE'!$G$33*'ANALISI STATICA LINEARE'!$G$9*(('ANALISI STATICA LINEARE'!$G$29*'ANALISI STATICA LINEARE'!$G$30)/B414^2))))</f>
        <v>1.8894510625770675E-2</v>
      </c>
      <c r="E414" s="20"/>
      <c r="F414" s="20"/>
      <c r="G414" s="20"/>
      <c r="H414" s="20"/>
      <c r="I414" s="20"/>
      <c r="J414" s="20"/>
      <c r="K414" s="20"/>
      <c r="L414" s="20"/>
      <c r="M414" s="20"/>
      <c r="N414" s="20"/>
    </row>
    <row r="415" spans="2:14" x14ac:dyDescent="0.25">
      <c r="B415" s="177">
        <f t="shared" si="6"/>
        <v>4.0399999999999583</v>
      </c>
      <c r="C415" s="171">
        <f>1/'ANALISI STATICA LINEARE'!$G$22*IF(B415&lt;'ANALISI STATICA LINEARE'!$G$28,'ANALISI STATICA LINEARE'!$G$23*'ANALISI STATICA LINEARE'!$G$26*'ANALISI STATICA LINEARE'!$G$32*'ANALISI STATICA LINEARE'!$G$9*(B415/'ANALISI STATICA LINEARE'!$G$28+1/('ANALISI STATICA LINEARE'!$G$32*'ANALISI STATICA LINEARE'!$G$9)*(1-B415/'ANALISI STATICA LINEARE'!$G$28)),IF(B415&lt;'ANALISI STATICA LINEARE'!$G$29,'ANALISI STATICA LINEARE'!$G$23*'ANALISI STATICA LINEARE'!$G$26*'ANALISI STATICA LINEARE'!$G$32*'ANALISI STATICA LINEARE'!$G$9,IF(B415&lt;'ANALISI STATICA LINEARE'!$G$30,'ANALISI STATICA LINEARE'!$G$23*'ANALISI STATICA LINEARE'!$G$26*'ANALISI STATICA LINEARE'!$G$32*'ANALISI STATICA LINEARE'!$G$9*('ANALISI STATICA LINEARE'!$G$29/B415),'ANALISI STATICA LINEARE'!$G$23*'ANALISI STATICA LINEARE'!$G$26*'ANALISI STATICA LINEARE'!$G$32*'ANALISI STATICA LINEARE'!$G$9*(('ANALISI STATICA LINEARE'!$G$29*'ANALISI STATICA LINEARE'!$G$30)/B415^2))))</f>
        <v>5.4147136919884535E-2</v>
      </c>
      <c r="D415" s="171">
        <f>1/'ANALISI STATICA LINEARE'!$G$22*IF(B415&lt;'ANALISI STATICA LINEARE'!$G$28,'ANALISI STATICA LINEARE'!$G$23*'ANALISI STATICA LINEARE'!$G$26*'ANALISI STATICA LINEARE'!$G$33*'ANALISI STATICA LINEARE'!$G$9*(B415/'ANALISI STATICA LINEARE'!$G$28+1/('ANALISI STATICA LINEARE'!$G$33*'ANALISI STATICA LINEARE'!$G$9)*(1-B415/'ANALISI STATICA LINEARE'!$G$28)),IF(B415&lt;'ANALISI STATICA LINEARE'!$G$29,'ANALISI STATICA LINEARE'!$G$23*'ANALISI STATICA LINEARE'!$G$26*'ANALISI STATICA LINEARE'!$G$33*'ANALISI STATICA LINEARE'!$G$9,IF(B415&lt;'ANALISI STATICA LINEARE'!$G$30,'ANALISI STATICA LINEARE'!$G$23*'ANALISI STATICA LINEARE'!$G$26*'ANALISI STATICA LINEARE'!$G$33*'ANALISI STATICA LINEARE'!$G$9*('ANALISI STATICA LINEARE'!$G$29/B415),'ANALISI STATICA LINEARE'!$G$23*'ANALISI STATICA LINEARE'!$G$26*'ANALISI STATICA LINEARE'!$G$33*'ANALISI STATICA LINEARE'!$G$9*(('ANALISI STATICA LINEARE'!$G$29*'ANALISI STATICA LINEARE'!$G$30)/B415^2))))</f>
        <v>1.880108920829324E-2</v>
      </c>
      <c r="E415" s="20"/>
      <c r="F415" s="20"/>
      <c r="G415" s="20"/>
      <c r="H415" s="20"/>
      <c r="I415" s="20"/>
      <c r="J415" s="20"/>
      <c r="K415" s="20"/>
      <c r="L415" s="20"/>
      <c r="M415" s="20"/>
      <c r="N415" s="20"/>
    </row>
    <row r="416" spans="2:14" x14ac:dyDescent="0.25">
      <c r="B416" s="177">
        <f t="shared" si="6"/>
        <v>4.0499999999999581</v>
      </c>
      <c r="C416" s="171">
        <f>1/'ANALISI STATICA LINEARE'!$G$22*IF(B416&lt;'ANALISI STATICA LINEARE'!$G$28,'ANALISI STATICA LINEARE'!$G$23*'ANALISI STATICA LINEARE'!$G$26*'ANALISI STATICA LINEARE'!$G$32*'ANALISI STATICA LINEARE'!$G$9*(B416/'ANALISI STATICA LINEARE'!$G$28+1/('ANALISI STATICA LINEARE'!$G$32*'ANALISI STATICA LINEARE'!$G$9)*(1-B416/'ANALISI STATICA LINEARE'!$G$28)),IF(B416&lt;'ANALISI STATICA LINEARE'!$G$29,'ANALISI STATICA LINEARE'!$G$23*'ANALISI STATICA LINEARE'!$G$26*'ANALISI STATICA LINEARE'!$G$32*'ANALISI STATICA LINEARE'!$G$9,IF(B416&lt;'ANALISI STATICA LINEARE'!$G$30,'ANALISI STATICA LINEARE'!$G$23*'ANALISI STATICA LINEARE'!$G$26*'ANALISI STATICA LINEARE'!$G$32*'ANALISI STATICA LINEARE'!$G$9*('ANALISI STATICA LINEARE'!$G$29/B416),'ANALISI STATICA LINEARE'!$G$23*'ANALISI STATICA LINEARE'!$G$26*'ANALISI STATICA LINEARE'!$G$32*'ANALISI STATICA LINEARE'!$G$9*(('ANALISI STATICA LINEARE'!$G$29*'ANALISI STATICA LINEARE'!$G$30)/B416^2))))</f>
        <v>5.3880073766290969E-2</v>
      </c>
      <c r="D416" s="171">
        <f>1/'ANALISI STATICA LINEARE'!$G$22*IF(B416&lt;'ANALISI STATICA LINEARE'!$G$28,'ANALISI STATICA LINEARE'!$G$23*'ANALISI STATICA LINEARE'!$G$26*'ANALISI STATICA LINEARE'!$G$33*'ANALISI STATICA LINEARE'!$G$9*(B416/'ANALISI STATICA LINEARE'!$G$28+1/('ANALISI STATICA LINEARE'!$G$33*'ANALISI STATICA LINEARE'!$G$9)*(1-B416/'ANALISI STATICA LINEARE'!$G$28)),IF(B416&lt;'ANALISI STATICA LINEARE'!$G$29,'ANALISI STATICA LINEARE'!$G$23*'ANALISI STATICA LINEARE'!$G$26*'ANALISI STATICA LINEARE'!$G$33*'ANALISI STATICA LINEARE'!$G$9,IF(B416&lt;'ANALISI STATICA LINEARE'!$G$30,'ANALISI STATICA LINEARE'!$G$23*'ANALISI STATICA LINEARE'!$G$26*'ANALISI STATICA LINEARE'!$G$33*'ANALISI STATICA LINEARE'!$G$9*('ANALISI STATICA LINEARE'!$G$29/B416),'ANALISI STATICA LINEARE'!$G$23*'ANALISI STATICA LINEARE'!$G$26*'ANALISI STATICA LINEARE'!$G$33*'ANALISI STATICA LINEARE'!$G$9*(('ANALISI STATICA LINEARE'!$G$29*'ANALISI STATICA LINEARE'!$G$30)/B416^2))))</f>
        <v>1.8708358946628808E-2</v>
      </c>
      <c r="E416" s="20"/>
      <c r="F416" s="20"/>
      <c r="G416" s="20"/>
      <c r="H416" s="20"/>
      <c r="I416" s="20"/>
      <c r="J416" s="20"/>
      <c r="K416" s="20"/>
      <c r="L416" s="20"/>
      <c r="M416" s="20"/>
      <c r="N416" s="20"/>
    </row>
    <row r="417" spans="2:14" x14ac:dyDescent="0.25">
      <c r="B417" s="177">
        <f t="shared" si="6"/>
        <v>4.0599999999999579</v>
      </c>
      <c r="C417" s="171">
        <f>1/'ANALISI STATICA LINEARE'!$G$22*IF(B417&lt;'ANALISI STATICA LINEARE'!$G$28,'ANALISI STATICA LINEARE'!$G$23*'ANALISI STATICA LINEARE'!$G$26*'ANALISI STATICA LINEARE'!$G$32*'ANALISI STATICA LINEARE'!$G$9*(B417/'ANALISI STATICA LINEARE'!$G$28+1/('ANALISI STATICA LINEARE'!$G$32*'ANALISI STATICA LINEARE'!$G$9)*(1-B417/'ANALISI STATICA LINEARE'!$G$28)),IF(B417&lt;'ANALISI STATICA LINEARE'!$G$29,'ANALISI STATICA LINEARE'!$G$23*'ANALISI STATICA LINEARE'!$G$26*'ANALISI STATICA LINEARE'!$G$32*'ANALISI STATICA LINEARE'!$G$9,IF(B417&lt;'ANALISI STATICA LINEARE'!$G$30,'ANALISI STATICA LINEARE'!$G$23*'ANALISI STATICA LINEARE'!$G$26*'ANALISI STATICA LINEARE'!$G$32*'ANALISI STATICA LINEARE'!$G$9*('ANALISI STATICA LINEARE'!$G$29/B417),'ANALISI STATICA LINEARE'!$G$23*'ANALISI STATICA LINEARE'!$G$26*'ANALISI STATICA LINEARE'!$G$32*'ANALISI STATICA LINEARE'!$G$9*(('ANALISI STATICA LINEARE'!$G$29*'ANALISI STATICA LINEARE'!$G$30)/B417^2))))</f>
        <v>5.3614981554489766E-2</v>
      </c>
      <c r="D417" s="171">
        <f>1/'ANALISI STATICA LINEARE'!$G$22*IF(B417&lt;'ANALISI STATICA LINEARE'!$G$28,'ANALISI STATICA LINEARE'!$G$23*'ANALISI STATICA LINEARE'!$G$26*'ANALISI STATICA LINEARE'!$G$33*'ANALISI STATICA LINEARE'!$G$9*(B417/'ANALISI STATICA LINEARE'!$G$28+1/('ANALISI STATICA LINEARE'!$G$33*'ANALISI STATICA LINEARE'!$G$9)*(1-B417/'ANALISI STATICA LINEARE'!$G$28)),IF(B417&lt;'ANALISI STATICA LINEARE'!$G$29,'ANALISI STATICA LINEARE'!$G$23*'ANALISI STATICA LINEARE'!$G$26*'ANALISI STATICA LINEARE'!$G$33*'ANALISI STATICA LINEARE'!$G$9,IF(B417&lt;'ANALISI STATICA LINEARE'!$G$30,'ANALISI STATICA LINEARE'!$G$23*'ANALISI STATICA LINEARE'!$G$26*'ANALISI STATICA LINEARE'!$G$33*'ANALISI STATICA LINEARE'!$G$9*('ANALISI STATICA LINEARE'!$G$29/B417),'ANALISI STATICA LINEARE'!$G$23*'ANALISI STATICA LINEARE'!$G$26*'ANALISI STATICA LINEARE'!$G$33*'ANALISI STATICA LINEARE'!$G$9*(('ANALISI STATICA LINEARE'!$G$29*'ANALISI STATICA LINEARE'!$G$30)/B417^2))))</f>
        <v>1.8616313039753394E-2</v>
      </c>
      <c r="E417" s="20"/>
      <c r="F417" s="20"/>
      <c r="G417" s="20"/>
      <c r="H417" s="20"/>
      <c r="I417" s="20"/>
      <c r="J417" s="20"/>
      <c r="K417" s="20"/>
      <c r="L417" s="20"/>
      <c r="M417" s="20"/>
      <c r="N417" s="20"/>
    </row>
    <row r="418" spans="2:14" x14ac:dyDescent="0.25">
      <c r="B418" s="177">
        <f t="shared" si="6"/>
        <v>4.0699999999999577</v>
      </c>
      <c r="C418" s="171">
        <f>1/'ANALISI STATICA LINEARE'!$G$22*IF(B418&lt;'ANALISI STATICA LINEARE'!$G$28,'ANALISI STATICA LINEARE'!$G$23*'ANALISI STATICA LINEARE'!$G$26*'ANALISI STATICA LINEARE'!$G$32*'ANALISI STATICA LINEARE'!$G$9*(B418/'ANALISI STATICA LINEARE'!$G$28+1/('ANALISI STATICA LINEARE'!$G$32*'ANALISI STATICA LINEARE'!$G$9)*(1-B418/'ANALISI STATICA LINEARE'!$G$28)),IF(B418&lt;'ANALISI STATICA LINEARE'!$G$29,'ANALISI STATICA LINEARE'!$G$23*'ANALISI STATICA LINEARE'!$G$26*'ANALISI STATICA LINEARE'!$G$32*'ANALISI STATICA LINEARE'!$G$9,IF(B418&lt;'ANALISI STATICA LINEARE'!$G$30,'ANALISI STATICA LINEARE'!$G$23*'ANALISI STATICA LINEARE'!$G$26*'ANALISI STATICA LINEARE'!$G$32*'ANALISI STATICA LINEARE'!$G$9*('ANALISI STATICA LINEARE'!$G$29/B418),'ANALISI STATICA LINEARE'!$G$23*'ANALISI STATICA LINEARE'!$G$26*'ANALISI STATICA LINEARE'!$G$32*'ANALISI STATICA LINEARE'!$G$9*(('ANALISI STATICA LINEARE'!$G$29*'ANALISI STATICA LINEARE'!$G$30)/B418^2))))</f>
        <v>5.3351840937861834E-2</v>
      </c>
      <c r="D418" s="171">
        <f>1/'ANALISI STATICA LINEARE'!$G$22*IF(B418&lt;'ANALISI STATICA LINEARE'!$G$28,'ANALISI STATICA LINEARE'!$G$23*'ANALISI STATICA LINEARE'!$G$26*'ANALISI STATICA LINEARE'!$G$33*'ANALISI STATICA LINEARE'!$G$9*(B418/'ANALISI STATICA LINEARE'!$G$28+1/('ANALISI STATICA LINEARE'!$G$33*'ANALISI STATICA LINEARE'!$G$9)*(1-B418/'ANALISI STATICA LINEARE'!$G$28)),IF(B418&lt;'ANALISI STATICA LINEARE'!$G$29,'ANALISI STATICA LINEARE'!$G$23*'ANALISI STATICA LINEARE'!$G$26*'ANALISI STATICA LINEARE'!$G$33*'ANALISI STATICA LINEARE'!$G$9,IF(B418&lt;'ANALISI STATICA LINEARE'!$G$30,'ANALISI STATICA LINEARE'!$G$23*'ANALISI STATICA LINEARE'!$G$26*'ANALISI STATICA LINEARE'!$G$33*'ANALISI STATICA LINEARE'!$G$9*('ANALISI STATICA LINEARE'!$G$29/B418),'ANALISI STATICA LINEARE'!$G$23*'ANALISI STATICA LINEARE'!$G$26*'ANALISI STATICA LINEARE'!$G$33*'ANALISI STATICA LINEARE'!$G$9*(('ANALISI STATICA LINEARE'!$G$29*'ANALISI STATICA LINEARE'!$G$30)/B418^2))))</f>
        <v>1.8524944770090916E-2</v>
      </c>
      <c r="E418" s="20"/>
      <c r="F418" s="20"/>
      <c r="G418" s="20"/>
      <c r="H418" s="20"/>
      <c r="I418" s="20"/>
      <c r="J418" s="20"/>
      <c r="K418" s="20"/>
      <c r="L418" s="20"/>
      <c r="M418" s="20"/>
      <c r="N418" s="20"/>
    </row>
    <row r="419" spans="2:14" x14ac:dyDescent="0.25">
      <c r="B419" s="177">
        <f t="shared" si="6"/>
        <v>4.0799999999999574</v>
      </c>
      <c r="C419" s="171">
        <f>1/'ANALISI STATICA LINEARE'!$G$22*IF(B419&lt;'ANALISI STATICA LINEARE'!$G$28,'ANALISI STATICA LINEARE'!$G$23*'ANALISI STATICA LINEARE'!$G$26*'ANALISI STATICA LINEARE'!$G$32*'ANALISI STATICA LINEARE'!$G$9*(B419/'ANALISI STATICA LINEARE'!$G$28+1/('ANALISI STATICA LINEARE'!$G$32*'ANALISI STATICA LINEARE'!$G$9)*(1-B419/'ANALISI STATICA LINEARE'!$G$28)),IF(B419&lt;'ANALISI STATICA LINEARE'!$G$29,'ANALISI STATICA LINEARE'!$G$23*'ANALISI STATICA LINEARE'!$G$26*'ANALISI STATICA LINEARE'!$G$32*'ANALISI STATICA LINEARE'!$G$9,IF(B419&lt;'ANALISI STATICA LINEARE'!$G$30,'ANALISI STATICA LINEARE'!$G$23*'ANALISI STATICA LINEARE'!$G$26*'ANALISI STATICA LINEARE'!$G$32*'ANALISI STATICA LINEARE'!$G$9*('ANALISI STATICA LINEARE'!$G$29/B419),'ANALISI STATICA LINEARE'!$G$23*'ANALISI STATICA LINEARE'!$G$26*'ANALISI STATICA LINEARE'!$G$32*'ANALISI STATICA LINEARE'!$G$9*(('ANALISI STATICA LINEARE'!$G$29*'ANALISI STATICA LINEARE'!$G$30)/B419^2))))</f>
        <v>5.3090632806588073E-2</v>
      </c>
      <c r="D419" s="171">
        <f>1/'ANALISI STATICA LINEARE'!$G$22*IF(B419&lt;'ANALISI STATICA LINEARE'!$G$28,'ANALISI STATICA LINEARE'!$G$23*'ANALISI STATICA LINEARE'!$G$26*'ANALISI STATICA LINEARE'!$G$33*'ANALISI STATICA LINEARE'!$G$9*(B419/'ANALISI STATICA LINEARE'!$G$28+1/('ANALISI STATICA LINEARE'!$G$33*'ANALISI STATICA LINEARE'!$G$9)*(1-B419/'ANALISI STATICA LINEARE'!$G$28)),IF(B419&lt;'ANALISI STATICA LINEARE'!$G$29,'ANALISI STATICA LINEARE'!$G$23*'ANALISI STATICA LINEARE'!$G$26*'ANALISI STATICA LINEARE'!$G$33*'ANALISI STATICA LINEARE'!$G$9,IF(B419&lt;'ANALISI STATICA LINEARE'!$G$30,'ANALISI STATICA LINEARE'!$G$23*'ANALISI STATICA LINEARE'!$G$26*'ANALISI STATICA LINEARE'!$G$33*'ANALISI STATICA LINEARE'!$G$9*('ANALISI STATICA LINEARE'!$G$29/B419),'ANALISI STATICA LINEARE'!$G$23*'ANALISI STATICA LINEARE'!$G$26*'ANALISI STATICA LINEARE'!$G$33*'ANALISI STATICA LINEARE'!$G$9*(('ANALISI STATICA LINEARE'!$G$29*'ANALISI STATICA LINEARE'!$G$30)/B419^2))))</f>
        <v>1.8434247502287528E-2</v>
      </c>
      <c r="E419" s="20"/>
      <c r="F419" s="20"/>
      <c r="G419" s="20"/>
      <c r="H419" s="20"/>
      <c r="I419" s="20"/>
      <c r="J419" s="20"/>
      <c r="K419" s="20"/>
      <c r="L419" s="20"/>
      <c r="M419" s="20"/>
      <c r="N419" s="20"/>
    </row>
    <row r="420" spans="2:14" x14ac:dyDescent="0.25">
      <c r="B420" s="177">
        <f t="shared" si="6"/>
        <v>4.0899999999999572</v>
      </c>
      <c r="C420" s="171">
        <f>1/'ANALISI STATICA LINEARE'!$G$22*IF(B420&lt;'ANALISI STATICA LINEARE'!$G$28,'ANALISI STATICA LINEARE'!$G$23*'ANALISI STATICA LINEARE'!$G$26*'ANALISI STATICA LINEARE'!$G$32*'ANALISI STATICA LINEARE'!$G$9*(B420/'ANALISI STATICA LINEARE'!$G$28+1/('ANALISI STATICA LINEARE'!$G$32*'ANALISI STATICA LINEARE'!$G$9)*(1-B420/'ANALISI STATICA LINEARE'!$G$28)),IF(B420&lt;'ANALISI STATICA LINEARE'!$G$29,'ANALISI STATICA LINEARE'!$G$23*'ANALISI STATICA LINEARE'!$G$26*'ANALISI STATICA LINEARE'!$G$32*'ANALISI STATICA LINEARE'!$G$9,IF(B420&lt;'ANALISI STATICA LINEARE'!$G$30,'ANALISI STATICA LINEARE'!$G$23*'ANALISI STATICA LINEARE'!$G$26*'ANALISI STATICA LINEARE'!$G$32*'ANALISI STATICA LINEARE'!$G$9*('ANALISI STATICA LINEARE'!$G$29/B420),'ANALISI STATICA LINEARE'!$G$23*'ANALISI STATICA LINEARE'!$G$26*'ANALISI STATICA LINEARE'!$G$32*'ANALISI STATICA LINEARE'!$G$9*(('ANALISI STATICA LINEARE'!$G$29*'ANALISI STATICA LINEARE'!$G$30)/B420^2))))</f>
        <v>5.2831338284179782E-2</v>
      </c>
      <c r="D420" s="171">
        <f>1/'ANALISI STATICA LINEARE'!$G$22*IF(B420&lt;'ANALISI STATICA LINEARE'!$G$28,'ANALISI STATICA LINEARE'!$G$23*'ANALISI STATICA LINEARE'!$G$26*'ANALISI STATICA LINEARE'!$G$33*'ANALISI STATICA LINEARE'!$G$9*(B420/'ANALISI STATICA LINEARE'!$G$28+1/('ANALISI STATICA LINEARE'!$G$33*'ANALISI STATICA LINEARE'!$G$9)*(1-B420/'ANALISI STATICA LINEARE'!$G$28)),IF(B420&lt;'ANALISI STATICA LINEARE'!$G$29,'ANALISI STATICA LINEARE'!$G$23*'ANALISI STATICA LINEARE'!$G$26*'ANALISI STATICA LINEARE'!$G$33*'ANALISI STATICA LINEARE'!$G$9,IF(B420&lt;'ANALISI STATICA LINEARE'!$G$30,'ANALISI STATICA LINEARE'!$G$23*'ANALISI STATICA LINEARE'!$G$26*'ANALISI STATICA LINEARE'!$G$33*'ANALISI STATICA LINEARE'!$G$9*('ANALISI STATICA LINEARE'!$G$29/B420),'ANALISI STATICA LINEARE'!$G$23*'ANALISI STATICA LINEARE'!$G$26*'ANALISI STATICA LINEARE'!$G$33*'ANALISI STATICA LINEARE'!$G$9*(('ANALISI STATICA LINEARE'!$G$29*'ANALISI STATICA LINEARE'!$G$30)/B420^2))))</f>
        <v>1.8344214682006869E-2</v>
      </c>
      <c r="E420" s="20"/>
      <c r="F420" s="20"/>
      <c r="G420" s="20"/>
      <c r="H420" s="20"/>
      <c r="I420" s="20"/>
      <c r="J420" s="20"/>
      <c r="K420" s="20"/>
      <c r="L420" s="20"/>
      <c r="M420" s="20"/>
      <c r="N420" s="20"/>
    </row>
    <row r="421" spans="2:14" x14ac:dyDescent="0.25">
      <c r="B421" s="177">
        <f t="shared" si="6"/>
        <v>4.099999999999957</v>
      </c>
      <c r="C421" s="171">
        <f>1/'ANALISI STATICA LINEARE'!$G$22*IF(B421&lt;'ANALISI STATICA LINEARE'!$G$28,'ANALISI STATICA LINEARE'!$G$23*'ANALISI STATICA LINEARE'!$G$26*'ANALISI STATICA LINEARE'!$G$32*'ANALISI STATICA LINEARE'!$G$9*(B421/'ANALISI STATICA LINEARE'!$G$28+1/('ANALISI STATICA LINEARE'!$G$32*'ANALISI STATICA LINEARE'!$G$9)*(1-B421/'ANALISI STATICA LINEARE'!$G$28)),IF(B421&lt;'ANALISI STATICA LINEARE'!$G$29,'ANALISI STATICA LINEARE'!$G$23*'ANALISI STATICA LINEARE'!$G$26*'ANALISI STATICA LINEARE'!$G$32*'ANALISI STATICA LINEARE'!$G$9,IF(B421&lt;'ANALISI STATICA LINEARE'!$G$30,'ANALISI STATICA LINEARE'!$G$23*'ANALISI STATICA LINEARE'!$G$26*'ANALISI STATICA LINEARE'!$G$32*'ANALISI STATICA LINEARE'!$G$9*('ANALISI STATICA LINEARE'!$G$29/B421),'ANALISI STATICA LINEARE'!$G$23*'ANALISI STATICA LINEARE'!$G$26*'ANALISI STATICA LINEARE'!$G$32*'ANALISI STATICA LINEARE'!$G$9*(('ANALISI STATICA LINEARE'!$G$29*'ANALISI STATICA LINEARE'!$G$30)/B421^2))))</f>
        <v>5.2573938724068271E-2</v>
      </c>
      <c r="D421" s="171">
        <f>1/'ANALISI STATICA LINEARE'!$G$22*IF(B421&lt;'ANALISI STATICA LINEARE'!$G$28,'ANALISI STATICA LINEARE'!$G$23*'ANALISI STATICA LINEARE'!$G$26*'ANALISI STATICA LINEARE'!$G$33*'ANALISI STATICA LINEARE'!$G$9*(B421/'ANALISI STATICA LINEARE'!$G$28+1/('ANALISI STATICA LINEARE'!$G$33*'ANALISI STATICA LINEARE'!$G$9)*(1-B421/'ANALISI STATICA LINEARE'!$G$28)),IF(B421&lt;'ANALISI STATICA LINEARE'!$G$29,'ANALISI STATICA LINEARE'!$G$23*'ANALISI STATICA LINEARE'!$G$26*'ANALISI STATICA LINEARE'!$G$33*'ANALISI STATICA LINEARE'!$G$9,IF(B421&lt;'ANALISI STATICA LINEARE'!$G$30,'ANALISI STATICA LINEARE'!$G$23*'ANALISI STATICA LINEARE'!$G$26*'ANALISI STATICA LINEARE'!$G$33*'ANALISI STATICA LINEARE'!$G$9*('ANALISI STATICA LINEARE'!$G$29/B421),'ANALISI STATICA LINEARE'!$G$23*'ANALISI STATICA LINEARE'!$G$26*'ANALISI STATICA LINEARE'!$G$33*'ANALISI STATICA LINEARE'!$G$9*(('ANALISI STATICA LINEARE'!$G$29*'ANALISI STATICA LINEARE'!$G$30)/B421^2))))</f>
        <v>1.825483983474593E-2</v>
      </c>
      <c r="E421" s="20"/>
      <c r="F421" s="20"/>
      <c r="G421" s="20"/>
      <c r="H421" s="20"/>
      <c r="I421" s="20"/>
      <c r="J421" s="20"/>
      <c r="K421" s="20"/>
      <c r="L421" s="20"/>
      <c r="M421" s="20"/>
      <c r="N421" s="20"/>
    </row>
    <row r="422" spans="2:14" x14ac:dyDescent="0.25">
      <c r="B422" s="177">
        <f t="shared" si="6"/>
        <v>4.1099999999999568</v>
      </c>
      <c r="C422" s="171">
        <f>1/'ANALISI STATICA LINEARE'!$G$22*IF(B422&lt;'ANALISI STATICA LINEARE'!$G$28,'ANALISI STATICA LINEARE'!$G$23*'ANALISI STATICA LINEARE'!$G$26*'ANALISI STATICA LINEARE'!$G$32*'ANALISI STATICA LINEARE'!$G$9*(B422/'ANALISI STATICA LINEARE'!$G$28+1/('ANALISI STATICA LINEARE'!$G$32*'ANALISI STATICA LINEARE'!$G$9)*(1-B422/'ANALISI STATICA LINEARE'!$G$28)),IF(B422&lt;'ANALISI STATICA LINEARE'!$G$29,'ANALISI STATICA LINEARE'!$G$23*'ANALISI STATICA LINEARE'!$G$26*'ANALISI STATICA LINEARE'!$G$32*'ANALISI STATICA LINEARE'!$G$9,IF(B422&lt;'ANALISI STATICA LINEARE'!$G$30,'ANALISI STATICA LINEARE'!$G$23*'ANALISI STATICA LINEARE'!$G$26*'ANALISI STATICA LINEARE'!$G$32*'ANALISI STATICA LINEARE'!$G$9*('ANALISI STATICA LINEARE'!$G$29/B422),'ANALISI STATICA LINEARE'!$G$23*'ANALISI STATICA LINEARE'!$G$26*'ANALISI STATICA LINEARE'!$G$32*'ANALISI STATICA LINEARE'!$G$9*(('ANALISI STATICA LINEARE'!$G$29*'ANALISI STATICA LINEARE'!$G$30)/B422^2))))</f>
        <v>5.2318415706252487E-2</v>
      </c>
      <c r="D422" s="171">
        <f>1/'ANALISI STATICA LINEARE'!$G$22*IF(B422&lt;'ANALISI STATICA LINEARE'!$G$28,'ANALISI STATICA LINEARE'!$G$23*'ANALISI STATICA LINEARE'!$G$26*'ANALISI STATICA LINEARE'!$G$33*'ANALISI STATICA LINEARE'!$G$9*(B422/'ANALISI STATICA LINEARE'!$G$28+1/('ANALISI STATICA LINEARE'!$G$33*'ANALISI STATICA LINEARE'!$G$9)*(1-B422/'ANALISI STATICA LINEARE'!$G$28)),IF(B422&lt;'ANALISI STATICA LINEARE'!$G$29,'ANALISI STATICA LINEARE'!$G$23*'ANALISI STATICA LINEARE'!$G$26*'ANALISI STATICA LINEARE'!$G$33*'ANALISI STATICA LINEARE'!$G$9,IF(B422&lt;'ANALISI STATICA LINEARE'!$G$30,'ANALISI STATICA LINEARE'!$G$23*'ANALISI STATICA LINEARE'!$G$26*'ANALISI STATICA LINEARE'!$G$33*'ANALISI STATICA LINEARE'!$G$9*('ANALISI STATICA LINEARE'!$G$29/B422),'ANALISI STATICA LINEARE'!$G$23*'ANALISI STATICA LINEARE'!$G$26*'ANALISI STATICA LINEARE'!$G$33*'ANALISI STATICA LINEARE'!$G$9*(('ANALISI STATICA LINEARE'!$G$29*'ANALISI STATICA LINEARE'!$G$30)/B422^2))))</f>
        <v>1.8166116564671004E-2</v>
      </c>
      <c r="E422" s="20"/>
      <c r="F422" s="20"/>
      <c r="G422" s="20"/>
      <c r="H422" s="20"/>
      <c r="I422" s="20"/>
      <c r="J422" s="20"/>
      <c r="K422" s="20"/>
      <c r="L422" s="20"/>
      <c r="M422" s="20"/>
      <c r="N422" s="20"/>
    </row>
    <row r="423" spans="2:14" x14ac:dyDescent="0.25">
      <c r="B423" s="177">
        <f t="shared" si="6"/>
        <v>4.1199999999999566</v>
      </c>
      <c r="C423" s="171">
        <f>1/'ANALISI STATICA LINEARE'!$G$22*IF(B423&lt;'ANALISI STATICA LINEARE'!$G$28,'ANALISI STATICA LINEARE'!$G$23*'ANALISI STATICA LINEARE'!$G$26*'ANALISI STATICA LINEARE'!$G$32*'ANALISI STATICA LINEARE'!$G$9*(B423/'ANALISI STATICA LINEARE'!$G$28+1/('ANALISI STATICA LINEARE'!$G$32*'ANALISI STATICA LINEARE'!$G$9)*(1-B423/'ANALISI STATICA LINEARE'!$G$28)),IF(B423&lt;'ANALISI STATICA LINEARE'!$G$29,'ANALISI STATICA LINEARE'!$G$23*'ANALISI STATICA LINEARE'!$G$26*'ANALISI STATICA LINEARE'!$G$32*'ANALISI STATICA LINEARE'!$G$9,IF(B423&lt;'ANALISI STATICA LINEARE'!$G$30,'ANALISI STATICA LINEARE'!$G$23*'ANALISI STATICA LINEARE'!$G$26*'ANALISI STATICA LINEARE'!$G$32*'ANALISI STATICA LINEARE'!$G$9*('ANALISI STATICA LINEARE'!$G$29/B423),'ANALISI STATICA LINEARE'!$G$23*'ANALISI STATICA LINEARE'!$G$26*'ANALISI STATICA LINEARE'!$G$32*'ANALISI STATICA LINEARE'!$G$9*(('ANALISI STATICA LINEARE'!$G$29*'ANALISI STATICA LINEARE'!$G$30)/B423^2))))</f>
        <v>5.2064751034003431E-2</v>
      </c>
      <c r="D423" s="171">
        <f>1/'ANALISI STATICA LINEARE'!$G$22*IF(B423&lt;'ANALISI STATICA LINEARE'!$G$28,'ANALISI STATICA LINEARE'!$G$23*'ANALISI STATICA LINEARE'!$G$26*'ANALISI STATICA LINEARE'!$G$33*'ANALISI STATICA LINEARE'!$G$9*(B423/'ANALISI STATICA LINEARE'!$G$28+1/('ANALISI STATICA LINEARE'!$G$33*'ANALISI STATICA LINEARE'!$G$9)*(1-B423/'ANALISI STATICA LINEARE'!$G$28)),IF(B423&lt;'ANALISI STATICA LINEARE'!$G$29,'ANALISI STATICA LINEARE'!$G$23*'ANALISI STATICA LINEARE'!$G$26*'ANALISI STATICA LINEARE'!$G$33*'ANALISI STATICA LINEARE'!$G$9,IF(B423&lt;'ANALISI STATICA LINEARE'!$G$30,'ANALISI STATICA LINEARE'!$G$23*'ANALISI STATICA LINEARE'!$G$26*'ANALISI STATICA LINEARE'!$G$33*'ANALISI STATICA LINEARE'!$G$9*('ANALISI STATICA LINEARE'!$G$29/B423),'ANALISI STATICA LINEARE'!$G$23*'ANALISI STATICA LINEARE'!$G$26*'ANALISI STATICA LINEARE'!$G$33*'ANALISI STATICA LINEARE'!$G$9*(('ANALISI STATICA LINEARE'!$G$29*'ANALISI STATICA LINEARE'!$G$30)/B423^2))))</f>
        <v>1.8078038553473414E-2</v>
      </c>
      <c r="E423" s="20"/>
      <c r="F423" s="20"/>
      <c r="G423" s="20"/>
      <c r="H423" s="20"/>
      <c r="I423" s="20"/>
      <c r="J423" s="20"/>
      <c r="K423" s="20"/>
      <c r="L423" s="20"/>
      <c r="M423" s="20"/>
      <c r="N423" s="20"/>
    </row>
    <row r="424" spans="2:14" x14ac:dyDescent="0.25">
      <c r="B424" s="177">
        <f t="shared" si="6"/>
        <v>4.1299999999999564</v>
      </c>
      <c r="C424" s="171">
        <f>1/'ANALISI STATICA LINEARE'!$G$22*IF(B424&lt;'ANALISI STATICA LINEARE'!$G$28,'ANALISI STATICA LINEARE'!$G$23*'ANALISI STATICA LINEARE'!$G$26*'ANALISI STATICA LINEARE'!$G$32*'ANALISI STATICA LINEARE'!$G$9*(B424/'ANALISI STATICA LINEARE'!$G$28+1/('ANALISI STATICA LINEARE'!$G$32*'ANALISI STATICA LINEARE'!$G$9)*(1-B424/'ANALISI STATICA LINEARE'!$G$28)),IF(B424&lt;'ANALISI STATICA LINEARE'!$G$29,'ANALISI STATICA LINEARE'!$G$23*'ANALISI STATICA LINEARE'!$G$26*'ANALISI STATICA LINEARE'!$G$32*'ANALISI STATICA LINEARE'!$G$9,IF(B424&lt;'ANALISI STATICA LINEARE'!$G$30,'ANALISI STATICA LINEARE'!$G$23*'ANALISI STATICA LINEARE'!$G$26*'ANALISI STATICA LINEARE'!$G$32*'ANALISI STATICA LINEARE'!$G$9*('ANALISI STATICA LINEARE'!$G$29/B424),'ANALISI STATICA LINEARE'!$G$23*'ANALISI STATICA LINEARE'!$G$26*'ANALISI STATICA LINEARE'!$G$32*'ANALISI STATICA LINEARE'!$G$9*(('ANALISI STATICA LINEARE'!$G$29*'ANALISI STATICA LINEARE'!$G$30)/B424^2))))</f>
        <v>5.1812926730624424E-2</v>
      </c>
      <c r="D424" s="171">
        <f>1/'ANALISI STATICA LINEARE'!$G$22*IF(B424&lt;'ANALISI STATICA LINEARE'!$G$28,'ANALISI STATICA LINEARE'!$G$23*'ANALISI STATICA LINEARE'!$G$26*'ANALISI STATICA LINEARE'!$G$33*'ANALISI STATICA LINEARE'!$G$9*(B424/'ANALISI STATICA LINEARE'!$G$28+1/('ANALISI STATICA LINEARE'!$G$33*'ANALISI STATICA LINEARE'!$G$9)*(1-B424/'ANALISI STATICA LINEARE'!$G$28)),IF(B424&lt;'ANALISI STATICA LINEARE'!$G$29,'ANALISI STATICA LINEARE'!$G$23*'ANALISI STATICA LINEARE'!$G$26*'ANALISI STATICA LINEARE'!$G$33*'ANALISI STATICA LINEARE'!$G$9,IF(B424&lt;'ANALISI STATICA LINEARE'!$G$30,'ANALISI STATICA LINEARE'!$G$23*'ANALISI STATICA LINEARE'!$G$26*'ANALISI STATICA LINEARE'!$G$33*'ANALISI STATICA LINEARE'!$G$9*('ANALISI STATICA LINEARE'!$G$29/B424),'ANALISI STATICA LINEARE'!$G$23*'ANALISI STATICA LINEARE'!$G$26*'ANALISI STATICA LINEARE'!$G$33*'ANALISI STATICA LINEARE'!$G$9*(('ANALISI STATICA LINEARE'!$G$29*'ANALISI STATICA LINEARE'!$G$30)/B424^2))))</f>
        <v>1.7990599559244595E-2</v>
      </c>
      <c r="E424" s="20"/>
      <c r="F424" s="20"/>
      <c r="G424" s="20"/>
      <c r="H424" s="20"/>
      <c r="I424" s="20"/>
      <c r="J424" s="20"/>
      <c r="K424" s="20"/>
      <c r="L424" s="20"/>
      <c r="M424" s="20"/>
      <c r="N424" s="20"/>
    </row>
    <row r="425" spans="2:14" x14ac:dyDescent="0.25">
      <c r="B425" s="177">
        <f t="shared" si="6"/>
        <v>4.1399999999999562</v>
      </c>
      <c r="C425" s="171">
        <f>1/'ANALISI STATICA LINEARE'!$G$22*IF(B425&lt;'ANALISI STATICA LINEARE'!$G$28,'ANALISI STATICA LINEARE'!$G$23*'ANALISI STATICA LINEARE'!$G$26*'ANALISI STATICA LINEARE'!$G$32*'ANALISI STATICA LINEARE'!$G$9*(B425/'ANALISI STATICA LINEARE'!$G$28+1/('ANALISI STATICA LINEARE'!$G$32*'ANALISI STATICA LINEARE'!$G$9)*(1-B425/'ANALISI STATICA LINEARE'!$G$28)),IF(B425&lt;'ANALISI STATICA LINEARE'!$G$29,'ANALISI STATICA LINEARE'!$G$23*'ANALISI STATICA LINEARE'!$G$26*'ANALISI STATICA LINEARE'!$G$32*'ANALISI STATICA LINEARE'!$G$9,IF(B425&lt;'ANALISI STATICA LINEARE'!$G$30,'ANALISI STATICA LINEARE'!$G$23*'ANALISI STATICA LINEARE'!$G$26*'ANALISI STATICA LINEARE'!$G$32*'ANALISI STATICA LINEARE'!$G$9*('ANALISI STATICA LINEARE'!$G$29/B425),'ANALISI STATICA LINEARE'!$G$23*'ANALISI STATICA LINEARE'!$G$26*'ANALISI STATICA LINEARE'!$G$32*'ANALISI STATICA LINEARE'!$G$9*(('ANALISI STATICA LINEARE'!$G$29*'ANALISI STATICA LINEARE'!$G$30)/B425^2))))</f>
        <v>5.1562925036266201E-2</v>
      </c>
      <c r="D425" s="171">
        <f>1/'ANALISI STATICA LINEARE'!$G$22*IF(B425&lt;'ANALISI STATICA LINEARE'!$G$28,'ANALISI STATICA LINEARE'!$G$23*'ANALISI STATICA LINEARE'!$G$26*'ANALISI STATICA LINEARE'!$G$33*'ANALISI STATICA LINEARE'!$G$9*(B425/'ANALISI STATICA LINEARE'!$G$28+1/('ANALISI STATICA LINEARE'!$G$33*'ANALISI STATICA LINEARE'!$G$9)*(1-B425/'ANALISI STATICA LINEARE'!$G$28)),IF(B425&lt;'ANALISI STATICA LINEARE'!$G$29,'ANALISI STATICA LINEARE'!$G$23*'ANALISI STATICA LINEARE'!$G$26*'ANALISI STATICA LINEARE'!$G$33*'ANALISI STATICA LINEARE'!$G$9,IF(B425&lt;'ANALISI STATICA LINEARE'!$G$30,'ANALISI STATICA LINEARE'!$G$23*'ANALISI STATICA LINEARE'!$G$26*'ANALISI STATICA LINEARE'!$G$33*'ANALISI STATICA LINEARE'!$G$9*('ANALISI STATICA LINEARE'!$G$29/B425),'ANALISI STATICA LINEARE'!$G$23*'ANALISI STATICA LINEARE'!$G$26*'ANALISI STATICA LINEARE'!$G$33*'ANALISI STATICA LINEARE'!$G$9*(('ANALISI STATICA LINEARE'!$G$29*'ANALISI STATICA LINEARE'!$G$30)/B425^2))))</f>
        <v>1.7903793415370205E-2</v>
      </c>
      <c r="E425" s="20"/>
      <c r="F425" s="20"/>
      <c r="G425" s="20"/>
      <c r="H425" s="20"/>
      <c r="I425" s="20"/>
      <c r="J425" s="20"/>
      <c r="K425" s="20"/>
      <c r="L425" s="20"/>
      <c r="M425" s="20"/>
      <c r="N425" s="20"/>
    </row>
    <row r="426" spans="2:14" x14ac:dyDescent="0.25">
      <c r="B426" s="177">
        <f t="shared" si="6"/>
        <v>4.1499999999999559</v>
      </c>
      <c r="C426" s="171">
        <f>1/'ANALISI STATICA LINEARE'!$G$22*IF(B426&lt;'ANALISI STATICA LINEARE'!$G$28,'ANALISI STATICA LINEARE'!$G$23*'ANALISI STATICA LINEARE'!$G$26*'ANALISI STATICA LINEARE'!$G$32*'ANALISI STATICA LINEARE'!$G$9*(B426/'ANALISI STATICA LINEARE'!$G$28+1/('ANALISI STATICA LINEARE'!$G$32*'ANALISI STATICA LINEARE'!$G$9)*(1-B426/'ANALISI STATICA LINEARE'!$G$28)),IF(B426&lt;'ANALISI STATICA LINEARE'!$G$29,'ANALISI STATICA LINEARE'!$G$23*'ANALISI STATICA LINEARE'!$G$26*'ANALISI STATICA LINEARE'!$G$32*'ANALISI STATICA LINEARE'!$G$9,IF(B426&lt;'ANALISI STATICA LINEARE'!$G$30,'ANALISI STATICA LINEARE'!$G$23*'ANALISI STATICA LINEARE'!$G$26*'ANALISI STATICA LINEARE'!$G$32*'ANALISI STATICA LINEARE'!$G$9*('ANALISI STATICA LINEARE'!$G$29/B426),'ANALISI STATICA LINEARE'!$G$23*'ANALISI STATICA LINEARE'!$G$26*'ANALISI STATICA LINEARE'!$G$32*'ANALISI STATICA LINEARE'!$G$9*(('ANALISI STATICA LINEARE'!$G$29*'ANALISI STATICA LINEARE'!$G$30)/B426^2))))</f>
        <v>5.1314728404795361E-2</v>
      </c>
      <c r="D426" s="171">
        <f>1/'ANALISI STATICA LINEARE'!$G$22*IF(B426&lt;'ANALISI STATICA LINEARE'!$G$28,'ANALISI STATICA LINEARE'!$G$23*'ANALISI STATICA LINEARE'!$G$26*'ANALISI STATICA LINEARE'!$G$33*'ANALISI STATICA LINEARE'!$G$9*(B426/'ANALISI STATICA LINEARE'!$G$28+1/('ANALISI STATICA LINEARE'!$G$33*'ANALISI STATICA LINEARE'!$G$9)*(1-B426/'ANALISI STATICA LINEARE'!$G$28)),IF(B426&lt;'ANALISI STATICA LINEARE'!$G$29,'ANALISI STATICA LINEARE'!$G$23*'ANALISI STATICA LINEARE'!$G$26*'ANALISI STATICA LINEARE'!$G$33*'ANALISI STATICA LINEARE'!$G$9,IF(B426&lt;'ANALISI STATICA LINEARE'!$G$30,'ANALISI STATICA LINEARE'!$G$23*'ANALISI STATICA LINEARE'!$G$26*'ANALISI STATICA LINEARE'!$G$33*'ANALISI STATICA LINEARE'!$G$9*('ANALISI STATICA LINEARE'!$G$29/B426),'ANALISI STATICA LINEARE'!$G$23*'ANALISI STATICA LINEARE'!$G$26*'ANALISI STATICA LINEARE'!$G$33*'ANALISI STATICA LINEARE'!$G$9*(('ANALISI STATICA LINEARE'!$G$29*'ANALISI STATICA LINEARE'!$G$30)/B426^2))))</f>
        <v>1.7817614029442833E-2</v>
      </c>
      <c r="E426" s="20"/>
      <c r="F426" s="20"/>
      <c r="G426" s="20"/>
      <c r="H426" s="20"/>
      <c r="I426" s="20"/>
      <c r="J426" s="20"/>
      <c r="K426" s="20"/>
      <c r="L426" s="20"/>
      <c r="M426" s="20"/>
      <c r="N426" s="20"/>
    </row>
    <row r="427" spans="2:14" x14ac:dyDescent="0.25">
      <c r="B427" s="177">
        <f t="shared" si="6"/>
        <v>4.1599999999999557</v>
      </c>
      <c r="C427" s="171">
        <f>1/'ANALISI STATICA LINEARE'!$G$22*IF(B427&lt;'ANALISI STATICA LINEARE'!$G$28,'ANALISI STATICA LINEARE'!$G$23*'ANALISI STATICA LINEARE'!$G$26*'ANALISI STATICA LINEARE'!$G$32*'ANALISI STATICA LINEARE'!$G$9*(B427/'ANALISI STATICA LINEARE'!$G$28+1/('ANALISI STATICA LINEARE'!$G$32*'ANALISI STATICA LINEARE'!$G$9)*(1-B427/'ANALISI STATICA LINEARE'!$G$28)),IF(B427&lt;'ANALISI STATICA LINEARE'!$G$29,'ANALISI STATICA LINEARE'!$G$23*'ANALISI STATICA LINEARE'!$G$26*'ANALISI STATICA LINEARE'!$G$32*'ANALISI STATICA LINEARE'!$G$9,IF(B427&lt;'ANALISI STATICA LINEARE'!$G$30,'ANALISI STATICA LINEARE'!$G$23*'ANALISI STATICA LINEARE'!$G$26*'ANALISI STATICA LINEARE'!$G$32*'ANALISI STATICA LINEARE'!$G$9*('ANALISI STATICA LINEARE'!$G$29/B427),'ANALISI STATICA LINEARE'!$G$23*'ANALISI STATICA LINEARE'!$G$26*'ANALISI STATICA LINEARE'!$G$32*'ANALISI STATICA LINEARE'!$G$9*(('ANALISI STATICA LINEARE'!$G$29*'ANALISI STATICA LINEARE'!$G$30)/B427^2))))</f>
        <v>5.1068319500715838E-2</v>
      </c>
      <c r="D427" s="171">
        <f>1/'ANALISI STATICA LINEARE'!$G$22*IF(B427&lt;'ANALISI STATICA LINEARE'!$G$28,'ANALISI STATICA LINEARE'!$G$23*'ANALISI STATICA LINEARE'!$G$26*'ANALISI STATICA LINEARE'!$G$33*'ANALISI STATICA LINEARE'!$G$9*(B427/'ANALISI STATICA LINEARE'!$G$28+1/('ANALISI STATICA LINEARE'!$G$33*'ANALISI STATICA LINEARE'!$G$9)*(1-B427/'ANALISI STATICA LINEARE'!$G$28)),IF(B427&lt;'ANALISI STATICA LINEARE'!$G$29,'ANALISI STATICA LINEARE'!$G$23*'ANALISI STATICA LINEARE'!$G$26*'ANALISI STATICA LINEARE'!$G$33*'ANALISI STATICA LINEARE'!$G$9,IF(B427&lt;'ANALISI STATICA LINEARE'!$G$30,'ANALISI STATICA LINEARE'!$G$23*'ANALISI STATICA LINEARE'!$G$26*'ANALISI STATICA LINEARE'!$G$33*'ANALISI STATICA LINEARE'!$G$9*('ANALISI STATICA LINEARE'!$G$29/B427),'ANALISI STATICA LINEARE'!$G$23*'ANALISI STATICA LINEARE'!$G$26*'ANALISI STATICA LINEARE'!$G$33*'ANALISI STATICA LINEARE'!$G$9*(('ANALISI STATICA LINEARE'!$G$29*'ANALISI STATICA LINEARE'!$G$30)/B427^2))))</f>
        <v>1.7732055382193003E-2</v>
      </c>
      <c r="E427" s="20"/>
      <c r="F427" s="20"/>
      <c r="G427" s="20"/>
      <c r="H427" s="20"/>
      <c r="I427" s="20"/>
      <c r="J427" s="20"/>
      <c r="K427" s="20"/>
      <c r="L427" s="20"/>
      <c r="M427" s="20"/>
      <c r="N427" s="20"/>
    </row>
    <row r="428" spans="2:14" x14ac:dyDescent="0.25">
      <c r="B428" s="177">
        <f t="shared" si="6"/>
        <v>4.1699999999999555</v>
      </c>
      <c r="C428" s="171">
        <f>1/'ANALISI STATICA LINEARE'!$G$22*IF(B428&lt;'ANALISI STATICA LINEARE'!$G$28,'ANALISI STATICA LINEARE'!$G$23*'ANALISI STATICA LINEARE'!$G$26*'ANALISI STATICA LINEARE'!$G$32*'ANALISI STATICA LINEARE'!$G$9*(B428/'ANALISI STATICA LINEARE'!$G$28+1/('ANALISI STATICA LINEARE'!$G$32*'ANALISI STATICA LINEARE'!$G$9)*(1-B428/'ANALISI STATICA LINEARE'!$G$28)),IF(B428&lt;'ANALISI STATICA LINEARE'!$G$29,'ANALISI STATICA LINEARE'!$G$23*'ANALISI STATICA LINEARE'!$G$26*'ANALISI STATICA LINEARE'!$G$32*'ANALISI STATICA LINEARE'!$G$9,IF(B428&lt;'ANALISI STATICA LINEARE'!$G$30,'ANALISI STATICA LINEARE'!$G$23*'ANALISI STATICA LINEARE'!$G$26*'ANALISI STATICA LINEARE'!$G$32*'ANALISI STATICA LINEARE'!$G$9*('ANALISI STATICA LINEARE'!$G$29/B428),'ANALISI STATICA LINEARE'!$G$23*'ANALISI STATICA LINEARE'!$G$26*'ANALISI STATICA LINEARE'!$G$32*'ANALISI STATICA LINEARE'!$G$9*(('ANALISI STATICA LINEARE'!$G$29*'ANALISI STATICA LINEARE'!$G$30)/B428^2))))</f>
        <v>5.0823681196141682E-2</v>
      </c>
      <c r="D428" s="171">
        <f>1/'ANALISI STATICA LINEARE'!$G$22*IF(B428&lt;'ANALISI STATICA LINEARE'!$G$28,'ANALISI STATICA LINEARE'!$G$23*'ANALISI STATICA LINEARE'!$G$26*'ANALISI STATICA LINEARE'!$G$33*'ANALISI STATICA LINEARE'!$G$9*(B428/'ANALISI STATICA LINEARE'!$G$28+1/('ANALISI STATICA LINEARE'!$G$33*'ANALISI STATICA LINEARE'!$G$9)*(1-B428/'ANALISI STATICA LINEARE'!$G$28)),IF(B428&lt;'ANALISI STATICA LINEARE'!$G$29,'ANALISI STATICA LINEARE'!$G$23*'ANALISI STATICA LINEARE'!$G$26*'ANALISI STATICA LINEARE'!$G$33*'ANALISI STATICA LINEARE'!$G$9,IF(B428&lt;'ANALISI STATICA LINEARE'!$G$30,'ANALISI STATICA LINEARE'!$G$23*'ANALISI STATICA LINEARE'!$G$26*'ANALISI STATICA LINEARE'!$G$33*'ANALISI STATICA LINEARE'!$G$9*('ANALISI STATICA LINEARE'!$G$29/B428),'ANALISI STATICA LINEARE'!$G$23*'ANALISI STATICA LINEARE'!$G$26*'ANALISI STATICA LINEARE'!$G$33*'ANALISI STATICA LINEARE'!$G$9*(('ANALISI STATICA LINEARE'!$G$29*'ANALISI STATICA LINEARE'!$G$30)/B428^2))))</f>
        <v>1.7647111526438084E-2</v>
      </c>
      <c r="E428" s="20"/>
      <c r="F428" s="20"/>
      <c r="G428" s="20"/>
      <c r="H428" s="20"/>
      <c r="I428" s="20"/>
      <c r="J428" s="20"/>
      <c r="K428" s="20"/>
      <c r="L428" s="20"/>
      <c r="M428" s="20"/>
      <c r="N428" s="20"/>
    </row>
    <row r="429" spans="2:14" x14ac:dyDescent="0.25">
      <c r="B429" s="177">
        <f t="shared" si="6"/>
        <v>4.1799999999999553</v>
      </c>
      <c r="C429" s="171">
        <f>1/'ANALISI STATICA LINEARE'!$G$22*IF(B429&lt;'ANALISI STATICA LINEARE'!$G$28,'ANALISI STATICA LINEARE'!$G$23*'ANALISI STATICA LINEARE'!$G$26*'ANALISI STATICA LINEARE'!$G$32*'ANALISI STATICA LINEARE'!$G$9*(B429/'ANALISI STATICA LINEARE'!$G$28+1/('ANALISI STATICA LINEARE'!$G$32*'ANALISI STATICA LINEARE'!$G$9)*(1-B429/'ANALISI STATICA LINEARE'!$G$28)),IF(B429&lt;'ANALISI STATICA LINEARE'!$G$29,'ANALISI STATICA LINEARE'!$G$23*'ANALISI STATICA LINEARE'!$G$26*'ANALISI STATICA LINEARE'!$G$32*'ANALISI STATICA LINEARE'!$G$9,IF(B429&lt;'ANALISI STATICA LINEARE'!$G$30,'ANALISI STATICA LINEARE'!$G$23*'ANALISI STATICA LINEARE'!$G$26*'ANALISI STATICA LINEARE'!$G$32*'ANALISI STATICA LINEARE'!$G$9*('ANALISI STATICA LINEARE'!$G$29/B429),'ANALISI STATICA LINEARE'!$G$23*'ANALISI STATICA LINEARE'!$G$26*'ANALISI STATICA LINEARE'!$G$32*'ANALISI STATICA LINEARE'!$G$9*(('ANALISI STATICA LINEARE'!$G$29*'ANALISI STATICA LINEARE'!$G$30)/B429^2))))</f>
        <v>5.0580796567820566E-2</v>
      </c>
      <c r="D429" s="171">
        <f>1/'ANALISI STATICA LINEARE'!$G$22*IF(B429&lt;'ANALISI STATICA LINEARE'!$G$28,'ANALISI STATICA LINEARE'!$G$23*'ANALISI STATICA LINEARE'!$G$26*'ANALISI STATICA LINEARE'!$G$33*'ANALISI STATICA LINEARE'!$G$9*(B429/'ANALISI STATICA LINEARE'!$G$28+1/('ANALISI STATICA LINEARE'!$G$33*'ANALISI STATICA LINEARE'!$G$9)*(1-B429/'ANALISI STATICA LINEARE'!$G$28)),IF(B429&lt;'ANALISI STATICA LINEARE'!$G$29,'ANALISI STATICA LINEARE'!$G$23*'ANALISI STATICA LINEARE'!$G$26*'ANALISI STATICA LINEARE'!$G$33*'ANALISI STATICA LINEARE'!$G$9,IF(B429&lt;'ANALISI STATICA LINEARE'!$G$30,'ANALISI STATICA LINEARE'!$G$23*'ANALISI STATICA LINEARE'!$G$26*'ANALISI STATICA LINEARE'!$G$33*'ANALISI STATICA LINEARE'!$G$9*('ANALISI STATICA LINEARE'!$G$29/B429),'ANALISI STATICA LINEARE'!$G$23*'ANALISI STATICA LINEARE'!$G$26*'ANALISI STATICA LINEARE'!$G$33*'ANALISI STATICA LINEARE'!$G$9*(('ANALISI STATICA LINEARE'!$G$29*'ANALISI STATICA LINEARE'!$G$30)/B429^2))))</f>
        <v>1.7562776586048809E-2</v>
      </c>
      <c r="E429" s="20"/>
      <c r="F429" s="20"/>
      <c r="G429" s="20"/>
      <c r="H429" s="20"/>
      <c r="I429" s="20"/>
      <c r="J429" s="20"/>
      <c r="K429" s="20"/>
      <c r="L429" s="20"/>
      <c r="M429" s="20"/>
      <c r="N429" s="20"/>
    </row>
    <row r="430" spans="2:14" x14ac:dyDescent="0.25">
      <c r="B430" s="177">
        <f t="shared" si="6"/>
        <v>4.1899999999999551</v>
      </c>
      <c r="C430" s="171">
        <f>1/'ANALISI STATICA LINEARE'!$G$22*IF(B430&lt;'ANALISI STATICA LINEARE'!$G$28,'ANALISI STATICA LINEARE'!$G$23*'ANALISI STATICA LINEARE'!$G$26*'ANALISI STATICA LINEARE'!$G$32*'ANALISI STATICA LINEARE'!$G$9*(B430/'ANALISI STATICA LINEARE'!$G$28+1/('ANALISI STATICA LINEARE'!$G$32*'ANALISI STATICA LINEARE'!$G$9)*(1-B430/'ANALISI STATICA LINEARE'!$G$28)),IF(B430&lt;'ANALISI STATICA LINEARE'!$G$29,'ANALISI STATICA LINEARE'!$G$23*'ANALISI STATICA LINEARE'!$G$26*'ANALISI STATICA LINEARE'!$G$32*'ANALISI STATICA LINEARE'!$G$9,IF(B430&lt;'ANALISI STATICA LINEARE'!$G$30,'ANALISI STATICA LINEARE'!$G$23*'ANALISI STATICA LINEARE'!$G$26*'ANALISI STATICA LINEARE'!$G$32*'ANALISI STATICA LINEARE'!$G$9*('ANALISI STATICA LINEARE'!$G$29/B430),'ANALISI STATICA LINEARE'!$G$23*'ANALISI STATICA LINEARE'!$G$26*'ANALISI STATICA LINEARE'!$G$32*'ANALISI STATICA LINEARE'!$G$9*(('ANALISI STATICA LINEARE'!$G$29*'ANALISI STATICA LINEARE'!$G$30)/B430^2))))</f>
        <v>5.0339648894207036E-2</v>
      </c>
      <c r="D430" s="171">
        <f>1/'ANALISI STATICA LINEARE'!$G$22*IF(B430&lt;'ANALISI STATICA LINEARE'!$G$28,'ANALISI STATICA LINEARE'!$G$23*'ANALISI STATICA LINEARE'!$G$26*'ANALISI STATICA LINEARE'!$G$33*'ANALISI STATICA LINEARE'!$G$9*(B430/'ANALISI STATICA LINEARE'!$G$28+1/('ANALISI STATICA LINEARE'!$G$33*'ANALISI STATICA LINEARE'!$G$9)*(1-B430/'ANALISI STATICA LINEARE'!$G$28)),IF(B430&lt;'ANALISI STATICA LINEARE'!$G$29,'ANALISI STATICA LINEARE'!$G$23*'ANALISI STATICA LINEARE'!$G$26*'ANALISI STATICA LINEARE'!$G$33*'ANALISI STATICA LINEARE'!$G$9,IF(B430&lt;'ANALISI STATICA LINEARE'!$G$30,'ANALISI STATICA LINEARE'!$G$23*'ANALISI STATICA LINEARE'!$G$26*'ANALISI STATICA LINEARE'!$G$33*'ANALISI STATICA LINEARE'!$G$9*('ANALISI STATICA LINEARE'!$G$29/B430),'ANALISI STATICA LINEARE'!$G$23*'ANALISI STATICA LINEARE'!$G$26*'ANALISI STATICA LINEARE'!$G$33*'ANALISI STATICA LINEARE'!$G$9*(('ANALISI STATICA LINEARE'!$G$29*'ANALISI STATICA LINEARE'!$G$30)/B430^2))))</f>
        <v>1.7479044754932997E-2</v>
      </c>
      <c r="E430" s="20"/>
      <c r="F430" s="20"/>
      <c r="G430" s="20"/>
      <c r="H430" s="20"/>
      <c r="I430" s="20"/>
      <c r="J430" s="20"/>
      <c r="K430" s="20"/>
      <c r="L430" s="20"/>
      <c r="M430" s="20"/>
      <c r="N430" s="20"/>
    </row>
    <row r="431" spans="2:14" x14ac:dyDescent="0.25">
      <c r="B431" s="177">
        <f t="shared" si="6"/>
        <v>4.1999999999999549</v>
      </c>
      <c r="C431" s="171">
        <f>1/'ANALISI STATICA LINEARE'!$G$22*IF(B431&lt;'ANALISI STATICA LINEARE'!$G$28,'ANALISI STATICA LINEARE'!$G$23*'ANALISI STATICA LINEARE'!$G$26*'ANALISI STATICA LINEARE'!$G$32*'ANALISI STATICA LINEARE'!$G$9*(B431/'ANALISI STATICA LINEARE'!$G$28+1/('ANALISI STATICA LINEARE'!$G$32*'ANALISI STATICA LINEARE'!$G$9)*(1-B431/'ANALISI STATICA LINEARE'!$G$28)),IF(B431&lt;'ANALISI STATICA LINEARE'!$G$29,'ANALISI STATICA LINEARE'!$G$23*'ANALISI STATICA LINEARE'!$G$26*'ANALISI STATICA LINEARE'!$G$32*'ANALISI STATICA LINEARE'!$G$9,IF(B431&lt;'ANALISI STATICA LINEARE'!$G$30,'ANALISI STATICA LINEARE'!$G$23*'ANALISI STATICA LINEARE'!$G$26*'ANALISI STATICA LINEARE'!$G$32*'ANALISI STATICA LINEARE'!$G$9*('ANALISI STATICA LINEARE'!$G$29/B431),'ANALISI STATICA LINEARE'!$G$23*'ANALISI STATICA LINEARE'!$G$26*'ANALISI STATICA LINEARE'!$G$32*'ANALISI STATICA LINEARE'!$G$9*(('ANALISI STATICA LINEARE'!$G$29*'ANALISI STATICA LINEARE'!$G$30)/B431^2))))</f>
        <v>5.0100221652584362E-2</v>
      </c>
      <c r="D431" s="171">
        <f>1/'ANALISI STATICA LINEARE'!$G$22*IF(B431&lt;'ANALISI STATICA LINEARE'!$G$28,'ANALISI STATICA LINEARE'!$G$23*'ANALISI STATICA LINEARE'!$G$26*'ANALISI STATICA LINEARE'!$G$33*'ANALISI STATICA LINEARE'!$G$9*(B431/'ANALISI STATICA LINEARE'!$G$28+1/('ANALISI STATICA LINEARE'!$G$33*'ANALISI STATICA LINEARE'!$G$9)*(1-B431/'ANALISI STATICA LINEARE'!$G$28)),IF(B431&lt;'ANALISI STATICA LINEARE'!$G$29,'ANALISI STATICA LINEARE'!$G$23*'ANALISI STATICA LINEARE'!$G$26*'ANALISI STATICA LINEARE'!$G$33*'ANALISI STATICA LINEARE'!$G$9,IF(B431&lt;'ANALISI STATICA LINEARE'!$G$30,'ANALISI STATICA LINEARE'!$G$23*'ANALISI STATICA LINEARE'!$G$26*'ANALISI STATICA LINEARE'!$G$33*'ANALISI STATICA LINEARE'!$G$9*('ANALISI STATICA LINEARE'!$G$29/B431),'ANALISI STATICA LINEARE'!$G$23*'ANALISI STATICA LINEARE'!$G$26*'ANALISI STATICA LINEARE'!$G$33*'ANALISI STATICA LINEARE'!$G$9*(('ANALISI STATICA LINEARE'!$G$29*'ANALISI STATICA LINEARE'!$G$30)/B431^2))))</f>
        <v>1.7395910296036241E-2</v>
      </c>
      <c r="E431" s="20"/>
      <c r="F431" s="20"/>
      <c r="G431" s="20"/>
      <c r="H431" s="20"/>
      <c r="I431" s="20"/>
      <c r="J431" s="20"/>
      <c r="K431" s="20"/>
      <c r="L431" s="20"/>
      <c r="M431" s="20"/>
      <c r="N431" s="20"/>
    </row>
    <row r="432" spans="2:14" x14ac:dyDescent="0.25">
      <c r="B432" s="177">
        <f t="shared" si="6"/>
        <v>4.2099999999999547</v>
      </c>
      <c r="C432" s="171">
        <f>1/'ANALISI STATICA LINEARE'!$G$22*IF(B432&lt;'ANALISI STATICA LINEARE'!$G$28,'ANALISI STATICA LINEARE'!$G$23*'ANALISI STATICA LINEARE'!$G$26*'ANALISI STATICA LINEARE'!$G$32*'ANALISI STATICA LINEARE'!$G$9*(B432/'ANALISI STATICA LINEARE'!$G$28+1/('ANALISI STATICA LINEARE'!$G$32*'ANALISI STATICA LINEARE'!$G$9)*(1-B432/'ANALISI STATICA LINEARE'!$G$28)),IF(B432&lt;'ANALISI STATICA LINEARE'!$G$29,'ANALISI STATICA LINEARE'!$G$23*'ANALISI STATICA LINEARE'!$G$26*'ANALISI STATICA LINEARE'!$G$32*'ANALISI STATICA LINEARE'!$G$9,IF(B432&lt;'ANALISI STATICA LINEARE'!$G$30,'ANALISI STATICA LINEARE'!$G$23*'ANALISI STATICA LINEARE'!$G$26*'ANALISI STATICA LINEARE'!$G$32*'ANALISI STATICA LINEARE'!$G$9*('ANALISI STATICA LINEARE'!$G$29/B432),'ANALISI STATICA LINEARE'!$G$23*'ANALISI STATICA LINEARE'!$G$26*'ANALISI STATICA LINEARE'!$G$32*'ANALISI STATICA LINEARE'!$G$9*(('ANALISI STATICA LINEARE'!$G$29*'ANALISI STATICA LINEARE'!$G$30)/B432^2))))</f>
        <v>4.986249851623429E-2</v>
      </c>
      <c r="D432" s="171">
        <f>1/'ANALISI STATICA LINEARE'!$G$22*IF(B432&lt;'ANALISI STATICA LINEARE'!$G$28,'ANALISI STATICA LINEARE'!$G$23*'ANALISI STATICA LINEARE'!$G$26*'ANALISI STATICA LINEARE'!$G$33*'ANALISI STATICA LINEARE'!$G$9*(B432/'ANALISI STATICA LINEARE'!$G$28+1/('ANALISI STATICA LINEARE'!$G$33*'ANALISI STATICA LINEARE'!$G$9)*(1-B432/'ANALISI STATICA LINEARE'!$G$28)),IF(B432&lt;'ANALISI STATICA LINEARE'!$G$29,'ANALISI STATICA LINEARE'!$G$23*'ANALISI STATICA LINEARE'!$G$26*'ANALISI STATICA LINEARE'!$G$33*'ANALISI STATICA LINEARE'!$G$9,IF(B432&lt;'ANALISI STATICA LINEARE'!$G$30,'ANALISI STATICA LINEARE'!$G$23*'ANALISI STATICA LINEARE'!$G$26*'ANALISI STATICA LINEARE'!$G$33*'ANALISI STATICA LINEARE'!$G$9*('ANALISI STATICA LINEARE'!$G$29/B432),'ANALISI STATICA LINEARE'!$G$23*'ANALISI STATICA LINEARE'!$G$26*'ANALISI STATICA LINEARE'!$G$33*'ANALISI STATICA LINEARE'!$G$9*(('ANALISI STATICA LINEARE'!$G$29*'ANALISI STATICA LINEARE'!$G$30)/B432^2))))</f>
        <v>1.7313367540359129E-2</v>
      </c>
      <c r="E432" s="20"/>
      <c r="F432" s="20"/>
      <c r="G432" s="20"/>
      <c r="H432" s="20"/>
      <c r="I432" s="20"/>
      <c r="J432" s="20"/>
      <c r="K432" s="20"/>
      <c r="L432" s="20"/>
      <c r="M432" s="20"/>
      <c r="N432" s="20"/>
    </row>
    <row r="433" spans="2:14" x14ac:dyDescent="0.25">
      <c r="B433" s="177">
        <f t="shared" si="6"/>
        <v>4.2199999999999545</v>
      </c>
      <c r="C433" s="171">
        <f>1/'ANALISI STATICA LINEARE'!$G$22*IF(B433&lt;'ANALISI STATICA LINEARE'!$G$28,'ANALISI STATICA LINEARE'!$G$23*'ANALISI STATICA LINEARE'!$G$26*'ANALISI STATICA LINEARE'!$G$32*'ANALISI STATICA LINEARE'!$G$9*(B433/'ANALISI STATICA LINEARE'!$G$28+1/('ANALISI STATICA LINEARE'!$G$32*'ANALISI STATICA LINEARE'!$G$9)*(1-B433/'ANALISI STATICA LINEARE'!$G$28)),IF(B433&lt;'ANALISI STATICA LINEARE'!$G$29,'ANALISI STATICA LINEARE'!$G$23*'ANALISI STATICA LINEARE'!$G$26*'ANALISI STATICA LINEARE'!$G$32*'ANALISI STATICA LINEARE'!$G$9,IF(B433&lt;'ANALISI STATICA LINEARE'!$G$30,'ANALISI STATICA LINEARE'!$G$23*'ANALISI STATICA LINEARE'!$G$26*'ANALISI STATICA LINEARE'!$G$32*'ANALISI STATICA LINEARE'!$G$9*('ANALISI STATICA LINEARE'!$G$29/B433),'ANALISI STATICA LINEARE'!$G$23*'ANALISI STATICA LINEARE'!$G$26*'ANALISI STATICA LINEARE'!$G$32*'ANALISI STATICA LINEARE'!$G$9*(('ANALISI STATICA LINEARE'!$G$29*'ANALISI STATICA LINEARE'!$G$30)/B433^2))))</f>
        <v>4.9626463351653619E-2</v>
      </c>
      <c r="D433" s="171">
        <f>1/'ANALISI STATICA LINEARE'!$G$22*IF(B433&lt;'ANALISI STATICA LINEARE'!$G$28,'ANALISI STATICA LINEARE'!$G$23*'ANALISI STATICA LINEARE'!$G$26*'ANALISI STATICA LINEARE'!$G$33*'ANALISI STATICA LINEARE'!$G$9*(B433/'ANALISI STATICA LINEARE'!$G$28+1/('ANALISI STATICA LINEARE'!$G$33*'ANALISI STATICA LINEARE'!$G$9)*(1-B433/'ANALISI STATICA LINEARE'!$G$28)),IF(B433&lt;'ANALISI STATICA LINEARE'!$G$29,'ANALISI STATICA LINEARE'!$G$23*'ANALISI STATICA LINEARE'!$G$26*'ANALISI STATICA LINEARE'!$G$33*'ANALISI STATICA LINEARE'!$G$9,IF(B433&lt;'ANALISI STATICA LINEARE'!$G$30,'ANALISI STATICA LINEARE'!$G$23*'ANALISI STATICA LINEARE'!$G$26*'ANALISI STATICA LINEARE'!$G$33*'ANALISI STATICA LINEARE'!$G$9*('ANALISI STATICA LINEARE'!$G$29/B433),'ANALISI STATICA LINEARE'!$G$23*'ANALISI STATICA LINEARE'!$G$26*'ANALISI STATICA LINEARE'!$G$33*'ANALISI STATICA LINEARE'!$G$9*(('ANALISI STATICA LINEARE'!$G$29*'ANALISI STATICA LINEARE'!$G$30)/B433^2))))</f>
        <v>1.7231410885990842E-2</v>
      </c>
      <c r="E433" s="20"/>
      <c r="F433" s="20"/>
      <c r="G433" s="20"/>
      <c r="H433" s="20"/>
      <c r="I433" s="20"/>
      <c r="J433" s="20"/>
      <c r="K433" s="20"/>
      <c r="L433" s="20"/>
      <c r="M433" s="20"/>
      <c r="N433" s="20"/>
    </row>
    <row r="434" spans="2:14" x14ac:dyDescent="0.25">
      <c r="B434" s="177">
        <f t="shared" si="6"/>
        <v>4.2299999999999542</v>
      </c>
      <c r="C434" s="171">
        <f>1/'ANALISI STATICA LINEARE'!$G$22*IF(B434&lt;'ANALISI STATICA LINEARE'!$G$28,'ANALISI STATICA LINEARE'!$G$23*'ANALISI STATICA LINEARE'!$G$26*'ANALISI STATICA LINEARE'!$G$32*'ANALISI STATICA LINEARE'!$G$9*(B434/'ANALISI STATICA LINEARE'!$G$28+1/('ANALISI STATICA LINEARE'!$G$32*'ANALISI STATICA LINEARE'!$G$9)*(1-B434/'ANALISI STATICA LINEARE'!$G$28)),IF(B434&lt;'ANALISI STATICA LINEARE'!$G$29,'ANALISI STATICA LINEARE'!$G$23*'ANALISI STATICA LINEARE'!$G$26*'ANALISI STATICA LINEARE'!$G$32*'ANALISI STATICA LINEARE'!$G$9,IF(B434&lt;'ANALISI STATICA LINEARE'!$G$30,'ANALISI STATICA LINEARE'!$G$23*'ANALISI STATICA LINEARE'!$G$26*'ANALISI STATICA LINEARE'!$G$32*'ANALISI STATICA LINEARE'!$G$9*('ANALISI STATICA LINEARE'!$G$29/B434),'ANALISI STATICA LINEARE'!$G$23*'ANALISI STATICA LINEARE'!$G$26*'ANALISI STATICA LINEARE'!$G$32*'ANALISI STATICA LINEARE'!$G$9*(('ANALISI STATICA LINEARE'!$G$29*'ANALISI STATICA LINEARE'!$G$30)/B434^2))))</f>
        <v>4.9392100215816789E-2</v>
      </c>
      <c r="D434" s="171">
        <f>1/'ANALISI STATICA LINEARE'!$G$22*IF(B434&lt;'ANALISI STATICA LINEARE'!$G$28,'ANALISI STATICA LINEARE'!$G$23*'ANALISI STATICA LINEARE'!$G$26*'ANALISI STATICA LINEARE'!$G$33*'ANALISI STATICA LINEARE'!$G$9*(B434/'ANALISI STATICA LINEARE'!$G$28+1/('ANALISI STATICA LINEARE'!$G$33*'ANALISI STATICA LINEARE'!$G$9)*(1-B434/'ANALISI STATICA LINEARE'!$G$28)),IF(B434&lt;'ANALISI STATICA LINEARE'!$G$29,'ANALISI STATICA LINEARE'!$G$23*'ANALISI STATICA LINEARE'!$G$26*'ANALISI STATICA LINEARE'!$G$33*'ANALISI STATICA LINEARE'!$G$9,IF(B434&lt;'ANALISI STATICA LINEARE'!$G$30,'ANALISI STATICA LINEARE'!$G$23*'ANALISI STATICA LINEARE'!$G$26*'ANALISI STATICA LINEARE'!$G$33*'ANALISI STATICA LINEARE'!$G$9*('ANALISI STATICA LINEARE'!$G$29/B434),'ANALISI STATICA LINEARE'!$G$23*'ANALISI STATICA LINEARE'!$G$26*'ANALISI STATICA LINEARE'!$G$33*'ANALISI STATICA LINEARE'!$G$9*(('ANALISI STATICA LINEARE'!$G$29*'ANALISI STATICA LINEARE'!$G$30)/B434^2))))</f>
        <v>1.7150034797158611E-2</v>
      </c>
      <c r="E434" s="20"/>
      <c r="F434" s="20"/>
      <c r="G434" s="20"/>
      <c r="H434" s="20"/>
      <c r="I434" s="20"/>
      <c r="J434" s="20"/>
      <c r="K434" s="20"/>
      <c r="L434" s="20"/>
      <c r="M434" s="20"/>
      <c r="N434" s="20"/>
    </row>
    <row r="435" spans="2:14" x14ac:dyDescent="0.25">
      <c r="B435" s="177">
        <f t="shared" si="6"/>
        <v>4.239999999999954</v>
      </c>
      <c r="C435" s="171">
        <f>1/'ANALISI STATICA LINEARE'!$G$22*IF(B435&lt;'ANALISI STATICA LINEARE'!$G$28,'ANALISI STATICA LINEARE'!$G$23*'ANALISI STATICA LINEARE'!$G$26*'ANALISI STATICA LINEARE'!$G$32*'ANALISI STATICA LINEARE'!$G$9*(B435/'ANALISI STATICA LINEARE'!$G$28+1/('ANALISI STATICA LINEARE'!$G$32*'ANALISI STATICA LINEARE'!$G$9)*(1-B435/'ANALISI STATICA LINEARE'!$G$28)),IF(B435&lt;'ANALISI STATICA LINEARE'!$G$29,'ANALISI STATICA LINEARE'!$G$23*'ANALISI STATICA LINEARE'!$G$26*'ANALISI STATICA LINEARE'!$G$32*'ANALISI STATICA LINEARE'!$G$9,IF(B435&lt;'ANALISI STATICA LINEARE'!$G$30,'ANALISI STATICA LINEARE'!$G$23*'ANALISI STATICA LINEARE'!$G$26*'ANALISI STATICA LINEARE'!$G$32*'ANALISI STATICA LINEARE'!$G$9*('ANALISI STATICA LINEARE'!$G$29/B435),'ANALISI STATICA LINEARE'!$G$23*'ANALISI STATICA LINEARE'!$G$26*'ANALISI STATICA LINEARE'!$G$32*'ANALISI STATICA LINEARE'!$G$9*(('ANALISI STATICA LINEARE'!$G$29*'ANALISI STATICA LINEARE'!$G$30)/B435^2))))</f>
        <v>4.9159393353483689E-2</v>
      </c>
      <c r="D435" s="171">
        <f>1/'ANALISI STATICA LINEARE'!$G$22*IF(B435&lt;'ANALISI STATICA LINEARE'!$G$28,'ANALISI STATICA LINEARE'!$G$23*'ANALISI STATICA LINEARE'!$G$26*'ANALISI STATICA LINEARE'!$G$33*'ANALISI STATICA LINEARE'!$G$9*(B435/'ANALISI STATICA LINEARE'!$G$28+1/('ANALISI STATICA LINEARE'!$G$33*'ANALISI STATICA LINEARE'!$G$9)*(1-B435/'ANALISI STATICA LINEARE'!$G$28)),IF(B435&lt;'ANALISI STATICA LINEARE'!$G$29,'ANALISI STATICA LINEARE'!$G$23*'ANALISI STATICA LINEARE'!$G$26*'ANALISI STATICA LINEARE'!$G$33*'ANALISI STATICA LINEARE'!$G$9,IF(B435&lt;'ANALISI STATICA LINEARE'!$G$30,'ANALISI STATICA LINEARE'!$G$23*'ANALISI STATICA LINEARE'!$G$26*'ANALISI STATICA LINEARE'!$G$33*'ANALISI STATICA LINEARE'!$G$9*('ANALISI STATICA LINEARE'!$G$29/B435),'ANALISI STATICA LINEARE'!$G$23*'ANALISI STATICA LINEARE'!$G$26*'ANALISI STATICA LINEARE'!$G$33*'ANALISI STATICA LINEARE'!$G$9*(('ANALISI STATICA LINEARE'!$G$29*'ANALISI STATICA LINEARE'!$G$30)/B435^2))))</f>
        <v>1.7069233803292949E-2</v>
      </c>
      <c r="E435" s="20"/>
      <c r="F435" s="20"/>
      <c r="G435" s="20"/>
      <c r="H435" s="20"/>
      <c r="I435" s="20"/>
      <c r="J435" s="20"/>
      <c r="K435" s="20"/>
      <c r="L435" s="20"/>
      <c r="M435" s="20"/>
      <c r="N435" s="20"/>
    </row>
    <row r="436" spans="2:14" x14ac:dyDescent="0.25">
      <c r="B436" s="177">
        <f t="shared" si="6"/>
        <v>4.2499999999999538</v>
      </c>
      <c r="C436" s="171">
        <f>1/'ANALISI STATICA LINEARE'!$G$22*IF(B436&lt;'ANALISI STATICA LINEARE'!$G$28,'ANALISI STATICA LINEARE'!$G$23*'ANALISI STATICA LINEARE'!$G$26*'ANALISI STATICA LINEARE'!$G$32*'ANALISI STATICA LINEARE'!$G$9*(B436/'ANALISI STATICA LINEARE'!$G$28+1/('ANALISI STATICA LINEARE'!$G$32*'ANALISI STATICA LINEARE'!$G$9)*(1-B436/'ANALISI STATICA LINEARE'!$G$28)),IF(B436&lt;'ANALISI STATICA LINEARE'!$G$29,'ANALISI STATICA LINEARE'!$G$23*'ANALISI STATICA LINEARE'!$G$26*'ANALISI STATICA LINEARE'!$G$32*'ANALISI STATICA LINEARE'!$G$9,IF(B436&lt;'ANALISI STATICA LINEARE'!$G$30,'ANALISI STATICA LINEARE'!$G$23*'ANALISI STATICA LINEARE'!$G$26*'ANALISI STATICA LINEARE'!$G$32*'ANALISI STATICA LINEARE'!$G$9*('ANALISI STATICA LINEARE'!$G$29/B436),'ANALISI STATICA LINEARE'!$G$23*'ANALISI STATICA LINEARE'!$G$26*'ANALISI STATICA LINEARE'!$G$32*'ANALISI STATICA LINEARE'!$G$9*(('ANALISI STATICA LINEARE'!$G$29*'ANALISI STATICA LINEARE'!$G$30)/B436^2))))</f>
        <v>4.8928327194551612E-2</v>
      </c>
      <c r="D436" s="171">
        <f>1/'ANALISI STATICA LINEARE'!$G$22*IF(B436&lt;'ANALISI STATICA LINEARE'!$G$28,'ANALISI STATICA LINEARE'!$G$23*'ANALISI STATICA LINEARE'!$G$26*'ANALISI STATICA LINEARE'!$G$33*'ANALISI STATICA LINEARE'!$G$9*(B436/'ANALISI STATICA LINEARE'!$G$28+1/('ANALISI STATICA LINEARE'!$G$33*'ANALISI STATICA LINEARE'!$G$9)*(1-B436/'ANALISI STATICA LINEARE'!$G$28)),IF(B436&lt;'ANALISI STATICA LINEARE'!$G$29,'ANALISI STATICA LINEARE'!$G$23*'ANALISI STATICA LINEARE'!$G$26*'ANALISI STATICA LINEARE'!$G$33*'ANALISI STATICA LINEARE'!$G$9,IF(B436&lt;'ANALISI STATICA LINEARE'!$G$30,'ANALISI STATICA LINEARE'!$G$23*'ANALISI STATICA LINEARE'!$G$26*'ANALISI STATICA LINEARE'!$G$33*'ANALISI STATICA LINEARE'!$G$9*('ANALISI STATICA LINEARE'!$G$29/B436),'ANALISI STATICA LINEARE'!$G$23*'ANALISI STATICA LINEARE'!$G$26*'ANALISI STATICA LINEARE'!$G$33*'ANALISI STATICA LINEARE'!$G$9*(('ANALISI STATICA LINEARE'!$G$29*'ANALISI STATICA LINEARE'!$G$30)/B436^2))))</f>
        <v>1.69890024981082E-2</v>
      </c>
      <c r="E436" s="20"/>
      <c r="F436" s="20"/>
      <c r="G436" s="20"/>
      <c r="H436" s="20"/>
      <c r="I436" s="20"/>
      <c r="J436" s="20"/>
      <c r="K436" s="20"/>
      <c r="L436" s="20"/>
      <c r="M436" s="20"/>
      <c r="N436" s="20"/>
    </row>
    <row r="437" spans="2:14" x14ac:dyDescent="0.25">
      <c r="B437" s="177">
        <f t="shared" si="6"/>
        <v>4.2599999999999536</v>
      </c>
      <c r="C437" s="171">
        <f>1/'ANALISI STATICA LINEARE'!$G$22*IF(B437&lt;'ANALISI STATICA LINEARE'!$G$28,'ANALISI STATICA LINEARE'!$G$23*'ANALISI STATICA LINEARE'!$G$26*'ANALISI STATICA LINEARE'!$G$32*'ANALISI STATICA LINEARE'!$G$9*(B437/'ANALISI STATICA LINEARE'!$G$28+1/('ANALISI STATICA LINEARE'!$G$32*'ANALISI STATICA LINEARE'!$G$9)*(1-B437/'ANALISI STATICA LINEARE'!$G$28)),IF(B437&lt;'ANALISI STATICA LINEARE'!$G$29,'ANALISI STATICA LINEARE'!$G$23*'ANALISI STATICA LINEARE'!$G$26*'ANALISI STATICA LINEARE'!$G$32*'ANALISI STATICA LINEARE'!$G$9,IF(B437&lt;'ANALISI STATICA LINEARE'!$G$30,'ANALISI STATICA LINEARE'!$G$23*'ANALISI STATICA LINEARE'!$G$26*'ANALISI STATICA LINEARE'!$G$32*'ANALISI STATICA LINEARE'!$G$9*('ANALISI STATICA LINEARE'!$G$29/B437),'ANALISI STATICA LINEARE'!$G$23*'ANALISI STATICA LINEARE'!$G$26*'ANALISI STATICA LINEARE'!$G$32*'ANALISI STATICA LINEARE'!$G$9*(('ANALISI STATICA LINEARE'!$G$29*'ANALISI STATICA LINEARE'!$G$30)/B437^2))))</f>
        <v>4.8698886351450796E-2</v>
      </c>
      <c r="D437" s="171">
        <f>1/'ANALISI STATICA LINEARE'!$G$22*IF(B437&lt;'ANALISI STATICA LINEARE'!$G$28,'ANALISI STATICA LINEARE'!$G$23*'ANALISI STATICA LINEARE'!$G$26*'ANALISI STATICA LINEARE'!$G$33*'ANALISI STATICA LINEARE'!$G$9*(B437/'ANALISI STATICA LINEARE'!$G$28+1/('ANALISI STATICA LINEARE'!$G$33*'ANALISI STATICA LINEARE'!$G$9)*(1-B437/'ANALISI STATICA LINEARE'!$G$28)),IF(B437&lt;'ANALISI STATICA LINEARE'!$G$29,'ANALISI STATICA LINEARE'!$G$23*'ANALISI STATICA LINEARE'!$G$26*'ANALISI STATICA LINEARE'!$G$33*'ANALISI STATICA LINEARE'!$G$9,IF(B437&lt;'ANALISI STATICA LINEARE'!$G$30,'ANALISI STATICA LINEARE'!$G$23*'ANALISI STATICA LINEARE'!$G$26*'ANALISI STATICA LINEARE'!$G$33*'ANALISI STATICA LINEARE'!$G$9*('ANALISI STATICA LINEARE'!$G$29/B437),'ANALISI STATICA LINEARE'!$G$23*'ANALISI STATICA LINEARE'!$G$26*'ANALISI STATICA LINEARE'!$G$33*'ANALISI STATICA LINEARE'!$G$9*(('ANALISI STATICA LINEARE'!$G$29*'ANALISI STATICA LINEARE'!$G$30)/B437^2))))</f>
        <v>1.6909335538698195E-2</v>
      </c>
      <c r="E437" s="20"/>
      <c r="F437" s="20"/>
      <c r="G437" s="20"/>
      <c r="H437" s="20"/>
      <c r="I437" s="20"/>
      <c r="J437" s="20"/>
      <c r="K437" s="20"/>
      <c r="L437" s="20"/>
      <c r="M437" s="20"/>
      <c r="N437" s="20"/>
    </row>
    <row r="438" spans="2:14" x14ac:dyDescent="0.25">
      <c r="B438" s="177">
        <f t="shared" si="6"/>
        <v>4.2699999999999534</v>
      </c>
      <c r="C438" s="171">
        <f>1/'ANALISI STATICA LINEARE'!$G$22*IF(B438&lt;'ANALISI STATICA LINEARE'!$G$28,'ANALISI STATICA LINEARE'!$G$23*'ANALISI STATICA LINEARE'!$G$26*'ANALISI STATICA LINEARE'!$G$32*'ANALISI STATICA LINEARE'!$G$9*(B438/'ANALISI STATICA LINEARE'!$G$28+1/('ANALISI STATICA LINEARE'!$G$32*'ANALISI STATICA LINEARE'!$G$9)*(1-B438/'ANALISI STATICA LINEARE'!$G$28)),IF(B438&lt;'ANALISI STATICA LINEARE'!$G$29,'ANALISI STATICA LINEARE'!$G$23*'ANALISI STATICA LINEARE'!$G$26*'ANALISI STATICA LINEARE'!$G$32*'ANALISI STATICA LINEARE'!$G$9,IF(B438&lt;'ANALISI STATICA LINEARE'!$G$30,'ANALISI STATICA LINEARE'!$G$23*'ANALISI STATICA LINEARE'!$G$26*'ANALISI STATICA LINEARE'!$G$32*'ANALISI STATICA LINEARE'!$G$9*('ANALISI STATICA LINEARE'!$G$29/B438),'ANALISI STATICA LINEARE'!$G$23*'ANALISI STATICA LINEARE'!$G$26*'ANALISI STATICA LINEARE'!$G$32*'ANALISI STATICA LINEARE'!$G$9*(('ANALISI STATICA LINEARE'!$G$29*'ANALISI STATICA LINEARE'!$G$30)/B438^2))))</f>
        <v>4.8471055616582569E-2</v>
      </c>
      <c r="D438" s="171">
        <f>1/'ANALISI STATICA LINEARE'!$G$22*IF(B438&lt;'ANALISI STATICA LINEARE'!$G$28,'ANALISI STATICA LINEARE'!$G$23*'ANALISI STATICA LINEARE'!$G$26*'ANALISI STATICA LINEARE'!$G$33*'ANALISI STATICA LINEARE'!$G$9*(B438/'ANALISI STATICA LINEARE'!$G$28+1/('ANALISI STATICA LINEARE'!$G$33*'ANALISI STATICA LINEARE'!$G$9)*(1-B438/'ANALISI STATICA LINEARE'!$G$28)),IF(B438&lt;'ANALISI STATICA LINEARE'!$G$29,'ANALISI STATICA LINEARE'!$G$23*'ANALISI STATICA LINEARE'!$G$26*'ANALISI STATICA LINEARE'!$G$33*'ANALISI STATICA LINEARE'!$G$9,IF(B438&lt;'ANALISI STATICA LINEARE'!$G$30,'ANALISI STATICA LINEARE'!$G$23*'ANALISI STATICA LINEARE'!$G$26*'ANALISI STATICA LINEARE'!$G$33*'ANALISI STATICA LINEARE'!$G$9*('ANALISI STATICA LINEARE'!$G$29/B438),'ANALISI STATICA LINEARE'!$G$23*'ANALISI STATICA LINEARE'!$G$26*'ANALISI STATICA LINEARE'!$G$33*'ANALISI STATICA LINEARE'!$G$9*(('ANALISI STATICA LINEARE'!$G$29*'ANALISI STATICA LINEARE'!$G$30)/B438^2))))</f>
        <v>1.6830227644646728E-2</v>
      </c>
      <c r="E438" s="20"/>
      <c r="F438" s="20"/>
      <c r="G438" s="20"/>
      <c r="H438" s="20"/>
      <c r="I438" s="20"/>
      <c r="J438" s="20"/>
      <c r="K438" s="20"/>
      <c r="L438" s="20"/>
      <c r="M438" s="20"/>
      <c r="N438" s="20"/>
    </row>
    <row r="439" spans="2:14" x14ac:dyDescent="0.25">
      <c r="B439" s="177">
        <f t="shared" si="6"/>
        <v>4.2799999999999532</v>
      </c>
      <c r="C439" s="171">
        <f>1/'ANALISI STATICA LINEARE'!$G$22*IF(B439&lt;'ANALISI STATICA LINEARE'!$G$28,'ANALISI STATICA LINEARE'!$G$23*'ANALISI STATICA LINEARE'!$G$26*'ANALISI STATICA LINEARE'!$G$32*'ANALISI STATICA LINEARE'!$G$9*(B439/'ANALISI STATICA LINEARE'!$G$28+1/('ANALISI STATICA LINEARE'!$G$32*'ANALISI STATICA LINEARE'!$G$9)*(1-B439/'ANALISI STATICA LINEARE'!$G$28)),IF(B439&lt;'ANALISI STATICA LINEARE'!$G$29,'ANALISI STATICA LINEARE'!$G$23*'ANALISI STATICA LINEARE'!$G$26*'ANALISI STATICA LINEARE'!$G$32*'ANALISI STATICA LINEARE'!$G$9,IF(B439&lt;'ANALISI STATICA LINEARE'!$G$30,'ANALISI STATICA LINEARE'!$G$23*'ANALISI STATICA LINEARE'!$G$26*'ANALISI STATICA LINEARE'!$G$32*'ANALISI STATICA LINEARE'!$G$9*('ANALISI STATICA LINEARE'!$G$29/B439),'ANALISI STATICA LINEARE'!$G$23*'ANALISI STATICA LINEARE'!$G$26*'ANALISI STATICA LINEARE'!$G$32*'ANALISI STATICA LINEARE'!$G$9*(('ANALISI STATICA LINEARE'!$G$29*'ANALISI STATICA LINEARE'!$G$30)/B439^2))))</f>
        <v>4.8244819959799359E-2</v>
      </c>
      <c r="D439" s="171">
        <f>1/'ANALISI STATICA LINEARE'!$G$22*IF(B439&lt;'ANALISI STATICA LINEARE'!$G$28,'ANALISI STATICA LINEARE'!$G$23*'ANALISI STATICA LINEARE'!$G$26*'ANALISI STATICA LINEARE'!$G$33*'ANALISI STATICA LINEARE'!$G$9*(B439/'ANALISI STATICA LINEARE'!$G$28+1/('ANALISI STATICA LINEARE'!$G$33*'ANALISI STATICA LINEARE'!$G$9)*(1-B439/'ANALISI STATICA LINEARE'!$G$28)),IF(B439&lt;'ANALISI STATICA LINEARE'!$G$29,'ANALISI STATICA LINEARE'!$G$23*'ANALISI STATICA LINEARE'!$G$26*'ANALISI STATICA LINEARE'!$G$33*'ANALISI STATICA LINEARE'!$G$9,IF(B439&lt;'ANALISI STATICA LINEARE'!$G$30,'ANALISI STATICA LINEARE'!$G$23*'ANALISI STATICA LINEARE'!$G$26*'ANALISI STATICA LINEARE'!$G$33*'ANALISI STATICA LINEARE'!$G$9*('ANALISI STATICA LINEARE'!$G$29/B439),'ANALISI STATICA LINEARE'!$G$23*'ANALISI STATICA LINEARE'!$G$26*'ANALISI STATICA LINEARE'!$G$33*'ANALISI STATICA LINEARE'!$G$9*(('ANALISI STATICA LINEARE'!$G$29*'ANALISI STATICA LINEARE'!$G$30)/B439^2))))</f>
        <v>1.6751673597152558E-2</v>
      </c>
      <c r="E439" s="20"/>
      <c r="F439" s="20"/>
      <c r="G439" s="20"/>
      <c r="H439" s="20"/>
      <c r="I439" s="20"/>
      <c r="J439" s="20"/>
      <c r="K439" s="20"/>
      <c r="L439" s="20"/>
      <c r="M439" s="20"/>
      <c r="N439" s="20"/>
    </row>
    <row r="440" spans="2:14" x14ac:dyDescent="0.25">
      <c r="B440" s="177">
        <f t="shared" si="6"/>
        <v>4.289999999999953</v>
      </c>
      <c r="C440" s="171">
        <f>1/'ANALISI STATICA LINEARE'!$G$22*IF(B440&lt;'ANALISI STATICA LINEARE'!$G$28,'ANALISI STATICA LINEARE'!$G$23*'ANALISI STATICA LINEARE'!$G$26*'ANALISI STATICA LINEARE'!$G$32*'ANALISI STATICA LINEARE'!$G$9*(B440/'ANALISI STATICA LINEARE'!$G$28+1/('ANALISI STATICA LINEARE'!$G$32*'ANALISI STATICA LINEARE'!$G$9)*(1-B440/'ANALISI STATICA LINEARE'!$G$28)),IF(B440&lt;'ANALISI STATICA LINEARE'!$G$29,'ANALISI STATICA LINEARE'!$G$23*'ANALISI STATICA LINEARE'!$G$26*'ANALISI STATICA LINEARE'!$G$32*'ANALISI STATICA LINEARE'!$G$9,IF(B440&lt;'ANALISI STATICA LINEARE'!$G$30,'ANALISI STATICA LINEARE'!$G$23*'ANALISI STATICA LINEARE'!$G$26*'ANALISI STATICA LINEARE'!$G$32*'ANALISI STATICA LINEARE'!$G$9*('ANALISI STATICA LINEARE'!$G$29/B440),'ANALISI STATICA LINEARE'!$G$23*'ANALISI STATICA LINEARE'!$G$26*'ANALISI STATICA LINEARE'!$G$32*'ANALISI STATICA LINEARE'!$G$9*(('ANALISI STATICA LINEARE'!$G$29*'ANALISI STATICA LINEARE'!$G$30)/B440^2))))</f>
        <v>4.8020164525925675E-2</v>
      </c>
      <c r="D440" s="171">
        <f>1/'ANALISI STATICA LINEARE'!$G$22*IF(B440&lt;'ANALISI STATICA LINEARE'!$G$28,'ANALISI STATICA LINEARE'!$G$23*'ANALISI STATICA LINEARE'!$G$26*'ANALISI STATICA LINEARE'!$G$33*'ANALISI STATICA LINEARE'!$G$9*(B440/'ANALISI STATICA LINEARE'!$G$28+1/('ANALISI STATICA LINEARE'!$G$33*'ANALISI STATICA LINEARE'!$G$9)*(1-B440/'ANALISI STATICA LINEARE'!$G$28)),IF(B440&lt;'ANALISI STATICA LINEARE'!$G$29,'ANALISI STATICA LINEARE'!$G$23*'ANALISI STATICA LINEARE'!$G$26*'ANALISI STATICA LINEARE'!$G$33*'ANALISI STATICA LINEARE'!$G$9,IF(B440&lt;'ANALISI STATICA LINEARE'!$G$30,'ANALISI STATICA LINEARE'!$G$23*'ANALISI STATICA LINEARE'!$G$26*'ANALISI STATICA LINEARE'!$G$33*'ANALISI STATICA LINEARE'!$G$9*('ANALISI STATICA LINEARE'!$G$29/B440),'ANALISI STATICA LINEARE'!$G$23*'ANALISI STATICA LINEARE'!$G$26*'ANALISI STATICA LINEARE'!$G$33*'ANALISI STATICA LINEARE'!$G$9*(('ANALISI STATICA LINEARE'!$G$29*'ANALISI STATICA LINEARE'!$G$30)/B440^2))))</f>
        <v>1.6673668238168637E-2</v>
      </c>
      <c r="E440" s="20"/>
      <c r="F440" s="20"/>
      <c r="G440" s="20"/>
      <c r="H440" s="20"/>
      <c r="I440" s="20"/>
      <c r="J440" s="20"/>
      <c r="K440" s="20"/>
      <c r="L440" s="20"/>
      <c r="M440" s="20"/>
      <c r="N440" s="20"/>
    </row>
    <row r="441" spans="2:14" x14ac:dyDescent="0.25">
      <c r="B441" s="177">
        <f t="shared" si="6"/>
        <v>4.2999999999999527</v>
      </c>
      <c r="C441" s="171">
        <f>1/'ANALISI STATICA LINEARE'!$G$22*IF(B441&lt;'ANALISI STATICA LINEARE'!$G$28,'ANALISI STATICA LINEARE'!$G$23*'ANALISI STATICA LINEARE'!$G$26*'ANALISI STATICA LINEARE'!$G$32*'ANALISI STATICA LINEARE'!$G$9*(B441/'ANALISI STATICA LINEARE'!$G$28+1/('ANALISI STATICA LINEARE'!$G$32*'ANALISI STATICA LINEARE'!$G$9)*(1-B441/'ANALISI STATICA LINEARE'!$G$28)),IF(B441&lt;'ANALISI STATICA LINEARE'!$G$29,'ANALISI STATICA LINEARE'!$G$23*'ANALISI STATICA LINEARE'!$G$26*'ANALISI STATICA LINEARE'!$G$32*'ANALISI STATICA LINEARE'!$G$9,IF(B441&lt;'ANALISI STATICA LINEARE'!$G$30,'ANALISI STATICA LINEARE'!$G$23*'ANALISI STATICA LINEARE'!$G$26*'ANALISI STATICA LINEARE'!$G$32*'ANALISI STATICA LINEARE'!$G$9*('ANALISI STATICA LINEARE'!$G$29/B441),'ANALISI STATICA LINEARE'!$G$23*'ANALISI STATICA LINEARE'!$G$26*'ANALISI STATICA LINEARE'!$G$32*'ANALISI STATICA LINEARE'!$G$9*(('ANALISI STATICA LINEARE'!$G$29*'ANALISI STATICA LINEARE'!$G$30)/B441^2))))</f>
        <v>4.779707463231956E-2</v>
      </c>
      <c r="D441" s="171">
        <f>1/'ANALISI STATICA LINEARE'!$G$22*IF(B441&lt;'ANALISI STATICA LINEARE'!$G$28,'ANALISI STATICA LINEARE'!$G$23*'ANALISI STATICA LINEARE'!$G$26*'ANALISI STATICA LINEARE'!$G$33*'ANALISI STATICA LINEARE'!$G$9*(B441/'ANALISI STATICA LINEARE'!$G$28+1/('ANALISI STATICA LINEARE'!$G$33*'ANALISI STATICA LINEARE'!$G$9)*(1-B441/'ANALISI STATICA LINEARE'!$G$28)),IF(B441&lt;'ANALISI STATICA LINEARE'!$G$29,'ANALISI STATICA LINEARE'!$G$23*'ANALISI STATICA LINEARE'!$G$26*'ANALISI STATICA LINEARE'!$G$33*'ANALISI STATICA LINEARE'!$G$9,IF(B441&lt;'ANALISI STATICA LINEARE'!$G$30,'ANALISI STATICA LINEARE'!$G$23*'ANALISI STATICA LINEARE'!$G$26*'ANALISI STATICA LINEARE'!$G$33*'ANALISI STATICA LINEARE'!$G$9*('ANALISI STATICA LINEARE'!$G$29/B441),'ANALISI STATICA LINEARE'!$G$23*'ANALISI STATICA LINEARE'!$G$26*'ANALISI STATICA LINEARE'!$G$33*'ANALISI STATICA LINEARE'!$G$9*(('ANALISI STATICA LINEARE'!$G$29*'ANALISI STATICA LINEARE'!$G$30)/B441^2))))</f>
        <v>1.6596206469555404E-2</v>
      </c>
      <c r="E441" s="20"/>
      <c r="F441" s="20"/>
      <c r="G441" s="20"/>
      <c r="H441" s="20"/>
      <c r="I441" s="20"/>
      <c r="J441" s="20"/>
      <c r="K441" s="20"/>
      <c r="L441" s="20"/>
      <c r="M441" s="20"/>
      <c r="N441" s="20"/>
    </row>
    <row r="442" spans="2:14" x14ac:dyDescent="0.25">
      <c r="B442" s="177">
        <f t="shared" si="6"/>
        <v>4.3099999999999525</v>
      </c>
      <c r="C442" s="171">
        <f>1/'ANALISI STATICA LINEARE'!$G$22*IF(B442&lt;'ANALISI STATICA LINEARE'!$G$28,'ANALISI STATICA LINEARE'!$G$23*'ANALISI STATICA LINEARE'!$G$26*'ANALISI STATICA LINEARE'!$G$32*'ANALISI STATICA LINEARE'!$G$9*(B442/'ANALISI STATICA LINEARE'!$G$28+1/('ANALISI STATICA LINEARE'!$G$32*'ANALISI STATICA LINEARE'!$G$9)*(1-B442/'ANALISI STATICA LINEARE'!$G$28)),IF(B442&lt;'ANALISI STATICA LINEARE'!$G$29,'ANALISI STATICA LINEARE'!$G$23*'ANALISI STATICA LINEARE'!$G$26*'ANALISI STATICA LINEARE'!$G$32*'ANALISI STATICA LINEARE'!$G$9,IF(B442&lt;'ANALISI STATICA LINEARE'!$G$30,'ANALISI STATICA LINEARE'!$G$23*'ANALISI STATICA LINEARE'!$G$26*'ANALISI STATICA LINEARE'!$G$32*'ANALISI STATICA LINEARE'!$G$9*('ANALISI STATICA LINEARE'!$G$29/B442),'ANALISI STATICA LINEARE'!$G$23*'ANALISI STATICA LINEARE'!$G$26*'ANALISI STATICA LINEARE'!$G$32*'ANALISI STATICA LINEARE'!$G$9*(('ANALISI STATICA LINEARE'!$G$29*'ANALISI STATICA LINEARE'!$G$30)/B442^2))))</f>
        <v>4.7575535766473512E-2</v>
      </c>
      <c r="D442" s="171">
        <f>1/'ANALISI STATICA LINEARE'!$G$22*IF(B442&lt;'ANALISI STATICA LINEARE'!$G$28,'ANALISI STATICA LINEARE'!$G$23*'ANALISI STATICA LINEARE'!$G$26*'ANALISI STATICA LINEARE'!$G$33*'ANALISI STATICA LINEARE'!$G$9*(B442/'ANALISI STATICA LINEARE'!$G$28+1/('ANALISI STATICA LINEARE'!$G$33*'ANALISI STATICA LINEARE'!$G$9)*(1-B442/'ANALISI STATICA LINEARE'!$G$28)),IF(B442&lt;'ANALISI STATICA LINEARE'!$G$29,'ANALISI STATICA LINEARE'!$G$23*'ANALISI STATICA LINEARE'!$G$26*'ANALISI STATICA LINEARE'!$G$33*'ANALISI STATICA LINEARE'!$G$9,IF(B442&lt;'ANALISI STATICA LINEARE'!$G$30,'ANALISI STATICA LINEARE'!$G$23*'ANALISI STATICA LINEARE'!$G$26*'ANALISI STATICA LINEARE'!$G$33*'ANALISI STATICA LINEARE'!$G$9*('ANALISI STATICA LINEARE'!$G$29/B442),'ANALISI STATICA LINEARE'!$G$23*'ANALISI STATICA LINEARE'!$G$26*'ANALISI STATICA LINEARE'!$G$33*'ANALISI STATICA LINEARE'!$G$9*(('ANALISI STATICA LINEARE'!$G$29*'ANALISI STATICA LINEARE'!$G$30)/B442^2))))</f>
        <v>1.6519283252247746E-2</v>
      </c>
      <c r="E442" s="20"/>
      <c r="F442" s="20"/>
      <c r="G442" s="20"/>
      <c r="H442" s="20"/>
      <c r="I442" s="20"/>
      <c r="J442" s="20"/>
      <c r="K442" s="20"/>
      <c r="L442" s="20"/>
      <c r="M442" s="20"/>
      <c r="N442" s="20"/>
    </row>
    <row r="443" spans="2:14" x14ac:dyDescent="0.25">
      <c r="B443" s="177">
        <f t="shared" si="6"/>
        <v>4.3199999999999523</v>
      </c>
      <c r="C443" s="171">
        <f>1/'ANALISI STATICA LINEARE'!$G$22*IF(B443&lt;'ANALISI STATICA LINEARE'!$G$28,'ANALISI STATICA LINEARE'!$G$23*'ANALISI STATICA LINEARE'!$G$26*'ANALISI STATICA LINEARE'!$G$32*'ANALISI STATICA LINEARE'!$G$9*(B443/'ANALISI STATICA LINEARE'!$G$28+1/('ANALISI STATICA LINEARE'!$G$32*'ANALISI STATICA LINEARE'!$G$9)*(1-B443/'ANALISI STATICA LINEARE'!$G$28)),IF(B443&lt;'ANALISI STATICA LINEARE'!$G$29,'ANALISI STATICA LINEARE'!$G$23*'ANALISI STATICA LINEARE'!$G$26*'ANALISI STATICA LINEARE'!$G$32*'ANALISI STATICA LINEARE'!$G$9,IF(B443&lt;'ANALISI STATICA LINEARE'!$G$30,'ANALISI STATICA LINEARE'!$G$23*'ANALISI STATICA LINEARE'!$G$26*'ANALISI STATICA LINEARE'!$G$32*'ANALISI STATICA LINEARE'!$G$9*('ANALISI STATICA LINEARE'!$G$29/B443),'ANALISI STATICA LINEARE'!$G$23*'ANALISI STATICA LINEARE'!$G$26*'ANALISI STATICA LINEARE'!$G$32*'ANALISI STATICA LINEARE'!$G$9*(('ANALISI STATICA LINEARE'!$G$29*'ANALISI STATICA LINEARE'!$G$30)/B443^2))))</f>
        <v>4.7355533583654234E-2</v>
      </c>
      <c r="D443" s="171">
        <f>1/'ANALISI STATICA LINEARE'!$G$22*IF(B443&lt;'ANALISI STATICA LINEARE'!$G$28,'ANALISI STATICA LINEARE'!$G$23*'ANALISI STATICA LINEARE'!$G$26*'ANALISI STATICA LINEARE'!$G$33*'ANALISI STATICA LINEARE'!$G$9*(B443/'ANALISI STATICA LINEARE'!$G$28+1/('ANALISI STATICA LINEARE'!$G$33*'ANALISI STATICA LINEARE'!$G$9)*(1-B443/'ANALISI STATICA LINEARE'!$G$28)),IF(B443&lt;'ANALISI STATICA LINEARE'!$G$29,'ANALISI STATICA LINEARE'!$G$23*'ANALISI STATICA LINEARE'!$G$26*'ANALISI STATICA LINEARE'!$G$33*'ANALISI STATICA LINEARE'!$G$9,IF(B443&lt;'ANALISI STATICA LINEARE'!$G$30,'ANALISI STATICA LINEARE'!$G$23*'ANALISI STATICA LINEARE'!$G$26*'ANALISI STATICA LINEARE'!$G$33*'ANALISI STATICA LINEARE'!$G$9*('ANALISI STATICA LINEARE'!$G$29/B443),'ANALISI STATICA LINEARE'!$G$23*'ANALISI STATICA LINEARE'!$G$26*'ANALISI STATICA LINEARE'!$G$33*'ANALISI STATICA LINEARE'!$G$9*(('ANALISI STATICA LINEARE'!$G$29*'ANALISI STATICA LINEARE'!$G$30)/B443^2))))</f>
        <v>1.64428936054355E-2</v>
      </c>
      <c r="E443" s="20"/>
      <c r="F443" s="20"/>
      <c r="G443" s="20"/>
      <c r="H443" s="20"/>
      <c r="I443" s="20"/>
      <c r="J443" s="20"/>
      <c r="K443" s="20"/>
      <c r="L443" s="20"/>
      <c r="M443" s="20"/>
      <c r="N443" s="20"/>
    </row>
    <row r="444" spans="2:14" x14ac:dyDescent="0.25">
      <c r="B444" s="177">
        <f t="shared" si="6"/>
        <v>4.3299999999999521</v>
      </c>
      <c r="C444" s="171">
        <f>1/'ANALISI STATICA LINEARE'!$G$22*IF(B444&lt;'ANALISI STATICA LINEARE'!$G$28,'ANALISI STATICA LINEARE'!$G$23*'ANALISI STATICA LINEARE'!$G$26*'ANALISI STATICA LINEARE'!$G$32*'ANALISI STATICA LINEARE'!$G$9*(B444/'ANALISI STATICA LINEARE'!$G$28+1/('ANALISI STATICA LINEARE'!$G$32*'ANALISI STATICA LINEARE'!$G$9)*(1-B444/'ANALISI STATICA LINEARE'!$G$28)),IF(B444&lt;'ANALISI STATICA LINEARE'!$G$29,'ANALISI STATICA LINEARE'!$G$23*'ANALISI STATICA LINEARE'!$G$26*'ANALISI STATICA LINEARE'!$G$32*'ANALISI STATICA LINEARE'!$G$9,IF(B444&lt;'ANALISI STATICA LINEARE'!$G$30,'ANALISI STATICA LINEARE'!$G$23*'ANALISI STATICA LINEARE'!$G$26*'ANALISI STATICA LINEARE'!$G$32*'ANALISI STATICA LINEARE'!$G$9*('ANALISI STATICA LINEARE'!$G$29/B444),'ANALISI STATICA LINEARE'!$G$23*'ANALISI STATICA LINEARE'!$G$26*'ANALISI STATICA LINEARE'!$G$32*'ANALISI STATICA LINEARE'!$G$9*(('ANALISI STATICA LINEARE'!$G$29*'ANALISI STATICA LINEARE'!$G$30)/B444^2))))</f>
        <v>4.7137053904580464E-2</v>
      </c>
      <c r="D444" s="171">
        <f>1/'ANALISI STATICA LINEARE'!$G$22*IF(B444&lt;'ANALISI STATICA LINEARE'!$G$28,'ANALISI STATICA LINEARE'!$G$23*'ANALISI STATICA LINEARE'!$G$26*'ANALISI STATICA LINEARE'!$G$33*'ANALISI STATICA LINEARE'!$G$9*(B444/'ANALISI STATICA LINEARE'!$G$28+1/('ANALISI STATICA LINEARE'!$G$33*'ANALISI STATICA LINEARE'!$G$9)*(1-B444/'ANALISI STATICA LINEARE'!$G$28)),IF(B444&lt;'ANALISI STATICA LINEARE'!$G$29,'ANALISI STATICA LINEARE'!$G$23*'ANALISI STATICA LINEARE'!$G$26*'ANALISI STATICA LINEARE'!$G$33*'ANALISI STATICA LINEARE'!$G$9,IF(B444&lt;'ANALISI STATICA LINEARE'!$G$30,'ANALISI STATICA LINEARE'!$G$23*'ANALISI STATICA LINEARE'!$G$26*'ANALISI STATICA LINEARE'!$G$33*'ANALISI STATICA LINEARE'!$G$9*('ANALISI STATICA LINEARE'!$G$29/B444),'ANALISI STATICA LINEARE'!$G$23*'ANALISI STATICA LINEARE'!$G$26*'ANALISI STATICA LINEARE'!$G$33*'ANALISI STATICA LINEARE'!$G$9*(('ANALISI STATICA LINEARE'!$G$29*'ANALISI STATICA LINEARE'!$G$30)/B444^2))))</f>
        <v>1.6367032605757108E-2</v>
      </c>
      <c r="E444" s="20"/>
      <c r="F444" s="20"/>
      <c r="G444" s="20"/>
      <c r="H444" s="20"/>
      <c r="I444" s="20"/>
      <c r="J444" s="20"/>
      <c r="K444" s="20"/>
      <c r="L444" s="20"/>
      <c r="M444" s="20"/>
      <c r="N444" s="20"/>
    </row>
    <row r="445" spans="2:14" x14ac:dyDescent="0.25">
      <c r="B445" s="177">
        <f t="shared" si="6"/>
        <v>4.3399999999999519</v>
      </c>
      <c r="C445" s="171">
        <f>1/'ANALISI STATICA LINEARE'!$G$22*IF(B445&lt;'ANALISI STATICA LINEARE'!$G$28,'ANALISI STATICA LINEARE'!$G$23*'ANALISI STATICA LINEARE'!$G$26*'ANALISI STATICA LINEARE'!$G$32*'ANALISI STATICA LINEARE'!$G$9*(B445/'ANALISI STATICA LINEARE'!$G$28+1/('ANALISI STATICA LINEARE'!$G$32*'ANALISI STATICA LINEARE'!$G$9)*(1-B445/'ANALISI STATICA LINEARE'!$G$28)),IF(B445&lt;'ANALISI STATICA LINEARE'!$G$29,'ANALISI STATICA LINEARE'!$G$23*'ANALISI STATICA LINEARE'!$G$26*'ANALISI STATICA LINEARE'!$G$32*'ANALISI STATICA LINEARE'!$G$9,IF(B445&lt;'ANALISI STATICA LINEARE'!$G$30,'ANALISI STATICA LINEARE'!$G$23*'ANALISI STATICA LINEARE'!$G$26*'ANALISI STATICA LINEARE'!$G$32*'ANALISI STATICA LINEARE'!$G$9*('ANALISI STATICA LINEARE'!$G$29/B445),'ANALISI STATICA LINEARE'!$G$23*'ANALISI STATICA LINEARE'!$G$26*'ANALISI STATICA LINEARE'!$G$32*'ANALISI STATICA LINEARE'!$G$9*(('ANALISI STATICA LINEARE'!$G$29*'ANALISI STATICA LINEARE'!$G$30)/B445^2))))</f>
        <v>4.6920082713138356E-2</v>
      </c>
      <c r="D445" s="171">
        <f>1/'ANALISI STATICA LINEARE'!$G$22*IF(B445&lt;'ANALISI STATICA LINEARE'!$G$28,'ANALISI STATICA LINEARE'!$G$23*'ANALISI STATICA LINEARE'!$G$26*'ANALISI STATICA LINEARE'!$G$33*'ANALISI STATICA LINEARE'!$G$9*(B445/'ANALISI STATICA LINEARE'!$G$28+1/('ANALISI STATICA LINEARE'!$G$33*'ANALISI STATICA LINEARE'!$G$9)*(1-B445/'ANALISI STATICA LINEARE'!$G$28)),IF(B445&lt;'ANALISI STATICA LINEARE'!$G$29,'ANALISI STATICA LINEARE'!$G$23*'ANALISI STATICA LINEARE'!$G$26*'ANALISI STATICA LINEARE'!$G$33*'ANALISI STATICA LINEARE'!$G$9,IF(B445&lt;'ANALISI STATICA LINEARE'!$G$30,'ANALISI STATICA LINEARE'!$G$23*'ANALISI STATICA LINEARE'!$G$26*'ANALISI STATICA LINEARE'!$G$33*'ANALISI STATICA LINEARE'!$G$9*('ANALISI STATICA LINEARE'!$G$29/B445),'ANALISI STATICA LINEARE'!$G$23*'ANALISI STATICA LINEARE'!$G$26*'ANALISI STATICA LINEARE'!$G$33*'ANALISI STATICA LINEARE'!$G$9*(('ANALISI STATICA LINEARE'!$G$29*'ANALISI STATICA LINEARE'!$G$30)/B445^2))))</f>
        <v>1.6291695386506374E-2</v>
      </c>
      <c r="E445" s="20"/>
      <c r="F445" s="20"/>
      <c r="G445" s="20"/>
      <c r="H445" s="20"/>
      <c r="I445" s="20"/>
      <c r="J445" s="20"/>
      <c r="K445" s="20"/>
      <c r="L445" s="20"/>
      <c r="M445" s="20"/>
      <c r="N445" s="20"/>
    </row>
    <row r="446" spans="2:14" x14ac:dyDescent="0.25">
      <c r="B446" s="177">
        <f t="shared" si="6"/>
        <v>4.3499999999999517</v>
      </c>
      <c r="C446" s="171">
        <f>1/'ANALISI STATICA LINEARE'!$G$22*IF(B446&lt;'ANALISI STATICA LINEARE'!$G$28,'ANALISI STATICA LINEARE'!$G$23*'ANALISI STATICA LINEARE'!$G$26*'ANALISI STATICA LINEARE'!$G$32*'ANALISI STATICA LINEARE'!$G$9*(B446/'ANALISI STATICA LINEARE'!$G$28+1/('ANALISI STATICA LINEARE'!$G$32*'ANALISI STATICA LINEARE'!$G$9)*(1-B446/'ANALISI STATICA LINEARE'!$G$28)),IF(B446&lt;'ANALISI STATICA LINEARE'!$G$29,'ANALISI STATICA LINEARE'!$G$23*'ANALISI STATICA LINEARE'!$G$26*'ANALISI STATICA LINEARE'!$G$32*'ANALISI STATICA LINEARE'!$G$9,IF(B446&lt;'ANALISI STATICA LINEARE'!$G$30,'ANALISI STATICA LINEARE'!$G$23*'ANALISI STATICA LINEARE'!$G$26*'ANALISI STATICA LINEARE'!$G$32*'ANALISI STATICA LINEARE'!$G$9*('ANALISI STATICA LINEARE'!$G$29/B446),'ANALISI STATICA LINEARE'!$G$23*'ANALISI STATICA LINEARE'!$G$26*'ANALISI STATICA LINEARE'!$G$32*'ANALISI STATICA LINEARE'!$G$9*(('ANALISI STATICA LINEARE'!$G$29*'ANALISI STATICA LINEARE'!$G$30)/B446^2))))</f>
        <v>4.6704606154133375E-2</v>
      </c>
      <c r="D446" s="171">
        <f>1/'ANALISI STATICA LINEARE'!$G$22*IF(B446&lt;'ANALISI STATICA LINEARE'!$G$28,'ANALISI STATICA LINEARE'!$G$23*'ANALISI STATICA LINEARE'!$G$26*'ANALISI STATICA LINEARE'!$G$33*'ANALISI STATICA LINEARE'!$G$9*(B446/'ANALISI STATICA LINEARE'!$G$28+1/('ANALISI STATICA LINEARE'!$G$33*'ANALISI STATICA LINEARE'!$G$9)*(1-B446/'ANALISI STATICA LINEARE'!$G$28)),IF(B446&lt;'ANALISI STATICA LINEARE'!$G$29,'ANALISI STATICA LINEARE'!$G$23*'ANALISI STATICA LINEARE'!$G$26*'ANALISI STATICA LINEARE'!$G$33*'ANALISI STATICA LINEARE'!$G$9,IF(B446&lt;'ANALISI STATICA LINEARE'!$G$30,'ANALISI STATICA LINEARE'!$G$23*'ANALISI STATICA LINEARE'!$G$26*'ANALISI STATICA LINEARE'!$G$33*'ANALISI STATICA LINEARE'!$G$9*('ANALISI STATICA LINEARE'!$G$29/B446),'ANALISI STATICA LINEARE'!$G$23*'ANALISI STATICA LINEARE'!$G$26*'ANALISI STATICA LINEARE'!$G$33*'ANALISI STATICA LINEARE'!$G$9*(('ANALISI STATICA LINEARE'!$G$29*'ANALISI STATICA LINEARE'!$G$30)/B446^2))))</f>
        <v>1.6216877136851868E-2</v>
      </c>
      <c r="E446" s="20"/>
      <c r="F446" s="20"/>
      <c r="G446" s="20"/>
      <c r="H446" s="20"/>
      <c r="I446" s="20"/>
      <c r="J446" s="20"/>
      <c r="K446" s="20"/>
      <c r="L446" s="20"/>
      <c r="M446" s="20"/>
      <c r="N446" s="20"/>
    </row>
    <row r="447" spans="2:14" x14ac:dyDescent="0.25">
      <c r="B447" s="177">
        <f t="shared" si="6"/>
        <v>4.3599999999999515</v>
      </c>
      <c r="C447" s="171">
        <f>1/'ANALISI STATICA LINEARE'!$G$22*IF(B447&lt;'ANALISI STATICA LINEARE'!$G$28,'ANALISI STATICA LINEARE'!$G$23*'ANALISI STATICA LINEARE'!$G$26*'ANALISI STATICA LINEARE'!$G$32*'ANALISI STATICA LINEARE'!$G$9*(B447/'ANALISI STATICA LINEARE'!$G$28+1/('ANALISI STATICA LINEARE'!$G$32*'ANALISI STATICA LINEARE'!$G$9)*(1-B447/'ANALISI STATICA LINEARE'!$G$28)),IF(B447&lt;'ANALISI STATICA LINEARE'!$G$29,'ANALISI STATICA LINEARE'!$G$23*'ANALISI STATICA LINEARE'!$G$26*'ANALISI STATICA LINEARE'!$G$32*'ANALISI STATICA LINEARE'!$G$9,IF(B447&lt;'ANALISI STATICA LINEARE'!$G$30,'ANALISI STATICA LINEARE'!$G$23*'ANALISI STATICA LINEARE'!$G$26*'ANALISI STATICA LINEARE'!$G$32*'ANALISI STATICA LINEARE'!$G$9*('ANALISI STATICA LINEARE'!$G$29/B447),'ANALISI STATICA LINEARE'!$G$23*'ANALISI STATICA LINEARE'!$G$26*'ANALISI STATICA LINEARE'!$G$32*'ANALISI STATICA LINEARE'!$G$9*(('ANALISI STATICA LINEARE'!$G$29*'ANALISI STATICA LINEARE'!$G$30)/B447^2))))</f>
        <v>4.6490610531078447E-2</v>
      </c>
      <c r="D447" s="171">
        <f>1/'ANALISI STATICA LINEARE'!$G$22*IF(B447&lt;'ANALISI STATICA LINEARE'!$G$28,'ANALISI STATICA LINEARE'!$G$23*'ANALISI STATICA LINEARE'!$G$26*'ANALISI STATICA LINEARE'!$G$33*'ANALISI STATICA LINEARE'!$G$9*(B447/'ANALISI STATICA LINEARE'!$G$28+1/('ANALISI STATICA LINEARE'!$G$33*'ANALISI STATICA LINEARE'!$G$9)*(1-B447/'ANALISI STATICA LINEARE'!$G$28)),IF(B447&lt;'ANALISI STATICA LINEARE'!$G$29,'ANALISI STATICA LINEARE'!$G$23*'ANALISI STATICA LINEARE'!$G$26*'ANALISI STATICA LINEARE'!$G$33*'ANALISI STATICA LINEARE'!$G$9,IF(B447&lt;'ANALISI STATICA LINEARE'!$G$30,'ANALISI STATICA LINEARE'!$G$23*'ANALISI STATICA LINEARE'!$G$26*'ANALISI STATICA LINEARE'!$G$33*'ANALISI STATICA LINEARE'!$G$9*('ANALISI STATICA LINEARE'!$G$29/B447),'ANALISI STATICA LINEARE'!$G$23*'ANALISI STATICA LINEARE'!$G$26*'ANALISI STATICA LINEARE'!$G$33*'ANALISI STATICA LINEARE'!$G$9*(('ANALISI STATICA LINEARE'!$G$29*'ANALISI STATICA LINEARE'!$G$30)/B447^2))))</f>
        <v>1.6142573101068907E-2</v>
      </c>
      <c r="E447" s="20"/>
      <c r="F447" s="20"/>
      <c r="G447" s="20"/>
      <c r="H447" s="20"/>
      <c r="I447" s="20"/>
      <c r="J447" s="20"/>
      <c r="K447" s="20"/>
      <c r="L447" s="20"/>
      <c r="M447" s="20"/>
      <c r="N447" s="20"/>
    </row>
    <row r="448" spans="2:14" x14ac:dyDescent="0.25">
      <c r="B448" s="177">
        <f t="shared" si="6"/>
        <v>4.3699999999999513</v>
      </c>
      <c r="C448" s="171">
        <f>1/'ANALISI STATICA LINEARE'!$G$22*IF(B448&lt;'ANALISI STATICA LINEARE'!$G$28,'ANALISI STATICA LINEARE'!$G$23*'ANALISI STATICA LINEARE'!$G$26*'ANALISI STATICA LINEARE'!$G$32*'ANALISI STATICA LINEARE'!$G$9*(B448/'ANALISI STATICA LINEARE'!$G$28+1/('ANALISI STATICA LINEARE'!$G$32*'ANALISI STATICA LINEARE'!$G$9)*(1-B448/'ANALISI STATICA LINEARE'!$G$28)),IF(B448&lt;'ANALISI STATICA LINEARE'!$G$29,'ANALISI STATICA LINEARE'!$G$23*'ANALISI STATICA LINEARE'!$G$26*'ANALISI STATICA LINEARE'!$G$32*'ANALISI STATICA LINEARE'!$G$9,IF(B448&lt;'ANALISI STATICA LINEARE'!$G$30,'ANALISI STATICA LINEARE'!$G$23*'ANALISI STATICA LINEARE'!$G$26*'ANALISI STATICA LINEARE'!$G$32*'ANALISI STATICA LINEARE'!$G$9*('ANALISI STATICA LINEARE'!$G$29/B448),'ANALISI STATICA LINEARE'!$G$23*'ANALISI STATICA LINEARE'!$G$26*'ANALISI STATICA LINEARE'!$G$32*'ANALISI STATICA LINEARE'!$G$9*(('ANALISI STATICA LINEARE'!$G$29*'ANALISI STATICA LINEARE'!$G$30)/B448^2))))</f>
        <v>4.6278082304017344E-2</v>
      </c>
      <c r="D448" s="171">
        <f>1/'ANALISI STATICA LINEARE'!$G$22*IF(B448&lt;'ANALISI STATICA LINEARE'!$G$28,'ANALISI STATICA LINEARE'!$G$23*'ANALISI STATICA LINEARE'!$G$26*'ANALISI STATICA LINEARE'!$G$33*'ANALISI STATICA LINEARE'!$G$9*(B448/'ANALISI STATICA LINEARE'!$G$28+1/('ANALISI STATICA LINEARE'!$G$33*'ANALISI STATICA LINEARE'!$G$9)*(1-B448/'ANALISI STATICA LINEARE'!$G$28)),IF(B448&lt;'ANALISI STATICA LINEARE'!$G$29,'ANALISI STATICA LINEARE'!$G$23*'ANALISI STATICA LINEARE'!$G$26*'ANALISI STATICA LINEARE'!$G$33*'ANALISI STATICA LINEARE'!$G$9,IF(B448&lt;'ANALISI STATICA LINEARE'!$G$30,'ANALISI STATICA LINEARE'!$G$23*'ANALISI STATICA LINEARE'!$G$26*'ANALISI STATICA LINEARE'!$G$33*'ANALISI STATICA LINEARE'!$G$9*('ANALISI STATICA LINEARE'!$G$29/B448),'ANALISI STATICA LINEARE'!$G$23*'ANALISI STATICA LINEARE'!$G$26*'ANALISI STATICA LINEARE'!$G$33*'ANALISI STATICA LINEARE'!$G$9*(('ANALISI STATICA LINEARE'!$G$29*'ANALISI STATICA LINEARE'!$G$30)/B448^2))))</f>
        <v>1.6068778577783802E-2</v>
      </c>
      <c r="E448" s="20"/>
      <c r="F448" s="20"/>
      <c r="G448" s="20"/>
      <c r="H448" s="20"/>
      <c r="I448" s="20"/>
      <c r="J448" s="20"/>
      <c r="K448" s="20"/>
      <c r="L448" s="20"/>
      <c r="M448" s="20"/>
      <c r="N448" s="20"/>
    </row>
    <row r="449" spans="2:14" x14ac:dyDescent="0.25">
      <c r="B449" s="177">
        <f t="shared" si="6"/>
        <v>4.379999999999951</v>
      </c>
      <c r="C449" s="171">
        <f>1/'ANALISI STATICA LINEARE'!$G$22*IF(B449&lt;'ANALISI STATICA LINEARE'!$G$28,'ANALISI STATICA LINEARE'!$G$23*'ANALISI STATICA LINEARE'!$G$26*'ANALISI STATICA LINEARE'!$G$32*'ANALISI STATICA LINEARE'!$G$9*(B449/'ANALISI STATICA LINEARE'!$G$28+1/('ANALISI STATICA LINEARE'!$G$32*'ANALISI STATICA LINEARE'!$G$9)*(1-B449/'ANALISI STATICA LINEARE'!$G$28)),IF(B449&lt;'ANALISI STATICA LINEARE'!$G$29,'ANALISI STATICA LINEARE'!$G$23*'ANALISI STATICA LINEARE'!$G$26*'ANALISI STATICA LINEARE'!$G$32*'ANALISI STATICA LINEARE'!$G$9,IF(B449&lt;'ANALISI STATICA LINEARE'!$G$30,'ANALISI STATICA LINEARE'!$G$23*'ANALISI STATICA LINEARE'!$G$26*'ANALISI STATICA LINEARE'!$G$32*'ANALISI STATICA LINEARE'!$G$9*('ANALISI STATICA LINEARE'!$G$29/B449),'ANALISI STATICA LINEARE'!$G$23*'ANALISI STATICA LINEARE'!$G$26*'ANALISI STATICA LINEARE'!$G$32*'ANALISI STATICA LINEARE'!$G$9*(('ANALISI STATICA LINEARE'!$G$29*'ANALISI STATICA LINEARE'!$G$30)/B449^2))))</f>
        <v>4.6067008087382927E-2</v>
      </c>
      <c r="D449" s="171">
        <f>1/'ANALISI STATICA LINEARE'!$G$22*IF(B449&lt;'ANALISI STATICA LINEARE'!$G$28,'ANALISI STATICA LINEARE'!$G$23*'ANALISI STATICA LINEARE'!$G$26*'ANALISI STATICA LINEARE'!$G$33*'ANALISI STATICA LINEARE'!$G$9*(B449/'ANALISI STATICA LINEARE'!$G$28+1/('ANALISI STATICA LINEARE'!$G$33*'ANALISI STATICA LINEARE'!$G$9)*(1-B449/'ANALISI STATICA LINEARE'!$G$28)),IF(B449&lt;'ANALISI STATICA LINEARE'!$G$29,'ANALISI STATICA LINEARE'!$G$23*'ANALISI STATICA LINEARE'!$G$26*'ANALISI STATICA LINEARE'!$G$33*'ANALISI STATICA LINEARE'!$G$9,IF(B449&lt;'ANALISI STATICA LINEARE'!$G$30,'ANALISI STATICA LINEARE'!$G$23*'ANALISI STATICA LINEARE'!$G$26*'ANALISI STATICA LINEARE'!$G$33*'ANALISI STATICA LINEARE'!$G$9*('ANALISI STATICA LINEARE'!$G$29/B449),'ANALISI STATICA LINEARE'!$G$23*'ANALISI STATICA LINEARE'!$G$26*'ANALISI STATICA LINEARE'!$G$33*'ANALISI STATICA LINEARE'!$G$9*(('ANALISI STATICA LINEARE'!$G$29*'ANALISI STATICA LINEARE'!$G$30)/B449^2))))</f>
        <v>1.5995488919230184E-2</v>
      </c>
      <c r="E449" s="20"/>
      <c r="F449" s="20"/>
      <c r="G449" s="20"/>
      <c r="H449" s="20"/>
      <c r="I449" s="20"/>
      <c r="J449" s="20"/>
      <c r="K449" s="20"/>
      <c r="L449" s="20"/>
      <c r="M449" s="20"/>
      <c r="N449" s="20"/>
    </row>
    <row r="450" spans="2:14" x14ac:dyDescent="0.25">
      <c r="B450" s="177">
        <f t="shared" si="6"/>
        <v>4.3899999999999508</v>
      </c>
      <c r="C450" s="171">
        <f>1/'ANALISI STATICA LINEARE'!$G$22*IF(B450&lt;'ANALISI STATICA LINEARE'!$G$28,'ANALISI STATICA LINEARE'!$G$23*'ANALISI STATICA LINEARE'!$G$26*'ANALISI STATICA LINEARE'!$G$32*'ANALISI STATICA LINEARE'!$G$9*(B450/'ANALISI STATICA LINEARE'!$G$28+1/('ANALISI STATICA LINEARE'!$G$32*'ANALISI STATICA LINEARE'!$G$9)*(1-B450/'ANALISI STATICA LINEARE'!$G$28)),IF(B450&lt;'ANALISI STATICA LINEARE'!$G$29,'ANALISI STATICA LINEARE'!$G$23*'ANALISI STATICA LINEARE'!$G$26*'ANALISI STATICA LINEARE'!$G$32*'ANALISI STATICA LINEARE'!$G$9,IF(B450&lt;'ANALISI STATICA LINEARE'!$G$30,'ANALISI STATICA LINEARE'!$G$23*'ANALISI STATICA LINEARE'!$G$26*'ANALISI STATICA LINEARE'!$G$32*'ANALISI STATICA LINEARE'!$G$9*('ANALISI STATICA LINEARE'!$G$29/B450),'ANALISI STATICA LINEARE'!$G$23*'ANALISI STATICA LINEARE'!$G$26*'ANALISI STATICA LINEARE'!$G$32*'ANALISI STATICA LINEARE'!$G$9*(('ANALISI STATICA LINEARE'!$G$29*'ANALISI STATICA LINEARE'!$G$30)/B450^2))))</f>
        <v>4.5857374647889387E-2</v>
      </c>
      <c r="D450" s="171">
        <f>1/'ANALISI STATICA LINEARE'!$G$22*IF(B450&lt;'ANALISI STATICA LINEARE'!$G$28,'ANALISI STATICA LINEARE'!$G$23*'ANALISI STATICA LINEARE'!$G$26*'ANALISI STATICA LINEARE'!$G$33*'ANALISI STATICA LINEARE'!$G$9*(B450/'ANALISI STATICA LINEARE'!$G$28+1/('ANALISI STATICA LINEARE'!$G$33*'ANALISI STATICA LINEARE'!$G$9)*(1-B450/'ANALISI STATICA LINEARE'!$G$28)),IF(B450&lt;'ANALISI STATICA LINEARE'!$G$29,'ANALISI STATICA LINEARE'!$G$23*'ANALISI STATICA LINEARE'!$G$26*'ANALISI STATICA LINEARE'!$G$33*'ANALISI STATICA LINEARE'!$G$9,IF(B450&lt;'ANALISI STATICA LINEARE'!$G$30,'ANALISI STATICA LINEARE'!$G$23*'ANALISI STATICA LINEARE'!$G$26*'ANALISI STATICA LINEARE'!$G$33*'ANALISI STATICA LINEARE'!$G$9*('ANALISI STATICA LINEARE'!$G$29/B450),'ANALISI STATICA LINEARE'!$G$23*'ANALISI STATICA LINEARE'!$G$26*'ANALISI STATICA LINEARE'!$G$33*'ANALISI STATICA LINEARE'!$G$9*(('ANALISI STATICA LINEARE'!$G$29*'ANALISI STATICA LINEARE'!$G$30)/B450^2))))</f>
        <v>1.5922699530517146E-2</v>
      </c>
      <c r="E450" s="20"/>
      <c r="F450" s="20"/>
      <c r="G450" s="20"/>
      <c r="H450" s="20"/>
      <c r="I450" s="20"/>
      <c r="J450" s="20"/>
      <c r="K450" s="20"/>
      <c r="L450" s="20"/>
      <c r="M450" s="20"/>
      <c r="N450" s="20"/>
    </row>
    <row r="451" spans="2:14" x14ac:dyDescent="0.25">
      <c r="B451" s="177">
        <f t="shared" si="6"/>
        <v>4.3999999999999506</v>
      </c>
      <c r="C451" s="171">
        <f>1/'ANALISI STATICA LINEARE'!$G$22*IF(B451&lt;'ANALISI STATICA LINEARE'!$G$28,'ANALISI STATICA LINEARE'!$G$23*'ANALISI STATICA LINEARE'!$G$26*'ANALISI STATICA LINEARE'!$G$32*'ANALISI STATICA LINEARE'!$G$9*(B451/'ANALISI STATICA LINEARE'!$G$28+1/('ANALISI STATICA LINEARE'!$G$32*'ANALISI STATICA LINEARE'!$G$9)*(1-B451/'ANALISI STATICA LINEARE'!$G$28)),IF(B451&lt;'ANALISI STATICA LINEARE'!$G$29,'ANALISI STATICA LINEARE'!$G$23*'ANALISI STATICA LINEARE'!$G$26*'ANALISI STATICA LINEARE'!$G$32*'ANALISI STATICA LINEARE'!$G$9,IF(B451&lt;'ANALISI STATICA LINEARE'!$G$30,'ANALISI STATICA LINEARE'!$G$23*'ANALISI STATICA LINEARE'!$G$26*'ANALISI STATICA LINEARE'!$G$32*'ANALISI STATICA LINEARE'!$G$9*('ANALISI STATICA LINEARE'!$G$29/B451),'ANALISI STATICA LINEARE'!$G$23*'ANALISI STATICA LINEARE'!$G$26*'ANALISI STATICA LINEARE'!$G$32*'ANALISI STATICA LINEARE'!$G$9*(('ANALISI STATICA LINEARE'!$G$29*'ANALISI STATICA LINEARE'!$G$30)/B451^2))))</f>
        <v>4.5649168902458119E-2</v>
      </c>
      <c r="D451" s="171">
        <f>1/'ANALISI STATICA LINEARE'!$G$22*IF(B451&lt;'ANALISI STATICA LINEARE'!$G$28,'ANALISI STATICA LINEARE'!$G$23*'ANALISI STATICA LINEARE'!$G$26*'ANALISI STATICA LINEARE'!$G$33*'ANALISI STATICA LINEARE'!$G$9*(B451/'ANALISI STATICA LINEARE'!$G$28+1/('ANALISI STATICA LINEARE'!$G$33*'ANALISI STATICA LINEARE'!$G$9)*(1-B451/'ANALISI STATICA LINEARE'!$G$28)),IF(B451&lt;'ANALISI STATICA LINEARE'!$G$29,'ANALISI STATICA LINEARE'!$G$23*'ANALISI STATICA LINEARE'!$G$26*'ANALISI STATICA LINEARE'!$G$33*'ANALISI STATICA LINEARE'!$G$9,IF(B451&lt;'ANALISI STATICA LINEARE'!$G$30,'ANALISI STATICA LINEARE'!$G$23*'ANALISI STATICA LINEARE'!$G$26*'ANALISI STATICA LINEARE'!$G$33*'ANALISI STATICA LINEARE'!$G$9*('ANALISI STATICA LINEARE'!$G$29/B451),'ANALISI STATICA LINEARE'!$G$23*'ANALISI STATICA LINEARE'!$G$26*'ANALISI STATICA LINEARE'!$G$33*'ANALISI STATICA LINEARE'!$G$9*(('ANALISI STATICA LINEARE'!$G$29*'ANALISI STATICA LINEARE'!$G$30)/B451^2))))</f>
        <v>1.5850405868909068E-2</v>
      </c>
      <c r="E451" s="20"/>
      <c r="F451" s="20"/>
      <c r="G451" s="20"/>
      <c r="H451" s="20"/>
      <c r="I451" s="20"/>
      <c r="J451" s="20"/>
      <c r="K451" s="20"/>
      <c r="L451" s="20"/>
      <c r="M451" s="20"/>
      <c r="N451" s="20"/>
    </row>
    <row r="452" spans="2:14" x14ac:dyDescent="0.25">
      <c r="B452" s="177">
        <f t="shared" si="6"/>
        <v>4.4099999999999504</v>
      </c>
      <c r="C452" s="171">
        <f>1/'ANALISI STATICA LINEARE'!$G$22*IF(B452&lt;'ANALISI STATICA LINEARE'!$G$28,'ANALISI STATICA LINEARE'!$G$23*'ANALISI STATICA LINEARE'!$G$26*'ANALISI STATICA LINEARE'!$G$32*'ANALISI STATICA LINEARE'!$G$9*(B452/'ANALISI STATICA LINEARE'!$G$28+1/('ANALISI STATICA LINEARE'!$G$32*'ANALISI STATICA LINEARE'!$G$9)*(1-B452/'ANALISI STATICA LINEARE'!$G$28)),IF(B452&lt;'ANALISI STATICA LINEARE'!$G$29,'ANALISI STATICA LINEARE'!$G$23*'ANALISI STATICA LINEARE'!$G$26*'ANALISI STATICA LINEARE'!$G$32*'ANALISI STATICA LINEARE'!$G$9,IF(B452&lt;'ANALISI STATICA LINEARE'!$G$30,'ANALISI STATICA LINEARE'!$G$23*'ANALISI STATICA LINEARE'!$G$26*'ANALISI STATICA LINEARE'!$G$32*'ANALISI STATICA LINEARE'!$G$9*('ANALISI STATICA LINEARE'!$G$29/B452),'ANALISI STATICA LINEARE'!$G$23*'ANALISI STATICA LINEARE'!$G$26*'ANALISI STATICA LINEARE'!$G$32*'ANALISI STATICA LINEARE'!$G$9*(('ANALISI STATICA LINEARE'!$G$29*'ANALISI STATICA LINEARE'!$G$30)/B452^2))))</f>
        <v>4.5442377916176335E-2</v>
      </c>
      <c r="D452" s="171">
        <f>1/'ANALISI STATICA LINEARE'!$G$22*IF(B452&lt;'ANALISI STATICA LINEARE'!$G$28,'ANALISI STATICA LINEARE'!$G$23*'ANALISI STATICA LINEARE'!$G$26*'ANALISI STATICA LINEARE'!$G$33*'ANALISI STATICA LINEARE'!$G$9*(B452/'ANALISI STATICA LINEARE'!$G$28+1/('ANALISI STATICA LINEARE'!$G$33*'ANALISI STATICA LINEARE'!$G$9)*(1-B452/'ANALISI STATICA LINEARE'!$G$28)),IF(B452&lt;'ANALISI STATICA LINEARE'!$G$29,'ANALISI STATICA LINEARE'!$G$23*'ANALISI STATICA LINEARE'!$G$26*'ANALISI STATICA LINEARE'!$G$33*'ANALISI STATICA LINEARE'!$G$9,IF(B452&lt;'ANALISI STATICA LINEARE'!$G$30,'ANALISI STATICA LINEARE'!$G$23*'ANALISI STATICA LINEARE'!$G$26*'ANALISI STATICA LINEARE'!$G$33*'ANALISI STATICA LINEARE'!$G$9*('ANALISI STATICA LINEARE'!$G$29/B452),'ANALISI STATICA LINEARE'!$G$23*'ANALISI STATICA LINEARE'!$G$26*'ANALISI STATICA LINEARE'!$G$33*'ANALISI STATICA LINEARE'!$G$9*(('ANALISI STATICA LINEARE'!$G$29*'ANALISI STATICA LINEARE'!$G$30)/B452^2))))</f>
        <v>1.5778603443116785E-2</v>
      </c>
      <c r="E452" s="20"/>
      <c r="F452" s="20"/>
      <c r="G452" s="20"/>
      <c r="H452" s="20"/>
      <c r="I452" s="20"/>
      <c r="J452" s="20"/>
      <c r="K452" s="20"/>
      <c r="L452" s="20"/>
      <c r="M452" s="20"/>
      <c r="N452" s="20"/>
    </row>
    <row r="453" spans="2:14" x14ac:dyDescent="0.25">
      <c r="B453" s="177">
        <f t="shared" si="6"/>
        <v>4.4199999999999502</v>
      </c>
      <c r="C453" s="171">
        <f>1/'ANALISI STATICA LINEARE'!$G$22*IF(B453&lt;'ANALISI STATICA LINEARE'!$G$28,'ANALISI STATICA LINEARE'!$G$23*'ANALISI STATICA LINEARE'!$G$26*'ANALISI STATICA LINEARE'!$G$32*'ANALISI STATICA LINEARE'!$G$9*(B453/'ANALISI STATICA LINEARE'!$G$28+1/('ANALISI STATICA LINEARE'!$G$32*'ANALISI STATICA LINEARE'!$G$9)*(1-B453/'ANALISI STATICA LINEARE'!$G$28)),IF(B453&lt;'ANALISI STATICA LINEARE'!$G$29,'ANALISI STATICA LINEARE'!$G$23*'ANALISI STATICA LINEARE'!$G$26*'ANALISI STATICA LINEARE'!$G$32*'ANALISI STATICA LINEARE'!$G$9,IF(B453&lt;'ANALISI STATICA LINEARE'!$G$30,'ANALISI STATICA LINEARE'!$G$23*'ANALISI STATICA LINEARE'!$G$26*'ANALISI STATICA LINEARE'!$G$32*'ANALISI STATICA LINEARE'!$G$9*('ANALISI STATICA LINEARE'!$G$29/B453),'ANALISI STATICA LINEARE'!$G$23*'ANALISI STATICA LINEARE'!$G$26*'ANALISI STATICA LINEARE'!$G$32*'ANALISI STATICA LINEARE'!$G$9*(('ANALISI STATICA LINEARE'!$G$29*'ANALISI STATICA LINEARE'!$G$30)/B453^2))))</f>
        <v>4.5236988900288135E-2</v>
      </c>
      <c r="D453" s="171">
        <f>1/'ANALISI STATICA LINEARE'!$G$22*IF(B453&lt;'ANALISI STATICA LINEARE'!$G$28,'ANALISI STATICA LINEARE'!$G$23*'ANALISI STATICA LINEARE'!$G$26*'ANALISI STATICA LINEARE'!$G$33*'ANALISI STATICA LINEARE'!$G$9*(B453/'ANALISI STATICA LINEARE'!$G$28+1/('ANALISI STATICA LINEARE'!$G$33*'ANALISI STATICA LINEARE'!$G$9)*(1-B453/'ANALISI STATICA LINEARE'!$G$28)),IF(B453&lt;'ANALISI STATICA LINEARE'!$G$29,'ANALISI STATICA LINEARE'!$G$23*'ANALISI STATICA LINEARE'!$G$26*'ANALISI STATICA LINEARE'!$G$33*'ANALISI STATICA LINEARE'!$G$9,IF(B453&lt;'ANALISI STATICA LINEARE'!$G$30,'ANALISI STATICA LINEARE'!$G$23*'ANALISI STATICA LINEARE'!$G$26*'ANALISI STATICA LINEARE'!$G$33*'ANALISI STATICA LINEARE'!$G$9*('ANALISI STATICA LINEARE'!$G$29/B453),'ANALISI STATICA LINEARE'!$G$23*'ANALISI STATICA LINEARE'!$G$26*'ANALISI STATICA LINEARE'!$G$33*'ANALISI STATICA LINEARE'!$G$9*(('ANALISI STATICA LINEARE'!$G$29*'ANALISI STATICA LINEARE'!$G$30)/B453^2))))</f>
        <v>1.570728781260005E-2</v>
      </c>
      <c r="E453" s="20"/>
      <c r="F453" s="20"/>
      <c r="G453" s="20"/>
      <c r="H453" s="20"/>
      <c r="I453" s="20"/>
      <c r="J453" s="20"/>
      <c r="K453" s="20"/>
      <c r="L453" s="20"/>
      <c r="M453" s="20"/>
      <c r="N453" s="20"/>
    </row>
    <row r="454" spans="2:14" x14ac:dyDescent="0.25">
      <c r="B454" s="177">
        <f t="shared" si="6"/>
        <v>4.42999999999995</v>
      </c>
      <c r="C454" s="171">
        <f>1/'ANALISI STATICA LINEARE'!$G$22*IF(B454&lt;'ANALISI STATICA LINEARE'!$G$28,'ANALISI STATICA LINEARE'!$G$23*'ANALISI STATICA LINEARE'!$G$26*'ANALISI STATICA LINEARE'!$G$32*'ANALISI STATICA LINEARE'!$G$9*(B454/'ANALISI STATICA LINEARE'!$G$28+1/('ANALISI STATICA LINEARE'!$G$32*'ANALISI STATICA LINEARE'!$G$9)*(1-B454/'ANALISI STATICA LINEARE'!$G$28)),IF(B454&lt;'ANALISI STATICA LINEARE'!$G$29,'ANALISI STATICA LINEARE'!$G$23*'ANALISI STATICA LINEARE'!$G$26*'ANALISI STATICA LINEARE'!$G$32*'ANALISI STATICA LINEARE'!$G$9,IF(B454&lt;'ANALISI STATICA LINEARE'!$G$30,'ANALISI STATICA LINEARE'!$G$23*'ANALISI STATICA LINEARE'!$G$26*'ANALISI STATICA LINEARE'!$G$32*'ANALISI STATICA LINEARE'!$G$9*('ANALISI STATICA LINEARE'!$G$29/B454),'ANALISI STATICA LINEARE'!$G$23*'ANALISI STATICA LINEARE'!$G$26*'ANALISI STATICA LINEARE'!$G$32*'ANALISI STATICA LINEARE'!$G$9*(('ANALISI STATICA LINEARE'!$G$29*'ANALISI STATICA LINEARE'!$G$30)/B454^2))))</f>
        <v>4.5032989210217075E-2</v>
      </c>
      <c r="D454" s="171">
        <f>1/'ANALISI STATICA LINEARE'!$G$22*IF(B454&lt;'ANALISI STATICA LINEARE'!$G$28,'ANALISI STATICA LINEARE'!$G$23*'ANALISI STATICA LINEARE'!$G$26*'ANALISI STATICA LINEARE'!$G$33*'ANALISI STATICA LINEARE'!$G$9*(B454/'ANALISI STATICA LINEARE'!$G$28+1/('ANALISI STATICA LINEARE'!$G$33*'ANALISI STATICA LINEARE'!$G$9)*(1-B454/'ANALISI STATICA LINEARE'!$G$28)),IF(B454&lt;'ANALISI STATICA LINEARE'!$G$29,'ANALISI STATICA LINEARE'!$G$23*'ANALISI STATICA LINEARE'!$G$26*'ANALISI STATICA LINEARE'!$G$33*'ANALISI STATICA LINEARE'!$G$9,IF(B454&lt;'ANALISI STATICA LINEARE'!$G$30,'ANALISI STATICA LINEARE'!$G$23*'ANALISI STATICA LINEARE'!$G$26*'ANALISI STATICA LINEARE'!$G$33*'ANALISI STATICA LINEARE'!$G$9*('ANALISI STATICA LINEARE'!$G$29/B454),'ANALISI STATICA LINEARE'!$G$23*'ANALISI STATICA LINEARE'!$G$26*'ANALISI STATICA LINEARE'!$G$33*'ANALISI STATICA LINEARE'!$G$9*(('ANALISI STATICA LINEARE'!$G$29*'ANALISI STATICA LINEARE'!$G$30)/B454^2))))</f>
        <v>1.5636454586880934E-2</v>
      </c>
      <c r="E454" s="20"/>
      <c r="F454" s="20"/>
      <c r="G454" s="20"/>
      <c r="H454" s="20"/>
      <c r="I454" s="20"/>
      <c r="J454" s="20"/>
      <c r="K454" s="20"/>
      <c r="L454" s="20"/>
      <c r="M454" s="20"/>
      <c r="N454" s="20"/>
    </row>
    <row r="455" spans="2:14" x14ac:dyDescent="0.25">
      <c r="B455" s="177">
        <f t="shared" si="6"/>
        <v>4.4399999999999498</v>
      </c>
      <c r="C455" s="171">
        <f>1/'ANALISI STATICA LINEARE'!$G$22*IF(B455&lt;'ANALISI STATICA LINEARE'!$G$28,'ANALISI STATICA LINEARE'!$G$23*'ANALISI STATICA LINEARE'!$G$26*'ANALISI STATICA LINEARE'!$G$32*'ANALISI STATICA LINEARE'!$G$9*(B455/'ANALISI STATICA LINEARE'!$G$28+1/('ANALISI STATICA LINEARE'!$G$32*'ANALISI STATICA LINEARE'!$G$9)*(1-B455/'ANALISI STATICA LINEARE'!$G$28)),IF(B455&lt;'ANALISI STATICA LINEARE'!$G$29,'ANALISI STATICA LINEARE'!$G$23*'ANALISI STATICA LINEARE'!$G$26*'ANALISI STATICA LINEARE'!$G$32*'ANALISI STATICA LINEARE'!$G$9,IF(B455&lt;'ANALISI STATICA LINEARE'!$G$30,'ANALISI STATICA LINEARE'!$G$23*'ANALISI STATICA LINEARE'!$G$26*'ANALISI STATICA LINEARE'!$G$32*'ANALISI STATICA LINEARE'!$G$9*('ANALISI STATICA LINEARE'!$G$29/B455),'ANALISI STATICA LINEARE'!$G$23*'ANALISI STATICA LINEARE'!$G$26*'ANALISI STATICA LINEARE'!$G$32*'ANALISI STATICA LINEARE'!$G$9*(('ANALISI STATICA LINEARE'!$G$29*'ANALISI STATICA LINEARE'!$G$30)/B455^2))))</f>
        <v>4.4830366343620094E-2</v>
      </c>
      <c r="D455" s="171">
        <f>1/'ANALISI STATICA LINEARE'!$G$22*IF(B455&lt;'ANALISI STATICA LINEARE'!$G$28,'ANALISI STATICA LINEARE'!$G$23*'ANALISI STATICA LINEARE'!$G$26*'ANALISI STATICA LINEARE'!$G$33*'ANALISI STATICA LINEARE'!$G$9*(B455/'ANALISI STATICA LINEARE'!$G$28+1/('ANALISI STATICA LINEARE'!$G$33*'ANALISI STATICA LINEARE'!$G$9)*(1-B455/'ANALISI STATICA LINEARE'!$G$28)),IF(B455&lt;'ANALISI STATICA LINEARE'!$G$29,'ANALISI STATICA LINEARE'!$G$23*'ANALISI STATICA LINEARE'!$G$26*'ANALISI STATICA LINEARE'!$G$33*'ANALISI STATICA LINEARE'!$G$9,IF(B455&lt;'ANALISI STATICA LINEARE'!$G$30,'ANALISI STATICA LINEARE'!$G$23*'ANALISI STATICA LINEARE'!$G$26*'ANALISI STATICA LINEARE'!$G$33*'ANALISI STATICA LINEARE'!$G$9*('ANALISI STATICA LINEARE'!$G$29/B455),'ANALISI STATICA LINEARE'!$G$23*'ANALISI STATICA LINEARE'!$G$26*'ANALISI STATICA LINEARE'!$G$33*'ANALISI STATICA LINEARE'!$G$9*(('ANALISI STATICA LINEARE'!$G$29*'ANALISI STATICA LINEARE'!$G$30)/B455^2))))</f>
        <v>1.556609942486809E-2</v>
      </c>
      <c r="E455" s="20"/>
      <c r="F455" s="20"/>
      <c r="G455" s="20"/>
      <c r="H455" s="20"/>
      <c r="I455" s="20"/>
      <c r="J455" s="20"/>
      <c r="K455" s="20"/>
      <c r="L455" s="20"/>
      <c r="M455" s="20"/>
      <c r="N455" s="20"/>
    </row>
    <row r="456" spans="2:14" x14ac:dyDescent="0.25">
      <c r="B456" s="177">
        <f t="shared" si="6"/>
        <v>4.4499999999999496</v>
      </c>
      <c r="C456" s="171">
        <f>1/'ANALISI STATICA LINEARE'!$G$22*IF(B456&lt;'ANALISI STATICA LINEARE'!$G$28,'ANALISI STATICA LINEARE'!$G$23*'ANALISI STATICA LINEARE'!$G$26*'ANALISI STATICA LINEARE'!$G$32*'ANALISI STATICA LINEARE'!$G$9*(B456/'ANALISI STATICA LINEARE'!$G$28+1/('ANALISI STATICA LINEARE'!$G$32*'ANALISI STATICA LINEARE'!$G$9)*(1-B456/'ANALISI STATICA LINEARE'!$G$28)),IF(B456&lt;'ANALISI STATICA LINEARE'!$G$29,'ANALISI STATICA LINEARE'!$G$23*'ANALISI STATICA LINEARE'!$G$26*'ANALISI STATICA LINEARE'!$G$32*'ANALISI STATICA LINEARE'!$G$9,IF(B456&lt;'ANALISI STATICA LINEARE'!$G$30,'ANALISI STATICA LINEARE'!$G$23*'ANALISI STATICA LINEARE'!$G$26*'ANALISI STATICA LINEARE'!$G$32*'ANALISI STATICA LINEARE'!$G$9*('ANALISI STATICA LINEARE'!$G$29/B456),'ANALISI STATICA LINEARE'!$G$23*'ANALISI STATICA LINEARE'!$G$26*'ANALISI STATICA LINEARE'!$G$32*'ANALISI STATICA LINEARE'!$G$9*(('ANALISI STATICA LINEARE'!$G$29*'ANALISI STATICA LINEARE'!$G$30)/B456^2))))</f>
        <v>4.4629107938471878E-2</v>
      </c>
      <c r="D456" s="171">
        <f>1/'ANALISI STATICA LINEARE'!$G$22*IF(B456&lt;'ANALISI STATICA LINEARE'!$G$28,'ANALISI STATICA LINEARE'!$G$23*'ANALISI STATICA LINEARE'!$G$26*'ANALISI STATICA LINEARE'!$G$33*'ANALISI STATICA LINEARE'!$G$9*(B456/'ANALISI STATICA LINEARE'!$G$28+1/('ANALISI STATICA LINEARE'!$G$33*'ANALISI STATICA LINEARE'!$G$9)*(1-B456/'ANALISI STATICA LINEARE'!$G$28)),IF(B456&lt;'ANALISI STATICA LINEARE'!$G$29,'ANALISI STATICA LINEARE'!$G$23*'ANALISI STATICA LINEARE'!$G$26*'ANALISI STATICA LINEARE'!$G$33*'ANALISI STATICA LINEARE'!$G$9,IF(B456&lt;'ANALISI STATICA LINEARE'!$G$30,'ANALISI STATICA LINEARE'!$G$23*'ANALISI STATICA LINEARE'!$G$26*'ANALISI STATICA LINEARE'!$G$33*'ANALISI STATICA LINEARE'!$G$9*('ANALISI STATICA LINEARE'!$G$29/B456),'ANALISI STATICA LINEARE'!$G$23*'ANALISI STATICA LINEARE'!$G$26*'ANALISI STATICA LINEARE'!$G$33*'ANALISI STATICA LINEARE'!$G$9*(('ANALISI STATICA LINEARE'!$G$29*'ANALISI STATICA LINEARE'!$G$30)/B456^2))))</f>
        <v>1.5496218034191623E-2</v>
      </c>
      <c r="E456" s="20"/>
      <c r="F456" s="20"/>
      <c r="G456" s="20"/>
      <c r="H456" s="20"/>
      <c r="I456" s="20"/>
      <c r="J456" s="20"/>
      <c r="K456" s="20"/>
      <c r="L456" s="20"/>
      <c r="M456" s="20"/>
      <c r="N456" s="20"/>
    </row>
    <row r="457" spans="2:14" x14ac:dyDescent="0.25">
      <c r="B457" s="177">
        <f t="shared" si="6"/>
        <v>4.4599999999999493</v>
      </c>
      <c r="C457" s="171">
        <f>1/'ANALISI STATICA LINEARE'!$G$22*IF(B457&lt;'ANALISI STATICA LINEARE'!$G$28,'ANALISI STATICA LINEARE'!$G$23*'ANALISI STATICA LINEARE'!$G$26*'ANALISI STATICA LINEARE'!$G$32*'ANALISI STATICA LINEARE'!$G$9*(B457/'ANALISI STATICA LINEARE'!$G$28+1/('ANALISI STATICA LINEARE'!$G$32*'ANALISI STATICA LINEARE'!$G$9)*(1-B457/'ANALISI STATICA LINEARE'!$G$28)),IF(B457&lt;'ANALISI STATICA LINEARE'!$G$29,'ANALISI STATICA LINEARE'!$G$23*'ANALISI STATICA LINEARE'!$G$26*'ANALISI STATICA LINEARE'!$G$32*'ANALISI STATICA LINEARE'!$G$9,IF(B457&lt;'ANALISI STATICA LINEARE'!$G$30,'ANALISI STATICA LINEARE'!$G$23*'ANALISI STATICA LINEARE'!$G$26*'ANALISI STATICA LINEARE'!$G$32*'ANALISI STATICA LINEARE'!$G$9*('ANALISI STATICA LINEARE'!$G$29/B457),'ANALISI STATICA LINEARE'!$G$23*'ANALISI STATICA LINEARE'!$G$26*'ANALISI STATICA LINEARE'!$G$32*'ANALISI STATICA LINEARE'!$G$9*(('ANALISI STATICA LINEARE'!$G$29*'ANALISI STATICA LINEARE'!$G$30)/B457^2))))</f>
        <v>4.4429201771179247E-2</v>
      </c>
      <c r="D457" s="171">
        <f>1/'ANALISI STATICA LINEARE'!$G$22*IF(B457&lt;'ANALISI STATICA LINEARE'!$G$28,'ANALISI STATICA LINEARE'!$G$23*'ANALISI STATICA LINEARE'!$G$26*'ANALISI STATICA LINEARE'!$G$33*'ANALISI STATICA LINEARE'!$G$9*(B457/'ANALISI STATICA LINEARE'!$G$28+1/('ANALISI STATICA LINEARE'!$G$33*'ANALISI STATICA LINEARE'!$G$9)*(1-B457/'ANALISI STATICA LINEARE'!$G$28)),IF(B457&lt;'ANALISI STATICA LINEARE'!$G$29,'ANALISI STATICA LINEARE'!$G$23*'ANALISI STATICA LINEARE'!$G$26*'ANALISI STATICA LINEARE'!$G$33*'ANALISI STATICA LINEARE'!$G$9,IF(B457&lt;'ANALISI STATICA LINEARE'!$G$30,'ANALISI STATICA LINEARE'!$G$23*'ANALISI STATICA LINEARE'!$G$26*'ANALISI STATICA LINEARE'!$G$33*'ANALISI STATICA LINEARE'!$G$9*('ANALISI STATICA LINEARE'!$G$29/B457),'ANALISI STATICA LINEARE'!$G$23*'ANALISI STATICA LINEARE'!$G$26*'ANALISI STATICA LINEARE'!$G$33*'ANALISI STATICA LINEARE'!$G$9*(('ANALISI STATICA LINEARE'!$G$29*'ANALISI STATICA LINEARE'!$G$30)/B457^2))))</f>
        <v>1.5426806170548351E-2</v>
      </c>
      <c r="E457" s="20"/>
      <c r="F457" s="20"/>
      <c r="G457" s="20"/>
      <c r="H457" s="20"/>
      <c r="I457" s="20"/>
      <c r="J457" s="20"/>
      <c r="K457" s="20"/>
      <c r="L457" s="20"/>
      <c r="M457" s="20"/>
      <c r="N457" s="20"/>
    </row>
    <row r="458" spans="2:14" x14ac:dyDescent="0.25">
      <c r="B458" s="177">
        <f t="shared" si="6"/>
        <v>4.4699999999999491</v>
      </c>
      <c r="C458" s="171">
        <f>1/'ANALISI STATICA LINEARE'!$G$22*IF(B458&lt;'ANALISI STATICA LINEARE'!$G$28,'ANALISI STATICA LINEARE'!$G$23*'ANALISI STATICA LINEARE'!$G$26*'ANALISI STATICA LINEARE'!$G$32*'ANALISI STATICA LINEARE'!$G$9*(B458/'ANALISI STATICA LINEARE'!$G$28+1/('ANALISI STATICA LINEARE'!$G$32*'ANALISI STATICA LINEARE'!$G$9)*(1-B458/'ANALISI STATICA LINEARE'!$G$28)),IF(B458&lt;'ANALISI STATICA LINEARE'!$G$29,'ANALISI STATICA LINEARE'!$G$23*'ANALISI STATICA LINEARE'!$G$26*'ANALISI STATICA LINEARE'!$G$32*'ANALISI STATICA LINEARE'!$G$9,IF(B458&lt;'ANALISI STATICA LINEARE'!$G$30,'ANALISI STATICA LINEARE'!$G$23*'ANALISI STATICA LINEARE'!$G$26*'ANALISI STATICA LINEARE'!$G$32*'ANALISI STATICA LINEARE'!$G$9*('ANALISI STATICA LINEARE'!$G$29/B458),'ANALISI STATICA LINEARE'!$G$23*'ANALISI STATICA LINEARE'!$G$26*'ANALISI STATICA LINEARE'!$G$32*'ANALISI STATICA LINEARE'!$G$9*(('ANALISI STATICA LINEARE'!$G$29*'ANALISI STATICA LINEARE'!$G$30)/B458^2))))</f>
        <v>4.4230635754725238E-2</v>
      </c>
      <c r="D458" s="171">
        <f>1/'ANALISI STATICA LINEARE'!$G$22*IF(B458&lt;'ANALISI STATICA LINEARE'!$G$28,'ANALISI STATICA LINEARE'!$G$23*'ANALISI STATICA LINEARE'!$G$26*'ANALISI STATICA LINEARE'!$G$33*'ANALISI STATICA LINEARE'!$G$9*(B458/'ANALISI STATICA LINEARE'!$G$28+1/('ANALISI STATICA LINEARE'!$G$33*'ANALISI STATICA LINEARE'!$G$9)*(1-B458/'ANALISI STATICA LINEARE'!$G$28)),IF(B458&lt;'ANALISI STATICA LINEARE'!$G$29,'ANALISI STATICA LINEARE'!$G$23*'ANALISI STATICA LINEARE'!$G$26*'ANALISI STATICA LINEARE'!$G$33*'ANALISI STATICA LINEARE'!$G$9,IF(B458&lt;'ANALISI STATICA LINEARE'!$G$30,'ANALISI STATICA LINEARE'!$G$23*'ANALISI STATICA LINEARE'!$G$26*'ANALISI STATICA LINEARE'!$G$33*'ANALISI STATICA LINEARE'!$G$9*('ANALISI STATICA LINEARE'!$G$29/B458),'ANALISI STATICA LINEARE'!$G$23*'ANALISI STATICA LINEARE'!$G$26*'ANALISI STATICA LINEARE'!$G$33*'ANALISI STATICA LINEARE'!$G$9*(('ANALISI STATICA LINEARE'!$G$29*'ANALISI STATICA LINEARE'!$G$30)/B458^2))))</f>
        <v>1.5357859637057375E-2</v>
      </c>
      <c r="E458" s="20"/>
      <c r="F458" s="20"/>
      <c r="G458" s="20"/>
      <c r="H458" s="20"/>
      <c r="I458" s="20"/>
      <c r="J458" s="20"/>
      <c r="K458" s="20"/>
      <c r="L458" s="20"/>
      <c r="M458" s="20"/>
      <c r="N458" s="20"/>
    </row>
    <row r="459" spans="2:14" x14ac:dyDescent="0.25">
      <c r="B459" s="177">
        <f t="shared" si="6"/>
        <v>4.4799999999999489</v>
      </c>
      <c r="C459" s="171">
        <f>1/'ANALISI STATICA LINEARE'!$G$22*IF(B459&lt;'ANALISI STATICA LINEARE'!$G$28,'ANALISI STATICA LINEARE'!$G$23*'ANALISI STATICA LINEARE'!$G$26*'ANALISI STATICA LINEARE'!$G$32*'ANALISI STATICA LINEARE'!$G$9*(B459/'ANALISI STATICA LINEARE'!$G$28+1/('ANALISI STATICA LINEARE'!$G$32*'ANALISI STATICA LINEARE'!$G$9)*(1-B459/'ANALISI STATICA LINEARE'!$G$28)),IF(B459&lt;'ANALISI STATICA LINEARE'!$G$29,'ANALISI STATICA LINEARE'!$G$23*'ANALISI STATICA LINEARE'!$G$26*'ANALISI STATICA LINEARE'!$G$32*'ANALISI STATICA LINEARE'!$G$9,IF(B459&lt;'ANALISI STATICA LINEARE'!$G$30,'ANALISI STATICA LINEARE'!$G$23*'ANALISI STATICA LINEARE'!$G$26*'ANALISI STATICA LINEARE'!$G$32*'ANALISI STATICA LINEARE'!$G$9*('ANALISI STATICA LINEARE'!$G$29/B459),'ANALISI STATICA LINEARE'!$G$23*'ANALISI STATICA LINEARE'!$G$26*'ANALISI STATICA LINEARE'!$G$32*'ANALISI STATICA LINEARE'!$G$9*(('ANALISI STATICA LINEARE'!$G$29*'ANALISI STATICA LINEARE'!$G$30)/B459^2))))</f>
        <v>4.4033397936841787E-2</v>
      </c>
      <c r="D459" s="171">
        <f>1/'ANALISI STATICA LINEARE'!$G$22*IF(B459&lt;'ANALISI STATICA LINEARE'!$G$28,'ANALISI STATICA LINEARE'!$G$23*'ANALISI STATICA LINEARE'!$G$26*'ANALISI STATICA LINEARE'!$G$33*'ANALISI STATICA LINEARE'!$G$9*(B459/'ANALISI STATICA LINEARE'!$G$28+1/('ANALISI STATICA LINEARE'!$G$33*'ANALISI STATICA LINEARE'!$G$9)*(1-B459/'ANALISI STATICA LINEARE'!$G$28)),IF(B459&lt;'ANALISI STATICA LINEARE'!$G$29,'ANALISI STATICA LINEARE'!$G$23*'ANALISI STATICA LINEARE'!$G$26*'ANALISI STATICA LINEARE'!$G$33*'ANALISI STATICA LINEARE'!$G$9,IF(B459&lt;'ANALISI STATICA LINEARE'!$G$30,'ANALISI STATICA LINEARE'!$G$23*'ANALISI STATICA LINEARE'!$G$26*'ANALISI STATICA LINEARE'!$G$33*'ANALISI STATICA LINEARE'!$G$9*('ANALISI STATICA LINEARE'!$G$29/B459),'ANALISI STATICA LINEARE'!$G$23*'ANALISI STATICA LINEARE'!$G$26*'ANALISI STATICA LINEARE'!$G$33*'ANALISI STATICA LINEARE'!$G$9*(('ANALISI STATICA LINEARE'!$G$29*'ANALISI STATICA LINEARE'!$G$30)/B459^2))))</f>
        <v>1.5289374283625621E-2</v>
      </c>
      <c r="E459" s="20"/>
      <c r="F459" s="20"/>
      <c r="G459" s="20"/>
      <c r="H459" s="20"/>
      <c r="I459" s="20"/>
      <c r="J459" s="20"/>
      <c r="K459" s="20"/>
      <c r="L459" s="20"/>
      <c r="M459" s="20"/>
      <c r="N459" s="20"/>
    </row>
    <row r="460" spans="2:14" x14ac:dyDescent="0.25">
      <c r="B460" s="177">
        <f t="shared" ref="B460:B511" si="7">0.01+B459</f>
        <v>4.4899999999999487</v>
      </c>
      <c r="C460" s="171">
        <f>1/'ANALISI STATICA LINEARE'!$G$22*IF(B460&lt;'ANALISI STATICA LINEARE'!$G$28,'ANALISI STATICA LINEARE'!$G$23*'ANALISI STATICA LINEARE'!$G$26*'ANALISI STATICA LINEARE'!$G$32*'ANALISI STATICA LINEARE'!$G$9*(B460/'ANALISI STATICA LINEARE'!$G$28+1/('ANALISI STATICA LINEARE'!$G$32*'ANALISI STATICA LINEARE'!$G$9)*(1-B460/'ANALISI STATICA LINEARE'!$G$28)),IF(B460&lt;'ANALISI STATICA LINEARE'!$G$29,'ANALISI STATICA LINEARE'!$G$23*'ANALISI STATICA LINEARE'!$G$26*'ANALISI STATICA LINEARE'!$G$32*'ANALISI STATICA LINEARE'!$G$9,IF(B460&lt;'ANALISI STATICA LINEARE'!$G$30,'ANALISI STATICA LINEARE'!$G$23*'ANALISI STATICA LINEARE'!$G$26*'ANALISI STATICA LINEARE'!$G$32*'ANALISI STATICA LINEARE'!$G$9*('ANALISI STATICA LINEARE'!$G$29/B460),'ANALISI STATICA LINEARE'!$G$23*'ANALISI STATICA LINEARE'!$G$26*'ANALISI STATICA LINEARE'!$G$32*'ANALISI STATICA LINEARE'!$G$9*(('ANALISI STATICA LINEARE'!$G$29*'ANALISI STATICA LINEARE'!$G$30)/B460^2))))</f>
        <v>4.3837476498211292E-2</v>
      </c>
      <c r="D460" s="171">
        <f>1/'ANALISI STATICA LINEARE'!$G$22*IF(B460&lt;'ANALISI STATICA LINEARE'!$G$28,'ANALISI STATICA LINEARE'!$G$23*'ANALISI STATICA LINEARE'!$G$26*'ANALISI STATICA LINEARE'!$G$33*'ANALISI STATICA LINEARE'!$G$9*(B460/'ANALISI STATICA LINEARE'!$G$28+1/('ANALISI STATICA LINEARE'!$G$33*'ANALISI STATICA LINEARE'!$G$9)*(1-B460/'ANALISI STATICA LINEARE'!$G$28)),IF(B460&lt;'ANALISI STATICA LINEARE'!$G$29,'ANALISI STATICA LINEARE'!$G$23*'ANALISI STATICA LINEARE'!$G$26*'ANALISI STATICA LINEARE'!$G$33*'ANALISI STATICA LINEARE'!$G$9,IF(B460&lt;'ANALISI STATICA LINEARE'!$G$30,'ANALISI STATICA LINEARE'!$G$23*'ANALISI STATICA LINEARE'!$G$26*'ANALISI STATICA LINEARE'!$G$33*'ANALISI STATICA LINEARE'!$G$9*('ANALISI STATICA LINEARE'!$G$29/B460),'ANALISI STATICA LINEARE'!$G$23*'ANALISI STATICA LINEARE'!$G$26*'ANALISI STATICA LINEARE'!$G$33*'ANALISI STATICA LINEARE'!$G$9*(('ANALISI STATICA LINEARE'!$G$29*'ANALISI STATICA LINEARE'!$G$30)/B460^2))))</f>
        <v>1.5221346006323367E-2</v>
      </c>
      <c r="E460" s="20"/>
      <c r="F460" s="20"/>
      <c r="G460" s="20"/>
      <c r="H460" s="20"/>
      <c r="I460" s="20"/>
      <c r="J460" s="20"/>
      <c r="K460" s="20"/>
      <c r="L460" s="20"/>
      <c r="M460" s="20"/>
      <c r="N460" s="20"/>
    </row>
    <row r="461" spans="2:14" x14ac:dyDescent="0.25">
      <c r="B461" s="177">
        <f t="shared" si="7"/>
        <v>4.4999999999999485</v>
      </c>
      <c r="C461" s="171">
        <f>1/'ANALISI STATICA LINEARE'!$G$22*IF(B461&lt;'ANALISI STATICA LINEARE'!$G$28,'ANALISI STATICA LINEARE'!$G$23*'ANALISI STATICA LINEARE'!$G$26*'ANALISI STATICA LINEARE'!$G$32*'ANALISI STATICA LINEARE'!$G$9*(B461/'ANALISI STATICA LINEARE'!$G$28+1/('ANALISI STATICA LINEARE'!$G$32*'ANALISI STATICA LINEARE'!$G$9)*(1-B461/'ANALISI STATICA LINEARE'!$G$28)),IF(B461&lt;'ANALISI STATICA LINEARE'!$G$29,'ANALISI STATICA LINEARE'!$G$23*'ANALISI STATICA LINEARE'!$G$26*'ANALISI STATICA LINEARE'!$G$32*'ANALISI STATICA LINEARE'!$G$9,IF(B461&lt;'ANALISI STATICA LINEARE'!$G$30,'ANALISI STATICA LINEARE'!$G$23*'ANALISI STATICA LINEARE'!$G$26*'ANALISI STATICA LINEARE'!$G$32*'ANALISI STATICA LINEARE'!$G$9*('ANALISI STATICA LINEARE'!$G$29/B461),'ANALISI STATICA LINEARE'!$G$23*'ANALISI STATICA LINEARE'!$G$26*'ANALISI STATICA LINEARE'!$G$32*'ANALISI STATICA LINEARE'!$G$9*(('ANALISI STATICA LINEARE'!$G$29*'ANALISI STATICA LINEARE'!$G$30)/B461^2))))</f>
        <v>4.3642859750695769E-2</v>
      </c>
      <c r="D461" s="171">
        <f>1/'ANALISI STATICA LINEARE'!$G$22*IF(B461&lt;'ANALISI STATICA LINEARE'!$G$28,'ANALISI STATICA LINEARE'!$G$23*'ANALISI STATICA LINEARE'!$G$26*'ANALISI STATICA LINEARE'!$G$33*'ANALISI STATICA LINEARE'!$G$9*(B461/'ANALISI STATICA LINEARE'!$G$28+1/('ANALISI STATICA LINEARE'!$G$33*'ANALISI STATICA LINEARE'!$G$9)*(1-B461/'ANALISI STATICA LINEARE'!$G$28)),IF(B461&lt;'ANALISI STATICA LINEARE'!$G$29,'ANALISI STATICA LINEARE'!$G$23*'ANALISI STATICA LINEARE'!$G$26*'ANALISI STATICA LINEARE'!$G$33*'ANALISI STATICA LINEARE'!$G$9,IF(B461&lt;'ANALISI STATICA LINEARE'!$G$30,'ANALISI STATICA LINEARE'!$G$23*'ANALISI STATICA LINEARE'!$G$26*'ANALISI STATICA LINEARE'!$G$33*'ANALISI STATICA LINEARE'!$G$9*('ANALISI STATICA LINEARE'!$G$29/B461),'ANALISI STATICA LINEARE'!$G$23*'ANALISI STATICA LINEARE'!$G$26*'ANALISI STATICA LINEARE'!$G$33*'ANALISI STATICA LINEARE'!$G$9*(('ANALISI STATICA LINEARE'!$G$29*'ANALISI STATICA LINEARE'!$G$30)/B461^2))))</f>
        <v>1.5153770746769367E-2</v>
      </c>
      <c r="E461" s="20"/>
      <c r="F461" s="20"/>
      <c r="G461" s="20"/>
      <c r="H461" s="20"/>
      <c r="I461" s="20"/>
      <c r="J461" s="20"/>
      <c r="K461" s="20"/>
      <c r="L461" s="20"/>
      <c r="M461" s="20"/>
      <c r="N461" s="20"/>
    </row>
    <row r="462" spans="2:14" x14ac:dyDescent="0.25">
      <c r="B462" s="177">
        <f t="shared" si="7"/>
        <v>4.5099999999999483</v>
      </c>
      <c r="C462" s="171">
        <f>1/'ANALISI STATICA LINEARE'!$G$22*IF(B462&lt;'ANALISI STATICA LINEARE'!$G$28,'ANALISI STATICA LINEARE'!$G$23*'ANALISI STATICA LINEARE'!$G$26*'ANALISI STATICA LINEARE'!$G$32*'ANALISI STATICA LINEARE'!$G$9*(B462/'ANALISI STATICA LINEARE'!$G$28+1/('ANALISI STATICA LINEARE'!$G$32*'ANALISI STATICA LINEARE'!$G$9)*(1-B462/'ANALISI STATICA LINEARE'!$G$28)),IF(B462&lt;'ANALISI STATICA LINEARE'!$G$29,'ANALISI STATICA LINEARE'!$G$23*'ANALISI STATICA LINEARE'!$G$26*'ANALISI STATICA LINEARE'!$G$32*'ANALISI STATICA LINEARE'!$G$9,IF(B462&lt;'ANALISI STATICA LINEARE'!$G$30,'ANALISI STATICA LINEARE'!$G$23*'ANALISI STATICA LINEARE'!$G$26*'ANALISI STATICA LINEARE'!$G$32*'ANALISI STATICA LINEARE'!$G$9*('ANALISI STATICA LINEARE'!$G$29/B462),'ANALISI STATICA LINEARE'!$G$23*'ANALISI STATICA LINEARE'!$G$26*'ANALISI STATICA LINEARE'!$G$32*'ANALISI STATICA LINEARE'!$G$9*(('ANALISI STATICA LINEARE'!$G$29*'ANALISI STATICA LINEARE'!$G$30)/B462^2))))</f>
        <v>4.34495361355937E-2</v>
      </c>
      <c r="D462" s="171">
        <f>1/'ANALISI STATICA LINEARE'!$G$22*IF(B462&lt;'ANALISI STATICA LINEARE'!$G$28,'ANALISI STATICA LINEARE'!$G$23*'ANALISI STATICA LINEARE'!$G$26*'ANALISI STATICA LINEARE'!$G$33*'ANALISI STATICA LINEARE'!$G$9*(B462/'ANALISI STATICA LINEARE'!$G$28+1/('ANALISI STATICA LINEARE'!$G$33*'ANALISI STATICA LINEARE'!$G$9)*(1-B462/'ANALISI STATICA LINEARE'!$G$28)),IF(B462&lt;'ANALISI STATICA LINEARE'!$G$29,'ANALISI STATICA LINEARE'!$G$23*'ANALISI STATICA LINEARE'!$G$26*'ANALISI STATICA LINEARE'!$G$33*'ANALISI STATICA LINEARE'!$G$9,IF(B462&lt;'ANALISI STATICA LINEARE'!$G$30,'ANALISI STATICA LINEARE'!$G$23*'ANALISI STATICA LINEARE'!$G$26*'ANALISI STATICA LINEARE'!$G$33*'ANALISI STATICA LINEARE'!$G$9*('ANALISI STATICA LINEARE'!$G$29/B462),'ANALISI STATICA LINEARE'!$G$23*'ANALISI STATICA LINEARE'!$G$26*'ANALISI STATICA LINEARE'!$G$33*'ANALISI STATICA LINEARE'!$G$9*(('ANALISI STATICA LINEARE'!$G$29*'ANALISI STATICA LINEARE'!$G$30)/B462^2))))</f>
        <v>1.5086644491525593E-2</v>
      </c>
      <c r="E462" s="20"/>
      <c r="F462" s="20"/>
      <c r="G462" s="20"/>
      <c r="H462" s="20"/>
      <c r="I462" s="20"/>
      <c r="J462" s="20"/>
      <c r="K462" s="20"/>
      <c r="L462" s="20"/>
      <c r="M462" s="20"/>
      <c r="N462" s="20"/>
    </row>
    <row r="463" spans="2:14" x14ac:dyDescent="0.25">
      <c r="B463" s="177">
        <f t="shared" si="7"/>
        <v>4.5199999999999481</v>
      </c>
      <c r="C463" s="171">
        <f>1/'ANALISI STATICA LINEARE'!$G$22*IF(B463&lt;'ANALISI STATICA LINEARE'!$G$28,'ANALISI STATICA LINEARE'!$G$23*'ANALISI STATICA LINEARE'!$G$26*'ANALISI STATICA LINEARE'!$G$32*'ANALISI STATICA LINEARE'!$G$9*(B463/'ANALISI STATICA LINEARE'!$G$28+1/('ANALISI STATICA LINEARE'!$G$32*'ANALISI STATICA LINEARE'!$G$9)*(1-B463/'ANALISI STATICA LINEARE'!$G$28)),IF(B463&lt;'ANALISI STATICA LINEARE'!$G$29,'ANALISI STATICA LINEARE'!$G$23*'ANALISI STATICA LINEARE'!$G$26*'ANALISI STATICA LINEARE'!$G$32*'ANALISI STATICA LINEARE'!$G$9,IF(B463&lt;'ANALISI STATICA LINEARE'!$G$30,'ANALISI STATICA LINEARE'!$G$23*'ANALISI STATICA LINEARE'!$G$26*'ANALISI STATICA LINEARE'!$G$32*'ANALISI STATICA LINEARE'!$G$9*('ANALISI STATICA LINEARE'!$G$29/B463),'ANALISI STATICA LINEARE'!$G$23*'ANALISI STATICA LINEARE'!$G$26*'ANALISI STATICA LINEARE'!$G$32*'ANALISI STATICA LINEARE'!$G$9*(('ANALISI STATICA LINEARE'!$G$29*'ANALISI STATICA LINEARE'!$G$30)/B463^2))))</f>
        <v>4.3257494221923674E-2</v>
      </c>
      <c r="D463" s="171">
        <f>1/'ANALISI STATICA LINEARE'!$G$22*IF(B463&lt;'ANALISI STATICA LINEARE'!$G$28,'ANALISI STATICA LINEARE'!$G$23*'ANALISI STATICA LINEARE'!$G$26*'ANALISI STATICA LINEARE'!$G$33*'ANALISI STATICA LINEARE'!$G$9*(B463/'ANALISI STATICA LINEARE'!$G$28+1/('ANALISI STATICA LINEARE'!$G$33*'ANALISI STATICA LINEARE'!$G$9)*(1-B463/'ANALISI STATICA LINEARE'!$G$28)),IF(B463&lt;'ANALISI STATICA LINEARE'!$G$29,'ANALISI STATICA LINEARE'!$G$23*'ANALISI STATICA LINEARE'!$G$26*'ANALISI STATICA LINEARE'!$G$33*'ANALISI STATICA LINEARE'!$G$9,IF(B463&lt;'ANALISI STATICA LINEARE'!$G$30,'ANALISI STATICA LINEARE'!$G$23*'ANALISI STATICA LINEARE'!$G$26*'ANALISI STATICA LINEARE'!$G$33*'ANALISI STATICA LINEARE'!$G$9*('ANALISI STATICA LINEARE'!$G$29/B463),'ANALISI STATICA LINEARE'!$G$23*'ANALISI STATICA LINEARE'!$G$26*'ANALISI STATICA LINEARE'!$G$33*'ANALISI STATICA LINEARE'!$G$9*(('ANALISI STATICA LINEARE'!$G$29*'ANALISI STATICA LINEARE'!$G$30)/B463^2))))</f>
        <v>1.5019963271501277E-2</v>
      </c>
      <c r="E463" s="20"/>
      <c r="F463" s="20"/>
      <c r="G463" s="20"/>
      <c r="H463" s="20"/>
      <c r="I463" s="20"/>
      <c r="J463" s="20"/>
      <c r="K463" s="20"/>
      <c r="L463" s="20"/>
      <c r="M463" s="20"/>
      <c r="N463" s="20"/>
    </row>
    <row r="464" spans="2:14" x14ac:dyDescent="0.25">
      <c r="B464" s="177">
        <f t="shared" si="7"/>
        <v>4.5299999999999478</v>
      </c>
      <c r="C464" s="171">
        <f>1/'ANALISI STATICA LINEARE'!$G$22*IF(B464&lt;'ANALISI STATICA LINEARE'!$G$28,'ANALISI STATICA LINEARE'!$G$23*'ANALISI STATICA LINEARE'!$G$26*'ANALISI STATICA LINEARE'!$G$32*'ANALISI STATICA LINEARE'!$G$9*(B464/'ANALISI STATICA LINEARE'!$G$28+1/('ANALISI STATICA LINEARE'!$G$32*'ANALISI STATICA LINEARE'!$G$9)*(1-B464/'ANALISI STATICA LINEARE'!$G$28)),IF(B464&lt;'ANALISI STATICA LINEARE'!$G$29,'ANALISI STATICA LINEARE'!$G$23*'ANALISI STATICA LINEARE'!$G$26*'ANALISI STATICA LINEARE'!$G$32*'ANALISI STATICA LINEARE'!$G$9,IF(B464&lt;'ANALISI STATICA LINEARE'!$G$30,'ANALISI STATICA LINEARE'!$G$23*'ANALISI STATICA LINEARE'!$G$26*'ANALISI STATICA LINEARE'!$G$32*'ANALISI STATICA LINEARE'!$G$9*('ANALISI STATICA LINEARE'!$G$29/B464),'ANALISI STATICA LINEARE'!$G$23*'ANALISI STATICA LINEARE'!$G$26*'ANALISI STATICA LINEARE'!$G$32*'ANALISI STATICA LINEARE'!$G$9*(('ANALISI STATICA LINEARE'!$G$29*'ANALISI STATICA LINEARE'!$G$30)/B464^2))))</f>
        <v>4.3066722704734661E-2</v>
      </c>
      <c r="D464" s="171">
        <f>1/'ANALISI STATICA LINEARE'!$G$22*IF(B464&lt;'ANALISI STATICA LINEARE'!$G$28,'ANALISI STATICA LINEARE'!$G$23*'ANALISI STATICA LINEARE'!$G$26*'ANALISI STATICA LINEARE'!$G$33*'ANALISI STATICA LINEARE'!$G$9*(B464/'ANALISI STATICA LINEARE'!$G$28+1/('ANALISI STATICA LINEARE'!$G$33*'ANALISI STATICA LINEARE'!$G$9)*(1-B464/'ANALISI STATICA LINEARE'!$G$28)),IF(B464&lt;'ANALISI STATICA LINEARE'!$G$29,'ANALISI STATICA LINEARE'!$G$23*'ANALISI STATICA LINEARE'!$G$26*'ANALISI STATICA LINEARE'!$G$33*'ANALISI STATICA LINEARE'!$G$9,IF(B464&lt;'ANALISI STATICA LINEARE'!$G$30,'ANALISI STATICA LINEARE'!$G$23*'ANALISI STATICA LINEARE'!$G$26*'ANALISI STATICA LINEARE'!$G$33*'ANALISI STATICA LINEARE'!$G$9*('ANALISI STATICA LINEARE'!$G$29/B464),'ANALISI STATICA LINEARE'!$G$23*'ANALISI STATICA LINEARE'!$G$26*'ANALISI STATICA LINEARE'!$G$33*'ANALISI STATICA LINEARE'!$G$9*(('ANALISI STATICA LINEARE'!$G$29*'ANALISI STATICA LINEARE'!$G$30)/B464^2))))</f>
        <v>1.4953723161366204E-2</v>
      </c>
      <c r="E464" s="20"/>
      <c r="F464" s="20"/>
      <c r="G464" s="20"/>
      <c r="H464" s="20"/>
      <c r="I464" s="20"/>
      <c r="J464" s="20"/>
      <c r="K464" s="20"/>
      <c r="L464" s="20"/>
      <c r="M464" s="20"/>
      <c r="N464" s="20"/>
    </row>
    <row r="465" spans="2:14" x14ac:dyDescent="0.25">
      <c r="B465" s="177">
        <f t="shared" si="7"/>
        <v>4.5399999999999476</v>
      </c>
      <c r="C465" s="171">
        <f>1/'ANALISI STATICA LINEARE'!$G$22*IF(B465&lt;'ANALISI STATICA LINEARE'!$G$28,'ANALISI STATICA LINEARE'!$G$23*'ANALISI STATICA LINEARE'!$G$26*'ANALISI STATICA LINEARE'!$G$32*'ANALISI STATICA LINEARE'!$G$9*(B465/'ANALISI STATICA LINEARE'!$G$28+1/('ANALISI STATICA LINEARE'!$G$32*'ANALISI STATICA LINEARE'!$G$9)*(1-B465/'ANALISI STATICA LINEARE'!$G$28)),IF(B465&lt;'ANALISI STATICA LINEARE'!$G$29,'ANALISI STATICA LINEARE'!$G$23*'ANALISI STATICA LINEARE'!$G$26*'ANALISI STATICA LINEARE'!$G$32*'ANALISI STATICA LINEARE'!$G$9,IF(B465&lt;'ANALISI STATICA LINEARE'!$G$30,'ANALISI STATICA LINEARE'!$G$23*'ANALISI STATICA LINEARE'!$G$26*'ANALISI STATICA LINEARE'!$G$32*'ANALISI STATICA LINEARE'!$G$9*('ANALISI STATICA LINEARE'!$G$29/B465),'ANALISI STATICA LINEARE'!$G$23*'ANALISI STATICA LINEARE'!$G$26*'ANALISI STATICA LINEARE'!$G$32*'ANALISI STATICA LINEARE'!$G$9*(('ANALISI STATICA LINEARE'!$G$29*'ANALISI STATICA LINEARE'!$G$30)/B465^2))))</f>
        <v>4.2877210403442223E-2</v>
      </c>
      <c r="D465" s="171">
        <f>1/'ANALISI STATICA LINEARE'!$G$22*IF(B465&lt;'ANALISI STATICA LINEARE'!$G$28,'ANALISI STATICA LINEARE'!$G$23*'ANALISI STATICA LINEARE'!$G$26*'ANALISI STATICA LINEARE'!$G$33*'ANALISI STATICA LINEARE'!$G$9*(B465/'ANALISI STATICA LINEARE'!$G$28+1/('ANALISI STATICA LINEARE'!$G$33*'ANALISI STATICA LINEARE'!$G$9)*(1-B465/'ANALISI STATICA LINEARE'!$G$28)),IF(B465&lt;'ANALISI STATICA LINEARE'!$G$29,'ANALISI STATICA LINEARE'!$G$23*'ANALISI STATICA LINEARE'!$G$26*'ANALISI STATICA LINEARE'!$G$33*'ANALISI STATICA LINEARE'!$G$9,IF(B465&lt;'ANALISI STATICA LINEARE'!$G$30,'ANALISI STATICA LINEARE'!$G$23*'ANALISI STATICA LINEARE'!$G$26*'ANALISI STATICA LINEARE'!$G$33*'ANALISI STATICA LINEARE'!$G$9*('ANALISI STATICA LINEARE'!$G$29/B465),'ANALISI STATICA LINEARE'!$G$23*'ANALISI STATICA LINEARE'!$G$26*'ANALISI STATICA LINEARE'!$G$33*'ANALISI STATICA LINEARE'!$G$9*(('ANALISI STATICA LINEARE'!$G$29*'ANALISI STATICA LINEARE'!$G$30)/B465^2))))</f>
        <v>1.4887920278972993E-2</v>
      </c>
      <c r="E465" s="20"/>
      <c r="F465" s="20"/>
      <c r="G465" s="20"/>
      <c r="H465" s="20"/>
      <c r="I465" s="20"/>
      <c r="J465" s="20"/>
      <c r="K465" s="20"/>
      <c r="L465" s="20"/>
      <c r="M465" s="20"/>
      <c r="N465" s="20"/>
    </row>
    <row r="466" spans="2:14" x14ac:dyDescent="0.25">
      <c r="B466" s="177">
        <f t="shared" si="7"/>
        <v>4.5499999999999474</v>
      </c>
      <c r="C466" s="171">
        <f>1/'ANALISI STATICA LINEARE'!$G$22*IF(B466&lt;'ANALISI STATICA LINEARE'!$G$28,'ANALISI STATICA LINEARE'!$G$23*'ANALISI STATICA LINEARE'!$G$26*'ANALISI STATICA LINEARE'!$G$32*'ANALISI STATICA LINEARE'!$G$9*(B466/'ANALISI STATICA LINEARE'!$G$28+1/('ANALISI STATICA LINEARE'!$G$32*'ANALISI STATICA LINEARE'!$G$9)*(1-B466/'ANALISI STATICA LINEARE'!$G$28)),IF(B466&lt;'ANALISI STATICA LINEARE'!$G$29,'ANALISI STATICA LINEARE'!$G$23*'ANALISI STATICA LINEARE'!$G$26*'ANALISI STATICA LINEARE'!$G$32*'ANALISI STATICA LINEARE'!$G$9,IF(B466&lt;'ANALISI STATICA LINEARE'!$G$30,'ANALISI STATICA LINEARE'!$G$23*'ANALISI STATICA LINEARE'!$G$26*'ANALISI STATICA LINEARE'!$G$32*'ANALISI STATICA LINEARE'!$G$9*('ANALISI STATICA LINEARE'!$G$29/B466),'ANALISI STATICA LINEARE'!$G$23*'ANALISI STATICA LINEARE'!$G$26*'ANALISI STATICA LINEARE'!$G$32*'ANALISI STATICA LINEARE'!$G$9*(('ANALISI STATICA LINEARE'!$G$29*'ANALISI STATICA LINEARE'!$G$30)/B466^2))))</f>
        <v>4.2688946260190298E-2</v>
      </c>
      <c r="D466" s="171">
        <f>1/'ANALISI STATICA LINEARE'!$G$22*IF(B466&lt;'ANALISI STATICA LINEARE'!$G$28,'ANALISI STATICA LINEARE'!$G$23*'ANALISI STATICA LINEARE'!$G$26*'ANALISI STATICA LINEARE'!$G$33*'ANALISI STATICA LINEARE'!$G$9*(B466/'ANALISI STATICA LINEARE'!$G$28+1/('ANALISI STATICA LINEARE'!$G$33*'ANALISI STATICA LINEARE'!$G$9)*(1-B466/'ANALISI STATICA LINEARE'!$G$28)),IF(B466&lt;'ANALISI STATICA LINEARE'!$G$29,'ANALISI STATICA LINEARE'!$G$23*'ANALISI STATICA LINEARE'!$G$26*'ANALISI STATICA LINEARE'!$G$33*'ANALISI STATICA LINEARE'!$G$9,IF(B466&lt;'ANALISI STATICA LINEARE'!$G$30,'ANALISI STATICA LINEARE'!$G$23*'ANALISI STATICA LINEARE'!$G$26*'ANALISI STATICA LINEARE'!$G$33*'ANALISI STATICA LINEARE'!$G$9*('ANALISI STATICA LINEARE'!$G$29/B466),'ANALISI STATICA LINEARE'!$G$23*'ANALISI STATICA LINEARE'!$G$26*'ANALISI STATICA LINEARE'!$G$33*'ANALISI STATICA LINEARE'!$G$9*(('ANALISI STATICA LINEARE'!$G$29*'ANALISI STATICA LINEARE'!$G$30)/B466^2))))</f>
        <v>1.4822550784788297E-2</v>
      </c>
      <c r="E466" s="20"/>
      <c r="F466" s="20"/>
      <c r="G466" s="20"/>
      <c r="H466" s="20"/>
      <c r="I466" s="20"/>
      <c r="J466" s="20"/>
      <c r="K466" s="20"/>
      <c r="L466" s="20"/>
      <c r="M466" s="20"/>
      <c r="N466" s="20"/>
    </row>
    <row r="467" spans="2:14" x14ac:dyDescent="0.25">
      <c r="B467" s="177">
        <f t="shared" si="7"/>
        <v>4.5599999999999472</v>
      </c>
      <c r="C467" s="171">
        <f>1/'ANALISI STATICA LINEARE'!$G$22*IF(B467&lt;'ANALISI STATICA LINEARE'!$G$28,'ANALISI STATICA LINEARE'!$G$23*'ANALISI STATICA LINEARE'!$G$26*'ANALISI STATICA LINEARE'!$G$32*'ANALISI STATICA LINEARE'!$G$9*(B467/'ANALISI STATICA LINEARE'!$G$28+1/('ANALISI STATICA LINEARE'!$G$32*'ANALISI STATICA LINEARE'!$G$9)*(1-B467/'ANALISI STATICA LINEARE'!$G$28)),IF(B467&lt;'ANALISI STATICA LINEARE'!$G$29,'ANALISI STATICA LINEARE'!$G$23*'ANALISI STATICA LINEARE'!$G$26*'ANALISI STATICA LINEARE'!$G$32*'ANALISI STATICA LINEARE'!$G$9,IF(B467&lt;'ANALISI STATICA LINEARE'!$G$30,'ANALISI STATICA LINEARE'!$G$23*'ANALISI STATICA LINEARE'!$G$26*'ANALISI STATICA LINEARE'!$G$32*'ANALISI STATICA LINEARE'!$G$9*('ANALISI STATICA LINEARE'!$G$29/B467),'ANALISI STATICA LINEARE'!$G$23*'ANALISI STATICA LINEARE'!$G$26*'ANALISI STATICA LINEARE'!$G$32*'ANALISI STATICA LINEARE'!$G$9*(('ANALISI STATICA LINEARE'!$G$29*'ANALISI STATICA LINEARE'!$G$30)/B467^2))))</f>
        <v>4.2501919338238194E-2</v>
      </c>
      <c r="D467" s="171">
        <f>1/'ANALISI STATICA LINEARE'!$G$22*IF(B467&lt;'ANALISI STATICA LINEARE'!$G$28,'ANALISI STATICA LINEARE'!$G$23*'ANALISI STATICA LINEARE'!$G$26*'ANALISI STATICA LINEARE'!$G$33*'ANALISI STATICA LINEARE'!$G$9*(B467/'ANALISI STATICA LINEARE'!$G$28+1/('ANALISI STATICA LINEARE'!$G$33*'ANALISI STATICA LINEARE'!$G$9)*(1-B467/'ANALISI STATICA LINEARE'!$G$28)),IF(B467&lt;'ANALISI STATICA LINEARE'!$G$29,'ANALISI STATICA LINEARE'!$G$23*'ANALISI STATICA LINEARE'!$G$26*'ANALISI STATICA LINEARE'!$G$33*'ANALISI STATICA LINEARE'!$G$9,IF(B467&lt;'ANALISI STATICA LINEARE'!$G$30,'ANALISI STATICA LINEARE'!$G$23*'ANALISI STATICA LINEARE'!$G$26*'ANALISI STATICA LINEARE'!$G$33*'ANALISI STATICA LINEARE'!$G$9*('ANALISI STATICA LINEARE'!$G$29/B467),'ANALISI STATICA LINEARE'!$G$23*'ANALISI STATICA LINEARE'!$G$26*'ANALISI STATICA LINEARE'!$G$33*'ANALISI STATICA LINEARE'!$G$9*(('ANALISI STATICA LINEARE'!$G$29*'ANALISI STATICA LINEARE'!$G$30)/B467^2))))</f>
        <v>1.4757610881332709E-2</v>
      </c>
      <c r="E467" s="20"/>
      <c r="F467" s="20"/>
      <c r="G467" s="20"/>
      <c r="H467" s="20"/>
      <c r="I467" s="20"/>
      <c r="J467" s="20"/>
      <c r="K467" s="20"/>
      <c r="L467" s="20"/>
      <c r="M467" s="20"/>
      <c r="N467" s="20"/>
    </row>
    <row r="468" spans="2:14" x14ac:dyDescent="0.25">
      <c r="B468" s="177">
        <f t="shared" si="7"/>
        <v>4.569999999999947</v>
      </c>
      <c r="C468" s="171">
        <f>1/'ANALISI STATICA LINEARE'!$G$22*IF(B468&lt;'ANALISI STATICA LINEARE'!$G$28,'ANALISI STATICA LINEARE'!$G$23*'ANALISI STATICA LINEARE'!$G$26*'ANALISI STATICA LINEARE'!$G$32*'ANALISI STATICA LINEARE'!$G$9*(B468/'ANALISI STATICA LINEARE'!$G$28+1/('ANALISI STATICA LINEARE'!$G$32*'ANALISI STATICA LINEARE'!$G$9)*(1-B468/'ANALISI STATICA LINEARE'!$G$28)),IF(B468&lt;'ANALISI STATICA LINEARE'!$G$29,'ANALISI STATICA LINEARE'!$G$23*'ANALISI STATICA LINEARE'!$G$26*'ANALISI STATICA LINEARE'!$G$32*'ANALISI STATICA LINEARE'!$G$9,IF(B468&lt;'ANALISI STATICA LINEARE'!$G$30,'ANALISI STATICA LINEARE'!$G$23*'ANALISI STATICA LINEARE'!$G$26*'ANALISI STATICA LINEARE'!$G$32*'ANALISI STATICA LINEARE'!$G$9*('ANALISI STATICA LINEARE'!$G$29/B468),'ANALISI STATICA LINEARE'!$G$23*'ANALISI STATICA LINEARE'!$G$26*'ANALISI STATICA LINEARE'!$G$32*'ANALISI STATICA LINEARE'!$G$9*(('ANALISI STATICA LINEARE'!$G$29*'ANALISI STATICA LINEARE'!$G$30)/B468^2))))</f>
        <v>4.2316118820372124E-2</v>
      </c>
      <c r="D468" s="171">
        <f>1/'ANALISI STATICA LINEARE'!$G$22*IF(B468&lt;'ANALISI STATICA LINEARE'!$G$28,'ANALISI STATICA LINEARE'!$G$23*'ANALISI STATICA LINEARE'!$G$26*'ANALISI STATICA LINEARE'!$G$33*'ANALISI STATICA LINEARE'!$G$9*(B468/'ANALISI STATICA LINEARE'!$G$28+1/('ANALISI STATICA LINEARE'!$G$33*'ANALISI STATICA LINEARE'!$G$9)*(1-B468/'ANALISI STATICA LINEARE'!$G$28)),IF(B468&lt;'ANALISI STATICA LINEARE'!$G$29,'ANALISI STATICA LINEARE'!$G$23*'ANALISI STATICA LINEARE'!$G$26*'ANALISI STATICA LINEARE'!$G$33*'ANALISI STATICA LINEARE'!$G$9,IF(B468&lt;'ANALISI STATICA LINEARE'!$G$30,'ANALISI STATICA LINEARE'!$G$23*'ANALISI STATICA LINEARE'!$G$26*'ANALISI STATICA LINEARE'!$G$33*'ANALISI STATICA LINEARE'!$G$9*('ANALISI STATICA LINEARE'!$G$29/B468),'ANALISI STATICA LINEARE'!$G$23*'ANALISI STATICA LINEARE'!$G$26*'ANALISI STATICA LINEARE'!$G$33*'ANALISI STATICA LINEARE'!$G$9*(('ANALISI STATICA LINEARE'!$G$29*'ANALISI STATICA LINEARE'!$G$30)/B468^2))))</f>
        <v>1.4693096812629208E-2</v>
      </c>
      <c r="E468" s="20"/>
      <c r="F468" s="20"/>
      <c r="G468" s="20"/>
      <c r="H468" s="20"/>
      <c r="I468" s="20"/>
      <c r="J468" s="20"/>
      <c r="K468" s="20"/>
      <c r="L468" s="20"/>
      <c r="M468" s="20"/>
      <c r="N468" s="20"/>
    </row>
    <row r="469" spans="2:14" x14ac:dyDescent="0.25">
      <c r="B469" s="177">
        <f t="shared" si="7"/>
        <v>4.5799999999999468</v>
      </c>
      <c r="C469" s="171">
        <f>1/'ANALISI STATICA LINEARE'!$G$22*IF(B469&lt;'ANALISI STATICA LINEARE'!$G$28,'ANALISI STATICA LINEARE'!$G$23*'ANALISI STATICA LINEARE'!$G$26*'ANALISI STATICA LINEARE'!$G$32*'ANALISI STATICA LINEARE'!$G$9*(B469/'ANALISI STATICA LINEARE'!$G$28+1/('ANALISI STATICA LINEARE'!$G$32*'ANALISI STATICA LINEARE'!$G$9)*(1-B469/'ANALISI STATICA LINEARE'!$G$28)),IF(B469&lt;'ANALISI STATICA LINEARE'!$G$29,'ANALISI STATICA LINEARE'!$G$23*'ANALISI STATICA LINEARE'!$G$26*'ANALISI STATICA LINEARE'!$G$32*'ANALISI STATICA LINEARE'!$G$9,IF(B469&lt;'ANALISI STATICA LINEARE'!$G$30,'ANALISI STATICA LINEARE'!$G$23*'ANALISI STATICA LINEARE'!$G$26*'ANALISI STATICA LINEARE'!$G$32*'ANALISI STATICA LINEARE'!$G$9*('ANALISI STATICA LINEARE'!$G$29/B469),'ANALISI STATICA LINEARE'!$G$23*'ANALISI STATICA LINEARE'!$G$26*'ANALISI STATICA LINEARE'!$G$32*'ANALISI STATICA LINEARE'!$G$9*(('ANALISI STATICA LINEARE'!$G$29*'ANALISI STATICA LINEARE'!$G$30)/B469^2))))</f>
        <v>4.2131534007341098E-2</v>
      </c>
      <c r="D469" s="171">
        <f>1/'ANALISI STATICA LINEARE'!$G$22*IF(B469&lt;'ANALISI STATICA LINEARE'!$G$28,'ANALISI STATICA LINEARE'!$G$23*'ANALISI STATICA LINEARE'!$G$26*'ANALISI STATICA LINEARE'!$G$33*'ANALISI STATICA LINEARE'!$G$9*(B469/'ANALISI STATICA LINEARE'!$G$28+1/('ANALISI STATICA LINEARE'!$G$33*'ANALISI STATICA LINEARE'!$G$9)*(1-B469/'ANALISI STATICA LINEARE'!$G$28)),IF(B469&lt;'ANALISI STATICA LINEARE'!$G$29,'ANALISI STATICA LINEARE'!$G$23*'ANALISI STATICA LINEARE'!$G$26*'ANALISI STATICA LINEARE'!$G$33*'ANALISI STATICA LINEARE'!$G$9,IF(B469&lt;'ANALISI STATICA LINEARE'!$G$30,'ANALISI STATICA LINEARE'!$G$23*'ANALISI STATICA LINEARE'!$G$26*'ANALISI STATICA LINEARE'!$G$33*'ANALISI STATICA LINEARE'!$G$9*('ANALISI STATICA LINEARE'!$G$29/B469),'ANALISI STATICA LINEARE'!$G$23*'ANALISI STATICA LINEARE'!$G$26*'ANALISI STATICA LINEARE'!$G$33*'ANALISI STATICA LINEARE'!$G$9*(('ANALISI STATICA LINEARE'!$G$29*'ANALISI STATICA LINEARE'!$G$30)/B469^2))))</f>
        <v>1.4629004863660105E-2</v>
      </c>
      <c r="E469" s="20"/>
      <c r="F469" s="20"/>
      <c r="G469" s="20"/>
      <c r="H469" s="20"/>
      <c r="I469" s="20"/>
      <c r="J469" s="20"/>
      <c r="K469" s="20"/>
      <c r="L469" s="20"/>
      <c r="M469" s="20"/>
      <c r="N469" s="20"/>
    </row>
    <row r="470" spans="2:14" x14ac:dyDescent="0.25">
      <c r="B470" s="177">
        <f t="shared" si="7"/>
        <v>4.5899999999999466</v>
      </c>
      <c r="C470" s="171">
        <f>1/'ANALISI STATICA LINEARE'!$G$22*IF(B470&lt;'ANALISI STATICA LINEARE'!$G$28,'ANALISI STATICA LINEARE'!$G$23*'ANALISI STATICA LINEARE'!$G$26*'ANALISI STATICA LINEARE'!$G$32*'ANALISI STATICA LINEARE'!$G$9*(B470/'ANALISI STATICA LINEARE'!$G$28+1/('ANALISI STATICA LINEARE'!$G$32*'ANALISI STATICA LINEARE'!$G$9)*(1-B470/'ANALISI STATICA LINEARE'!$G$28)),IF(B470&lt;'ANALISI STATICA LINEARE'!$G$29,'ANALISI STATICA LINEARE'!$G$23*'ANALISI STATICA LINEARE'!$G$26*'ANALISI STATICA LINEARE'!$G$32*'ANALISI STATICA LINEARE'!$G$9,IF(B470&lt;'ANALISI STATICA LINEARE'!$G$30,'ANALISI STATICA LINEARE'!$G$23*'ANALISI STATICA LINEARE'!$G$26*'ANALISI STATICA LINEARE'!$G$32*'ANALISI STATICA LINEARE'!$G$9*('ANALISI STATICA LINEARE'!$G$29/B470),'ANALISI STATICA LINEARE'!$G$23*'ANALISI STATICA LINEARE'!$G$26*'ANALISI STATICA LINEARE'!$G$32*'ANALISI STATICA LINEARE'!$G$9*(('ANALISI STATICA LINEARE'!$G$29*'ANALISI STATICA LINEARE'!$G$30)/B470^2))))</f>
        <v>4.1948154316316592E-2</v>
      </c>
      <c r="D470" s="171">
        <f>1/'ANALISI STATICA LINEARE'!$G$22*IF(B470&lt;'ANALISI STATICA LINEARE'!$G$28,'ANALISI STATICA LINEARE'!$G$23*'ANALISI STATICA LINEARE'!$G$26*'ANALISI STATICA LINEARE'!$G$33*'ANALISI STATICA LINEARE'!$G$9*(B470/'ANALISI STATICA LINEARE'!$G$28+1/('ANALISI STATICA LINEARE'!$G$33*'ANALISI STATICA LINEARE'!$G$9)*(1-B470/'ANALISI STATICA LINEARE'!$G$28)),IF(B470&lt;'ANALISI STATICA LINEARE'!$G$29,'ANALISI STATICA LINEARE'!$G$23*'ANALISI STATICA LINEARE'!$G$26*'ANALISI STATICA LINEARE'!$G$33*'ANALISI STATICA LINEARE'!$G$9,IF(B470&lt;'ANALISI STATICA LINEARE'!$G$30,'ANALISI STATICA LINEARE'!$G$23*'ANALISI STATICA LINEARE'!$G$26*'ANALISI STATICA LINEARE'!$G$33*'ANALISI STATICA LINEARE'!$G$9*('ANALISI STATICA LINEARE'!$G$29/B470),'ANALISI STATICA LINEARE'!$G$23*'ANALISI STATICA LINEARE'!$G$26*'ANALISI STATICA LINEARE'!$G$33*'ANALISI STATICA LINEARE'!$G$9*(('ANALISI STATICA LINEARE'!$G$29*'ANALISI STATICA LINEARE'!$G$30)/B470^2))))</f>
        <v>1.4565331359832154E-2</v>
      </c>
      <c r="E470" s="20"/>
      <c r="F470" s="20"/>
      <c r="G470" s="20"/>
      <c r="H470" s="20"/>
      <c r="I470" s="20"/>
      <c r="J470" s="20"/>
      <c r="K470" s="20"/>
      <c r="L470" s="20"/>
      <c r="M470" s="20"/>
      <c r="N470" s="20"/>
    </row>
    <row r="471" spans="2:14" x14ac:dyDescent="0.25">
      <c r="B471" s="177">
        <f t="shared" si="7"/>
        <v>4.5999999999999464</v>
      </c>
      <c r="C471" s="171">
        <f>1/'ANALISI STATICA LINEARE'!$G$22*IF(B471&lt;'ANALISI STATICA LINEARE'!$G$28,'ANALISI STATICA LINEARE'!$G$23*'ANALISI STATICA LINEARE'!$G$26*'ANALISI STATICA LINEARE'!$G$32*'ANALISI STATICA LINEARE'!$G$9*(B471/'ANALISI STATICA LINEARE'!$G$28+1/('ANALISI STATICA LINEARE'!$G$32*'ANALISI STATICA LINEARE'!$G$9)*(1-B471/'ANALISI STATICA LINEARE'!$G$28)),IF(B471&lt;'ANALISI STATICA LINEARE'!$G$29,'ANALISI STATICA LINEARE'!$G$23*'ANALISI STATICA LINEARE'!$G$26*'ANALISI STATICA LINEARE'!$G$32*'ANALISI STATICA LINEARE'!$G$9,IF(B471&lt;'ANALISI STATICA LINEARE'!$G$30,'ANALISI STATICA LINEARE'!$G$23*'ANALISI STATICA LINEARE'!$G$26*'ANALISI STATICA LINEARE'!$G$32*'ANALISI STATICA LINEARE'!$G$9*('ANALISI STATICA LINEARE'!$G$29/B471),'ANALISI STATICA LINEARE'!$G$23*'ANALISI STATICA LINEARE'!$G$26*'ANALISI STATICA LINEARE'!$G$32*'ANALISI STATICA LINEARE'!$G$9*(('ANALISI STATICA LINEARE'!$G$29*'ANALISI STATICA LINEARE'!$G$30)/B471^2))))</f>
        <v>4.1765969279375696E-2</v>
      </c>
      <c r="D471" s="171">
        <f>1/'ANALISI STATICA LINEARE'!$G$22*IF(B471&lt;'ANALISI STATICA LINEARE'!$G$28,'ANALISI STATICA LINEARE'!$G$23*'ANALISI STATICA LINEARE'!$G$26*'ANALISI STATICA LINEARE'!$G$33*'ANALISI STATICA LINEARE'!$G$9*(B471/'ANALISI STATICA LINEARE'!$G$28+1/('ANALISI STATICA LINEARE'!$G$33*'ANALISI STATICA LINEARE'!$G$9)*(1-B471/'ANALISI STATICA LINEARE'!$G$28)),IF(B471&lt;'ANALISI STATICA LINEARE'!$G$29,'ANALISI STATICA LINEARE'!$G$23*'ANALISI STATICA LINEARE'!$G$26*'ANALISI STATICA LINEARE'!$G$33*'ANALISI STATICA LINEARE'!$G$9,IF(B471&lt;'ANALISI STATICA LINEARE'!$G$30,'ANALISI STATICA LINEARE'!$G$23*'ANALISI STATICA LINEARE'!$G$26*'ANALISI STATICA LINEARE'!$G$33*'ANALISI STATICA LINEARE'!$G$9*('ANALISI STATICA LINEARE'!$G$29/B471),'ANALISI STATICA LINEARE'!$G$23*'ANALISI STATICA LINEARE'!$G$26*'ANALISI STATICA LINEARE'!$G$33*'ANALISI STATICA LINEARE'!$G$9*(('ANALISI STATICA LINEARE'!$G$29*'ANALISI STATICA LINEARE'!$G$30)/B471^2))))</f>
        <v>1.4502072666449897E-2</v>
      </c>
      <c r="E471" s="20"/>
      <c r="F471" s="20"/>
      <c r="G471" s="20"/>
      <c r="H471" s="20"/>
      <c r="I471" s="20"/>
      <c r="J471" s="20"/>
      <c r="K471" s="20"/>
      <c r="L471" s="20"/>
      <c r="M471" s="20"/>
      <c r="N471" s="20"/>
    </row>
    <row r="472" spans="2:14" x14ac:dyDescent="0.25">
      <c r="B472" s="177">
        <f t="shared" si="7"/>
        <v>4.6099999999999461</v>
      </c>
      <c r="C472" s="171">
        <f>1/'ANALISI STATICA LINEARE'!$G$22*IF(B472&lt;'ANALISI STATICA LINEARE'!$G$28,'ANALISI STATICA LINEARE'!$G$23*'ANALISI STATICA LINEARE'!$G$26*'ANALISI STATICA LINEARE'!$G$32*'ANALISI STATICA LINEARE'!$G$9*(B472/'ANALISI STATICA LINEARE'!$G$28+1/('ANALISI STATICA LINEARE'!$G$32*'ANALISI STATICA LINEARE'!$G$9)*(1-B472/'ANALISI STATICA LINEARE'!$G$28)),IF(B472&lt;'ANALISI STATICA LINEARE'!$G$29,'ANALISI STATICA LINEARE'!$G$23*'ANALISI STATICA LINEARE'!$G$26*'ANALISI STATICA LINEARE'!$G$32*'ANALISI STATICA LINEARE'!$G$9,IF(B472&lt;'ANALISI STATICA LINEARE'!$G$30,'ANALISI STATICA LINEARE'!$G$23*'ANALISI STATICA LINEARE'!$G$26*'ANALISI STATICA LINEARE'!$G$32*'ANALISI STATICA LINEARE'!$G$9*('ANALISI STATICA LINEARE'!$G$29/B472),'ANALISI STATICA LINEARE'!$G$23*'ANALISI STATICA LINEARE'!$G$26*'ANALISI STATICA LINEARE'!$G$32*'ANALISI STATICA LINEARE'!$G$9*(('ANALISI STATICA LINEARE'!$G$29*'ANALISI STATICA LINEARE'!$G$30)/B472^2))))</f>
        <v>4.1584968542007134E-2</v>
      </c>
      <c r="D472" s="171">
        <f>1/'ANALISI STATICA LINEARE'!$G$22*IF(B472&lt;'ANALISI STATICA LINEARE'!$G$28,'ANALISI STATICA LINEARE'!$G$23*'ANALISI STATICA LINEARE'!$G$26*'ANALISI STATICA LINEARE'!$G$33*'ANALISI STATICA LINEARE'!$G$9*(B472/'ANALISI STATICA LINEARE'!$G$28+1/('ANALISI STATICA LINEARE'!$G$33*'ANALISI STATICA LINEARE'!$G$9)*(1-B472/'ANALISI STATICA LINEARE'!$G$28)),IF(B472&lt;'ANALISI STATICA LINEARE'!$G$29,'ANALISI STATICA LINEARE'!$G$23*'ANALISI STATICA LINEARE'!$G$26*'ANALISI STATICA LINEARE'!$G$33*'ANALISI STATICA LINEARE'!$G$9,IF(B472&lt;'ANALISI STATICA LINEARE'!$G$30,'ANALISI STATICA LINEARE'!$G$23*'ANALISI STATICA LINEARE'!$G$26*'ANALISI STATICA LINEARE'!$G$33*'ANALISI STATICA LINEARE'!$G$9*('ANALISI STATICA LINEARE'!$G$29/B472),'ANALISI STATICA LINEARE'!$G$23*'ANALISI STATICA LINEARE'!$G$26*'ANALISI STATICA LINEARE'!$G$33*'ANALISI STATICA LINEARE'!$G$9*(('ANALISI STATICA LINEARE'!$G$29*'ANALISI STATICA LINEARE'!$G$30)/B472^2))))</f>
        <v>1.4439225188196923E-2</v>
      </c>
      <c r="E472" s="20"/>
      <c r="F472" s="20"/>
      <c r="G472" s="20"/>
      <c r="H472" s="20"/>
      <c r="I472" s="20"/>
      <c r="J472" s="20"/>
      <c r="K472" s="20"/>
      <c r="L472" s="20"/>
      <c r="M472" s="20"/>
      <c r="N472" s="20"/>
    </row>
    <row r="473" spans="2:14" x14ac:dyDescent="0.25">
      <c r="B473" s="177">
        <f t="shared" si="7"/>
        <v>4.6199999999999459</v>
      </c>
      <c r="C473" s="171">
        <f>1/'ANALISI STATICA LINEARE'!$G$22*IF(B473&lt;'ANALISI STATICA LINEARE'!$G$28,'ANALISI STATICA LINEARE'!$G$23*'ANALISI STATICA LINEARE'!$G$26*'ANALISI STATICA LINEARE'!$G$32*'ANALISI STATICA LINEARE'!$G$9*(B473/'ANALISI STATICA LINEARE'!$G$28+1/('ANALISI STATICA LINEARE'!$G$32*'ANALISI STATICA LINEARE'!$G$9)*(1-B473/'ANALISI STATICA LINEARE'!$G$28)),IF(B473&lt;'ANALISI STATICA LINEARE'!$G$29,'ANALISI STATICA LINEARE'!$G$23*'ANALISI STATICA LINEARE'!$G$26*'ANALISI STATICA LINEARE'!$G$32*'ANALISI STATICA LINEARE'!$G$9,IF(B473&lt;'ANALISI STATICA LINEARE'!$G$30,'ANALISI STATICA LINEARE'!$G$23*'ANALISI STATICA LINEARE'!$G$26*'ANALISI STATICA LINEARE'!$G$32*'ANALISI STATICA LINEARE'!$G$9*('ANALISI STATICA LINEARE'!$G$29/B473),'ANALISI STATICA LINEARE'!$G$23*'ANALISI STATICA LINEARE'!$G$26*'ANALISI STATICA LINEARE'!$G$32*'ANALISI STATICA LINEARE'!$G$9*(('ANALISI STATICA LINEARE'!$G$29*'ANALISI STATICA LINEARE'!$G$30)/B473^2))))</f>
        <v>4.140514186164005E-2</v>
      </c>
      <c r="D473" s="171">
        <f>1/'ANALISI STATICA LINEARE'!$G$22*IF(B473&lt;'ANALISI STATICA LINEARE'!$G$28,'ANALISI STATICA LINEARE'!$G$23*'ANALISI STATICA LINEARE'!$G$26*'ANALISI STATICA LINEARE'!$G$33*'ANALISI STATICA LINEARE'!$G$9*(B473/'ANALISI STATICA LINEARE'!$G$28+1/('ANALISI STATICA LINEARE'!$G$33*'ANALISI STATICA LINEARE'!$G$9)*(1-B473/'ANALISI STATICA LINEARE'!$G$28)),IF(B473&lt;'ANALISI STATICA LINEARE'!$G$29,'ANALISI STATICA LINEARE'!$G$23*'ANALISI STATICA LINEARE'!$G$26*'ANALISI STATICA LINEARE'!$G$33*'ANALISI STATICA LINEARE'!$G$9,IF(B473&lt;'ANALISI STATICA LINEARE'!$G$30,'ANALISI STATICA LINEARE'!$G$23*'ANALISI STATICA LINEARE'!$G$26*'ANALISI STATICA LINEARE'!$G$33*'ANALISI STATICA LINEARE'!$G$9*('ANALISI STATICA LINEARE'!$G$29/B473),'ANALISI STATICA LINEARE'!$G$23*'ANALISI STATICA LINEARE'!$G$26*'ANALISI STATICA LINEARE'!$G$33*'ANALISI STATICA LINEARE'!$G$9*(('ANALISI STATICA LINEARE'!$G$29*'ANALISI STATICA LINEARE'!$G$30)/B473^2))))</f>
        <v>1.4376785368625019E-2</v>
      </c>
      <c r="E473" s="20"/>
      <c r="F473" s="20"/>
      <c r="G473" s="20"/>
      <c r="H473" s="20"/>
      <c r="I473" s="20"/>
      <c r="J473" s="20"/>
      <c r="K473" s="20"/>
      <c r="L473" s="20"/>
      <c r="M473" s="20"/>
      <c r="N473" s="20"/>
    </row>
    <row r="474" spans="2:14" x14ac:dyDescent="0.25">
      <c r="B474" s="177">
        <f t="shared" si="7"/>
        <v>4.6299999999999457</v>
      </c>
      <c r="C474" s="171">
        <f>1/'ANALISI STATICA LINEARE'!$G$22*IF(B474&lt;'ANALISI STATICA LINEARE'!$G$28,'ANALISI STATICA LINEARE'!$G$23*'ANALISI STATICA LINEARE'!$G$26*'ANALISI STATICA LINEARE'!$G$32*'ANALISI STATICA LINEARE'!$G$9*(B474/'ANALISI STATICA LINEARE'!$G$28+1/('ANALISI STATICA LINEARE'!$G$32*'ANALISI STATICA LINEARE'!$G$9)*(1-B474/'ANALISI STATICA LINEARE'!$G$28)),IF(B474&lt;'ANALISI STATICA LINEARE'!$G$29,'ANALISI STATICA LINEARE'!$G$23*'ANALISI STATICA LINEARE'!$G$26*'ANALISI STATICA LINEARE'!$G$32*'ANALISI STATICA LINEARE'!$G$9,IF(B474&lt;'ANALISI STATICA LINEARE'!$G$30,'ANALISI STATICA LINEARE'!$G$23*'ANALISI STATICA LINEARE'!$G$26*'ANALISI STATICA LINEARE'!$G$32*'ANALISI STATICA LINEARE'!$G$9*('ANALISI STATICA LINEARE'!$G$29/B474),'ANALISI STATICA LINEARE'!$G$23*'ANALISI STATICA LINEARE'!$G$26*'ANALISI STATICA LINEARE'!$G$32*'ANALISI STATICA LINEARE'!$G$9*(('ANALISI STATICA LINEARE'!$G$29*'ANALISI STATICA LINEARE'!$G$30)/B474^2))))</f>
        <v>4.1226479106194924E-2</v>
      </c>
      <c r="D474" s="171">
        <f>1/'ANALISI STATICA LINEARE'!$G$22*IF(B474&lt;'ANALISI STATICA LINEARE'!$G$28,'ANALISI STATICA LINEARE'!$G$23*'ANALISI STATICA LINEARE'!$G$26*'ANALISI STATICA LINEARE'!$G$33*'ANALISI STATICA LINEARE'!$G$9*(B474/'ANALISI STATICA LINEARE'!$G$28+1/('ANALISI STATICA LINEARE'!$G$33*'ANALISI STATICA LINEARE'!$G$9)*(1-B474/'ANALISI STATICA LINEARE'!$G$28)),IF(B474&lt;'ANALISI STATICA LINEARE'!$G$29,'ANALISI STATICA LINEARE'!$G$23*'ANALISI STATICA LINEARE'!$G$26*'ANALISI STATICA LINEARE'!$G$33*'ANALISI STATICA LINEARE'!$G$9,IF(B474&lt;'ANALISI STATICA LINEARE'!$G$30,'ANALISI STATICA LINEARE'!$G$23*'ANALISI STATICA LINEARE'!$G$26*'ANALISI STATICA LINEARE'!$G$33*'ANALISI STATICA LINEARE'!$G$9*('ANALISI STATICA LINEARE'!$G$29/B474),'ANALISI STATICA LINEARE'!$G$23*'ANALISI STATICA LINEARE'!$G$26*'ANALISI STATICA LINEARE'!$G$33*'ANALISI STATICA LINEARE'!$G$9*(('ANALISI STATICA LINEARE'!$G$29*'ANALISI STATICA LINEARE'!$G$30)/B474^2))))</f>
        <v>1.4314749689651015E-2</v>
      </c>
      <c r="E474" s="20"/>
      <c r="F474" s="20"/>
      <c r="G474" s="20"/>
      <c r="H474" s="20"/>
      <c r="I474" s="20"/>
      <c r="J474" s="20"/>
      <c r="K474" s="20"/>
      <c r="L474" s="20"/>
      <c r="M474" s="20"/>
      <c r="N474" s="20"/>
    </row>
    <row r="475" spans="2:14" x14ac:dyDescent="0.25">
      <c r="B475" s="177">
        <f t="shared" si="7"/>
        <v>4.6399999999999455</v>
      </c>
      <c r="C475" s="171">
        <f>1/'ANALISI STATICA LINEARE'!$G$22*IF(B475&lt;'ANALISI STATICA LINEARE'!$G$28,'ANALISI STATICA LINEARE'!$G$23*'ANALISI STATICA LINEARE'!$G$26*'ANALISI STATICA LINEARE'!$G$32*'ANALISI STATICA LINEARE'!$G$9*(B475/'ANALISI STATICA LINEARE'!$G$28+1/('ANALISI STATICA LINEARE'!$G$32*'ANALISI STATICA LINEARE'!$G$9)*(1-B475/'ANALISI STATICA LINEARE'!$G$28)),IF(B475&lt;'ANALISI STATICA LINEARE'!$G$29,'ANALISI STATICA LINEARE'!$G$23*'ANALISI STATICA LINEARE'!$G$26*'ANALISI STATICA LINEARE'!$G$32*'ANALISI STATICA LINEARE'!$G$9,IF(B475&lt;'ANALISI STATICA LINEARE'!$G$30,'ANALISI STATICA LINEARE'!$G$23*'ANALISI STATICA LINEARE'!$G$26*'ANALISI STATICA LINEARE'!$G$32*'ANALISI STATICA LINEARE'!$G$9*('ANALISI STATICA LINEARE'!$G$29/B475),'ANALISI STATICA LINEARE'!$G$23*'ANALISI STATICA LINEARE'!$G$26*'ANALISI STATICA LINEARE'!$G$32*'ANALISI STATICA LINEARE'!$G$9*(('ANALISI STATICA LINEARE'!$G$29*'ANALISI STATICA LINEARE'!$G$30)/B475^2))))</f>
        <v>4.1048970252656344E-2</v>
      </c>
      <c r="D475" s="171">
        <f>1/'ANALISI STATICA LINEARE'!$G$22*IF(B475&lt;'ANALISI STATICA LINEARE'!$G$28,'ANALISI STATICA LINEARE'!$G$23*'ANALISI STATICA LINEARE'!$G$26*'ANALISI STATICA LINEARE'!$G$33*'ANALISI STATICA LINEARE'!$G$9*(B475/'ANALISI STATICA LINEARE'!$G$28+1/('ANALISI STATICA LINEARE'!$G$33*'ANALISI STATICA LINEARE'!$G$9)*(1-B475/'ANALISI STATICA LINEARE'!$G$28)),IF(B475&lt;'ANALISI STATICA LINEARE'!$G$29,'ANALISI STATICA LINEARE'!$G$23*'ANALISI STATICA LINEARE'!$G$26*'ANALISI STATICA LINEARE'!$G$33*'ANALISI STATICA LINEARE'!$G$9,IF(B475&lt;'ANALISI STATICA LINEARE'!$G$30,'ANALISI STATICA LINEARE'!$G$23*'ANALISI STATICA LINEARE'!$G$26*'ANALISI STATICA LINEARE'!$G$33*'ANALISI STATICA LINEARE'!$G$9*('ANALISI STATICA LINEARE'!$G$29/B475),'ANALISI STATICA LINEARE'!$G$23*'ANALISI STATICA LINEARE'!$G$26*'ANALISI STATICA LINEARE'!$G$33*'ANALISI STATICA LINEARE'!$G$9*(('ANALISI STATICA LINEARE'!$G$29*'ANALISI STATICA LINEARE'!$G$30)/B475^2))))</f>
        <v>1.4253114671061232E-2</v>
      </c>
      <c r="E475" s="20"/>
      <c r="F475" s="20"/>
      <c r="G475" s="20"/>
      <c r="H475" s="20"/>
      <c r="I475" s="20"/>
      <c r="J475" s="20"/>
      <c r="K475" s="20"/>
      <c r="L475" s="20"/>
      <c r="M475" s="20"/>
      <c r="N475" s="20"/>
    </row>
    <row r="476" spans="2:14" x14ac:dyDescent="0.25">
      <c r="B476" s="177">
        <f t="shared" si="7"/>
        <v>4.6499999999999453</v>
      </c>
      <c r="C476" s="171">
        <f>1/'ANALISI STATICA LINEARE'!$G$22*IF(B476&lt;'ANALISI STATICA LINEARE'!$G$28,'ANALISI STATICA LINEARE'!$G$23*'ANALISI STATICA LINEARE'!$G$26*'ANALISI STATICA LINEARE'!$G$32*'ANALISI STATICA LINEARE'!$G$9*(B476/'ANALISI STATICA LINEARE'!$G$28+1/('ANALISI STATICA LINEARE'!$G$32*'ANALISI STATICA LINEARE'!$G$9)*(1-B476/'ANALISI STATICA LINEARE'!$G$28)),IF(B476&lt;'ANALISI STATICA LINEARE'!$G$29,'ANALISI STATICA LINEARE'!$G$23*'ANALISI STATICA LINEARE'!$G$26*'ANALISI STATICA LINEARE'!$G$32*'ANALISI STATICA LINEARE'!$G$9,IF(B476&lt;'ANALISI STATICA LINEARE'!$G$30,'ANALISI STATICA LINEARE'!$G$23*'ANALISI STATICA LINEARE'!$G$26*'ANALISI STATICA LINEARE'!$G$32*'ANALISI STATICA LINEARE'!$G$9*('ANALISI STATICA LINEARE'!$G$29/B476),'ANALISI STATICA LINEARE'!$G$23*'ANALISI STATICA LINEARE'!$G$26*'ANALISI STATICA LINEARE'!$G$32*'ANALISI STATICA LINEARE'!$G$9*(('ANALISI STATICA LINEARE'!$G$29*'ANALISI STATICA LINEARE'!$G$30)/B476^2))))</f>
        <v>4.0872605385667247E-2</v>
      </c>
      <c r="D476" s="171">
        <f>1/'ANALISI STATICA LINEARE'!$G$22*IF(B476&lt;'ANALISI STATICA LINEARE'!$G$28,'ANALISI STATICA LINEARE'!$G$23*'ANALISI STATICA LINEARE'!$G$26*'ANALISI STATICA LINEARE'!$G$33*'ANALISI STATICA LINEARE'!$G$9*(B476/'ANALISI STATICA LINEARE'!$G$28+1/('ANALISI STATICA LINEARE'!$G$33*'ANALISI STATICA LINEARE'!$G$9)*(1-B476/'ANALISI STATICA LINEARE'!$G$28)),IF(B476&lt;'ANALISI STATICA LINEARE'!$G$29,'ANALISI STATICA LINEARE'!$G$23*'ANALISI STATICA LINEARE'!$G$26*'ANALISI STATICA LINEARE'!$G$33*'ANALISI STATICA LINEARE'!$G$9,IF(B476&lt;'ANALISI STATICA LINEARE'!$G$30,'ANALISI STATICA LINEARE'!$G$23*'ANALISI STATICA LINEARE'!$G$26*'ANALISI STATICA LINEARE'!$G$33*'ANALISI STATICA LINEARE'!$G$9*('ANALISI STATICA LINEARE'!$G$29/B476),'ANALISI STATICA LINEARE'!$G$23*'ANALISI STATICA LINEARE'!$G$26*'ANALISI STATICA LINEARE'!$G$33*'ANALISI STATICA LINEARE'!$G$9*(('ANALISI STATICA LINEARE'!$G$29*'ANALISI STATICA LINEARE'!$G$30)/B476^2))))</f>
        <v>1.4191876870023349E-2</v>
      </c>
      <c r="E476" s="20"/>
      <c r="F476" s="20"/>
      <c r="G476" s="20"/>
      <c r="H476" s="20"/>
      <c r="I476" s="20"/>
      <c r="J476" s="20"/>
      <c r="K476" s="20"/>
      <c r="L476" s="20"/>
      <c r="M476" s="20"/>
      <c r="N476" s="20"/>
    </row>
    <row r="477" spans="2:14" x14ac:dyDescent="0.25">
      <c r="B477" s="177">
        <f t="shared" si="7"/>
        <v>4.6599999999999451</v>
      </c>
      <c r="C477" s="171">
        <f>1/'ANALISI STATICA LINEARE'!$G$22*IF(B477&lt;'ANALISI STATICA LINEARE'!$G$28,'ANALISI STATICA LINEARE'!$G$23*'ANALISI STATICA LINEARE'!$G$26*'ANALISI STATICA LINEARE'!$G$32*'ANALISI STATICA LINEARE'!$G$9*(B477/'ANALISI STATICA LINEARE'!$G$28+1/('ANALISI STATICA LINEARE'!$G$32*'ANALISI STATICA LINEARE'!$G$9)*(1-B477/'ANALISI STATICA LINEARE'!$G$28)),IF(B477&lt;'ANALISI STATICA LINEARE'!$G$29,'ANALISI STATICA LINEARE'!$G$23*'ANALISI STATICA LINEARE'!$G$26*'ANALISI STATICA LINEARE'!$G$32*'ANALISI STATICA LINEARE'!$G$9,IF(B477&lt;'ANALISI STATICA LINEARE'!$G$30,'ANALISI STATICA LINEARE'!$G$23*'ANALISI STATICA LINEARE'!$G$26*'ANALISI STATICA LINEARE'!$G$32*'ANALISI STATICA LINEARE'!$G$9*('ANALISI STATICA LINEARE'!$G$29/B477),'ANALISI STATICA LINEARE'!$G$23*'ANALISI STATICA LINEARE'!$G$26*'ANALISI STATICA LINEARE'!$G$32*'ANALISI STATICA LINEARE'!$G$9*(('ANALISI STATICA LINEARE'!$G$29*'ANALISI STATICA LINEARE'!$G$30)/B477^2))))</f>
        <v>4.0697374696144248E-2</v>
      </c>
      <c r="D477" s="171">
        <f>1/'ANALISI STATICA LINEARE'!$G$22*IF(B477&lt;'ANALISI STATICA LINEARE'!$G$28,'ANALISI STATICA LINEARE'!$G$23*'ANALISI STATICA LINEARE'!$G$26*'ANALISI STATICA LINEARE'!$G$33*'ANALISI STATICA LINEARE'!$G$9*(B477/'ANALISI STATICA LINEARE'!$G$28+1/('ANALISI STATICA LINEARE'!$G$33*'ANALISI STATICA LINEARE'!$G$9)*(1-B477/'ANALISI STATICA LINEARE'!$G$28)),IF(B477&lt;'ANALISI STATICA LINEARE'!$G$29,'ANALISI STATICA LINEARE'!$G$23*'ANALISI STATICA LINEARE'!$G$26*'ANALISI STATICA LINEARE'!$G$33*'ANALISI STATICA LINEARE'!$G$9,IF(B477&lt;'ANALISI STATICA LINEARE'!$G$30,'ANALISI STATICA LINEARE'!$G$23*'ANALISI STATICA LINEARE'!$G$26*'ANALISI STATICA LINEARE'!$G$33*'ANALISI STATICA LINEARE'!$G$9*('ANALISI STATICA LINEARE'!$G$29/B477),'ANALISI STATICA LINEARE'!$G$23*'ANALISI STATICA LINEARE'!$G$26*'ANALISI STATICA LINEARE'!$G$33*'ANALISI STATICA LINEARE'!$G$9*(('ANALISI STATICA LINEARE'!$G$29*'ANALISI STATICA LINEARE'!$G$30)/B477^2))))</f>
        <v>1.4131032880605642E-2</v>
      </c>
      <c r="E477" s="20"/>
      <c r="F477" s="20"/>
      <c r="G477" s="20"/>
      <c r="H477" s="20"/>
      <c r="I477" s="20"/>
      <c r="J477" s="20"/>
      <c r="K477" s="20"/>
      <c r="L477" s="20"/>
      <c r="M477" s="20"/>
      <c r="N477" s="20"/>
    </row>
    <row r="478" spans="2:14" x14ac:dyDescent="0.25">
      <c r="B478" s="177">
        <f t="shared" si="7"/>
        <v>4.6699999999999449</v>
      </c>
      <c r="C478" s="171">
        <f>1/'ANALISI STATICA LINEARE'!$G$22*IF(B478&lt;'ANALISI STATICA LINEARE'!$G$28,'ANALISI STATICA LINEARE'!$G$23*'ANALISI STATICA LINEARE'!$G$26*'ANALISI STATICA LINEARE'!$G$32*'ANALISI STATICA LINEARE'!$G$9*(B478/'ANALISI STATICA LINEARE'!$G$28+1/('ANALISI STATICA LINEARE'!$G$32*'ANALISI STATICA LINEARE'!$G$9)*(1-B478/'ANALISI STATICA LINEARE'!$G$28)),IF(B478&lt;'ANALISI STATICA LINEARE'!$G$29,'ANALISI STATICA LINEARE'!$G$23*'ANALISI STATICA LINEARE'!$G$26*'ANALISI STATICA LINEARE'!$G$32*'ANALISI STATICA LINEARE'!$G$9,IF(B478&lt;'ANALISI STATICA LINEARE'!$G$30,'ANALISI STATICA LINEARE'!$G$23*'ANALISI STATICA LINEARE'!$G$26*'ANALISI STATICA LINEARE'!$G$32*'ANALISI STATICA LINEARE'!$G$9*('ANALISI STATICA LINEARE'!$G$29/B478),'ANALISI STATICA LINEARE'!$G$23*'ANALISI STATICA LINEARE'!$G$26*'ANALISI STATICA LINEARE'!$G$32*'ANALISI STATICA LINEARE'!$G$9*(('ANALISI STATICA LINEARE'!$G$29*'ANALISI STATICA LINEARE'!$G$30)/B478^2))))</f>
        <v>4.0523268479913707E-2</v>
      </c>
      <c r="D478" s="171">
        <f>1/'ANALISI STATICA LINEARE'!$G$22*IF(B478&lt;'ANALISI STATICA LINEARE'!$G$28,'ANALISI STATICA LINEARE'!$G$23*'ANALISI STATICA LINEARE'!$G$26*'ANALISI STATICA LINEARE'!$G$33*'ANALISI STATICA LINEARE'!$G$9*(B478/'ANALISI STATICA LINEARE'!$G$28+1/('ANALISI STATICA LINEARE'!$G$33*'ANALISI STATICA LINEARE'!$G$9)*(1-B478/'ANALISI STATICA LINEARE'!$G$28)),IF(B478&lt;'ANALISI STATICA LINEARE'!$G$29,'ANALISI STATICA LINEARE'!$G$23*'ANALISI STATICA LINEARE'!$G$26*'ANALISI STATICA LINEARE'!$G$33*'ANALISI STATICA LINEARE'!$G$9,IF(B478&lt;'ANALISI STATICA LINEARE'!$G$30,'ANALISI STATICA LINEARE'!$G$23*'ANALISI STATICA LINEARE'!$G$26*'ANALISI STATICA LINEARE'!$G$33*'ANALISI STATICA LINEARE'!$G$9*('ANALISI STATICA LINEARE'!$G$29/B478),'ANALISI STATICA LINEARE'!$G$23*'ANALISI STATICA LINEARE'!$G$26*'ANALISI STATICA LINEARE'!$G$33*'ANALISI STATICA LINEARE'!$G$9*(('ANALISI STATICA LINEARE'!$G$29*'ANALISI STATICA LINEARE'!$G$30)/B478^2))))</f>
        <v>1.4070579333303371E-2</v>
      </c>
      <c r="E478" s="20"/>
      <c r="F478" s="20"/>
      <c r="G478" s="20"/>
      <c r="H478" s="20"/>
      <c r="I478" s="20"/>
      <c r="J478" s="20"/>
      <c r="K478" s="20"/>
      <c r="L478" s="20"/>
      <c r="M478" s="20"/>
      <c r="N478" s="20"/>
    </row>
    <row r="479" spans="2:14" x14ac:dyDescent="0.25">
      <c r="B479" s="177">
        <f t="shared" si="7"/>
        <v>4.6799999999999446</v>
      </c>
      <c r="C479" s="171">
        <f>1/'ANALISI STATICA LINEARE'!$G$22*IF(B479&lt;'ANALISI STATICA LINEARE'!$G$28,'ANALISI STATICA LINEARE'!$G$23*'ANALISI STATICA LINEARE'!$G$26*'ANALISI STATICA LINEARE'!$G$32*'ANALISI STATICA LINEARE'!$G$9*(B479/'ANALISI STATICA LINEARE'!$G$28+1/('ANALISI STATICA LINEARE'!$G$32*'ANALISI STATICA LINEARE'!$G$9)*(1-B479/'ANALISI STATICA LINEARE'!$G$28)),IF(B479&lt;'ANALISI STATICA LINEARE'!$G$29,'ANALISI STATICA LINEARE'!$G$23*'ANALISI STATICA LINEARE'!$G$26*'ANALISI STATICA LINEARE'!$G$32*'ANALISI STATICA LINEARE'!$G$9,IF(B479&lt;'ANALISI STATICA LINEARE'!$G$30,'ANALISI STATICA LINEARE'!$G$23*'ANALISI STATICA LINEARE'!$G$26*'ANALISI STATICA LINEARE'!$G$32*'ANALISI STATICA LINEARE'!$G$9*('ANALISI STATICA LINEARE'!$G$29/B479),'ANALISI STATICA LINEARE'!$G$23*'ANALISI STATICA LINEARE'!$G$26*'ANALISI STATICA LINEARE'!$G$32*'ANALISI STATICA LINEARE'!$G$9*(('ANALISI STATICA LINEARE'!$G$29*'ANALISI STATICA LINEARE'!$G$30)/B479^2))))</f>
        <v>4.0350277136368164E-2</v>
      </c>
      <c r="D479" s="171">
        <f>1/'ANALISI STATICA LINEARE'!$G$22*IF(B479&lt;'ANALISI STATICA LINEARE'!$G$28,'ANALISI STATICA LINEARE'!$G$23*'ANALISI STATICA LINEARE'!$G$26*'ANALISI STATICA LINEARE'!$G$33*'ANALISI STATICA LINEARE'!$G$9*(B479/'ANALISI STATICA LINEARE'!$G$28+1/('ANALISI STATICA LINEARE'!$G$33*'ANALISI STATICA LINEARE'!$G$9)*(1-B479/'ANALISI STATICA LINEARE'!$G$28)),IF(B479&lt;'ANALISI STATICA LINEARE'!$G$29,'ANALISI STATICA LINEARE'!$G$23*'ANALISI STATICA LINEARE'!$G$26*'ANALISI STATICA LINEARE'!$G$33*'ANALISI STATICA LINEARE'!$G$9,IF(B479&lt;'ANALISI STATICA LINEARE'!$G$30,'ANALISI STATICA LINEARE'!$G$23*'ANALISI STATICA LINEARE'!$G$26*'ANALISI STATICA LINEARE'!$G$33*'ANALISI STATICA LINEARE'!$G$9*('ANALISI STATICA LINEARE'!$G$29/B479),'ANALISI STATICA LINEARE'!$G$23*'ANALISI STATICA LINEARE'!$G$26*'ANALISI STATICA LINEARE'!$G$33*'ANALISI STATICA LINEARE'!$G$9*(('ANALISI STATICA LINEARE'!$G$29*'ANALISI STATICA LINEARE'!$G$30)/B479^2))))</f>
        <v>1.401051289457228E-2</v>
      </c>
      <c r="E479" s="20"/>
      <c r="F479" s="20"/>
      <c r="G479" s="20"/>
      <c r="H479" s="20"/>
      <c r="I479" s="20"/>
      <c r="J479" s="20"/>
      <c r="K479" s="20"/>
      <c r="L479" s="20"/>
      <c r="M479" s="20"/>
      <c r="N479" s="20"/>
    </row>
    <row r="480" spans="2:14" x14ac:dyDescent="0.25">
      <c r="B480" s="177">
        <f t="shared" si="7"/>
        <v>4.6899999999999444</v>
      </c>
      <c r="C480" s="171">
        <f>1/'ANALISI STATICA LINEARE'!$G$22*IF(B480&lt;'ANALISI STATICA LINEARE'!$G$28,'ANALISI STATICA LINEARE'!$G$23*'ANALISI STATICA LINEARE'!$G$26*'ANALISI STATICA LINEARE'!$G$32*'ANALISI STATICA LINEARE'!$G$9*(B480/'ANALISI STATICA LINEARE'!$G$28+1/('ANALISI STATICA LINEARE'!$G$32*'ANALISI STATICA LINEARE'!$G$9)*(1-B480/'ANALISI STATICA LINEARE'!$G$28)),IF(B480&lt;'ANALISI STATICA LINEARE'!$G$29,'ANALISI STATICA LINEARE'!$G$23*'ANALISI STATICA LINEARE'!$G$26*'ANALISI STATICA LINEARE'!$G$32*'ANALISI STATICA LINEARE'!$G$9,IF(B480&lt;'ANALISI STATICA LINEARE'!$G$30,'ANALISI STATICA LINEARE'!$G$23*'ANALISI STATICA LINEARE'!$G$26*'ANALISI STATICA LINEARE'!$G$32*'ANALISI STATICA LINEARE'!$G$9*('ANALISI STATICA LINEARE'!$G$29/B480),'ANALISI STATICA LINEARE'!$G$23*'ANALISI STATICA LINEARE'!$G$26*'ANALISI STATICA LINEARE'!$G$32*'ANALISI STATICA LINEARE'!$G$9*(('ANALISI STATICA LINEARE'!$G$29*'ANALISI STATICA LINEARE'!$G$30)/B480^2))))</f>
        <v>4.0178391167142814E-2</v>
      </c>
      <c r="D480" s="171">
        <f>1/'ANALISI STATICA LINEARE'!$G$22*IF(B480&lt;'ANALISI STATICA LINEARE'!$G$28,'ANALISI STATICA LINEARE'!$G$23*'ANALISI STATICA LINEARE'!$G$26*'ANALISI STATICA LINEARE'!$G$33*'ANALISI STATICA LINEARE'!$G$9*(B480/'ANALISI STATICA LINEARE'!$G$28+1/('ANALISI STATICA LINEARE'!$G$33*'ANALISI STATICA LINEARE'!$G$9)*(1-B480/'ANALISI STATICA LINEARE'!$G$28)),IF(B480&lt;'ANALISI STATICA LINEARE'!$G$29,'ANALISI STATICA LINEARE'!$G$23*'ANALISI STATICA LINEARE'!$G$26*'ANALISI STATICA LINEARE'!$G$33*'ANALISI STATICA LINEARE'!$G$9,IF(B480&lt;'ANALISI STATICA LINEARE'!$G$30,'ANALISI STATICA LINEARE'!$G$23*'ANALISI STATICA LINEARE'!$G$26*'ANALISI STATICA LINEARE'!$G$33*'ANALISI STATICA LINEARE'!$G$9*('ANALISI STATICA LINEARE'!$G$29/B480),'ANALISI STATICA LINEARE'!$G$23*'ANALISI STATICA LINEARE'!$G$26*'ANALISI STATICA LINEARE'!$G$33*'ANALISI STATICA LINEARE'!$G$9*(('ANALISI STATICA LINEARE'!$G$29*'ANALISI STATICA LINEARE'!$G$30)/B480^2))))</f>
        <v>1.3950830266369035E-2</v>
      </c>
      <c r="E480" s="20"/>
      <c r="F480" s="20"/>
      <c r="G480" s="20"/>
      <c r="H480" s="20"/>
      <c r="I480" s="20"/>
      <c r="J480" s="20"/>
      <c r="K480" s="20"/>
      <c r="L480" s="20"/>
      <c r="M480" s="20"/>
      <c r="N480" s="20"/>
    </row>
    <row r="481" spans="2:14" x14ac:dyDescent="0.25">
      <c r="B481" s="177">
        <f t="shared" si="7"/>
        <v>4.6999999999999442</v>
      </c>
      <c r="C481" s="171">
        <f>1/'ANALISI STATICA LINEARE'!$G$22*IF(B481&lt;'ANALISI STATICA LINEARE'!$G$28,'ANALISI STATICA LINEARE'!$G$23*'ANALISI STATICA LINEARE'!$G$26*'ANALISI STATICA LINEARE'!$G$32*'ANALISI STATICA LINEARE'!$G$9*(B481/'ANALISI STATICA LINEARE'!$G$28+1/('ANALISI STATICA LINEARE'!$G$32*'ANALISI STATICA LINEARE'!$G$9)*(1-B481/'ANALISI STATICA LINEARE'!$G$28)),IF(B481&lt;'ANALISI STATICA LINEARE'!$G$29,'ANALISI STATICA LINEARE'!$G$23*'ANALISI STATICA LINEARE'!$G$26*'ANALISI STATICA LINEARE'!$G$32*'ANALISI STATICA LINEARE'!$G$9,IF(B481&lt;'ANALISI STATICA LINEARE'!$G$30,'ANALISI STATICA LINEARE'!$G$23*'ANALISI STATICA LINEARE'!$G$26*'ANALISI STATICA LINEARE'!$G$32*'ANALISI STATICA LINEARE'!$G$9*('ANALISI STATICA LINEARE'!$G$29/B481),'ANALISI STATICA LINEARE'!$G$23*'ANALISI STATICA LINEARE'!$G$26*'ANALISI STATICA LINEARE'!$G$32*'ANALISI STATICA LINEARE'!$G$9*(('ANALISI STATICA LINEARE'!$G$29*'ANALISI STATICA LINEARE'!$G$30)/B481^2))))</f>
        <v>4.000760117481169E-2</v>
      </c>
      <c r="D481" s="171">
        <f>1/'ANALISI STATICA LINEARE'!$G$22*IF(B481&lt;'ANALISI STATICA LINEARE'!$G$28,'ANALISI STATICA LINEARE'!$G$23*'ANALISI STATICA LINEARE'!$G$26*'ANALISI STATICA LINEARE'!$G$33*'ANALISI STATICA LINEARE'!$G$9*(B481/'ANALISI STATICA LINEARE'!$G$28+1/('ANALISI STATICA LINEARE'!$G$33*'ANALISI STATICA LINEARE'!$G$9)*(1-B481/'ANALISI STATICA LINEARE'!$G$28)),IF(B481&lt;'ANALISI STATICA LINEARE'!$G$29,'ANALISI STATICA LINEARE'!$G$23*'ANALISI STATICA LINEARE'!$G$26*'ANALISI STATICA LINEARE'!$G$33*'ANALISI STATICA LINEARE'!$G$9,IF(B481&lt;'ANALISI STATICA LINEARE'!$G$30,'ANALISI STATICA LINEARE'!$G$23*'ANALISI STATICA LINEARE'!$G$26*'ANALISI STATICA LINEARE'!$G$33*'ANALISI STATICA LINEARE'!$G$9*('ANALISI STATICA LINEARE'!$G$29/B481),'ANALISI STATICA LINEARE'!$G$23*'ANALISI STATICA LINEARE'!$G$26*'ANALISI STATICA LINEARE'!$G$33*'ANALISI STATICA LINEARE'!$G$9*(('ANALISI STATICA LINEARE'!$G$29*'ANALISI STATICA LINEARE'!$G$30)/B481^2))))</f>
        <v>1.3891528185698504E-2</v>
      </c>
      <c r="E481" s="20"/>
      <c r="F481" s="20"/>
      <c r="G481" s="20"/>
      <c r="H481" s="20"/>
      <c r="I481" s="20"/>
      <c r="J481" s="20"/>
      <c r="K481" s="20"/>
      <c r="L481" s="20"/>
      <c r="M481" s="20"/>
      <c r="N481" s="20"/>
    </row>
    <row r="482" spans="2:14" x14ac:dyDescent="0.25">
      <c r="B482" s="177">
        <f t="shared" si="7"/>
        <v>4.709999999999944</v>
      </c>
      <c r="C482" s="171">
        <f>1/'ANALISI STATICA LINEARE'!$G$22*IF(B482&lt;'ANALISI STATICA LINEARE'!$G$28,'ANALISI STATICA LINEARE'!$G$23*'ANALISI STATICA LINEARE'!$G$26*'ANALISI STATICA LINEARE'!$G$32*'ANALISI STATICA LINEARE'!$G$9*(B482/'ANALISI STATICA LINEARE'!$G$28+1/('ANALISI STATICA LINEARE'!$G$32*'ANALISI STATICA LINEARE'!$G$9)*(1-B482/'ANALISI STATICA LINEARE'!$G$28)),IF(B482&lt;'ANALISI STATICA LINEARE'!$G$29,'ANALISI STATICA LINEARE'!$G$23*'ANALISI STATICA LINEARE'!$G$26*'ANALISI STATICA LINEARE'!$G$32*'ANALISI STATICA LINEARE'!$G$9,IF(B482&lt;'ANALISI STATICA LINEARE'!$G$30,'ANALISI STATICA LINEARE'!$G$23*'ANALISI STATICA LINEARE'!$G$26*'ANALISI STATICA LINEARE'!$G$32*'ANALISI STATICA LINEARE'!$G$9*('ANALISI STATICA LINEARE'!$G$29/B482),'ANALISI STATICA LINEARE'!$G$23*'ANALISI STATICA LINEARE'!$G$26*'ANALISI STATICA LINEARE'!$G$32*'ANALISI STATICA LINEARE'!$G$9*(('ANALISI STATICA LINEARE'!$G$29*'ANALISI STATICA LINEARE'!$G$30)/B482^2))))</f>
        <v>3.983789786160314E-2</v>
      </c>
      <c r="D482" s="171">
        <f>1/'ANALISI STATICA LINEARE'!$G$22*IF(B482&lt;'ANALISI STATICA LINEARE'!$G$28,'ANALISI STATICA LINEARE'!$G$23*'ANALISI STATICA LINEARE'!$G$26*'ANALISI STATICA LINEARE'!$G$33*'ANALISI STATICA LINEARE'!$G$9*(B482/'ANALISI STATICA LINEARE'!$G$28+1/('ANALISI STATICA LINEARE'!$G$33*'ANALISI STATICA LINEARE'!$G$9)*(1-B482/'ANALISI STATICA LINEARE'!$G$28)),IF(B482&lt;'ANALISI STATICA LINEARE'!$G$29,'ANALISI STATICA LINEARE'!$G$23*'ANALISI STATICA LINEARE'!$G$26*'ANALISI STATICA LINEARE'!$G$33*'ANALISI STATICA LINEARE'!$G$9,IF(B482&lt;'ANALISI STATICA LINEARE'!$G$30,'ANALISI STATICA LINEARE'!$G$23*'ANALISI STATICA LINEARE'!$G$26*'ANALISI STATICA LINEARE'!$G$33*'ANALISI STATICA LINEARE'!$G$9*('ANALISI STATICA LINEARE'!$G$29/B482),'ANALISI STATICA LINEARE'!$G$23*'ANALISI STATICA LINEARE'!$G$26*'ANALISI STATICA LINEARE'!$G$33*'ANALISI STATICA LINEARE'!$G$9*(('ANALISI STATICA LINEARE'!$G$29*'ANALISI STATICA LINEARE'!$G$30)/B482^2))))</f>
        <v>1.3832603424167757E-2</v>
      </c>
      <c r="E482" s="20"/>
      <c r="F482" s="20"/>
      <c r="G482" s="20"/>
      <c r="H482" s="20"/>
      <c r="I482" s="20"/>
      <c r="J482" s="20"/>
      <c r="K482" s="20"/>
      <c r="L482" s="20"/>
      <c r="M482" s="20"/>
      <c r="N482" s="20"/>
    </row>
    <row r="483" spans="2:14" x14ac:dyDescent="0.25">
      <c r="B483" s="177">
        <f t="shared" si="7"/>
        <v>4.7199999999999438</v>
      </c>
      <c r="C483" s="171">
        <f>1/'ANALISI STATICA LINEARE'!$G$22*IF(B483&lt;'ANALISI STATICA LINEARE'!$G$28,'ANALISI STATICA LINEARE'!$G$23*'ANALISI STATICA LINEARE'!$G$26*'ANALISI STATICA LINEARE'!$G$32*'ANALISI STATICA LINEARE'!$G$9*(B483/'ANALISI STATICA LINEARE'!$G$28+1/('ANALISI STATICA LINEARE'!$G$32*'ANALISI STATICA LINEARE'!$G$9)*(1-B483/'ANALISI STATICA LINEARE'!$G$28)),IF(B483&lt;'ANALISI STATICA LINEARE'!$G$29,'ANALISI STATICA LINEARE'!$G$23*'ANALISI STATICA LINEARE'!$G$26*'ANALISI STATICA LINEARE'!$G$32*'ANALISI STATICA LINEARE'!$G$9,IF(B483&lt;'ANALISI STATICA LINEARE'!$G$30,'ANALISI STATICA LINEARE'!$G$23*'ANALISI STATICA LINEARE'!$G$26*'ANALISI STATICA LINEARE'!$G$32*'ANALISI STATICA LINEARE'!$G$9*('ANALISI STATICA LINEARE'!$G$29/B483),'ANALISI STATICA LINEARE'!$G$23*'ANALISI STATICA LINEARE'!$G$26*'ANALISI STATICA LINEARE'!$G$32*'ANALISI STATICA LINEARE'!$G$9*(('ANALISI STATICA LINEARE'!$G$29*'ANALISI STATICA LINEARE'!$G$30)/B483^2))))</f>
        <v>3.9669272028134445E-2</v>
      </c>
      <c r="D483" s="171">
        <f>1/'ANALISI STATICA LINEARE'!$G$22*IF(B483&lt;'ANALISI STATICA LINEARE'!$G$28,'ANALISI STATICA LINEARE'!$G$23*'ANALISI STATICA LINEARE'!$G$26*'ANALISI STATICA LINEARE'!$G$33*'ANALISI STATICA LINEARE'!$G$9*(B483/'ANALISI STATICA LINEARE'!$G$28+1/('ANALISI STATICA LINEARE'!$G$33*'ANALISI STATICA LINEARE'!$G$9)*(1-B483/'ANALISI STATICA LINEARE'!$G$28)),IF(B483&lt;'ANALISI STATICA LINEARE'!$G$29,'ANALISI STATICA LINEARE'!$G$23*'ANALISI STATICA LINEARE'!$G$26*'ANALISI STATICA LINEARE'!$G$33*'ANALISI STATICA LINEARE'!$G$9,IF(B483&lt;'ANALISI STATICA LINEARE'!$G$30,'ANALISI STATICA LINEARE'!$G$23*'ANALISI STATICA LINEARE'!$G$26*'ANALISI STATICA LINEARE'!$G$33*'ANALISI STATICA LINEARE'!$G$9*('ANALISI STATICA LINEARE'!$G$29/B483),'ANALISI STATICA LINEARE'!$G$23*'ANALISI STATICA LINEARE'!$G$26*'ANALISI STATICA LINEARE'!$G$33*'ANALISI STATICA LINEARE'!$G$9*(('ANALISI STATICA LINEARE'!$G$29*'ANALISI STATICA LINEARE'!$G$30)/B483^2))))</f>
        <v>1.3774052787546683E-2</v>
      </c>
      <c r="E483" s="20"/>
      <c r="F483" s="20"/>
      <c r="G483" s="20"/>
      <c r="H483" s="20"/>
      <c r="I483" s="20"/>
      <c r="J483" s="20"/>
      <c r="K483" s="20"/>
      <c r="L483" s="20"/>
      <c r="M483" s="20"/>
      <c r="N483" s="20"/>
    </row>
    <row r="484" spans="2:14" x14ac:dyDescent="0.25">
      <c r="B484" s="177">
        <f t="shared" si="7"/>
        <v>4.7299999999999436</v>
      </c>
      <c r="C484" s="171">
        <f>1/'ANALISI STATICA LINEARE'!$G$22*IF(B484&lt;'ANALISI STATICA LINEARE'!$G$28,'ANALISI STATICA LINEARE'!$G$23*'ANALISI STATICA LINEARE'!$G$26*'ANALISI STATICA LINEARE'!$G$32*'ANALISI STATICA LINEARE'!$G$9*(B484/'ANALISI STATICA LINEARE'!$G$28+1/('ANALISI STATICA LINEARE'!$G$32*'ANALISI STATICA LINEARE'!$G$9)*(1-B484/'ANALISI STATICA LINEARE'!$G$28)),IF(B484&lt;'ANALISI STATICA LINEARE'!$G$29,'ANALISI STATICA LINEARE'!$G$23*'ANALISI STATICA LINEARE'!$G$26*'ANALISI STATICA LINEARE'!$G$32*'ANALISI STATICA LINEARE'!$G$9,IF(B484&lt;'ANALISI STATICA LINEARE'!$G$30,'ANALISI STATICA LINEARE'!$G$23*'ANALISI STATICA LINEARE'!$G$26*'ANALISI STATICA LINEARE'!$G$32*'ANALISI STATICA LINEARE'!$G$9*('ANALISI STATICA LINEARE'!$G$29/B484),'ANALISI STATICA LINEARE'!$G$23*'ANALISI STATICA LINEARE'!$G$26*'ANALISI STATICA LINEARE'!$G$32*'ANALISI STATICA LINEARE'!$G$9*(('ANALISI STATICA LINEARE'!$G$29*'ANALISI STATICA LINEARE'!$G$30)/B484^2))))</f>
        <v>3.9501714572165003E-2</v>
      </c>
      <c r="D484" s="171">
        <f>1/'ANALISI STATICA LINEARE'!$G$22*IF(B484&lt;'ANALISI STATICA LINEARE'!$G$28,'ANALISI STATICA LINEARE'!$G$23*'ANALISI STATICA LINEARE'!$G$26*'ANALISI STATICA LINEARE'!$G$33*'ANALISI STATICA LINEARE'!$G$9*(B484/'ANALISI STATICA LINEARE'!$G$28+1/('ANALISI STATICA LINEARE'!$G$33*'ANALISI STATICA LINEARE'!$G$9)*(1-B484/'ANALISI STATICA LINEARE'!$G$28)),IF(B484&lt;'ANALISI STATICA LINEARE'!$G$29,'ANALISI STATICA LINEARE'!$G$23*'ANALISI STATICA LINEARE'!$G$26*'ANALISI STATICA LINEARE'!$G$33*'ANALISI STATICA LINEARE'!$G$9,IF(B484&lt;'ANALISI STATICA LINEARE'!$G$30,'ANALISI STATICA LINEARE'!$G$23*'ANALISI STATICA LINEARE'!$G$26*'ANALISI STATICA LINEARE'!$G$33*'ANALISI STATICA LINEARE'!$G$9*('ANALISI STATICA LINEARE'!$G$29/B484),'ANALISI STATICA LINEARE'!$G$23*'ANALISI STATICA LINEARE'!$G$26*'ANALISI STATICA LINEARE'!$G$33*'ANALISI STATICA LINEARE'!$G$9*(('ANALISI STATICA LINEARE'!$G$29*'ANALISI STATICA LINEARE'!$G$30)/B484^2))))</f>
        <v>1.3715873115335071E-2</v>
      </c>
      <c r="E484" s="20"/>
      <c r="F484" s="20"/>
      <c r="G484" s="20"/>
      <c r="H484" s="20"/>
      <c r="I484" s="20"/>
      <c r="J484" s="20"/>
      <c r="K484" s="20"/>
      <c r="L484" s="20"/>
      <c r="M484" s="20"/>
      <c r="N484" s="20"/>
    </row>
    <row r="485" spans="2:14" x14ac:dyDescent="0.25">
      <c r="B485" s="177">
        <f t="shared" si="7"/>
        <v>4.7399999999999434</v>
      </c>
      <c r="C485" s="171">
        <f>1/'ANALISI STATICA LINEARE'!$G$22*IF(B485&lt;'ANALISI STATICA LINEARE'!$G$28,'ANALISI STATICA LINEARE'!$G$23*'ANALISI STATICA LINEARE'!$G$26*'ANALISI STATICA LINEARE'!$G$32*'ANALISI STATICA LINEARE'!$G$9*(B485/'ANALISI STATICA LINEARE'!$G$28+1/('ANALISI STATICA LINEARE'!$G$32*'ANALISI STATICA LINEARE'!$G$9)*(1-B485/'ANALISI STATICA LINEARE'!$G$28)),IF(B485&lt;'ANALISI STATICA LINEARE'!$G$29,'ANALISI STATICA LINEARE'!$G$23*'ANALISI STATICA LINEARE'!$G$26*'ANALISI STATICA LINEARE'!$G$32*'ANALISI STATICA LINEARE'!$G$9,IF(B485&lt;'ANALISI STATICA LINEARE'!$G$30,'ANALISI STATICA LINEARE'!$G$23*'ANALISI STATICA LINEARE'!$G$26*'ANALISI STATICA LINEARE'!$G$32*'ANALISI STATICA LINEARE'!$G$9*('ANALISI STATICA LINEARE'!$G$29/B485),'ANALISI STATICA LINEARE'!$G$23*'ANALISI STATICA LINEARE'!$G$26*'ANALISI STATICA LINEARE'!$G$32*'ANALISI STATICA LINEARE'!$G$9*(('ANALISI STATICA LINEARE'!$G$29*'ANALISI STATICA LINEARE'!$G$30)/B485^2))))</f>
        <v>3.9335216487368041E-2</v>
      </c>
      <c r="D485" s="171">
        <f>1/'ANALISI STATICA LINEARE'!$G$22*IF(B485&lt;'ANALISI STATICA LINEARE'!$G$28,'ANALISI STATICA LINEARE'!$G$23*'ANALISI STATICA LINEARE'!$G$26*'ANALISI STATICA LINEARE'!$G$33*'ANALISI STATICA LINEARE'!$G$9*(B485/'ANALISI STATICA LINEARE'!$G$28+1/('ANALISI STATICA LINEARE'!$G$33*'ANALISI STATICA LINEARE'!$G$9)*(1-B485/'ANALISI STATICA LINEARE'!$G$28)),IF(B485&lt;'ANALISI STATICA LINEARE'!$G$29,'ANALISI STATICA LINEARE'!$G$23*'ANALISI STATICA LINEARE'!$G$26*'ANALISI STATICA LINEARE'!$G$33*'ANALISI STATICA LINEARE'!$G$9,IF(B485&lt;'ANALISI STATICA LINEARE'!$G$30,'ANALISI STATICA LINEARE'!$G$23*'ANALISI STATICA LINEARE'!$G$26*'ANALISI STATICA LINEARE'!$G$33*'ANALISI STATICA LINEARE'!$G$9*('ANALISI STATICA LINEARE'!$G$29/B485),'ANALISI STATICA LINEARE'!$G$23*'ANALISI STATICA LINEARE'!$G$26*'ANALISI STATICA LINEARE'!$G$33*'ANALISI STATICA LINEARE'!$G$9*(('ANALISI STATICA LINEARE'!$G$29*'ANALISI STATICA LINEARE'!$G$30)/B485^2))))</f>
        <v>1.3658061280336128E-2</v>
      </c>
      <c r="E485" s="20"/>
      <c r="F485" s="20"/>
      <c r="G485" s="20"/>
      <c r="H485" s="20"/>
      <c r="I485" s="20"/>
      <c r="J485" s="20"/>
      <c r="K485" s="20"/>
      <c r="L485" s="20"/>
      <c r="M485" s="20"/>
      <c r="N485" s="20"/>
    </row>
    <row r="486" spans="2:14" x14ac:dyDescent="0.25">
      <c r="B486" s="177">
        <f t="shared" si="7"/>
        <v>4.7499999999999432</v>
      </c>
      <c r="C486" s="171">
        <f>1/'ANALISI STATICA LINEARE'!$G$22*IF(B486&lt;'ANALISI STATICA LINEARE'!$G$28,'ANALISI STATICA LINEARE'!$G$23*'ANALISI STATICA LINEARE'!$G$26*'ANALISI STATICA LINEARE'!$G$32*'ANALISI STATICA LINEARE'!$G$9*(B486/'ANALISI STATICA LINEARE'!$G$28+1/('ANALISI STATICA LINEARE'!$G$32*'ANALISI STATICA LINEARE'!$G$9)*(1-B486/'ANALISI STATICA LINEARE'!$G$28)),IF(B486&lt;'ANALISI STATICA LINEARE'!$G$29,'ANALISI STATICA LINEARE'!$G$23*'ANALISI STATICA LINEARE'!$G$26*'ANALISI STATICA LINEARE'!$G$32*'ANALISI STATICA LINEARE'!$G$9,IF(B486&lt;'ANALISI STATICA LINEARE'!$G$30,'ANALISI STATICA LINEARE'!$G$23*'ANALISI STATICA LINEARE'!$G$26*'ANALISI STATICA LINEARE'!$G$32*'ANALISI STATICA LINEARE'!$G$9*('ANALISI STATICA LINEARE'!$G$29/B486),'ANALISI STATICA LINEARE'!$G$23*'ANALISI STATICA LINEARE'!$G$26*'ANALISI STATICA LINEARE'!$G$32*'ANALISI STATICA LINEARE'!$G$9*(('ANALISI STATICA LINEARE'!$G$29*'ANALISI STATICA LINEARE'!$G$30)/B486^2))))</f>
        <v>3.9169768862120348E-2</v>
      </c>
      <c r="D486" s="171">
        <f>1/'ANALISI STATICA LINEARE'!$G$22*IF(B486&lt;'ANALISI STATICA LINEARE'!$G$28,'ANALISI STATICA LINEARE'!$G$23*'ANALISI STATICA LINEARE'!$G$26*'ANALISI STATICA LINEARE'!$G$33*'ANALISI STATICA LINEARE'!$G$9*(B486/'ANALISI STATICA LINEARE'!$G$28+1/('ANALISI STATICA LINEARE'!$G$33*'ANALISI STATICA LINEARE'!$G$9)*(1-B486/'ANALISI STATICA LINEARE'!$G$28)),IF(B486&lt;'ANALISI STATICA LINEARE'!$G$29,'ANALISI STATICA LINEARE'!$G$23*'ANALISI STATICA LINEARE'!$G$26*'ANALISI STATICA LINEARE'!$G$33*'ANALISI STATICA LINEARE'!$G$9,IF(B486&lt;'ANALISI STATICA LINEARE'!$G$30,'ANALISI STATICA LINEARE'!$G$23*'ANALISI STATICA LINEARE'!$G$26*'ANALISI STATICA LINEARE'!$G$33*'ANALISI STATICA LINEARE'!$G$9*('ANALISI STATICA LINEARE'!$G$29/B486),'ANALISI STATICA LINEARE'!$G$23*'ANALISI STATICA LINEARE'!$G$26*'ANALISI STATICA LINEARE'!$G$33*'ANALISI STATICA LINEARE'!$G$9*(('ANALISI STATICA LINEARE'!$G$29*'ANALISI STATICA LINEARE'!$G$30)/B486^2))))</f>
        <v>1.3600614188236233E-2</v>
      </c>
      <c r="E486" s="20"/>
      <c r="F486" s="20"/>
      <c r="G486" s="20"/>
      <c r="H486" s="20"/>
      <c r="I486" s="20"/>
      <c r="J486" s="20"/>
      <c r="K486" s="20"/>
      <c r="L486" s="20"/>
      <c r="M486" s="20"/>
      <c r="N486" s="20"/>
    </row>
    <row r="487" spans="2:14" x14ac:dyDescent="0.25">
      <c r="B487" s="177">
        <f t="shared" si="7"/>
        <v>4.7599999999999429</v>
      </c>
      <c r="C487" s="171">
        <f>1/'ANALISI STATICA LINEARE'!$G$22*IF(B487&lt;'ANALISI STATICA LINEARE'!$G$28,'ANALISI STATICA LINEARE'!$G$23*'ANALISI STATICA LINEARE'!$G$26*'ANALISI STATICA LINEARE'!$G$32*'ANALISI STATICA LINEARE'!$G$9*(B487/'ANALISI STATICA LINEARE'!$G$28+1/('ANALISI STATICA LINEARE'!$G$32*'ANALISI STATICA LINEARE'!$G$9)*(1-B487/'ANALISI STATICA LINEARE'!$G$28)),IF(B487&lt;'ANALISI STATICA LINEARE'!$G$29,'ANALISI STATICA LINEARE'!$G$23*'ANALISI STATICA LINEARE'!$G$26*'ANALISI STATICA LINEARE'!$G$32*'ANALISI STATICA LINEARE'!$G$9,IF(B487&lt;'ANALISI STATICA LINEARE'!$G$30,'ANALISI STATICA LINEARE'!$G$23*'ANALISI STATICA LINEARE'!$G$26*'ANALISI STATICA LINEARE'!$G$32*'ANALISI STATICA LINEARE'!$G$9*('ANALISI STATICA LINEARE'!$G$29/B487),'ANALISI STATICA LINEARE'!$G$23*'ANALISI STATICA LINEARE'!$G$26*'ANALISI STATICA LINEARE'!$G$32*'ANALISI STATICA LINEARE'!$G$9*(('ANALISI STATICA LINEARE'!$G$29*'ANALISI STATICA LINEARE'!$G$30)/B487^2))))</f>
        <v>3.9005362878309725E-2</v>
      </c>
      <c r="D487" s="171">
        <f>1/'ANALISI STATICA LINEARE'!$G$22*IF(B487&lt;'ANALISI STATICA LINEARE'!$G$28,'ANALISI STATICA LINEARE'!$G$23*'ANALISI STATICA LINEARE'!$G$26*'ANALISI STATICA LINEARE'!$G$33*'ANALISI STATICA LINEARE'!$G$9*(B487/'ANALISI STATICA LINEARE'!$G$28+1/('ANALISI STATICA LINEARE'!$G$33*'ANALISI STATICA LINEARE'!$G$9)*(1-B487/'ANALISI STATICA LINEARE'!$G$28)),IF(B487&lt;'ANALISI STATICA LINEARE'!$G$29,'ANALISI STATICA LINEARE'!$G$23*'ANALISI STATICA LINEARE'!$G$26*'ANALISI STATICA LINEARE'!$G$33*'ANALISI STATICA LINEARE'!$G$9,IF(B487&lt;'ANALISI STATICA LINEARE'!$G$30,'ANALISI STATICA LINEARE'!$G$23*'ANALISI STATICA LINEARE'!$G$26*'ANALISI STATICA LINEARE'!$G$33*'ANALISI STATICA LINEARE'!$G$9*('ANALISI STATICA LINEARE'!$G$29/B487),'ANALISI STATICA LINEARE'!$G$23*'ANALISI STATICA LINEARE'!$G$26*'ANALISI STATICA LINEARE'!$G$33*'ANALISI STATICA LINEARE'!$G$9*(('ANALISI STATICA LINEARE'!$G$29*'ANALISI STATICA LINEARE'!$G$30)/B487^2))))</f>
        <v>1.3543528777190878E-2</v>
      </c>
      <c r="E487" s="20"/>
      <c r="F487" s="20"/>
      <c r="G487" s="20"/>
      <c r="H487" s="20"/>
      <c r="I487" s="20"/>
      <c r="J487" s="20"/>
      <c r="K487" s="20"/>
      <c r="L487" s="20"/>
      <c r="M487" s="20"/>
      <c r="N487" s="20"/>
    </row>
    <row r="488" spans="2:14" x14ac:dyDescent="0.25">
      <c r="B488" s="177">
        <f t="shared" si="7"/>
        <v>4.7699999999999427</v>
      </c>
      <c r="C488" s="171">
        <f>1/'ANALISI STATICA LINEARE'!$G$22*IF(B488&lt;'ANALISI STATICA LINEARE'!$G$28,'ANALISI STATICA LINEARE'!$G$23*'ANALISI STATICA LINEARE'!$G$26*'ANALISI STATICA LINEARE'!$G$32*'ANALISI STATICA LINEARE'!$G$9*(B488/'ANALISI STATICA LINEARE'!$G$28+1/('ANALISI STATICA LINEARE'!$G$32*'ANALISI STATICA LINEARE'!$G$9)*(1-B488/'ANALISI STATICA LINEARE'!$G$28)),IF(B488&lt;'ANALISI STATICA LINEARE'!$G$29,'ANALISI STATICA LINEARE'!$G$23*'ANALISI STATICA LINEARE'!$G$26*'ANALISI STATICA LINEARE'!$G$32*'ANALISI STATICA LINEARE'!$G$9,IF(B488&lt;'ANALISI STATICA LINEARE'!$G$30,'ANALISI STATICA LINEARE'!$G$23*'ANALISI STATICA LINEARE'!$G$26*'ANALISI STATICA LINEARE'!$G$32*'ANALISI STATICA LINEARE'!$G$9*('ANALISI STATICA LINEARE'!$G$29/B488),'ANALISI STATICA LINEARE'!$G$23*'ANALISI STATICA LINEARE'!$G$26*'ANALISI STATICA LINEARE'!$G$32*'ANALISI STATICA LINEARE'!$G$9*(('ANALISI STATICA LINEARE'!$G$29*'ANALISI STATICA LINEARE'!$G$30)/B488^2))))</f>
        <v>3.8841989810160044E-2</v>
      </c>
      <c r="D488" s="171">
        <f>1/'ANALISI STATICA LINEARE'!$G$22*IF(B488&lt;'ANALISI STATICA LINEARE'!$G$28,'ANALISI STATICA LINEARE'!$G$23*'ANALISI STATICA LINEARE'!$G$26*'ANALISI STATICA LINEARE'!$G$33*'ANALISI STATICA LINEARE'!$G$9*(B488/'ANALISI STATICA LINEARE'!$G$28+1/('ANALISI STATICA LINEARE'!$G$33*'ANALISI STATICA LINEARE'!$G$9)*(1-B488/'ANALISI STATICA LINEARE'!$G$28)),IF(B488&lt;'ANALISI STATICA LINEARE'!$G$29,'ANALISI STATICA LINEARE'!$G$23*'ANALISI STATICA LINEARE'!$G$26*'ANALISI STATICA LINEARE'!$G$33*'ANALISI STATICA LINEARE'!$G$9,IF(B488&lt;'ANALISI STATICA LINEARE'!$G$30,'ANALISI STATICA LINEARE'!$G$23*'ANALISI STATICA LINEARE'!$G$26*'ANALISI STATICA LINEARE'!$G$33*'ANALISI STATICA LINEARE'!$G$9*('ANALISI STATICA LINEARE'!$G$29/B488),'ANALISI STATICA LINEARE'!$G$23*'ANALISI STATICA LINEARE'!$G$26*'ANALISI STATICA LINEARE'!$G$33*'ANALISI STATICA LINEARE'!$G$9*(('ANALISI STATICA LINEARE'!$G$29*'ANALISI STATICA LINEARE'!$G$30)/B488^2))))</f>
        <v>1.3486802017416684E-2</v>
      </c>
      <c r="E488" s="20"/>
      <c r="F488" s="20"/>
      <c r="G488" s="20"/>
      <c r="H488" s="20"/>
      <c r="I488" s="20"/>
      <c r="J488" s="20"/>
      <c r="K488" s="20"/>
      <c r="L488" s="20"/>
      <c r="M488" s="20"/>
      <c r="N488" s="20"/>
    </row>
    <row r="489" spans="2:14" x14ac:dyDescent="0.25">
      <c r="B489" s="177">
        <f t="shared" si="7"/>
        <v>4.7799999999999425</v>
      </c>
      <c r="C489" s="171">
        <f>1/'ANALISI STATICA LINEARE'!$G$22*IF(B489&lt;'ANALISI STATICA LINEARE'!$G$28,'ANALISI STATICA LINEARE'!$G$23*'ANALISI STATICA LINEARE'!$G$26*'ANALISI STATICA LINEARE'!$G$32*'ANALISI STATICA LINEARE'!$G$9*(B489/'ANALISI STATICA LINEARE'!$G$28+1/('ANALISI STATICA LINEARE'!$G$32*'ANALISI STATICA LINEARE'!$G$9)*(1-B489/'ANALISI STATICA LINEARE'!$G$28)),IF(B489&lt;'ANALISI STATICA LINEARE'!$G$29,'ANALISI STATICA LINEARE'!$G$23*'ANALISI STATICA LINEARE'!$G$26*'ANALISI STATICA LINEARE'!$G$32*'ANALISI STATICA LINEARE'!$G$9,IF(B489&lt;'ANALISI STATICA LINEARE'!$G$30,'ANALISI STATICA LINEARE'!$G$23*'ANALISI STATICA LINEARE'!$G$26*'ANALISI STATICA LINEARE'!$G$32*'ANALISI STATICA LINEARE'!$G$9*('ANALISI STATICA LINEARE'!$G$29/B489),'ANALISI STATICA LINEARE'!$G$23*'ANALISI STATICA LINEARE'!$G$26*'ANALISI STATICA LINEARE'!$G$32*'ANALISI STATICA LINEARE'!$G$9*(('ANALISI STATICA LINEARE'!$G$29*'ANALISI STATICA LINEARE'!$G$30)/B489^2))))</f>
        <v>3.8679641023073405E-2</v>
      </c>
      <c r="D489" s="171">
        <f>1/'ANALISI STATICA LINEARE'!$G$22*IF(B489&lt;'ANALISI STATICA LINEARE'!$G$28,'ANALISI STATICA LINEARE'!$G$23*'ANALISI STATICA LINEARE'!$G$26*'ANALISI STATICA LINEARE'!$G$33*'ANALISI STATICA LINEARE'!$G$9*(B489/'ANALISI STATICA LINEARE'!$G$28+1/('ANALISI STATICA LINEARE'!$G$33*'ANALISI STATICA LINEARE'!$G$9)*(1-B489/'ANALISI STATICA LINEARE'!$G$28)),IF(B489&lt;'ANALISI STATICA LINEARE'!$G$29,'ANALISI STATICA LINEARE'!$G$23*'ANALISI STATICA LINEARE'!$G$26*'ANALISI STATICA LINEARE'!$G$33*'ANALISI STATICA LINEARE'!$G$9,IF(B489&lt;'ANALISI STATICA LINEARE'!$G$30,'ANALISI STATICA LINEARE'!$G$23*'ANALISI STATICA LINEARE'!$G$26*'ANALISI STATICA LINEARE'!$G$33*'ANALISI STATICA LINEARE'!$G$9*('ANALISI STATICA LINEARE'!$G$29/B489),'ANALISI STATICA LINEARE'!$G$23*'ANALISI STATICA LINEARE'!$G$26*'ANALISI STATICA LINEARE'!$G$33*'ANALISI STATICA LINEARE'!$G$9*(('ANALISI STATICA LINEARE'!$G$29*'ANALISI STATICA LINEARE'!$G$30)/B489^2))))</f>
        <v>1.343043091078938E-2</v>
      </c>
      <c r="E489" s="20"/>
      <c r="F489" s="20"/>
      <c r="G489" s="20"/>
      <c r="H489" s="20"/>
      <c r="I489" s="20"/>
      <c r="J489" s="20"/>
      <c r="K489" s="20"/>
      <c r="L489" s="20"/>
      <c r="M489" s="20"/>
      <c r="N489" s="20"/>
    </row>
    <row r="490" spans="2:14" x14ac:dyDescent="0.25">
      <c r="B490" s="177">
        <f t="shared" si="7"/>
        <v>4.7899999999999423</v>
      </c>
      <c r="C490" s="171">
        <f>1/'ANALISI STATICA LINEARE'!$G$22*IF(B490&lt;'ANALISI STATICA LINEARE'!$G$28,'ANALISI STATICA LINEARE'!$G$23*'ANALISI STATICA LINEARE'!$G$26*'ANALISI STATICA LINEARE'!$G$32*'ANALISI STATICA LINEARE'!$G$9*(B490/'ANALISI STATICA LINEARE'!$G$28+1/('ANALISI STATICA LINEARE'!$G$32*'ANALISI STATICA LINEARE'!$G$9)*(1-B490/'ANALISI STATICA LINEARE'!$G$28)),IF(B490&lt;'ANALISI STATICA LINEARE'!$G$29,'ANALISI STATICA LINEARE'!$G$23*'ANALISI STATICA LINEARE'!$G$26*'ANALISI STATICA LINEARE'!$G$32*'ANALISI STATICA LINEARE'!$G$9,IF(B490&lt;'ANALISI STATICA LINEARE'!$G$30,'ANALISI STATICA LINEARE'!$G$23*'ANALISI STATICA LINEARE'!$G$26*'ANALISI STATICA LINEARE'!$G$32*'ANALISI STATICA LINEARE'!$G$9*('ANALISI STATICA LINEARE'!$G$29/B490),'ANALISI STATICA LINEARE'!$G$23*'ANALISI STATICA LINEARE'!$G$26*'ANALISI STATICA LINEARE'!$G$32*'ANALISI STATICA LINEARE'!$G$9*(('ANALISI STATICA LINEARE'!$G$29*'ANALISI STATICA LINEARE'!$G$30)/B490^2))))</f>
        <v>3.8518307972489244E-2</v>
      </c>
      <c r="D490" s="171">
        <f>1/'ANALISI STATICA LINEARE'!$G$22*IF(B490&lt;'ANALISI STATICA LINEARE'!$G$28,'ANALISI STATICA LINEARE'!$G$23*'ANALISI STATICA LINEARE'!$G$26*'ANALISI STATICA LINEARE'!$G$33*'ANALISI STATICA LINEARE'!$G$9*(B490/'ANALISI STATICA LINEARE'!$G$28+1/('ANALISI STATICA LINEARE'!$G$33*'ANALISI STATICA LINEARE'!$G$9)*(1-B490/'ANALISI STATICA LINEARE'!$G$28)),IF(B490&lt;'ANALISI STATICA LINEARE'!$G$29,'ANALISI STATICA LINEARE'!$G$23*'ANALISI STATICA LINEARE'!$G$26*'ANALISI STATICA LINEARE'!$G$33*'ANALISI STATICA LINEARE'!$G$9,IF(B490&lt;'ANALISI STATICA LINEARE'!$G$30,'ANALISI STATICA LINEARE'!$G$23*'ANALISI STATICA LINEARE'!$G$26*'ANALISI STATICA LINEARE'!$G$33*'ANALISI STATICA LINEARE'!$G$9*('ANALISI STATICA LINEARE'!$G$29/B490),'ANALISI STATICA LINEARE'!$G$23*'ANALISI STATICA LINEARE'!$G$26*'ANALISI STATICA LINEARE'!$G$33*'ANALISI STATICA LINEARE'!$G$9*(('ANALISI STATICA LINEARE'!$G$29*'ANALISI STATICA LINEARE'!$G$30)/B490^2))))</f>
        <v>1.3374412490447653E-2</v>
      </c>
      <c r="E490" s="20"/>
      <c r="F490" s="20"/>
      <c r="G490" s="20"/>
      <c r="H490" s="20"/>
      <c r="I490" s="20"/>
      <c r="J490" s="20"/>
      <c r="K490" s="20"/>
      <c r="L490" s="20"/>
      <c r="M490" s="20"/>
      <c r="N490" s="20"/>
    </row>
    <row r="491" spans="2:14" x14ac:dyDescent="0.25">
      <c r="B491" s="177">
        <f t="shared" si="7"/>
        <v>4.7999999999999421</v>
      </c>
      <c r="C491" s="171">
        <f>1/'ANALISI STATICA LINEARE'!$G$22*IF(B491&lt;'ANALISI STATICA LINEARE'!$G$28,'ANALISI STATICA LINEARE'!$G$23*'ANALISI STATICA LINEARE'!$G$26*'ANALISI STATICA LINEARE'!$G$32*'ANALISI STATICA LINEARE'!$G$9*(B491/'ANALISI STATICA LINEARE'!$G$28+1/('ANALISI STATICA LINEARE'!$G$32*'ANALISI STATICA LINEARE'!$G$9)*(1-B491/'ANALISI STATICA LINEARE'!$G$28)),IF(B491&lt;'ANALISI STATICA LINEARE'!$G$29,'ANALISI STATICA LINEARE'!$G$23*'ANALISI STATICA LINEARE'!$G$26*'ANALISI STATICA LINEARE'!$G$32*'ANALISI STATICA LINEARE'!$G$9,IF(B491&lt;'ANALISI STATICA LINEARE'!$G$30,'ANALISI STATICA LINEARE'!$G$23*'ANALISI STATICA LINEARE'!$G$26*'ANALISI STATICA LINEARE'!$G$32*'ANALISI STATICA LINEARE'!$G$9*('ANALISI STATICA LINEARE'!$G$29/B491),'ANALISI STATICA LINEARE'!$G$23*'ANALISI STATICA LINEARE'!$G$26*'ANALISI STATICA LINEARE'!$G$32*'ANALISI STATICA LINEARE'!$G$9*(('ANALISI STATICA LINEARE'!$G$29*'ANALISI STATICA LINEARE'!$G$30)/B491^2))))</f>
        <v>3.8357982202760002E-2</v>
      </c>
      <c r="D491" s="171">
        <f>1/'ANALISI STATICA LINEARE'!$G$22*IF(B491&lt;'ANALISI STATICA LINEARE'!$G$28,'ANALISI STATICA LINEARE'!$G$23*'ANALISI STATICA LINEARE'!$G$26*'ANALISI STATICA LINEARE'!$G$33*'ANALISI STATICA LINEARE'!$G$9*(B491/'ANALISI STATICA LINEARE'!$G$28+1/('ANALISI STATICA LINEARE'!$G$33*'ANALISI STATICA LINEARE'!$G$9)*(1-B491/'ANALISI STATICA LINEARE'!$G$28)),IF(B491&lt;'ANALISI STATICA LINEARE'!$G$29,'ANALISI STATICA LINEARE'!$G$23*'ANALISI STATICA LINEARE'!$G$26*'ANALISI STATICA LINEARE'!$G$33*'ANALISI STATICA LINEARE'!$G$9,IF(B491&lt;'ANALISI STATICA LINEARE'!$G$30,'ANALISI STATICA LINEARE'!$G$23*'ANALISI STATICA LINEARE'!$G$26*'ANALISI STATICA LINEARE'!$G$33*'ANALISI STATICA LINEARE'!$G$9*('ANALISI STATICA LINEARE'!$G$29/B491),'ANALISI STATICA LINEARE'!$G$23*'ANALISI STATICA LINEARE'!$G$26*'ANALISI STATICA LINEARE'!$G$33*'ANALISI STATICA LINEARE'!$G$9*(('ANALISI STATICA LINEARE'!$G$29*'ANALISI STATICA LINEARE'!$G$30)/B491^2))))</f>
        <v>1.3318743820402781E-2</v>
      </c>
      <c r="E491" s="20"/>
      <c r="F491" s="20"/>
      <c r="G491" s="20"/>
      <c r="H491" s="20"/>
      <c r="I491" s="20"/>
      <c r="J491" s="20"/>
      <c r="K491" s="20"/>
      <c r="L491" s="20"/>
      <c r="M491" s="20"/>
      <c r="N491" s="20"/>
    </row>
    <row r="492" spans="2:14" x14ac:dyDescent="0.25">
      <c r="B492" s="177">
        <f t="shared" si="7"/>
        <v>4.8099999999999419</v>
      </c>
      <c r="C492" s="171">
        <f>1/'ANALISI STATICA LINEARE'!$G$22*IF(B492&lt;'ANALISI STATICA LINEARE'!$G$28,'ANALISI STATICA LINEARE'!$G$23*'ANALISI STATICA LINEARE'!$G$26*'ANALISI STATICA LINEARE'!$G$32*'ANALISI STATICA LINEARE'!$G$9*(B492/'ANALISI STATICA LINEARE'!$G$28+1/('ANALISI STATICA LINEARE'!$G$32*'ANALISI STATICA LINEARE'!$G$9)*(1-B492/'ANALISI STATICA LINEARE'!$G$28)),IF(B492&lt;'ANALISI STATICA LINEARE'!$G$29,'ANALISI STATICA LINEARE'!$G$23*'ANALISI STATICA LINEARE'!$G$26*'ANALISI STATICA LINEARE'!$G$32*'ANALISI STATICA LINEARE'!$G$9,IF(B492&lt;'ANALISI STATICA LINEARE'!$G$30,'ANALISI STATICA LINEARE'!$G$23*'ANALISI STATICA LINEARE'!$G$26*'ANALISI STATICA LINEARE'!$G$32*'ANALISI STATICA LINEARE'!$G$9*('ANALISI STATICA LINEARE'!$G$29/B492),'ANALISI STATICA LINEARE'!$G$23*'ANALISI STATICA LINEARE'!$G$26*'ANALISI STATICA LINEARE'!$G$32*'ANALISI STATICA LINEARE'!$G$9*(('ANALISI STATICA LINEARE'!$G$29*'ANALISI STATICA LINEARE'!$G$30)/B492^2))))</f>
        <v>3.819865534604322E-2</v>
      </c>
      <c r="D492" s="171">
        <f>1/'ANALISI STATICA LINEARE'!$G$22*IF(B492&lt;'ANALISI STATICA LINEARE'!$G$28,'ANALISI STATICA LINEARE'!$G$23*'ANALISI STATICA LINEARE'!$G$26*'ANALISI STATICA LINEARE'!$G$33*'ANALISI STATICA LINEARE'!$G$9*(B492/'ANALISI STATICA LINEARE'!$G$28+1/('ANALISI STATICA LINEARE'!$G$33*'ANALISI STATICA LINEARE'!$G$9)*(1-B492/'ANALISI STATICA LINEARE'!$G$28)),IF(B492&lt;'ANALISI STATICA LINEARE'!$G$29,'ANALISI STATICA LINEARE'!$G$23*'ANALISI STATICA LINEARE'!$G$26*'ANALISI STATICA LINEARE'!$G$33*'ANALISI STATICA LINEARE'!$G$9,IF(B492&lt;'ANALISI STATICA LINEARE'!$G$30,'ANALISI STATICA LINEARE'!$G$23*'ANALISI STATICA LINEARE'!$G$26*'ANALISI STATICA LINEARE'!$G$33*'ANALISI STATICA LINEARE'!$G$9*('ANALISI STATICA LINEARE'!$G$29/B492),'ANALISI STATICA LINEARE'!$G$23*'ANALISI STATICA LINEARE'!$G$26*'ANALISI STATICA LINEARE'!$G$33*'ANALISI STATICA LINEARE'!$G$9*(('ANALISI STATICA LINEARE'!$G$29*'ANALISI STATICA LINEARE'!$G$30)/B492^2))))</f>
        <v>1.3263421995153896E-2</v>
      </c>
      <c r="E492" s="20"/>
      <c r="F492" s="20"/>
      <c r="G492" s="20"/>
      <c r="H492" s="20"/>
      <c r="I492" s="20"/>
      <c r="J492" s="20"/>
      <c r="K492" s="20"/>
      <c r="L492" s="20"/>
      <c r="M492" s="20"/>
      <c r="N492" s="20"/>
    </row>
    <row r="493" spans="2:14" x14ac:dyDescent="0.25">
      <c r="B493" s="177">
        <f t="shared" si="7"/>
        <v>4.8199999999999417</v>
      </c>
      <c r="C493" s="171">
        <f>1/'ANALISI STATICA LINEARE'!$G$22*IF(B493&lt;'ANALISI STATICA LINEARE'!$G$28,'ANALISI STATICA LINEARE'!$G$23*'ANALISI STATICA LINEARE'!$G$26*'ANALISI STATICA LINEARE'!$G$32*'ANALISI STATICA LINEARE'!$G$9*(B493/'ANALISI STATICA LINEARE'!$G$28+1/('ANALISI STATICA LINEARE'!$G$32*'ANALISI STATICA LINEARE'!$G$9)*(1-B493/'ANALISI STATICA LINEARE'!$G$28)),IF(B493&lt;'ANALISI STATICA LINEARE'!$G$29,'ANALISI STATICA LINEARE'!$G$23*'ANALISI STATICA LINEARE'!$G$26*'ANALISI STATICA LINEARE'!$G$32*'ANALISI STATICA LINEARE'!$G$9,IF(B493&lt;'ANALISI STATICA LINEARE'!$G$30,'ANALISI STATICA LINEARE'!$G$23*'ANALISI STATICA LINEARE'!$G$26*'ANALISI STATICA LINEARE'!$G$32*'ANALISI STATICA LINEARE'!$G$9*('ANALISI STATICA LINEARE'!$G$29/B493),'ANALISI STATICA LINEARE'!$G$23*'ANALISI STATICA LINEARE'!$G$26*'ANALISI STATICA LINEARE'!$G$32*'ANALISI STATICA LINEARE'!$G$9*(('ANALISI STATICA LINEARE'!$G$29*'ANALISI STATICA LINEARE'!$G$30)/B493^2))))</f>
        <v>3.8040319121209629E-2</v>
      </c>
      <c r="D493" s="171">
        <f>1/'ANALISI STATICA LINEARE'!$G$22*IF(B493&lt;'ANALISI STATICA LINEARE'!$G$28,'ANALISI STATICA LINEARE'!$G$23*'ANALISI STATICA LINEARE'!$G$26*'ANALISI STATICA LINEARE'!$G$33*'ANALISI STATICA LINEARE'!$G$9*(B493/'ANALISI STATICA LINEARE'!$G$28+1/('ANALISI STATICA LINEARE'!$G$33*'ANALISI STATICA LINEARE'!$G$9)*(1-B493/'ANALISI STATICA LINEARE'!$G$28)),IF(B493&lt;'ANALISI STATICA LINEARE'!$G$29,'ANALISI STATICA LINEARE'!$G$23*'ANALISI STATICA LINEARE'!$G$26*'ANALISI STATICA LINEARE'!$G$33*'ANALISI STATICA LINEARE'!$G$9,IF(B493&lt;'ANALISI STATICA LINEARE'!$G$30,'ANALISI STATICA LINEARE'!$G$23*'ANALISI STATICA LINEARE'!$G$26*'ANALISI STATICA LINEARE'!$G$33*'ANALISI STATICA LINEARE'!$G$9*('ANALISI STATICA LINEARE'!$G$29/B493),'ANALISI STATICA LINEARE'!$G$23*'ANALISI STATICA LINEARE'!$G$26*'ANALISI STATICA LINEARE'!$G$33*'ANALISI STATICA LINEARE'!$G$9*(('ANALISI STATICA LINEARE'!$G$29*'ANALISI STATICA LINEARE'!$G$30)/B493^2))))</f>
        <v>1.3208444139308899E-2</v>
      </c>
      <c r="E493" s="20"/>
      <c r="F493" s="20"/>
      <c r="G493" s="20"/>
      <c r="H493" s="20"/>
      <c r="I493" s="20"/>
      <c r="J493" s="20"/>
      <c r="K493" s="20"/>
      <c r="L493" s="20"/>
      <c r="M493" s="20"/>
      <c r="N493" s="20"/>
    </row>
    <row r="494" spans="2:14" x14ac:dyDescent="0.25">
      <c r="B494" s="177">
        <f t="shared" si="7"/>
        <v>4.8299999999999415</v>
      </c>
      <c r="C494" s="171">
        <f>1/'ANALISI STATICA LINEARE'!$G$22*IF(B494&lt;'ANALISI STATICA LINEARE'!$G$28,'ANALISI STATICA LINEARE'!$G$23*'ANALISI STATICA LINEARE'!$G$26*'ANALISI STATICA LINEARE'!$G$32*'ANALISI STATICA LINEARE'!$G$9*(B494/'ANALISI STATICA LINEARE'!$G$28+1/('ANALISI STATICA LINEARE'!$G$32*'ANALISI STATICA LINEARE'!$G$9)*(1-B494/'ANALISI STATICA LINEARE'!$G$28)),IF(B494&lt;'ANALISI STATICA LINEARE'!$G$29,'ANALISI STATICA LINEARE'!$G$23*'ANALISI STATICA LINEARE'!$G$26*'ANALISI STATICA LINEARE'!$G$32*'ANALISI STATICA LINEARE'!$G$9,IF(B494&lt;'ANALISI STATICA LINEARE'!$G$30,'ANALISI STATICA LINEARE'!$G$23*'ANALISI STATICA LINEARE'!$G$26*'ANALISI STATICA LINEARE'!$G$32*'ANALISI STATICA LINEARE'!$G$9*('ANALISI STATICA LINEARE'!$G$29/B494),'ANALISI STATICA LINEARE'!$G$23*'ANALISI STATICA LINEARE'!$G$26*'ANALISI STATICA LINEARE'!$G$32*'ANALISI STATICA LINEARE'!$G$9*(('ANALISI STATICA LINEARE'!$G$29*'ANALISI STATICA LINEARE'!$G$30)/B494^2))))</f>
        <v>3.788296533276711E-2</v>
      </c>
      <c r="D494" s="171">
        <f>1/'ANALISI STATICA LINEARE'!$G$22*IF(B494&lt;'ANALISI STATICA LINEARE'!$G$28,'ANALISI STATICA LINEARE'!$G$23*'ANALISI STATICA LINEARE'!$G$26*'ANALISI STATICA LINEARE'!$G$33*'ANALISI STATICA LINEARE'!$G$9*(B494/'ANALISI STATICA LINEARE'!$G$28+1/('ANALISI STATICA LINEARE'!$G$33*'ANALISI STATICA LINEARE'!$G$9)*(1-B494/'ANALISI STATICA LINEARE'!$G$28)),IF(B494&lt;'ANALISI STATICA LINEARE'!$G$29,'ANALISI STATICA LINEARE'!$G$23*'ANALISI STATICA LINEARE'!$G$26*'ANALISI STATICA LINEARE'!$G$33*'ANALISI STATICA LINEARE'!$G$9,IF(B494&lt;'ANALISI STATICA LINEARE'!$G$30,'ANALISI STATICA LINEARE'!$G$23*'ANALISI STATICA LINEARE'!$G$26*'ANALISI STATICA LINEARE'!$G$33*'ANALISI STATICA LINEARE'!$G$9*('ANALISI STATICA LINEARE'!$G$29/B494),'ANALISI STATICA LINEARE'!$G$23*'ANALISI STATICA LINEARE'!$G$26*'ANALISI STATICA LINEARE'!$G$33*'ANALISI STATICA LINEARE'!$G$9*(('ANALISI STATICA LINEARE'!$G$29*'ANALISI STATICA LINEARE'!$G$30)/B494^2))))</f>
        <v>1.3153807407210803E-2</v>
      </c>
      <c r="E494" s="20"/>
      <c r="F494" s="20"/>
      <c r="G494" s="20"/>
      <c r="H494" s="20"/>
      <c r="I494" s="20"/>
      <c r="J494" s="20"/>
      <c r="K494" s="20"/>
      <c r="L494" s="20"/>
      <c r="M494" s="20"/>
      <c r="N494" s="20"/>
    </row>
    <row r="495" spans="2:14" x14ac:dyDescent="0.25">
      <c r="B495" s="177">
        <f t="shared" si="7"/>
        <v>4.8399999999999412</v>
      </c>
      <c r="C495" s="171">
        <f>1/'ANALISI STATICA LINEARE'!$G$22*IF(B495&lt;'ANALISI STATICA LINEARE'!$G$28,'ANALISI STATICA LINEARE'!$G$23*'ANALISI STATICA LINEARE'!$G$26*'ANALISI STATICA LINEARE'!$G$32*'ANALISI STATICA LINEARE'!$G$9*(B495/'ANALISI STATICA LINEARE'!$G$28+1/('ANALISI STATICA LINEARE'!$G$32*'ANALISI STATICA LINEARE'!$G$9)*(1-B495/'ANALISI STATICA LINEARE'!$G$28)),IF(B495&lt;'ANALISI STATICA LINEARE'!$G$29,'ANALISI STATICA LINEARE'!$G$23*'ANALISI STATICA LINEARE'!$G$26*'ANALISI STATICA LINEARE'!$G$32*'ANALISI STATICA LINEARE'!$G$9,IF(B495&lt;'ANALISI STATICA LINEARE'!$G$30,'ANALISI STATICA LINEARE'!$G$23*'ANALISI STATICA LINEARE'!$G$26*'ANALISI STATICA LINEARE'!$G$32*'ANALISI STATICA LINEARE'!$G$9*('ANALISI STATICA LINEARE'!$G$29/B495),'ANALISI STATICA LINEARE'!$G$23*'ANALISI STATICA LINEARE'!$G$26*'ANALISI STATICA LINEARE'!$G$32*'ANALISI STATICA LINEARE'!$G$9*(('ANALISI STATICA LINEARE'!$G$29*'ANALISI STATICA LINEARE'!$G$30)/B495^2))))</f>
        <v>3.7726585869800162E-2</v>
      </c>
      <c r="D495" s="171">
        <f>1/'ANALISI STATICA LINEARE'!$G$22*IF(B495&lt;'ANALISI STATICA LINEARE'!$G$28,'ANALISI STATICA LINEARE'!$G$23*'ANALISI STATICA LINEARE'!$G$26*'ANALISI STATICA LINEARE'!$G$33*'ANALISI STATICA LINEARE'!$G$9*(B495/'ANALISI STATICA LINEARE'!$G$28+1/('ANALISI STATICA LINEARE'!$G$33*'ANALISI STATICA LINEARE'!$G$9)*(1-B495/'ANALISI STATICA LINEARE'!$G$28)),IF(B495&lt;'ANALISI STATICA LINEARE'!$G$29,'ANALISI STATICA LINEARE'!$G$23*'ANALISI STATICA LINEARE'!$G$26*'ANALISI STATICA LINEARE'!$G$33*'ANALISI STATICA LINEARE'!$G$9,IF(B495&lt;'ANALISI STATICA LINEARE'!$G$30,'ANALISI STATICA LINEARE'!$G$23*'ANALISI STATICA LINEARE'!$G$26*'ANALISI STATICA LINEARE'!$G$33*'ANALISI STATICA LINEARE'!$G$9*('ANALISI STATICA LINEARE'!$G$29/B495),'ANALISI STATICA LINEARE'!$G$23*'ANALISI STATICA LINEARE'!$G$26*'ANALISI STATICA LINEARE'!$G$33*'ANALISI STATICA LINEARE'!$G$9*(('ANALISI STATICA LINEARE'!$G$29*'ANALISI STATICA LINEARE'!$G$30)/B495^2))))</f>
        <v>1.3099508982569502E-2</v>
      </c>
      <c r="E495" s="20"/>
      <c r="F495" s="20"/>
      <c r="G495" s="20"/>
      <c r="H495" s="20"/>
      <c r="I495" s="20"/>
      <c r="J495" s="20"/>
      <c r="K495" s="20"/>
      <c r="L495" s="20"/>
      <c r="M495" s="20"/>
      <c r="N495" s="20"/>
    </row>
    <row r="496" spans="2:14" x14ac:dyDescent="0.25">
      <c r="B496" s="177">
        <f t="shared" si="7"/>
        <v>4.849999999999941</v>
      </c>
      <c r="C496" s="171">
        <f>1/'ANALISI STATICA LINEARE'!$G$22*IF(B496&lt;'ANALISI STATICA LINEARE'!$G$28,'ANALISI STATICA LINEARE'!$G$23*'ANALISI STATICA LINEARE'!$G$26*'ANALISI STATICA LINEARE'!$G$32*'ANALISI STATICA LINEARE'!$G$9*(B496/'ANALISI STATICA LINEARE'!$G$28+1/('ANALISI STATICA LINEARE'!$G$32*'ANALISI STATICA LINEARE'!$G$9)*(1-B496/'ANALISI STATICA LINEARE'!$G$28)),IF(B496&lt;'ANALISI STATICA LINEARE'!$G$29,'ANALISI STATICA LINEARE'!$G$23*'ANALISI STATICA LINEARE'!$G$26*'ANALISI STATICA LINEARE'!$G$32*'ANALISI STATICA LINEARE'!$G$9,IF(B496&lt;'ANALISI STATICA LINEARE'!$G$30,'ANALISI STATICA LINEARE'!$G$23*'ANALISI STATICA LINEARE'!$G$26*'ANALISI STATICA LINEARE'!$G$32*'ANALISI STATICA LINEARE'!$G$9*('ANALISI STATICA LINEARE'!$G$29/B496),'ANALISI STATICA LINEARE'!$G$23*'ANALISI STATICA LINEARE'!$G$26*'ANALISI STATICA LINEARE'!$G$32*'ANALISI STATICA LINEARE'!$G$9*(('ANALISI STATICA LINEARE'!$G$29*'ANALISI STATICA LINEARE'!$G$30)/B496^2))))</f>
        <v>3.7571172704924681E-2</v>
      </c>
      <c r="D496" s="171">
        <f>1/'ANALISI STATICA LINEARE'!$G$22*IF(B496&lt;'ANALISI STATICA LINEARE'!$G$28,'ANALISI STATICA LINEARE'!$G$23*'ANALISI STATICA LINEARE'!$G$26*'ANALISI STATICA LINEARE'!$G$33*'ANALISI STATICA LINEARE'!$G$9*(B496/'ANALISI STATICA LINEARE'!$G$28+1/('ANALISI STATICA LINEARE'!$G$33*'ANALISI STATICA LINEARE'!$G$9)*(1-B496/'ANALISI STATICA LINEARE'!$G$28)),IF(B496&lt;'ANALISI STATICA LINEARE'!$G$29,'ANALISI STATICA LINEARE'!$G$23*'ANALISI STATICA LINEARE'!$G$26*'ANALISI STATICA LINEARE'!$G$33*'ANALISI STATICA LINEARE'!$G$9,IF(B496&lt;'ANALISI STATICA LINEARE'!$G$30,'ANALISI STATICA LINEARE'!$G$23*'ANALISI STATICA LINEARE'!$G$26*'ANALISI STATICA LINEARE'!$G$33*'ANALISI STATICA LINEARE'!$G$9*('ANALISI STATICA LINEARE'!$G$29/B496),'ANALISI STATICA LINEARE'!$G$23*'ANALISI STATICA LINEARE'!$G$26*'ANALISI STATICA LINEARE'!$G$33*'ANALISI STATICA LINEARE'!$G$9*(('ANALISI STATICA LINEARE'!$G$29*'ANALISI STATICA LINEARE'!$G$30)/B496^2))))</f>
        <v>1.3045546078098847E-2</v>
      </c>
      <c r="E496" s="20"/>
      <c r="F496" s="20"/>
      <c r="G496" s="20"/>
      <c r="H496" s="20"/>
      <c r="I496" s="20"/>
      <c r="J496" s="20"/>
      <c r="K496" s="20"/>
      <c r="L496" s="20"/>
      <c r="M496" s="20"/>
      <c r="N496" s="20"/>
    </row>
    <row r="497" spans="2:14" x14ac:dyDescent="0.25">
      <c r="B497" s="177">
        <f t="shared" si="7"/>
        <v>4.8599999999999408</v>
      </c>
      <c r="C497" s="171">
        <f>1/'ANALISI STATICA LINEARE'!$G$22*IF(B497&lt;'ANALISI STATICA LINEARE'!$G$28,'ANALISI STATICA LINEARE'!$G$23*'ANALISI STATICA LINEARE'!$G$26*'ANALISI STATICA LINEARE'!$G$32*'ANALISI STATICA LINEARE'!$G$9*(B497/'ANALISI STATICA LINEARE'!$G$28+1/('ANALISI STATICA LINEARE'!$G$32*'ANALISI STATICA LINEARE'!$G$9)*(1-B497/'ANALISI STATICA LINEARE'!$G$28)),IF(B497&lt;'ANALISI STATICA LINEARE'!$G$29,'ANALISI STATICA LINEARE'!$G$23*'ANALISI STATICA LINEARE'!$G$26*'ANALISI STATICA LINEARE'!$G$32*'ANALISI STATICA LINEARE'!$G$9,IF(B497&lt;'ANALISI STATICA LINEARE'!$G$30,'ANALISI STATICA LINEARE'!$G$23*'ANALISI STATICA LINEARE'!$G$26*'ANALISI STATICA LINEARE'!$G$32*'ANALISI STATICA LINEARE'!$G$9*('ANALISI STATICA LINEARE'!$G$29/B497),'ANALISI STATICA LINEARE'!$G$23*'ANALISI STATICA LINEARE'!$G$26*'ANALISI STATICA LINEARE'!$G$32*'ANALISI STATICA LINEARE'!$G$9*(('ANALISI STATICA LINEARE'!$G$29*'ANALISI STATICA LINEARE'!$G$30)/B497^2))))</f>
        <v>3.7416717893257748E-2</v>
      </c>
      <c r="D497" s="171">
        <f>1/'ANALISI STATICA LINEARE'!$G$22*IF(B497&lt;'ANALISI STATICA LINEARE'!$G$28,'ANALISI STATICA LINEARE'!$G$23*'ANALISI STATICA LINEARE'!$G$26*'ANALISI STATICA LINEARE'!$G$33*'ANALISI STATICA LINEARE'!$G$9*(B497/'ANALISI STATICA LINEARE'!$G$28+1/('ANALISI STATICA LINEARE'!$G$33*'ANALISI STATICA LINEARE'!$G$9)*(1-B497/'ANALISI STATICA LINEARE'!$G$28)),IF(B497&lt;'ANALISI STATICA LINEARE'!$G$29,'ANALISI STATICA LINEARE'!$G$23*'ANALISI STATICA LINEARE'!$G$26*'ANALISI STATICA LINEARE'!$G$33*'ANALISI STATICA LINEARE'!$G$9,IF(B497&lt;'ANALISI STATICA LINEARE'!$G$30,'ANALISI STATICA LINEARE'!$G$23*'ANALISI STATICA LINEARE'!$G$26*'ANALISI STATICA LINEARE'!$G$33*'ANALISI STATICA LINEARE'!$G$9*('ANALISI STATICA LINEARE'!$G$29/B497),'ANALISI STATICA LINEARE'!$G$23*'ANALISI STATICA LINEARE'!$G$26*'ANALISI STATICA LINEARE'!$G$33*'ANALISI STATICA LINEARE'!$G$9*(('ANALISI STATICA LINEARE'!$G$29*'ANALISI STATICA LINEARE'!$G$30)/B497^2))))</f>
        <v>1.299191593515894E-2</v>
      </c>
      <c r="E497" s="20"/>
      <c r="F497" s="20"/>
      <c r="G497" s="20"/>
      <c r="H497" s="20"/>
      <c r="I497" s="20"/>
      <c r="J497" s="20"/>
      <c r="K497" s="20"/>
      <c r="L497" s="20"/>
      <c r="M497" s="20"/>
      <c r="N497" s="20"/>
    </row>
    <row r="498" spans="2:14" x14ac:dyDescent="0.25">
      <c r="B498" s="177">
        <f t="shared" si="7"/>
        <v>4.8699999999999406</v>
      </c>
      <c r="C498" s="171">
        <f>1/'ANALISI STATICA LINEARE'!$G$22*IF(B498&lt;'ANALISI STATICA LINEARE'!$G$28,'ANALISI STATICA LINEARE'!$G$23*'ANALISI STATICA LINEARE'!$G$26*'ANALISI STATICA LINEARE'!$G$32*'ANALISI STATICA LINEARE'!$G$9*(B498/'ANALISI STATICA LINEARE'!$G$28+1/('ANALISI STATICA LINEARE'!$G$32*'ANALISI STATICA LINEARE'!$G$9)*(1-B498/'ANALISI STATICA LINEARE'!$G$28)),IF(B498&lt;'ANALISI STATICA LINEARE'!$G$29,'ANALISI STATICA LINEARE'!$G$23*'ANALISI STATICA LINEARE'!$G$26*'ANALISI STATICA LINEARE'!$G$32*'ANALISI STATICA LINEARE'!$G$9,IF(B498&lt;'ANALISI STATICA LINEARE'!$G$30,'ANALISI STATICA LINEARE'!$G$23*'ANALISI STATICA LINEARE'!$G$26*'ANALISI STATICA LINEARE'!$G$32*'ANALISI STATICA LINEARE'!$G$9*('ANALISI STATICA LINEARE'!$G$29/B498),'ANALISI STATICA LINEARE'!$G$23*'ANALISI STATICA LINEARE'!$G$26*'ANALISI STATICA LINEARE'!$G$32*'ANALISI STATICA LINEARE'!$G$9*(('ANALISI STATICA LINEARE'!$G$29*'ANALISI STATICA LINEARE'!$G$30)/B498^2))))</f>
        <v>3.7263213571402283E-2</v>
      </c>
      <c r="D498" s="171">
        <f>1/'ANALISI STATICA LINEARE'!$G$22*IF(B498&lt;'ANALISI STATICA LINEARE'!$G$28,'ANALISI STATICA LINEARE'!$G$23*'ANALISI STATICA LINEARE'!$G$26*'ANALISI STATICA LINEARE'!$G$33*'ANALISI STATICA LINEARE'!$G$9*(B498/'ANALISI STATICA LINEARE'!$G$28+1/('ANALISI STATICA LINEARE'!$G$33*'ANALISI STATICA LINEARE'!$G$9)*(1-B498/'ANALISI STATICA LINEARE'!$G$28)),IF(B498&lt;'ANALISI STATICA LINEARE'!$G$29,'ANALISI STATICA LINEARE'!$G$23*'ANALISI STATICA LINEARE'!$G$26*'ANALISI STATICA LINEARE'!$G$33*'ANALISI STATICA LINEARE'!$G$9,IF(B498&lt;'ANALISI STATICA LINEARE'!$G$30,'ANALISI STATICA LINEARE'!$G$23*'ANALISI STATICA LINEARE'!$G$26*'ANALISI STATICA LINEARE'!$G$33*'ANALISI STATICA LINEARE'!$G$9*('ANALISI STATICA LINEARE'!$G$29/B498),'ANALISI STATICA LINEARE'!$G$23*'ANALISI STATICA LINEARE'!$G$26*'ANALISI STATICA LINEARE'!$G$33*'ANALISI STATICA LINEARE'!$G$9*(('ANALISI STATICA LINEARE'!$G$29*'ANALISI STATICA LINEARE'!$G$30)/B498^2))))</f>
        <v>1.2938615823403572E-2</v>
      </c>
      <c r="E498" s="20"/>
      <c r="F498" s="20"/>
      <c r="G498" s="20"/>
      <c r="H498" s="20"/>
      <c r="I498" s="20"/>
      <c r="J498" s="20"/>
      <c r="K498" s="20"/>
      <c r="L498" s="20"/>
      <c r="M498" s="20"/>
      <c r="N498" s="20"/>
    </row>
    <row r="499" spans="2:14" x14ac:dyDescent="0.25">
      <c r="B499" s="177">
        <f t="shared" si="7"/>
        <v>4.8799999999999404</v>
      </c>
      <c r="C499" s="171">
        <f>1/'ANALISI STATICA LINEARE'!$G$22*IF(B499&lt;'ANALISI STATICA LINEARE'!$G$28,'ANALISI STATICA LINEARE'!$G$23*'ANALISI STATICA LINEARE'!$G$26*'ANALISI STATICA LINEARE'!$G$32*'ANALISI STATICA LINEARE'!$G$9*(B499/'ANALISI STATICA LINEARE'!$G$28+1/('ANALISI STATICA LINEARE'!$G$32*'ANALISI STATICA LINEARE'!$G$9)*(1-B499/'ANALISI STATICA LINEARE'!$G$28)),IF(B499&lt;'ANALISI STATICA LINEARE'!$G$29,'ANALISI STATICA LINEARE'!$G$23*'ANALISI STATICA LINEARE'!$G$26*'ANALISI STATICA LINEARE'!$G$32*'ANALISI STATICA LINEARE'!$G$9,IF(B499&lt;'ANALISI STATICA LINEARE'!$G$30,'ANALISI STATICA LINEARE'!$G$23*'ANALISI STATICA LINEARE'!$G$26*'ANALISI STATICA LINEARE'!$G$32*'ANALISI STATICA LINEARE'!$G$9*('ANALISI STATICA LINEARE'!$G$29/B499),'ANALISI STATICA LINEARE'!$G$23*'ANALISI STATICA LINEARE'!$G$26*'ANALISI STATICA LINEARE'!$G$32*'ANALISI STATICA LINEARE'!$G$9*(('ANALISI STATICA LINEARE'!$G$29*'ANALISI STATICA LINEARE'!$G$30)/B499^2))))</f>
        <v>3.7110651956446139E-2</v>
      </c>
      <c r="D499" s="171">
        <f>1/'ANALISI STATICA LINEARE'!$G$22*IF(B499&lt;'ANALISI STATICA LINEARE'!$G$28,'ANALISI STATICA LINEARE'!$G$23*'ANALISI STATICA LINEARE'!$G$26*'ANALISI STATICA LINEARE'!$G$33*'ANALISI STATICA LINEARE'!$G$9*(B499/'ANALISI STATICA LINEARE'!$G$28+1/('ANALISI STATICA LINEARE'!$G$33*'ANALISI STATICA LINEARE'!$G$9)*(1-B499/'ANALISI STATICA LINEARE'!$G$28)),IF(B499&lt;'ANALISI STATICA LINEARE'!$G$29,'ANALISI STATICA LINEARE'!$G$23*'ANALISI STATICA LINEARE'!$G$26*'ANALISI STATICA LINEARE'!$G$33*'ANALISI STATICA LINEARE'!$G$9,IF(B499&lt;'ANALISI STATICA LINEARE'!$G$30,'ANALISI STATICA LINEARE'!$G$23*'ANALISI STATICA LINEARE'!$G$26*'ANALISI STATICA LINEARE'!$G$33*'ANALISI STATICA LINEARE'!$G$9*('ANALISI STATICA LINEARE'!$G$29/B499),'ANALISI STATICA LINEARE'!$G$23*'ANALISI STATICA LINEARE'!$G$26*'ANALISI STATICA LINEARE'!$G$33*'ANALISI STATICA LINEARE'!$G$9*(('ANALISI STATICA LINEARE'!$G$29*'ANALISI STATICA LINEARE'!$G$30)/B499^2))))</f>
        <v>1.2885643040432687E-2</v>
      </c>
      <c r="E499" s="20"/>
      <c r="F499" s="20"/>
      <c r="G499" s="20"/>
      <c r="H499" s="20"/>
      <c r="I499" s="20"/>
      <c r="J499" s="20"/>
      <c r="K499" s="20"/>
      <c r="L499" s="20"/>
      <c r="M499" s="20"/>
      <c r="N499" s="20"/>
    </row>
    <row r="500" spans="2:14" x14ac:dyDescent="0.25">
      <c r="B500" s="177">
        <f t="shared" si="7"/>
        <v>4.8899999999999402</v>
      </c>
      <c r="C500" s="171">
        <f>1/'ANALISI STATICA LINEARE'!$G$22*IF(B500&lt;'ANALISI STATICA LINEARE'!$G$28,'ANALISI STATICA LINEARE'!$G$23*'ANALISI STATICA LINEARE'!$G$26*'ANALISI STATICA LINEARE'!$G$32*'ANALISI STATICA LINEARE'!$G$9*(B500/'ANALISI STATICA LINEARE'!$G$28+1/('ANALISI STATICA LINEARE'!$G$32*'ANALISI STATICA LINEARE'!$G$9)*(1-B500/'ANALISI STATICA LINEARE'!$G$28)),IF(B500&lt;'ANALISI STATICA LINEARE'!$G$29,'ANALISI STATICA LINEARE'!$G$23*'ANALISI STATICA LINEARE'!$G$26*'ANALISI STATICA LINEARE'!$G$32*'ANALISI STATICA LINEARE'!$G$9,IF(B500&lt;'ANALISI STATICA LINEARE'!$G$30,'ANALISI STATICA LINEARE'!$G$23*'ANALISI STATICA LINEARE'!$G$26*'ANALISI STATICA LINEARE'!$G$32*'ANALISI STATICA LINEARE'!$G$9*('ANALISI STATICA LINEARE'!$G$29/B500),'ANALISI STATICA LINEARE'!$G$23*'ANALISI STATICA LINEARE'!$G$26*'ANALISI STATICA LINEARE'!$G$32*'ANALISI STATICA LINEARE'!$G$9*(('ANALISI STATICA LINEARE'!$G$29*'ANALISI STATICA LINEARE'!$G$30)/B500^2))))</f>
        <v>3.6959025344975589E-2</v>
      </c>
      <c r="D500" s="171">
        <f>1/'ANALISI STATICA LINEARE'!$G$22*IF(B500&lt;'ANALISI STATICA LINEARE'!$G$28,'ANALISI STATICA LINEARE'!$G$23*'ANALISI STATICA LINEARE'!$G$26*'ANALISI STATICA LINEARE'!$G$33*'ANALISI STATICA LINEARE'!$G$9*(B500/'ANALISI STATICA LINEARE'!$G$28+1/('ANALISI STATICA LINEARE'!$G$33*'ANALISI STATICA LINEARE'!$G$9)*(1-B500/'ANALISI STATICA LINEARE'!$G$28)),IF(B500&lt;'ANALISI STATICA LINEARE'!$G$29,'ANALISI STATICA LINEARE'!$G$23*'ANALISI STATICA LINEARE'!$G$26*'ANALISI STATICA LINEARE'!$G$33*'ANALISI STATICA LINEARE'!$G$9,IF(B500&lt;'ANALISI STATICA LINEARE'!$G$30,'ANALISI STATICA LINEARE'!$G$23*'ANALISI STATICA LINEARE'!$G$26*'ANALISI STATICA LINEARE'!$G$33*'ANALISI STATICA LINEARE'!$G$9*('ANALISI STATICA LINEARE'!$G$29/B500),'ANALISI STATICA LINEARE'!$G$23*'ANALISI STATICA LINEARE'!$G$26*'ANALISI STATICA LINEARE'!$G$33*'ANALISI STATICA LINEARE'!$G$9*(('ANALISI STATICA LINEARE'!$G$29*'ANALISI STATICA LINEARE'!$G$30)/B500^2))))</f>
        <v>1.2832994911449859E-2</v>
      </c>
      <c r="E500" s="20"/>
      <c r="F500" s="20"/>
      <c r="G500" s="20"/>
      <c r="H500" s="20"/>
      <c r="I500" s="20"/>
      <c r="J500" s="20"/>
      <c r="K500" s="20"/>
      <c r="L500" s="20"/>
      <c r="M500" s="20"/>
      <c r="N500" s="20"/>
    </row>
    <row r="501" spans="2:14" x14ac:dyDescent="0.25">
      <c r="B501" s="177">
        <f t="shared" si="7"/>
        <v>4.89999999999994</v>
      </c>
      <c r="C501" s="171">
        <f>1/'ANALISI STATICA LINEARE'!$G$22*IF(B501&lt;'ANALISI STATICA LINEARE'!$G$28,'ANALISI STATICA LINEARE'!$G$23*'ANALISI STATICA LINEARE'!$G$26*'ANALISI STATICA LINEARE'!$G$32*'ANALISI STATICA LINEARE'!$G$9*(B501/'ANALISI STATICA LINEARE'!$G$28+1/('ANALISI STATICA LINEARE'!$G$32*'ANALISI STATICA LINEARE'!$G$9)*(1-B501/'ANALISI STATICA LINEARE'!$G$28)),IF(B501&lt;'ANALISI STATICA LINEARE'!$G$29,'ANALISI STATICA LINEARE'!$G$23*'ANALISI STATICA LINEARE'!$G$26*'ANALISI STATICA LINEARE'!$G$32*'ANALISI STATICA LINEARE'!$G$9,IF(B501&lt;'ANALISI STATICA LINEARE'!$G$30,'ANALISI STATICA LINEARE'!$G$23*'ANALISI STATICA LINEARE'!$G$26*'ANALISI STATICA LINEARE'!$G$32*'ANALISI STATICA LINEARE'!$G$9*('ANALISI STATICA LINEARE'!$G$29/B501),'ANALISI STATICA LINEARE'!$G$23*'ANALISI STATICA LINEARE'!$G$26*'ANALISI STATICA LINEARE'!$G$32*'ANALISI STATICA LINEARE'!$G$9*(('ANALISI STATICA LINEARE'!$G$29*'ANALISI STATICA LINEARE'!$G$30)/B501^2))))</f>
        <v>3.6808326112102906E-2</v>
      </c>
      <c r="D501" s="171">
        <f>1/'ANALISI STATICA LINEARE'!$G$22*IF(B501&lt;'ANALISI STATICA LINEARE'!$G$28,'ANALISI STATICA LINEARE'!$G$23*'ANALISI STATICA LINEARE'!$G$26*'ANALISI STATICA LINEARE'!$G$33*'ANALISI STATICA LINEARE'!$G$9*(B501/'ANALISI STATICA LINEARE'!$G$28+1/('ANALISI STATICA LINEARE'!$G$33*'ANALISI STATICA LINEARE'!$G$9)*(1-B501/'ANALISI STATICA LINEARE'!$G$28)),IF(B501&lt;'ANALISI STATICA LINEARE'!$G$29,'ANALISI STATICA LINEARE'!$G$23*'ANALISI STATICA LINEARE'!$G$26*'ANALISI STATICA LINEARE'!$G$33*'ANALISI STATICA LINEARE'!$G$9,IF(B501&lt;'ANALISI STATICA LINEARE'!$G$30,'ANALISI STATICA LINEARE'!$G$23*'ANALISI STATICA LINEARE'!$G$26*'ANALISI STATICA LINEARE'!$G$33*'ANALISI STATICA LINEARE'!$G$9*('ANALISI STATICA LINEARE'!$G$29/B501),'ANALISI STATICA LINEARE'!$G$23*'ANALISI STATICA LINEARE'!$G$26*'ANALISI STATICA LINEARE'!$G$33*'ANALISI STATICA LINEARE'!$G$9*(('ANALISI STATICA LINEARE'!$G$29*'ANALISI STATICA LINEARE'!$G$30)/B501^2))))</f>
        <v>1.2780668788924622E-2</v>
      </c>
      <c r="E501" s="20"/>
      <c r="F501" s="20"/>
      <c r="G501" s="20"/>
      <c r="H501" s="20"/>
      <c r="I501" s="20"/>
      <c r="J501" s="20"/>
      <c r="K501" s="20"/>
      <c r="L501" s="20"/>
      <c r="M501" s="20"/>
      <c r="N501" s="20"/>
    </row>
    <row r="502" spans="2:14" x14ac:dyDescent="0.25">
      <c r="B502" s="177">
        <f t="shared" si="7"/>
        <v>4.9099999999999397</v>
      </c>
      <c r="C502" s="171">
        <f>1/'ANALISI STATICA LINEARE'!$G$22*IF(B502&lt;'ANALISI STATICA LINEARE'!$G$28,'ANALISI STATICA LINEARE'!$G$23*'ANALISI STATICA LINEARE'!$G$26*'ANALISI STATICA LINEARE'!$G$32*'ANALISI STATICA LINEARE'!$G$9*(B502/'ANALISI STATICA LINEARE'!$G$28+1/('ANALISI STATICA LINEARE'!$G$32*'ANALISI STATICA LINEARE'!$G$9)*(1-B502/'ANALISI STATICA LINEARE'!$G$28)),IF(B502&lt;'ANALISI STATICA LINEARE'!$G$29,'ANALISI STATICA LINEARE'!$G$23*'ANALISI STATICA LINEARE'!$G$26*'ANALISI STATICA LINEARE'!$G$32*'ANALISI STATICA LINEARE'!$G$9,IF(B502&lt;'ANALISI STATICA LINEARE'!$G$30,'ANALISI STATICA LINEARE'!$G$23*'ANALISI STATICA LINEARE'!$G$26*'ANALISI STATICA LINEARE'!$G$32*'ANALISI STATICA LINEARE'!$G$9*('ANALISI STATICA LINEARE'!$G$29/B502),'ANALISI STATICA LINEARE'!$G$23*'ANALISI STATICA LINEARE'!$G$26*'ANALISI STATICA LINEARE'!$G$32*'ANALISI STATICA LINEARE'!$G$9*(('ANALISI STATICA LINEARE'!$G$29*'ANALISI STATICA LINEARE'!$G$30)/B502^2))))</f>
        <v>3.6658546710507708E-2</v>
      </c>
      <c r="D502" s="171">
        <f>1/'ANALISI STATICA LINEARE'!$G$22*IF(B502&lt;'ANALISI STATICA LINEARE'!$G$28,'ANALISI STATICA LINEARE'!$G$23*'ANALISI STATICA LINEARE'!$G$26*'ANALISI STATICA LINEARE'!$G$33*'ANALISI STATICA LINEARE'!$G$9*(B502/'ANALISI STATICA LINEARE'!$G$28+1/('ANALISI STATICA LINEARE'!$G$33*'ANALISI STATICA LINEARE'!$G$9)*(1-B502/'ANALISI STATICA LINEARE'!$G$28)),IF(B502&lt;'ANALISI STATICA LINEARE'!$G$29,'ANALISI STATICA LINEARE'!$G$23*'ANALISI STATICA LINEARE'!$G$26*'ANALISI STATICA LINEARE'!$G$33*'ANALISI STATICA LINEARE'!$G$9,IF(B502&lt;'ANALISI STATICA LINEARE'!$G$30,'ANALISI STATICA LINEARE'!$G$23*'ANALISI STATICA LINEARE'!$G$26*'ANALISI STATICA LINEARE'!$G$33*'ANALISI STATICA LINEARE'!$G$9*('ANALISI STATICA LINEARE'!$G$29/B502),'ANALISI STATICA LINEARE'!$G$23*'ANALISI STATICA LINEARE'!$G$26*'ANALISI STATICA LINEARE'!$G$33*'ANALISI STATICA LINEARE'!$G$9*(('ANALISI STATICA LINEARE'!$G$29*'ANALISI STATICA LINEARE'!$G$30)/B502^2))))</f>
        <v>1.2728662052259622E-2</v>
      </c>
      <c r="E502" s="20"/>
      <c r="F502" s="20"/>
      <c r="G502" s="20"/>
      <c r="H502" s="20"/>
      <c r="I502" s="20"/>
      <c r="J502" s="20"/>
      <c r="K502" s="20"/>
      <c r="L502" s="20"/>
      <c r="M502" s="20"/>
      <c r="N502" s="20"/>
    </row>
    <row r="503" spans="2:14" x14ac:dyDescent="0.25">
      <c r="B503" s="177">
        <f t="shared" si="7"/>
        <v>4.9199999999999395</v>
      </c>
      <c r="C503" s="171">
        <f>1/'ANALISI STATICA LINEARE'!$G$22*IF(B503&lt;'ANALISI STATICA LINEARE'!$G$28,'ANALISI STATICA LINEARE'!$G$23*'ANALISI STATICA LINEARE'!$G$26*'ANALISI STATICA LINEARE'!$G$32*'ANALISI STATICA LINEARE'!$G$9*(B503/'ANALISI STATICA LINEARE'!$G$28+1/('ANALISI STATICA LINEARE'!$G$32*'ANALISI STATICA LINEARE'!$G$9)*(1-B503/'ANALISI STATICA LINEARE'!$G$28)),IF(B503&lt;'ANALISI STATICA LINEARE'!$G$29,'ANALISI STATICA LINEARE'!$G$23*'ANALISI STATICA LINEARE'!$G$26*'ANALISI STATICA LINEARE'!$G$32*'ANALISI STATICA LINEARE'!$G$9,IF(B503&lt;'ANALISI STATICA LINEARE'!$G$30,'ANALISI STATICA LINEARE'!$G$23*'ANALISI STATICA LINEARE'!$G$26*'ANALISI STATICA LINEARE'!$G$32*'ANALISI STATICA LINEARE'!$G$9*('ANALISI STATICA LINEARE'!$G$29/B503),'ANALISI STATICA LINEARE'!$G$23*'ANALISI STATICA LINEARE'!$G$26*'ANALISI STATICA LINEARE'!$G$32*'ANALISI STATICA LINEARE'!$G$9*(('ANALISI STATICA LINEARE'!$G$29*'ANALISI STATICA LINEARE'!$G$30)/B503^2))))</f>
        <v>3.6509679669491993E-2</v>
      </c>
      <c r="D503" s="171">
        <f>1/'ANALISI STATICA LINEARE'!$G$22*IF(B503&lt;'ANALISI STATICA LINEARE'!$G$28,'ANALISI STATICA LINEARE'!$G$23*'ANALISI STATICA LINEARE'!$G$26*'ANALISI STATICA LINEARE'!$G$33*'ANALISI STATICA LINEARE'!$G$9*(B503/'ANALISI STATICA LINEARE'!$G$28+1/('ANALISI STATICA LINEARE'!$G$33*'ANALISI STATICA LINEARE'!$G$9)*(1-B503/'ANALISI STATICA LINEARE'!$G$28)),IF(B503&lt;'ANALISI STATICA LINEARE'!$G$29,'ANALISI STATICA LINEARE'!$G$23*'ANALISI STATICA LINEARE'!$G$26*'ANALISI STATICA LINEARE'!$G$33*'ANALISI STATICA LINEARE'!$G$9,IF(B503&lt;'ANALISI STATICA LINEARE'!$G$30,'ANALISI STATICA LINEARE'!$G$23*'ANALISI STATICA LINEARE'!$G$26*'ANALISI STATICA LINEARE'!$G$33*'ANALISI STATICA LINEARE'!$G$9*('ANALISI STATICA LINEARE'!$G$29/B503),'ANALISI STATICA LINEARE'!$G$23*'ANALISI STATICA LINEARE'!$G$26*'ANALISI STATICA LINEARE'!$G$33*'ANALISI STATICA LINEARE'!$G$9*(('ANALISI STATICA LINEARE'!$G$29*'ANALISI STATICA LINEARE'!$G$30)/B503^2))))</f>
        <v>1.2676972107462499E-2</v>
      </c>
      <c r="E503" s="20"/>
      <c r="F503" s="20"/>
      <c r="G503" s="20"/>
      <c r="H503" s="20"/>
      <c r="I503" s="20"/>
      <c r="J503" s="20"/>
      <c r="K503" s="20"/>
      <c r="L503" s="20"/>
      <c r="M503" s="20"/>
      <c r="N503" s="20"/>
    </row>
    <row r="504" spans="2:14" x14ac:dyDescent="0.25">
      <c r="B504" s="177">
        <f t="shared" si="7"/>
        <v>4.9299999999999393</v>
      </c>
      <c r="C504" s="171">
        <f>1/'ANALISI STATICA LINEARE'!$G$22*IF(B504&lt;'ANALISI STATICA LINEARE'!$G$28,'ANALISI STATICA LINEARE'!$G$23*'ANALISI STATICA LINEARE'!$G$26*'ANALISI STATICA LINEARE'!$G$32*'ANALISI STATICA LINEARE'!$G$9*(B504/'ANALISI STATICA LINEARE'!$G$28+1/('ANALISI STATICA LINEARE'!$G$32*'ANALISI STATICA LINEARE'!$G$9)*(1-B504/'ANALISI STATICA LINEARE'!$G$28)),IF(B504&lt;'ANALISI STATICA LINEARE'!$G$29,'ANALISI STATICA LINEARE'!$G$23*'ANALISI STATICA LINEARE'!$G$26*'ANALISI STATICA LINEARE'!$G$32*'ANALISI STATICA LINEARE'!$G$9,IF(B504&lt;'ANALISI STATICA LINEARE'!$G$30,'ANALISI STATICA LINEARE'!$G$23*'ANALISI STATICA LINEARE'!$G$26*'ANALISI STATICA LINEARE'!$G$32*'ANALISI STATICA LINEARE'!$G$9*('ANALISI STATICA LINEARE'!$G$29/B504),'ANALISI STATICA LINEARE'!$G$23*'ANALISI STATICA LINEARE'!$G$26*'ANALISI STATICA LINEARE'!$G$32*'ANALISI STATICA LINEARE'!$G$9*(('ANALISI STATICA LINEARE'!$G$29*'ANALISI STATICA LINEARE'!$G$30)/B504^2))))</f>
        <v>3.6361717594048562E-2</v>
      </c>
      <c r="D504" s="171">
        <f>1/'ANALISI STATICA LINEARE'!$G$22*IF(B504&lt;'ANALISI STATICA LINEARE'!$G$28,'ANALISI STATICA LINEARE'!$G$23*'ANALISI STATICA LINEARE'!$G$26*'ANALISI STATICA LINEARE'!$G$33*'ANALISI STATICA LINEARE'!$G$9*(B504/'ANALISI STATICA LINEARE'!$G$28+1/('ANALISI STATICA LINEARE'!$G$33*'ANALISI STATICA LINEARE'!$G$9)*(1-B504/'ANALISI STATICA LINEARE'!$G$28)),IF(B504&lt;'ANALISI STATICA LINEARE'!$G$29,'ANALISI STATICA LINEARE'!$G$23*'ANALISI STATICA LINEARE'!$G$26*'ANALISI STATICA LINEARE'!$G$33*'ANALISI STATICA LINEARE'!$G$9,IF(B504&lt;'ANALISI STATICA LINEARE'!$G$30,'ANALISI STATICA LINEARE'!$G$23*'ANALISI STATICA LINEARE'!$G$26*'ANALISI STATICA LINEARE'!$G$33*'ANALISI STATICA LINEARE'!$G$9*('ANALISI STATICA LINEARE'!$G$29/B504),'ANALISI STATICA LINEARE'!$G$23*'ANALISI STATICA LINEARE'!$G$26*'ANALISI STATICA LINEARE'!$G$33*'ANALISI STATICA LINEARE'!$G$9*(('ANALISI STATICA LINEARE'!$G$29*'ANALISI STATICA LINEARE'!$G$30)/B504^2))))</f>
        <v>1.2625596386822417E-2</v>
      </c>
      <c r="E504" s="20"/>
      <c r="F504" s="20"/>
      <c r="G504" s="20"/>
      <c r="H504" s="20"/>
      <c r="I504" s="20"/>
      <c r="J504" s="20"/>
      <c r="K504" s="20"/>
      <c r="L504" s="20"/>
      <c r="M504" s="20"/>
      <c r="N504" s="20"/>
    </row>
    <row r="505" spans="2:14" x14ac:dyDescent="0.25">
      <c r="B505" s="177">
        <f t="shared" si="7"/>
        <v>4.9399999999999391</v>
      </c>
      <c r="C505" s="171">
        <f>1/'ANALISI STATICA LINEARE'!$G$22*IF(B505&lt;'ANALISI STATICA LINEARE'!$G$28,'ANALISI STATICA LINEARE'!$G$23*'ANALISI STATICA LINEARE'!$G$26*'ANALISI STATICA LINEARE'!$G$32*'ANALISI STATICA LINEARE'!$G$9*(B505/'ANALISI STATICA LINEARE'!$G$28+1/('ANALISI STATICA LINEARE'!$G$32*'ANALISI STATICA LINEARE'!$G$9)*(1-B505/'ANALISI STATICA LINEARE'!$G$28)),IF(B505&lt;'ANALISI STATICA LINEARE'!$G$29,'ANALISI STATICA LINEARE'!$G$23*'ANALISI STATICA LINEARE'!$G$26*'ANALISI STATICA LINEARE'!$G$32*'ANALISI STATICA LINEARE'!$G$9,IF(B505&lt;'ANALISI STATICA LINEARE'!$G$30,'ANALISI STATICA LINEARE'!$G$23*'ANALISI STATICA LINEARE'!$G$26*'ANALISI STATICA LINEARE'!$G$32*'ANALISI STATICA LINEARE'!$G$9*('ANALISI STATICA LINEARE'!$G$29/B505),'ANALISI STATICA LINEARE'!$G$23*'ANALISI STATICA LINEARE'!$G$26*'ANALISI STATICA LINEARE'!$G$32*'ANALISI STATICA LINEARE'!$G$9*(('ANALISI STATICA LINEARE'!$G$29*'ANALISI STATICA LINEARE'!$G$30)/B505^2))))</f>
        <v>3.6214653163942657E-2</v>
      </c>
      <c r="D505" s="171">
        <f>1/'ANALISI STATICA LINEARE'!$G$22*IF(B505&lt;'ANALISI STATICA LINEARE'!$G$28,'ANALISI STATICA LINEARE'!$G$23*'ANALISI STATICA LINEARE'!$G$26*'ANALISI STATICA LINEARE'!$G$33*'ANALISI STATICA LINEARE'!$G$9*(B505/'ANALISI STATICA LINEARE'!$G$28+1/('ANALISI STATICA LINEARE'!$G$33*'ANALISI STATICA LINEARE'!$G$9)*(1-B505/'ANALISI STATICA LINEARE'!$G$28)),IF(B505&lt;'ANALISI STATICA LINEARE'!$G$29,'ANALISI STATICA LINEARE'!$G$23*'ANALISI STATICA LINEARE'!$G$26*'ANALISI STATICA LINEARE'!$G$33*'ANALISI STATICA LINEARE'!$G$9,IF(B505&lt;'ANALISI STATICA LINEARE'!$G$30,'ANALISI STATICA LINEARE'!$G$23*'ANALISI STATICA LINEARE'!$G$26*'ANALISI STATICA LINEARE'!$G$33*'ANALISI STATICA LINEARE'!$G$9*('ANALISI STATICA LINEARE'!$G$29/B505),'ANALISI STATICA LINEARE'!$G$23*'ANALISI STATICA LINEARE'!$G$26*'ANALISI STATICA LINEARE'!$G$33*'ANALISI STATICA LINEARE'!$G$9*(('ANALISI STATICA LINEARE'!$G$29*'ANALISI STATICA LINEARE'!$G$30)/B505^2))))</f>
        <v>1.25745323485912E-2</v>
      </c>
      <c r="E505" s="20"/>
      <c r="F505" s="20"/>
      <c r="G505" s="20"/>
      <c r="H505" s="20"/>
      <c r="I505" s="20"/>
      <c r="J505" s="20"/>
      <c r="K505" s="20"/>
      <c r="L505" s="20"/>
      <c r="M505" s="20"/>
      <c r="N505" s="20"/>
    </row>
    <row r="506" spans="2:14" x14ac:dyDescent="0.25">
      <c r="B506" s="177">
        <f t="shared" si="7"/>
        <v>4.9499999999999389</v>
      </c>
      <c r="C506" s="171">
        <f>1/'ANALISI STATICA LINEARE'!$G$22*IF(B506&lt;'ANALISI STATICA LINEARE'!$G$28,'ANALISI STATICA LINEARE'!$G$23*'ANALISI STATICA LINEARE'!$G$26*'ANALISI STATICA LINEARE'!$G$32*'ANALISI STATICA LINEARE'!$G$9*(B506/'ANALISI STATICA LINEARE'!$G$28+1/('ANALISI STATICA LINEARE'!$G$32*'ANALISI STATICA LINEARE'!$G$9)*(1-B506/'ANALISI STATICA LINEARE'!$G$28)),IF(B506&lt;'ANALISI STATICA LINEARE'!$G$29,'ANALISI STATICA LINEARE'!$G$23*'ANALISI STATICA LINEARE'!$G$26*'ANALISI STATICA LINEARE'!$G$32*'ANALISI STATICA LINEARE'!$G$9,IF(B506&lt;'ANALISI STATICA LINEARE'!$G$30,'ANALISI STATICA LINEARE'!$G$23*'ANALISI STATICA LINEARE'!$G$26*'ANALISI STATICA LINEARE'!$G$32*'ANALISI STATICA LINEARE'!$G$9*('ANALISI STATICA LINEARE'!$G$29/B506),'ANALISI STATICA LINEARE'!$G$23*'ANALISI STATICA LINEARE'!$G$26*'ANALISI STATICA LINEARE'!$G$32*'ANALISI STATICA LINEARE'!$G$9*(('ANALISI STATICA LINEARE'!$G$29*'ANALISI STATICA LINEARE'!$G$30)/B506^2))))</f>
        <v>3.6068479132806489E-2</v>
      </c>
      <c r="D506" s="171">
        <f>1/'ANALISI STATICA LINEARE'!$G$22*IF(B506&lt;'ANALISI STATICA LINEARE'!$G$28,'ANALISI STATICA LINEARE'!$G$23*'ANALISI STATICA LINEARE'!$G$26*'ANALISI STATICA LINEARE'!$G$33*'ANALISI STATICA LINEARE'!$G$9*(B506/'ANALISI STATICA LINEARE'!$G$28+1/('ANALISI STATICA LINEARE'!$G$33*'ANALISI STATICA LINEARE'!$G$9)*(1-B506/'ANALISI STATICA LINEARE'!$G$28)),IF(B506&lt;'ANALISI STATICA LINEARE'!$G$29,'ANALISI STATICA LINEARE'!$G$23*'ANALISI STATICA LINEARE'!$G$26*'ANALISI STATICA LINEARE'!$G$33*'ANALISI STATICA LINEARE'!$G$9,IF(B506&lt;'ANALISI STATICA LINEARE'!$G$30,'ANALISI STATICA LINEARE'!$G$23*'ANALISI STATICA LINEARE'!$G$26*'ANALISI STATICA LINEARE'!$G$33*'ANALISI STATICA LINEARE'!$G$9*('ANALISI STATICA LINEARE'!$G$29/B506),'ANALISI STATICA LINEARE'!$G$23*'ANALISI STATICA LINEARE'!$G$26*'ANALISI STATICA LINEARE'!$G$33*'ANALISI STATICA LINEARE'!$G$9*(('ANALISI STATICA LINEARE'!$G$29*'ANALISI STATICA LINEARE'!$G$30)/B506^2))))</f>
        <v>1.2523777476668923E-2</v>
      </c>
      <c r="E506" s="20"/>
      <c r="F506" s="20"/>
      <c r="G506" s="20"/>
      <c r="H506" s="20"/>
      <c r="I506" s="20"/>
      <c r="J506" s="20"/>
      <c r="K506" s="20"/>
      <c r="L506" s="20"/>
      <c r="M506" s="20"/>
      <c r="N506" s="20"/>
    </row>
    <row r="507" spans="2:14" x14ac:dyDescent="0.25">
      <c r="B507" s="177">
        <f t="shared" si="7"/>
        <v>4.9599999999999387</v>
      </c>
      <c r="C507" s="171">
        <f>1/'ANALISI STATICA LINEARE'!$G$22*IF(B507&lt;'ANALISI STATICA LINEARE'!$G$28,'ANALISI STATICA LINEARE'!$G$23*'ANALISI STATICA LINEARE'!$G$26*'ANALISI STATICA LINEARE'!$G$32*'ANALISI STATICA LINEARE'!$G$9*(B507/'ANALISI STATICA LINEARE'!$G$28+1/('ANALISI STATICA LINEARE'!$G$32*'ANALISI STATICA LINEARE'!$G$9)*(1-B507/'ANALISI STATICA LINEARE'!$G$28)),IF(B507&lt;'ANALISI STATICA LINEARE'!$G$29,'ANALISI STATICA LINEARE'!$G$23*'ANALISI STATICA LINEARE'!$G$26*'ANALISI STATICA LINEARE'!$G$32*'ANALISI STATICA LINEARE'!$G$9,IF(B507&lt;'ANALISI STATICA LINEARE'!$G$30,'ANALISI STATICA LINEARE'!$G$23*'ANALISI STATICA LINEARE'!$G$26*'ANALISI STATICA LINEARE'!$G$32*'ANALISI STATICA LINEARE'!$G$9*('ANALISI STATICA LINEARE'!$G$29/B507),'ANALISI STATICA LINEARE'!$G$23*'ANALISI STATICA LINEARE'!$G$26*'ANALISI STATICA LINEARE'!$G$32*'ANALISI STATICA LINEARE'!$G$9*(('ANALISI STATICA LINEARE'!$G$29*'ANALISI STATICA LINEARE'!$G$30)/B507^2))))</f>
        <v>3.5923188327246648E-2</v>
      </c>
      <c r="D507" s="171">
        <f>1/'ANALISI STATICA LINEARE'!$G$22*IF(B507&lt;'ANALISI STATICA LINEARE'!$G$28,'ANALISI STATICA LINEARE'!$G$23*'ANALISI STATICA LINEARE'!$G$26*'ANALISI STATICA LINEARE'!$G$33*'ANALISI STATICA LINEARE'!$G$9*(B507/'ANALISI STATICA LINEARE'!$G$28+1/('ANALISI STATICA LINEARE'!$G$33*'ANALISI STATICA LINEARE'!$G$9)*(1-B507/'ANALISI STATICA LINEARE'!$G$28)),IF(B507&lt;'ANALISI STATICA LINEARE'!$G$29,'ANALISI STATICA LINEARE'!$G$23*'ANALISI STATICA LINEARE'!$G$26*'ANALISI STATICA LINEARE'!$G$33*'ANALISI STATICA LINEARE'!$G$9,IF(B507&lt;'ANALISI STATICA LINEARE'!$G$30,'ANALISI STATICA LINEARE'!$G$23*'ANALISI STATICA LINEARE'!$G$26*'ANALISI STATICA LINEARE'!$G$33*'ANALISI STATICA LINEARE'!$G$9*('ANALISI STATICA LINEARE'!$G$29/B507),'ANALISI STATICA LINEARE'!$G$23*'ANALISI STATICA LINEARE'!$G$26*'ANALISI STATICA LINEARE'!$G$33*'ANALISI STATICA LINEARE'!$G$9*(('ANALISI STATICA LINEARE'!$G$29*'ANALISI STATICA LINEARE'!$G$30)/B507^2))))</f>
        <v>1.2473329280293974E-2</v>
      </c>
      <c r="E507" s="20"/>
      <c r="F507" s="20"/>
      <c r="G507" s="20"/>
      <c r="H507" s="20"/>
      <c r="I507" s="20"/>
      <c r="J507" s="20"/>
      <c r="K507" s="20"/>
      <c r="L507" s="20"/>
      <c r="M507" s="20"/>
      <c r="N507" s="20"/>
    </row>
    <row r="508" spans="2:14" x14ac:dyDescent="0.25">
      <c r="B508" s="177">
        <f t="shared" si="7"/>
        <v>4.9699999999999385</v>
      </c>
      <c r="C508" s="171">
        <f>1/'ANALISI STATICA LINEARE'!$G$22*IF(B508&lt;'ANALISI STATICA LINEARE'!$G$28,'ANALISI STATICA LINEARE'!$G$23*'ANALISI STATICA LINEARE'!$G$26*'ANALISI STATICA LINEARE'!$G$32*'ANALISI STATICA LINEARE'!$G$9*(B508/'ANALISI STATICA LINEARE'!$G$28+1/('ANALISI STATICA LINEARE'!$G$32*'ANALISI STATICA LINEARE'!$G$9)*(1-B508/'ANALISI STATICA LINEARE'!$G$28)),IF(B508&lt;'ANALISI STATICA LINEARE'!$G$29,'ANALISI STATICA LINEARE'!$G$23*'ANALISI STATICA LINEARE'!$G$26*'ANALISI STATICA LINEARE'!$G$32*'ANALISI STATICA LINEARE'!$G$9,IF(B508&lt;'ANALISI STATICA LINEARE'!$G$30,'ANALISI STATICA LINEARE'!$G$23*'ANALISI STATICA LINEARE'!$G$26*'ANALISI STATICA LINEARE'!$G$32*'ANALISI STATICA LINEARE'!$G$9*('ANALISI STATICA LINEARE'!$G$29/B508),'ANALISI STATICA LINEARE'!$G$23*'ANALISI STATICA LINEARE'!$G$26*'ANALISI STATICA LINEARE'!$G$32*'ANALISI STATICA LINEARE'!$G$9*(('ANALISI STATICA LINEARE'!$G$29*'ANALISI STATICA LINEARE'!$G$30)/B508^2))))</f>
        <v>3.5778773645963956E-2</v>
      </c>
      <c r="D508" s="171">
        <f>1/'ANALISI STATICA LINEARE'!$G$22*IF(B508&lt;'ANALISI STATICA LINEARE'!$G$28,'ANALISI STATICA LINEARE'!$G$23*'ANALISI STATICA LINEARE'!$G$26*'ANALISI STATICA LINEARE'!$G$33*'ANALISI STATICA LINEARE'!$G$9*(B508/'ANALISI STATICA LINEARE'!$G$28+1/('ANALISI STATICA LINEARE'!$G$33*'ANALISI STATICA LINEARE'!$G$9)*(1-B508/'ANALISI STATICA LINEARE'!$G$28)),IF(B508&lt;'ANALISI STATICA LINEARE'!$G$29,'ANALISI STATICA LINEARE'!$G$23*'ANALISI STATICA LINEARE'!$G$26*'ANALISI STATICA LINEARE'!$G$33*'ANALISI STATICA LINEARE'!$G$9,IF(B508&lt;'ANALISI STATICA LINEARE'!$G$30,'ANALISI STATICA LINEARE'!$G$23*'ANALISI STATICA LINEARE'!$G$26*'ANALISI STATICA LINEARE'!$G$33*'ANALISI STATICA LINEARE'!$G$9*('ANALISI STATICA LINEARE'!$G$29/B508),'ANALISI STATICA LINEARE'!$G$23*'ANALISI STATICA LINEARE'!$G$26*'ANALISI STATICA LINEARE'!$G$33*'ANALISI STATICA LINEARE'!$G$9*(('ANALISI STATICA LINEARE'!$G$29*'ANALISI STATICA LINEARE'!$G$30)/B508^2))))</f>
        <v>1.2423185293737486E-2</v>
      </c>
      <c r="E508" s="20"/>
      <c r="F508" s="20"/>
      <c r="G508" s="20"/>
      <c r="H508" s="20"/>
      <c r="I508" s="20"/>
      <c r="J508" s="20"/>
      <c r="K508" s="20"/>
      <c r="L508" s="20"/>
      <c r="M508" s="20"/>
      <c r="N508" s="20"/>
    </row>
    <row r="509" spans="2:14" x14ac:dyDescent="0.25">
      <c r="B509" s="177">
        <f t="shared" si="7"/>
        <v>4.9799999999999383</v>
      </c>
      <c r="C509" s="171">
        <f>1/'ANALISI STATICA LINEARE'!$G$22*IF(B509&lt;'ANALISI STATICA LINEARE'!$G$28,'ANALISI STATICA LINEARE'!$G$23*'ANALISI STATICA LINEARE'!$G$26*'ANALISI STATICA LINEARE'!$G$32*'ANALISI STATICA LINEARE'!$G$9*(B509/'ANALISI STATICA LINEARE'!$G$28+1/('ANALISI STATICA LINEARE'!$G$32*'ANALISI STATICA LINEARE'!$G$9)*(1-B509/'ANALISI STATICA LINEARE'!$G$28)),IF(B509&lt;'ANALISI STATICA LINEARE'!$G$29,'ANALISI STATICA LINEARE'!$G$23*'ANALISI STATICA LINEARE'!$G$26*'ANALISI STATICA LINEARE'!$G$32*'ANALISI STATICA LINEARE'!$G$9,IF(B509&lt;'ANALISI STATICA LINEARE'!$G$30,'ANALISI STATICA LINEARE'!$G$23*'ANALISI STATICA LINEARE'!$G$26*'ANALISI STATICA LINEARE'!$G$32*'ANALISI STATICA LINEARE'!$G$9*('ANALISI STATICA LINEARE'!$G$29/B509),'ANALISI STATICA LINEARE'!$G$23*'ANALISI STATICA LINEARE'!$G$26*'ANALISI STATICA LINEARE'!$G$32*'ANALISI STATICA LINEARE'!$G$9*(('ANALISI STATICA LINEARE'!$G$29*'ANALISI STATICA LINEARE'!$G$30)/B509^2))))</f>
        <v>3.563522805888579E-2</v>
      </c>
      <c r="D509" s="171">
        <f>1/'ANALISI STATICA LINEARE'!$G$22*IF(B509&lt;'ANALISI STATICA LINEARE'!$G$28,'ANALISI STATICA LINEARE'!$G$23*'ANALISI STATICA LINEARE'!$G$26*'ANALISI STATICA LINEARE'!$G$33*'ANALISI STATICA LINEARE'!$G$9*(B509/'ANALISI STATICA LINEARE'!$G$28+1/('ANALISI STATICA LINEARE'!$G$33*'ANALISI STATICA LINEARE'!$G$9)*(1-B509/'ANALISI STATICA LINEARE'!$G$28)),IF(B509&lt;'ANALISI STATICA LINEARE'!$G$29,'ANALISI STATICA LINEARE'!$G$23*'ANALISI STATICA LINEARE'!$G$26*'ANALISI STATICA LINEARE'!$G$33*'ANALISI STATICA LINEARE'!$G$9,IF(B509&lt;'ANALISI STATICA LINEARE'!$G$30,'ANALISI STATICA LINEARE'!$G$23*'ANALISI STATICA LINEARE'!$G$26*'ANALISI STATICA LINEARE'!$G$33*'ANALISI STATICA LINEARE'!$G$9*('ANALISI STATICA LINEARE'!$G$29/B509),'ANALISI STATICA LINEARE'!$G$23*'ANALISI STATICA LINEARE'!$G$26*'ANALISI STATICA LINEARE'!$G$33*'ANALISI STATICA LINEARE'!$G$9*(('ANALISI STATICA LINEARE'!$G$29*'ANALISI STATICA LINEARE'!$G$30)/B509^2))))</f>
        <v>1.2373343076002012E-2</v>
      </c>
      <c r="E509" s="20"/>
      <c r="F509" s="20"/>
      <c r="G509" s="20"/>
      <c r="H509" s="20"/>
      <c r="I509" s="20"/>
      <c r="J509" s="20"/>
      <c r="K509" s="20"/>
      <c r="L509" s="20"/>
      <c r="M509" s="20"/>
      <c r="N509" s="20"/>
    </row>
    <row r="510" spans="2:14" x14ac:dyDescent="0.25">
      <c r="B510" s="177">
        <f t="shared" si="7"/>
        <v>4.989999999999938</v>
      </c>
      <c r="C510" s="171">
        <f>1/'ANALISI STATICA LINEARE'!$G$22*IF(B510&lt;'ANALISI STATICA LINEARE'!$G$28,'ANALISI STATICA LINEARE'!$G$23*'ANALISI STATICA LINEARE'!$G$26*'ANALISI STATICA LINEARE'!$G$32*'ANALISI STATICA LINEARE'!$G$9*(B510/'ANALISI STATICA LINEARE'!$G$28+1/('ANALISI STATICA LINEARE'!$G$32*'ANALISI STATICA LINEARE'!$G$9)*(1-B510/'ANALISI STATICA LINEARE'!$G$28)),IF(B510&lt;'ANALISI STATICA LINEARE'!$G$29,'ANALISI STATICA LINEARE'!$G$23*'ANALISI STATICA LINEARE'!$G$26*'ANALISI STATICA LINEARE'!$G$32*'ANALISI STATICA LINEARE'!$G$9,IF(B510&lt;'ANALISI STATICA LINEARE'!$G$30,'ANALISI STATICA LINEARE'!$G$23*'ANALISI STATICA LINEARE'!$G$26*'ANALISI STATICA LINEARE'!$G$32*'ANALISI STATICA LINEARE'!$G$9*('ANALISI STATICA LINEARE'!$G$29/B510),'ANALISI STATICA LINEARE'!$G$23*'ANALISI STATICA LINEARE'!$G$26*'ANALISI STATICA LINEARE'!$G$32*'ANALISI STATICA LINEARE'!$G$9*(('ANALISI STATICA LINEARE'!$G$29*'ANALISI STATICA LINEARE'!$G$30)/B510^2))))</f>
        <v>3.5492544606310461E-2</v>
      </c>
      <c r="D510" s="171">
        <f>1/'ANALISI STATICA LINEARE'!$G$22*IF(B510&lt;'ANALISI STATICA LINEARE'!$G$28,'ANALISI STATICA LINEARE'!$G$23*'ANALISI STATICA LINEARE'!$G$26*'ANALISI STATICA LINEARE'!$G$33*'ANALISI STATICA LINEARE'!$G$9*(B510/'ANALISI STATICA LINEARE'!$G$28+1/('ANALISI STATICA LINEARE'!$G$33*'ANALISI STATICA LINEARE'!$G$9)*(1-B510/'ANALISI STATICA LINEARE'!$G$28)),IF(B510&lt;'ANALISI STATICA LINEARE'!$G$29,'ANALISI STATICA LINEARE'!$G$23*'ANALISI STATICA LINEARE'!$G$26*'ANALISI STATICA LINEARE'!$G$33*'ANALISI STATICA LINEARE'!$G$9,IF(B510&lt;'ANALISI STATICA LINEARE'!$G$30,'ANALISI STATICA LINEARE'!$G$23*'ANALISI STATICA LINEARE'!$G$26*'ANALISI STATICA LINEARE'!$G$33*'ANALISI STATICA LINEARE'!$G$9*('ANALISI STATICA LINEARE'!$G$29/B510),'ANALISI STATICA LINEARE'!$G$23*'ANALISI STATICA LINEARE'!$G$26*'ANALISI STATICA LINEARE'!$G$33*'ANALISI STATICA LINEARE'!$G$9*(('ANALISI STATICA LINEARE'!$G$29*'ANALISI STATICA LINEARE'!$G$30)/B510^2))))</f>
        <v>1.2323800210524469E-2</v>
      </c>
      <c r="E510" s="20"/>
      <c r="F510" s="20"/>
      <c r="G510" s="20"/>
      <c r="H510" s="20"/>
      <c r="I510" s="20"/>
      <c r="J510" s="20"/>
      <c r="K510" s="20"/>
      <c r="L510" s="20"/>
      <c r="M510" s="20"/>
      <c r="N510" s="20"/>
    </row>
    <row r="511" spans="2:14" x14ac:dyDescent="0.25">
      <c r="B511" s="177">
        <f t="shared" si="7"/>
        <v>4.9999999999999378</v>
      </c>
      <c r="C511" s="171">
        <f>1/'ANALISI STATICA LINEARE'!$G$22*IF(B511&lt;'ANALISI STATICA LINEARE'!$G$28,'ANALISI STATICA LINEARE'!$G$23*'ANALISI STATICA LINEARE'!$G$26*'ANALISI STATICA LINEARE'!$G$32*'ANALISI STATICA LINEARE'!$G$9*(B511/'ANALISI STATICA LINEARE'!$G$28+1/('ANALISI STATICA LINEARE'!$G$32*'ANALISI STATICA LINEARE'!$G$9)*(1-B511/'ANALISI STATICA LINEARE'!$G$28)),IF(B511&lt;'ANALISI STATICA LINEARE'!$G$29,'ANALISI STATICA LINEARE'!$G$23*'ANALISI STATICA LINEARE'!$G$26*'ANALISI STATICA LINEARE'!$G$32*'ANALISI STATICA LINEARE'!$G$9,IF(B511&lt;'ANALISI STATICA LINEARE'!$G$30,'ANALISI STATICA LINEARE'!$G$23*'ANALISI STATICA LINEARE'!$G$26*'ANALISI STATICA LINEARE'!$G$32*'ANALISI STATICA LINEARE'!$G$9*('ANALISI STATICA LINEARE'!$G$29/B511),'ANALISI STATICA LINEARE'!$G$23*'ANALISI STATICA LINEARE'!$G$26*'ANALISI STATICA LINEARE'!$G$32*'ANALISI STATICA LINEARE'!$G$9*(('ANALISI STATICA LINEARE'!$G$29*'ANALISI STATICA LINEARE'!$G$30)/B511^2))))</f>
        <v>3.5350716398063649E-2</v>
      </c>
      <c r="D511" s="171">
        <f>1/'ANALISI STATICA LINEARE'!$G$22*IF(B511&lt;'ANALISI STATICA LINEARE'!$G$28,'ANALISI STATICA LINEARE'!$G$23*'ANALISI STATICA LINEARE'!$G$26*'ANALISI STATICA LINEARE'!$G$33*'ANALISI STATICA LINEARE'!$G$9*(B511/'ANALISI STATICA LINEARE'!$G$28+1/('ANALISI STATICA LINEARE'!$G$33*'ANALISI STATICA LINEARE'!$G$9)*(1-B511/'ANALISI STATICA LINEARE'!$G$28)),IF(B511&lt;'ANALISI STATICA LINEARE'!$G$29,'ANALISI STATICA LINEARE'!$G$23*'ANALISI STATICA LINEARE'!$G$26*'ANALISI STATICA LINEARE'!$G$33*'ANALISI STATICA LINEARE'!$G$9,IF(B511&lt;'ANALISI STATICA LINEARE'!$G$30,'ANALISI STATICA LINEARE'!$G$23*'ANALISI STATICA LINEARE'!$G$26*'ANALISI STATICA LINEARE'!$G$33*'ANALISI STATICA LINEARE'!$G$9*('ANALISI STATICA LINEARE'!$G$29/B511),'ANALISI STATICA LINEARE'!$G$23*'ANALISI STATICA LINEARE'!$G$26*'ANALISI STATICA LINEARE'!$G$33*'ANALISI STATICA LINEARE'!$G$9*(('ANALISI STATICA LINEARE'!$G$29*'ANALISI STATICA LINEARE'!$G$30)/B511^2))))</f>
        <v>1.2274554304883212E-2</v>
      </c>
      <c r="E511" s="20"/>
      <c r="F511" s="20"/>
      <c r="G511" s="20"/>
      <c r="H511" s="20"/>
      <c r="I511" s="20"/>
      <c r="J511" s="20"/>
      <c r="K511" s="20"/>
      <c r="L511" s="20"/>
      <c r="M511" s="20"/>
      <c r="N511" s="20"/>
    </row>
    <row r="512" spans="2:14" x14ac:dyDescent="0.25">
      <c r="B512" s="179"/>
      <c r="C512" s="179"/>
      <c r="D512" s="20"/>
      <c r="E512" s="20"/>
      <c r="F512" s="20"/>
      <c r="G512" s="20"/>
      <c r="H512" s="20"/>
      <c r="I512" s="20"/>
      <c r="J512" s="20"/>
      <c r="K512" s="20"/>
      <c r="L512" s="20"/>
      <c r="M512" s="20"/>
      <c r="N512" s="20"/>
    </row>
    <row r="513" spans="2:14" x14ac:dyDescent="0.25">
      <c r="B513" s="179"/>
      <c r="C513" s="179"/>
      <c r="D513" s="20"/>
      <c r="E513" s="20"/>
      <c r="F513" s="20"/>
      <c r="G513" s="20"/>
      <c r="H513" s="20"/>
      <c r="I513" s="20"/>
      <c r="J513" s="20"/>
      <c r="K513" s="20"/>
      <c r="L513" s="20"/>
      <c r="M513" s="20"/>
      <c r="N513" s="20"/>
    </row>
    <row r="514" spans="2:14" x14ac:dyDescent="0.25">
      <c r="B514" s="179"/>
      <c r="C514" s="179"/>
      <c r="D514" s="20"/>
      <c r="E514" s="20"/>
      <c r="F514" s="20"/>
      <c r="G514" s="20"/>
      <c r="H514" s="20"/>
      <c r="I514" s="20"/>
      <c r="J514" s="20"/>
      <c r="K514" s="20"/>
      <c r="L514" s="20"/>
      <c r="M514" s="20"/>
      <c r="N514" s="20"/>
    </row>
    <row r="515" spans="2:14" x14ac:dyDescent="0.25">
      <c r="B515" s="179"/>
      <c r="C515" s="179"/>
      <c r="D515" s="20"/>
      <c r="E515" s="20"/>
      <c r="F515" s="20"/>
      <c r="G515" s="20"/>
      <c r="H515" s="20"/>
      <c r="I515" s="20"/>
      <c r="J515" s="20"/>
      <c r="K515" s="20"/>
      <c r="L515" s="20"/>
      <c r="M515" s="20"/>
      <c r="N515" s="20"/>
    </row>
    <row r="516" spans="2:14" x14ac:dyDescent="0.25">
      <c r="B516" s="179"/>
      <c r="C516" s="179"/>
      <c r="D516" s="20"/>
      <c r="E516" s="20"/>
      <c r="F516" s="20"/>
      <c r="G516" s="20"/>
      <c r="H516" s="20"/>
      <c r="I516" s="20"/>
      <c r="J516" s="20"/>
      <c r="K516" s="20"/>
      <c r="L516" s="20"/>
      <c r="M516" s="20"/>
      <c r="N516" s="20"/>
    </row>
    <row r="517" spans="2:14" x14ac:dyDescent="0.25">
      <c r="B517" s="179"/>
      <c r="C517" s="179"/>
      <c r="D517" s="20"/>
      <c r="E517" s="20"/>
      <c r="F517" s="20"/>
      <c r="G517" s="20"/>
      <c r="H517" s="20"/>
      <c r="I517" s="20"/>
      <c r="J517" s="20"/>
      <c r="K517" s="20"/>
      <c r="L517" s="20"/>
      <c r="M517" s="20"/>
      <c r="N517" s="20"/>
    </row>
    <row r="518" spans="2:14" x14ac:dyDescent="0.25">
      <c r="B518" s="179"/>
      <c r="C518" s="179"/>
      <c r="D518" s="20"/>
      <c r="E518" s="20"/>
      <c r="F518" s="20"/>
      <c r="G518" s="20"/>
      <c r="H518" s="20"/>
      <c r="I518" s="20"/>
      <c r="J518" s="20"/>
      <c r="K518" s="20"/>
      <c r="L518" s="20"/>
      <c r="M518" s="20"/>
      <c r="N518" s="20"/>
    </row>
    <row r="519" spans="2:14" x14ac:dyDescent="0.25">
      <c r="B519" s="179"/>
      <c r="C519" s="179"/>
      <c r="D519" s="20"/>
      <c r="E519" s="20"/>
      <c r="F519" s="20"/>
      <c r="G519" s="20"/>
      <c r="H519" s="20"/>
      <c r="I519" s="20"/>
      <c r="J519" s="20"/>
      <c r="K519" s="20"/>
      <c r="L519" s="20"/>
      <c r="M519" s="20"/>
      <c r="N519" s="20"/>
    </row>
    <row r="520" spans="2:14" x14ac:dyDescent="0.25">
      <c r="B520" s="179"/>
      <c r="C520" s="179"/>
      <c r="D520" s="20"/>
      <c r="E520" s="20"/>
      <c r="F520" s="20"/>
      <c r="G520" s="20"/>
      <c r="H520" s="20"/>
      <c r="I520" s="20"/>
      <c r="J520" s="20"/>
      <c r="K520" s="20"/>
      <c r="L520" s="20"/>
      <c r="M520" s="20"/>
      <c r="N520" s="20"/>
    </row>
    <row r="521" spans="2:14" x14ac:dyDescent="0.25">
      <c r="B521" s="179"/>
      <c r="C521" s="179"/>
      <c r="D521" s="20"/>
      <c r="E521" s="20"/>
      <c r="F521" s="20"/>
      <c r="G521" s="20"/>
      <c r="H521" s="20"/>
      <c r="I521" s="20"/>
      <c r="J521" s="20"/>
      <c r="K521" s="20"/>
      <c r="L521" s="20"/>
      <c r="M521" s="20"/>
      <c r="N521" s="20"/>
    </row>
    <row r="522" spans="2:14" x14ac:dyDescent="0.25">
      <c r="B522" s="179"/>
      <c r="C522" s="179"/>
      <c r="D522" s="20"/>
      <c r="E522" s="20"/>
      <c r="F522" s="20"/>
      <c r="G522" s="20"/>
      <c r="H522" s="20"/>
      <c r="I522" s="20"/>
      <c r="J522" s="20"/>
      <c r="K522" s="20"/>
      <c r="L522" s="20"/>
      <c r="M522" s="20"/>
      <c r="N522" s="20"/>
    </row>
    <row r="523" spans="2:14" x14ac:dyDescent="0.25">
      <c r="B523" s="179"/>
      <c r="C523" s="179"/>
      <c r="D523" s="20"/>
      <c r="E523" s="20"/>
      <c r="F523" s="20"/>
      <c r="G523" s="20"/>
      <c r="H523" s="20"/>
      <c r="I523" s="20"/>
      <c r="J523" s="20"/>
      <c r="K523" s="20"/>
      <c r="L523" s="20"/>
      <c r="M523" s="20"/>
      <c r="N523" s="20"/>
    </row>
    <row r="524" spans="2:14" x14ac:dyDescent="0.25">
      <c r="B524" s="179"/>
      <c r="C524" s="179"/>
      <c r="D524" s="20"/>
      <c r="E524" s="20"/>
      <c r="F524" s="20"/>
      <c r="G524" s="20"/>
      <c r="H524" s="20"/>
      <c r="I524" s="20"/>
      <c r="J524" s="20"/>
      <c r="K524" s="20"/>
      <c r="L524" s="20"/>
      <c r="M524" s="20"/>
      <c r="N524" s="20"/>
    </row>
    <row r="525" spans="2:14" x14ac:dyDescent="0.25">
      <c r="B525" s="179"/>
      <c r="C525" s="179"/>
      <c r="D525" s="20"/>
      <c r="E525" s="20"/>
      <c r="F525" s="20"/>
      <c r="G525" s="20"/>
      <c r="H525" s="20"/>
      <c r="I525" s="20"/>
      <c r="J525" s="20"/>
      <c r="K525" s="20"/>
      <c r="L525" s="20"/>
      <c r="M525" s="20"/>
      <c r="N525" s="20"/>
    </row>
    <row r="526" spans="2:14" x14ac:dyDescent="0.25">
      <c r="B526" s="179"/>
      <c r="C526" s="179"/>
      <c r="D526" s="20"/>
      <c r="E526" s="20"/>
      <c r="F526" s="20"/>
      <c r="G526" s="20"/>
      <c r="H526" s="20"/>
      <c r="I526" s="20"/>
      <c r="J526" s="20"/>
      <c r="K526" s="20"/>
      <c r="L526" s="20"/>
      <c r="M526" s="20"/>
      <c r="N526" s="20"/>
    </row>
    <row r="527" spans="2:14" x14ac:dyDescent="0.25">
      <c r="B527" s="179"/>
      <c r="C527" s="179"/>
      <c r="D527" s="20"/>
      <c r="E527" s="20"/>
      <c r="F527" s="20"/>
      <c r="G527" s="20"/>
      <c r="H527" s="20"/>
      <c r="I527" s="20"/>
      <c r="J527" s="20"/>
      <c r="K527" s="20"/>
      <c r="L527" s="20"/>
      <c r="M527" s="20"/>
      <c r="N527" s="20"/>
    </row>
    <row r="528" spans="2:14" x14ac:dyDescent="0.25">
      <c r="B528" s="179"/>
      <c r="C528" s="179"/>
      <c r="D528" s="20"/>
      <c r="E528" s="20"/>
      <c r="F528" s="20"/>
      <c r="G528" s="20"/>
      <c r="H528" s="20"/>
      <c r="I528" s="20"/>
      <c r="J528" s="20"/>
      <c r="K528" s="20"/>
      <c r="L528" s="20"/>
      <c r="M528" s="20"/>
      <c r="N528" s="20"/>
    </row>
    <row r="529" spans="2:14" x14ac:dyDescent="0.25">
      <c r="B529" s="179"/>
      <c r="C529" s="179"/>
      <c r="D529" s="20"/>
      <c r="E529" s="20"/>
      <c r="F529" s="20"/>
      <c r="G529" s="20"/>
      <c r="H529" s="20"/>
      <c r="I529" s="20"/>
      <c r="J529" s="20"/>
      <c r="K529" s="20"/>
      <c r="L529" s="20"/>
      <c r="M529" s="20"/>
      <c r="N529" s="20"/>
    </row>
    <row r="530" spans="2:14" x14ac:dyDescent="0.25">
      <c r="B530" s="179"/>
      <c r="C530" s="179"/>
      <c r="D530" s="20"/>
      <c r="E530" s="20"/>
      <c r="F530" s="20"/>
      <c r="G530" s="20"/>
      <c r="H530" s="20"/>
      <c r="I530" s="20"/>
      <c r="J530" s="20"/>
      <c r="K530" s="20"/>
      <c r="L530" s="20"/>
      <c r="M530" s="20"/>
      <c r="N530" s="20"/>
    </row>
    <row r="531" spans="2:14" x14ac:dyDescent="0.25">
      <c r="B531" s="179"/>
      <c r="C531" s="179"/>
      <c r="D531" s="20"/>
      <c r="E531" s="20"/>
      <c r="F531" s="20"/>
      <c r="G531" s="20"/>
      <c r="H531" s="20"/>
      <c r="I531" s="20"/>
      <c r="J531" s="20"/>
      <c r="K531" s="20"/>
      <c r="L531" s="20"/>
      <c r="M531" s="20"/>
      <c r="N531" s="20"/>
    </row>
    <row r="532" spans="2:14" x14ac:dyDescent="0.25">
      <c r="B532" s="179"/>
      <c r="C532" s="179"/>
      <c r="D532" s="20"/>
      <c r="E532" s="20"/>
      <c r="F532" s="20"/>
      <c r="G532" s="20"/>
      <c r="H532" s="20"/>
      <c r="I532" s="20"/>
      <c r="J532" s="20"/>
      <c r="K532" s="20"/>
      <c r="L532" s="20"/>
      <c r="M532" s="20"/>
      <c r="N532" s="20"/>
    </row>
    <row r="533" spans="2:14" x14ac:dyDescent="0.25">
      <c r="B533" s="179"/>
      <c r="C533" s="179"/>
      <c r="D533" s="20"/>
      <c r="E533" s="20"/>
      <c r="F533" s="20"/>
      <c r="G533" s="20"/>
      <c r="H533" s="20"/>
      <c r="I533" s="20"/>
      <c r="J533" s="20"/>
      <c r="K533" s="20"/>
      <c r="L533" s="20"/>
      <c r="M533" s="20"/>
      <c r="N533" s="20"/>
    </row>
    <row r="534" spans="2:14" x14ac:dyDescent="0.25">
      <c r="B534" s="179"/>
      <c r="C534" s="179"/>
      <c r="D534" s="20"/>
      <c r="E534" s="20"/>
      <c r="F534" s="20"/>
      <c r="G534" s="20"/>
      <c r="H534" s="20"/>
      <c r="I534" s="20"/>
      <c r="J534" s="20"/>
      <c r="K534" s="20"/>
      <c r="L534" s="20"/>
      <c r="M534" s="20"/>
      <c r="N534" s="20"/>
    </row>
    <row r="535" spans="2:14" x14ac:dyDescent="0.25">
      <c r="B535" s="179"/>
      <c r="C535" s="179"/>
      <c r="D535" s="20"/>
      <c r="E535" s="20"/>
      <c r="F535" s="20"/>
      <c r="G535" s="20"/>
      <c r="H535" s="20"/>
      <c r="I535" s="20"/>
      <c r="J535" s="20"/>
      <c r="K535" s="20"/>
      <c r="L535" s="20"/>
      <c r="M535" s="20"/>
      <c r="N535" s="20"/>
    </row>
    <row r="536" spans="2:14" x14ac:dyDescent="0.25">
      <c r="B536" s="179"/>
      <c r="C536" s="179"/>
      <c r="D536" s="20"/>
      <c r="E536" s="20"/>
      <c r="F536" s="20"/>
      <c r="G536" s="20"/>
      <c r="H536" s="20"/>
      <c r="I536" s="20"/>
      <c r="J536" s="20"/>
      <c r="K536" s="20"/>
      <c r="L536" s="20"/>
      <c r="M536" s="20"/>
      <c r="N536" s="20"/>
    </row>
    <row r="537" spans="2:14" x14ac:dyDescent="0.25">
      <c r="B537" s="179"/>
      <c r="C537" s="179"/>
      <c r="D537" s="20"/>
      <c r="E537" s="20"/>
      <c r="F537" s="20"/>
      <c r="G537" s="20"/>
      <c r="H537" s="20"/>
      <c r="I537" s="20"/>
      <c r="J537" s="20"/>
      <c r="K537" s="20"/>
      <c r="L537" s="20"/>
      <c r="M537" s="20"/>
      <c r="N537" s="20"/>
    </row>
    <row r="538" spans="2:14" x14ac:dyDescent="0.25">
      <c r="B538" s="179"/>
      <c r="C538" s="179"/>
      <c r="D538" s="20"/>
      <c r="E538" s="20"/>
      <c r="F538" s="20"/>
      <c r="G538" s="20"/>
      <c r="H538" s="20"/>
      <c r="I538" s="20"/>
      <c r="J538" s="20"/>
      <c r="K538" s="20"/>
      <c r="L538" s="20"/>
      <c r="M538" s="20"/>
      <c r="N538" s="20"/>
    </row>
    <row r="539" spans="2:14" x14ac:dyDescent="0.25">
      <c r="B539" s="179"/>
      <c r="C539" s="179"/>
      <c r="D539" s="20"/>
      <c r="E539" s="20"/>
      <c r="F539" s="20"/>
      <c r="G539" s="20"/>
      <c r="H539" s="20"/>
      <c r="I539" s="20"/>
      <c r="J539" s="20"/>
      <c r="K539" s="20"/>
      <c r="L539" s="20"/>
      <c r="M539" s="20"/>
      <c r="N539" s="20"/>
    </row>
    <row r="540" spans="2:14" x14ac:dyDescent="0.25">
      <c r="B540" s="179"/>
      <c r="C540" s="179"/>
      <c r="D540" s="20"/>
      <c r="E540" s="20"/>
      <c r="F540" s="20"/>
      <c r="G540" s="20"/>
      <c r="H540" s="20"/>
      <c r="I540" s="20"/>
      <c r="J540" s="20"/>
      <c r="K540" s="20"/>
      <c r="L540" s="20"/>
      <c r="M540" s="20"/>
      <c r="N540" s="20"/>
    </row>
    <row r="541" spans="2:14" x14ac:dyDescent="0.25">
      <c r="B541" s="179"/>
      <c r="C541" s="179"/>
      <c r="D541" s="20"/>
      <c r="E541" s="20"/>
      <c r="F541" s="20"/>
      <c r="G541" s="20"/>
      <c r="H541" s="20"/>
      <c r="I541" s="20"/>
      <c r="J541" s="20"/>
      <c r="K541" s="20"/>
      <c r="L541" s="20"/>
      <c r="M541" s="20"/>
      <c r="N541" s="20"/>
    </row>
    <row r="542" spans="2:14" x14ac:dyDescent="0.25">
      <c r="B542" s="179"/>
      <c r="C542" s="179"/>
      <c r="D542" s="20"/>
      <c r="E542" s="20"/>
      <c r="F542" s="20"/>
      <c r="G542" s="20"/>
      <c r="H542" s="20"/>
      <c r="I542" s="20"/>
      <c r="J542" s="20"/>
      <c r="K542" s="20"/>
      <c r="L542" s="20"/>
      <c r="M542" s="20"/>
      <c r="N542" s="20"/>
    </row>
    <row r="543" spans="2:14" x14ac:dyDescent="0.25">
      <c r="B543" s="179"/>
      <c r="C543" s="179"/>
      <c r="D543" s="20"/>
      <c r="E543" s="20"/>
      <c r="F543" s="20"/>
      <c r="G543" s="20"/>
      <c r="H543" s="20"/>
      <c r="I543" s="20"/>
      <c r="J543" s="20"/>
      <c r="K543" s="20"/>
      <c r="L543" s="20"/>
      <c r="M543" s="20"/>
      <c r="N543" s="20"/>
    </row>
    <row r="544" spans="2:14" x14ac:dyDescent="0.25">
      <c r="B544" s="179"/>
      <c r="C544" s="179"/>
      <c r="D544" s="20"/>
      <c r="E544" s="20"/>
      <c r="F544" s="20"/>
      <c r="G544" s="20"/>
      <c r="H544" s="20"/>
      <c r="I544" s="20"/>
      <c r="J544" s="20"/>
      <c r="K544" s="20"/>
      <c r="L544" s="20"/>
      <c r="M544" s="20"/>
      <c r="N544" s="20"/>
    </row>
    <row r="545" spans="2:14" x14ac:dyDescent="0.25">
      <c r="B545" s="179"/>
      <c r="C545" s="179"/>
      <c r="D545" s="20"/>
      <c r="E545" s="20"/>
      <c r="F545" s="20"/>
      <c r="G545" s="20"/>
      <c r="H545" s="20"/>
      <c r="I545" s="20"/>
      <c r="J545" s="20"/>
      <c r="K545" s="20"/>
      <c r="L545" s="20"/>
      <c r="M545" s="20"/>
      <c r="N545" s="20"/>
    </row>
    <row r="546" spans="2:14" x14ac:dyDescent="0.25">
      <c r="B546" s="179"/>
      <c r="C546" s="179"/>
      <c r="D546" s="20"/>
      <c r="E546" s="20"/>
      <c r="F546" s="20"/>
      <c r="G546" s="20"/>
      <c r="H546" s="20"/>
      <c r="I546" s="20"/>
      <c r="J546" s="20"/>
      <c r="K546" s="20"/>
      <c r="L546" s="20"/>
      <c r="M546" s="20"/>
      <c r="N546" s="20"/>
    </row>
    <row r="547" spans="2:14" x14ac:dyDescent="0.25">
      <c r="B547" s="179"/>
      <c r="C547" s="179"/>
      <c r="D547" s="20"/>
      <c r="E547" s="20"/>
      <c r="F547" s="20"/>
      <c r="G547" s="20"/>
      <c r="H547" s="20"/>
      <c r="I547" s="20"/>
      <c r="J547" s="20"/>
      <c r="K547" s="20"/>
      <c r="L547" s="20"/>
      <c r="M547" s="20"/>
      <c r="N547" s="20"/>
    </row>
    <row r="548" spans="2:14" x14ac:dyDescent="0.25">
      <c r="B548" s="179"/>
      <c r="C548" s="179"/>
      <c r="D548" s="20"/>
      <c r="E548" s="20"/>
      <c r="F548" s="20"/>
      <c r="G548" s="20"/>
      <c r="H548" s="20"/>
      <c r="I548" s="20"/>
      <c r="J548" s="20"/>
      <c r="K548" s="20"/>
      <c r="L548" s="20"/>
      <c r="M548" s="20"/>
      <c r="N548" s="20"/>
    </row>
    <row r="549" spans="2:14" x14ac:dyDescent="0.25">
      <c r="B549" s="179"/>
      <c r="C549" s="179"/>
      <c r="D549" s="20"/>
      <c r="E549" s="20"/>
      <c r="F549" s="20"/>
      <c r="G549" s="20"/>
      <c r="H549" s="20"/>
      <c r="I549" s="20"/>
      <c r="J549" s="20"/>
      <c r="K549" s="20"/>
      <c r="L549" s="20"/>
      <c r="M549" s="20"/>
      <c r="N549" s="20"/>
    </row>
    <row r="550" spans="2:14" x14ac:dyDescent="0.25">
      <c r="B550" s="179"/>
      <c r="C550" s="179"/>
      <c r="D550" s="20"/>
      <c r="E550" s="20"/>
      <c r="F550" s="20"/>
      <c r="G550" s="20"/>
      <c r="H550" s="20"/>
      <c r="I550" s="20"/>
      <c r="J550" s="20"/>
      <c r="K550" s="20"/>
      <c r="L550" s="20"/>
      <c r="M550" s="20"/>
      <c r="N550" s="20"/>
    </row>
    <row r="551" spans="2:14" x14ac:dyDescent="0.25">
      <c r="B551" s="179"/>
      <c r="C551" s="179"/>
      <c r="D551" s="20"/>
      <c r="E551" s="20"/>
      <c r="F551" s="20"/>
      <c r="G551" s="20"/>
      <c r="H551" s="20"/>
      <c r="I551" s="20"/>
      <c r="J551" s="20"/>
      <c r="K551" s="20"/>
      <c r="L551" s="20"/>
      <c r="M551" s="20"/>
      <c r="N551" s="20"/>
    </row>
    <row r="552" spans="2:14" x14ac:dyDescent="0.25">
      <c r="B552" s="179"/>
      <c r="C552" s="179"/>
      <c r="D552" s="20"/>
      <c r="E552" s="20"/>
      <c r="F552" s="20"/>
      <c r="G552" s="20"/>
      <c r="H552" s="20"/>
      <c r="I552" s="20"/>
      <c r="J552" s="20"/>
      <c r="K552" s="20"/>
      <c r="L552" s="20"/>
      <c r="M552" s="20"/>
      <c r="N552" s="20"/>
    </row>
    <row r="553" spans="2:14" x14ac:dyDescent="0.25">
      <c r="B553" s="179"/>
      <c r="C553" s="179"/>
      <c r="D553" s="20"/>
      <c r="E553" s="20"/>
      <c r="F553" s="20"/>
      <c r="G553" s="20"/>
      <c r="H553" s="20"/>
      <c r="I553" s="20"/>
      <c r="J553" s="20"/>
      <c r="K553" s="20"/>
      <c r="L553" s="20"/>
      <c r="M553" s="20"/>
      <c r="N553" s="20"/>
    </row>
    <row r="554" spans="2:14" x14ac:dyDescent="0.25">
      <c r="B554" s="179"/>
      <c r="C554" s="179"/>
      <c r="D554" s="20"/>
      <c r="E554" s="20"/>
      <c r="F554" s="20"/>
      <c r="G554" s="20"/>
      <c r="H554" s="20"/>
      <c r="I554" s="20"/>
      <c r="J554" s="20"/>
      <c r="K554" s="20"/>
      <c r="L554" s="20"/>
      <c r="M554" s="20"/>
      <c r="N554" s="20"/>
    </row>
    <row r="555" spans="2:14" x14ac:dyDescent="0.25">
      <c r="B555" s="179"/>
      <c r="C555" s="179"/>
      <c r="D555" s="20"/>
      <c r="E555" s="20"/>
      <c r="F555" s="20"/>
      <c r="G555" s="20"/>
      <c r="H555" s="20"/>
      <c r="I555" s="20"/>
      <c r="J555" s="20"/>
      <c r="K555" s="20"/>
      <c r="L555" s="20"/>
      <c r="M555" s="20"/>
      <c r="N555" s="20"/>
    </row>
    <row r="556" spans="2:14" x14ac:dyDescent="0.25">
      <c r="B556" s="179"/>
      <c r="C556" s="179"/>
      <c r="D556" s="20"/>
      <c r="E556" s="20"/>
      <c r="F556" s="20"/>
      <c r="G556" s="20"/>
      <c r="H556" s="20"/>
      <c r="I556" s="20"/>
      <c r="J556" s="20"/>
      <c r="K556" s="20"/>
      <c r="L556" s="20"/>
      <c r="M556" s="20"/>
      <c r="N556" s="20"/>
    </row>
    <row r="557" spans="2:14" x14ac:dyDescent="0.25">
      <c r="B557" s="179"/>
      <c r="C557" s="179"/>
      <c r="D557" s="20"/>
      <c r="E557" s="20"/>
      <c r="F557" s="20"/>
      <c r="G557" s="20"/>
      <c r="H557" s="20"/>
      <c r="I557" s="20"/>
      <c r="J557" s="20"/>
      <c r="K557" s="20"/>
      <c r="L557" s="20"/>
      <c r="M557" s="20"/>
      <c r="N557" s="20"/>
    </row>
    <row r="558" spans="2:14" x14ac:dyDescent="0.25">
      <c r="B558" s="179"/>
      <c r="C558" s="179"/>
      <c r="D558" s="20"/>
      <c r="E558" s="20"/>
      <c r="F558" s="20"/>
      <c r="G558" s="20"/>
      <c r="H558" s="20"/>
      <c r="I558" s="20"/>
      <c r="J558" s="20"/>
      <c r="K558" s="20"/>
      <c r="L558" s="20"/>
      <c r="M558" s="20"/>
      <c r="N558" s="20"/>
    </row>
    <row r="559" spans="2:14" x14ac:dyDescent="0.25">
      <c r="B559" s="179"/>
      <c r="C559" s="179"/>
      <c r="D559" s="20"/>
      <c r="E559" s="20"/>
      <c r="F559" s="20"/>
      <c r="G559" s="20"/>
      <c r="H559" s="20"/>
      <c r="I559" s="20"/>
      <c r="J559" s="20"/>
      <c r="K559" s="20"/>
      <c r="L559" s="20"/>
      <c r="M559" s="20"/>
      <c r="N559" s="20"/>
    </row>
    <row r="560" spans="2:14" x14ac:dyDescent="0.25">
      <c r="B560" s="179"/>
      <c r="C560" s="179"/>
      <c r="D560" s="20"/>
      <c r="E560" s="20"/>
      <c r="F560" s="20"/>
      <c r="G560" s="20"/>
      <c r="H560" s="20"/>
      <c r="I560" s="20"/>
      <c r="J560" s="20"/>
      <c r="K560" s="20"/>
      <c r="L560" s="20"/>
      <c r="M560" s="20"/>
      <c r="N560" s="20"/>
    </row>
    <row r="561" spans="2:14" x14ac:dyDescent="0.25">
      <c r="B561" s="179"/>
      <c r="C561" s="179"/>
      <c r="D561" s="20"/>
      <c r="E561" s="20"/>
      <c r="F561" s="20"/>
      <c r="G561" s="20"/>
      <c r="H561" s="20"/>
      <c r="I561" s="20"/>
      <c r="J561" s="20"/>
      <c r="K561" s="20"/>
      <c r="L561" s="20"/>
      <c r="M561" s="20"/>
      <c r="N561" s="20"/>
    </row>
    <row r="562" spans="2:14" x14ac:dyDescent="0.25">
      <c r="B562" s="179"/>
      <c r="C562" s="179"/>
      <c r="D562" s="20"/>
      <c r="E562" s="20"/>
      <c r="F562" s="20"/>
      <c r="G562" s="20"/>
      <c r="H562" s="20"/>
      <c r="I562" s="20"/>
      <c r="J562" s="20"/>
      <c r="K562" s="20"/>
      <c r="L562" s="20"/>
      <c r="M562" s="20"/>
      <c r="N562" s="20"/>
    </row>
    <row r="563" spans="2:14" x14ac:dyDescent="0.25">
      <c r="B563" s="179"/>
      <c r="C563" s="179"/>
      <c r="D563" s="20"/>
      <c r="E563" s="20"/>
      <c r="F563" s="20"/>
      <c r="G563" s="20"/>
      <c r="H563" s="20"/>
      <c r="I563" s="20"/>
      <c r="J563" s="20"/>
      <c r="K563" s="20"/>
      <c r="L563" s="20"/>
      <c r="M563" s="20"/>
      <c r="N563" s="20"/>
    </row>
    <row r="564" spans="2:14" x14ac:dyDescent="0.25">
      <c r="B564" s="179"/>
      <c r="C564" s="179"/>
      <c r="D564" s="20"/>
      <c r="E564" s="20"/>
      <c r="F564" s="20"/>
      <c r="G564" s="20"/>
      <c r="H564" s="20"/>
      <c r="I564" s="20"/>
      <c r="J564" s="20"/>
      <c r="K564" s="20"/>
      <c r="L564" s="20"/>
      <c r="M564" s="20"/>
      <c r="N564" s="20"/>
    </row>
    <row r="565" spans="2:14" x14ac:dyDescent="0.25">
      <c r="B565" s="179"/>
      <c r="C565" s="179"/>
      <c r="D565" s="20"/>
      <c r="E565" s="20"/>
      <c r="F565" s="20"/>
      <c r="G565" s="20"/>
      <c r="H565" s="20"/>
      <c r="I565" s="20"/>
      <c r="J565" s="20"/>
      <c r="K565" s="20"/>
      <c r="L565" s="20"/>
      <c r="M565" s="20"/>
      <c r="N565" s="20"/>
    </row>
    <row r="566" spans="2:14" x14ac:dyDescent="0.25">
      <c r="B566" s="179"/>
      <c r="C566" s="179"/>
      <c r="D566" s="20"/>
      <c r="E566" s="20"/>
      <c r="F566" s="20"/>
      <c r="G566" s="20"/>
      <c r="H566" s="20"/>
      <c r="I566" s="20"/>
      <c r="J566" s="20"/>
      <c r="K566" s="20"/>
      <c r="L566" s="20"/>
      <c r="M566" s="20"/>
      <c r="N566" s="20"/>
    </row>
    <row r="567" spans="2:14" x14ac:dyDescent="0.25">
      <c r="B567" s="179"/>
      <c r="C567" s="179"/>
      <c r="D567" s="20"/>
      <c r="E567" s="20"/>
      <c r="F567" s="20"/>
      <c r="G567" s="20"/>
      <c r="H567" s="20"/>
      <c r="I567" s="20"/>
      <c r="J567" s="20"/>
      <c r="K567" s="20"/>
      <c r="L567" s="20"/>
      <c r="M567" s="20"/>
      <c r="N567" s="20"/>
    </row>
    <row r="568" spans="2:14" x14ac:dyDescent="0.25">
      <c r="B568" s="179"/>
      <c r="C568" s="179"/>
      <c r="D568" s="20"/>
      <c r="E568" s="20"/>
      <c r="F568" s="20"/>
      <c r="G568" s="20"/>
      <c r="H568" s="20"/>
      <c r="I568" s="20"/>
      <c r="J568" s="20"/>
      <c r="K568" s="20"/>
      <c r="L568" s="20"/>
      <c r="M568" s="20"/>
      <c r="N568" s="20"/>
    </row>
    <row r="569" spans="2:14" x14ac:dyDescent="0.25">
      <c r="B569" s="179"/>
      <c r="C569" s="179"/>
      <c r="D569" s="20"/>
      <c r="E569" s="20"/>
      <c r="F569" s="20"/>
      <c r="G569" s="20"/>
      <c r="H569" s="20"/>
      <c r="I569" s="20"/>
      <c r="J569" s="20"/>
      <c r="K569" s="20"/>
      <c r="L569" s="20"/>
      <c r="M569" s="20"/>
      <c r="N569" s="20"/>
    </row>
    <row r="570" spans="2:14" x14ac:dyDescent="0.25">
      <c r="B570" s="179"/>
      <c r="C570" s="179"/>
      <c r="D570" s="20"/>
      <c r="E570" s="20"/>
      <c r="F570" s="20"/>
      <c r="G570" s="20"/>
      <c r="H570" s="20"/>
      <c r="I570" s="20"/>
      <c r="J570" s="20"/>
      <c r="K570" s="20"/>
      <c r="L570" s="20"/>
      <c r="M570" s="20"/>
      <c r="N570" s="20"/>
    </row>
    <row r="571" spans="2:14" x14ac:dyDescent="0.25">
      <c r="B571" s="179"/>
      <c r="C571" s="179"/>
      <c r="D571" s="20"/>
      <c r="E571" s="20"/>
      <c r="F571" s="20"/>
      <c r="G571" s="20"/>
      <c r="H571" s="20"/>
      <c r="I571" s="20"/>
      <c r="J571" s="20"/>
      <c r="K571" s="20"/>
      <c r="L571" s="20"/>
      <c r="M571" s="20"/>
      <c r="N571" s="20"/>
    </row>
    <row r="572" spans="2:14" x14ac:dyDescent="0.25">
      <c r="B572" s="179"/>
      <c r="C572" s="179"/>
      <c r="D572" s="20"/>
      <c r="E572" s="20"/>
      <c r="F572" s="20"/>
      <c r="G572" s="20"/>
      <c r="H572" s="20"/>
      <c r="I572" s="20"/>
      <c r="J572" s="20"/>
      <c r="K572" s="20"/>
      <c r="L572" s="20"/>
      <c r="M572" s="20"/>
      <c r="N572" s="20"/>
    </row>
    <row r="573" spans="2:14" x14ac:dyDescent="0.25">
      <c r="B573" s="179"/>
      <c r="C573" s="179"/>
      <c r="D573" s="20"/>
      <c r="E573" s="20"/>
      <c r="F573" s="20"/>
      <c r="G573" s="20"/>
      <c r="H573" s="20"/>
      <c r="I573" s="20"/>
      <c r="J573" s="20"/>
      <c r="K573" s="20"/>
      <c r="L573" s="20"/>
      <c r="M573" s="20"/>
      <c r="N573" s="20"/>
    </row>
    <row r="574" spans="2:14" x14ac:dyDescent="0.25">
      <c r="B574" s="179"/>
      <c r="C574" s="179"/>
      <c r="D574" s="20"/>
      <c r="E574" s="20"/>
      <c r="F574" s="20"/>
      <c r="G574" s="20"/>
      <c r="H574" s="20"/>
      <c r="I574" s="20"/>
      <c r="J574" s="20"/>
      <c r="K574" s="20"/>
      <c r="L574" s="20"/>
      <c r="M574" s="20"/>
      <c r="N574" s="20"/>
    </row>
    <row r="575" spans="2:14" x14ac:dyDescent="0.25">
      <c r="B575" s="179"/>
      <c r="C575" s="179"/>
      <c r="D575" s="20"/>
      <c r="E575" s="20"/>
      <c r="F575" s="20"/>
      <c r="G575" s="20"/>
      <c r="H575" s="20"/>
      <c r="I575" s="20"/>
      <c r="J575" s="20"/>
      <c r="K575" s="20"/>
      <c r="L575" s="20"/>
      <c r="M575" s="20"/>
      <c r="N575" s="20"/>
    </row>
    <row r="576" spans="2:14" x14ac:dyDescent="0.25">
      <c r="B576" s="179"/>
      <c r="C576" s="179"/>
      <c r="D576" s="20"/>
      <c r="E576" s="20"/>
      <c r="F576" s="20"/>
      <c r="G576" s="20"/>
      <c r="H576" s="20"/>
      <c r="I576" s="20"/>
      <c r="J576" s="20"/>
      <c r="K576" s="20"/>
      <c r="L576" s="20"/>
      <c r="M576" s="20"/>
      <c r="N576" s="20"/>
    </row>
    <row r="577" spans="2:14" x14ac:dyDescent="0.25">
      <c r="B577" s="179"/>
      <c r="C577" s="179"/>
      <c r="D577" s="20"/>
      <c r="E577" s="20"/>
      <c r="F577" s="20"/>
      <c r="G577" s="20"/>
      <c r="H577" s="20"/>
      <c r="I577" s="20"/>
      <c r="J577" s="20"/>
      <c r="K577" s="20"/>
      <c r="L577" s="20"/>
      <c r="M577" s="20"/>
      <c r="N577" s="20"/>
    </row>
    <row r="578" spans="2:14" x14ac:dyDescent="0.25">
      <c r="B578" s="179"/>
      <c r="C578" s="179"/>
      <c r="D578" s="20"/>
      <c r="E578" s="20"/>
      <c r="F578" s="20"/>
      <c r="G578" s="20"/>
      <c r="H578" s="20"/>
      <c r="I578" s="20"/>
      <c r="J578" s="20"/>
      <c r="K578" s="20"/>
      <c r="L578" s="20"/>
      <c r="M578" s="20"/>
      <c r="N578" s="20"/>
    </row>
    <row r="579" spans="2:14" x14ac:dyDescent="0.25">
      <c r="B579" s="179"/>
      <c r="C579" s="179"/>
      <c r="D579" s="20"/>
      <c r="E579" s="20"/>
      <c r="F579" s="20"/>
      <c r="G579" s="20"/>
      <c r="H579" s="20"/>
      <c r="I579" s="20"/>
      <c r="J579" s="20"/>
      <c r="K579" s="20"/>
      <c r="L579" s="20"/>
      <c r="M579" s="20"/>
      <c r="N579" s="20"/>
    </row>
    <row r="580" spans="2:14" x14ac:dyDescent="0.25">
      <c r="B580" s="179"/>
      <c r="C580" s="179"/>
      <c r="D580" s="20"/>
      <c r="E580" s="20"/>
      <c r="F580" s="20"/>
      <c r="G580" s="20"/>
      <c r="H580" s="20"/>
      <c r="I580" s="20"/>
      <c r="J580" s="20"/>
      <c r="K580" s="20"/>
      <c r="L580" s="20"/>
      <c r="M580" s="20"/>
      <c r="N580" s="20"/>
    </row>
    <row r="581" spans="2:14" x14ac:dyDescent="0.25">
      <c r="B581" s="179"/>
      <c r="C581" s="179"/>
      <c r="D581" s="20"/>
      <c r="E581" s="20"/>
      <c r="F581" s="20"/>
      <c r="G581" s="20"/>
      <c r="H581" s="20"/>
      <c r="I581" s="20"/>
      <c r="J581" s="20"/>
      <c r="K581" s="20"/>
      <c r="L581" s="20"/>
      <c r="M581" s="20"/>
      <c r="N581" s="20"/>
    </row>
    <row r="582" spans="2:14" x14ac:dyDescent="0.25">
      <c r="B582" s="179"/>
      <c r="C582" s="179"/>
      <c r="D582" s="20"/>
      <c r="E582" s="20"/>
      <c r="F582" s="20"/>
      <c r="G582" s="20"/>
      <c r="H582" s="20"/>
      <c r="I582" s="20"/>
      <c r="J582" s="20"/>
      <c r="K582" s="20"/>
      <c r="L582" s="20"/>
      <c r="M582" s="20"/>
      <c r="N582" s="20"/>
    </row>
    <row r="583" spans="2:14" x14ac:dyDescent="0.25">
      <c r="B583" s="179"/>
      <c r="C583" s="179"/>
      <c r="D583" s="20"/>
      <c r="E583" s="20"/>
      <c r="F583" s="20"/>
      <c r="G583" s="20"/>
      <c r="H583" s="20"/>
      <c r="I583" s="20"/>
      <c r="J583" s="20"/>
      <c r="K583" s="20"/>
      <c r="L583" s="20"/>
      <c r="M583" s="20"/>
      <c r="N583" s="20"/>
    </row>
    <row r="584" spans="2:14" x14ac:dyDescent="0.25">
      <c r="B584" s="179"/>
      <c r="C584" s="179"/>
      <c r="D584" s="20"/>
      <c r="E584" s="20"/>
      <c r="F584" s="20"/>
      <c r="G584" s="20"/>
      <c r="H584" s="20"/>
      <c r="I584" s="20"/>
      <c r="J584" s="20"/>
      <c r="K584" s="20"/>
      <c r="L584" s="20"/>
      <c r="M584" s="20"/>
      <c r="N584" s="20"/>
    </row>
    <row r="585" spans="2:14" x14ac:dyDescent="0.25">
      <c r="B585" s="179"/>
      <c r="C585" s="179"/>
      <c r="D585" s="20"/>
      <c r="E585" s="20"/>
      <c r="F585" s="20"/>
      <c r="G585" s="20"/>
      <c r="H585" s="20"/>
      <c r="I585" s="20"/>
      <c r="J585" s="20"/>
      <c r="K585" s="20"/>
      <c r="L585" s="20"/>
      <c r="M585" s="20"/>
      <c r="N585" s="20"/>
    </row>
    <row r="586" spans="2:14" x14ac:dyDescent="0.25">
      <c r="B586" s="179"/>
      <c r="C586" s="179"/>
      <c r="D586" s="20"/>
      <c r="E586" s="20"/>
      <c r="F586" s="20"/>
      <c r="G586" s="20"/>
      <c r="H586" s="20"/>
      <c r="I586" s="20"/>
      <c r="J586" s="20"/>
      <c r="K586" s="20"/>
      <c r="L586" s="20"/>
      <c r="M586" s="20"/>
      <c r="N586" s="20"/>
    </row>
    <row r="587" spans="2:14" x14ac:dyDescent="0.25">
      <c r="B587" s="179"/>
      <c r="C587" s="179"/>
      <c r="D587" s="20"/>
      <c r="E587" s="20"/>
      <c r="F587" s="20"/>
      <c r="G587" s="20"/>
      <c r="H587" s="20"/>
      <c r="I587" s="20"/>
      <c r="J587" s="20"/>
      <c r="K587" s="20"/>
      <c r="L587" s="20"/>
      <c r="M587" s="20"/>
      <c r="N587" s="20"/>
    </row>
    <row r="588" spans="2:14" x14ac:dyDescent="0.25">
      <c r="B588" s="179"/>
      <c r="C588" s="179"/>
      <c r="D588" s="20"/>
      <c r="E588" s="20"/>
      <c r="F588" s="20"/>
      <c r="G588" s="20"/>
      <c r="H588" s="20"/>
      <c r="I588" s="20"/>
      <c r="J588" s="20"/>
      <c r="K588" s="20"/>
      <c r="L588" s="20"/>
      <c r="M588" s="20"/>
      <c r="N588" s="20"/>
    </row>
    <row r="589" spans="2:14" x14ac:dyDescent="0.25">
      <c r="B589" s="179"/>
      <c r="C589" s="179"/>
      <c r="D589" s="20"/>
      <c r="E589" s="20"/>
      <c r="F589" s="20"/>
      <c r="G589" s="20"/>
      <c r="H589" s="20"/>
      <c r="I589" s="20"/>
      <c r="J589" s="20"/>
      <c r="K589" s="20"/>
      <c r="L589" s="20"/>
      <c r="M589" s="20"/>
      <c r="N589" s="20"/>
    </row>
    <row r="590" spans="2:14" x14ac:dyDescent="0.25">
      <c r="B590" s="179"/>
      <c r="C590" s="179"/>
      <c r="D590" s="20"/>
      <c r="E590" s="20"/>
      <c r="F590" s="20"/>
      <c r="G590" s="20"/>
      <c r="H590" s="20"/>
      <c r="I590" s="20"/>
      <c r="J590" s="20"/>
      <c r="K590" s="20"/>
      <c r="L590" s="20"/>
      <c r="M590" s="20"/>
      <c r="N590" s="20"/>
    </row>
    <row r="591" spans="2:14" x14ac:dyDescent="0.25">
      <c r="B591" s="179"/>
      <c r="C591" s="179"/>
      <c r="D591" s="20"/>
      <c r="E591" s="20"/>
      <c r="F591" s="20"/>
      <c r="G591" s="20"/>
      <c r="H591" s="20"/>
      <c r="I591" s="20"/>
      <c r="J591" s="20"/>
      <c r="K591" s="20"/>
      <c r="L591" s="20"/>
      <c r="M591" s="20"/>
      <c r="N591" s="20"/>
    </row>
    <row r="592" spans="2:14" x14ac:dyDescent="0.25">
      <c r="B592" s="179"/>
      <c r="C592" s="179"/>
      <c r="D592" s="20"/>
      <c r="E592" s="20"/>
      <c r="F592" s="20"/>
      <c r="G592" s="20"/>
      <c r="H592" s="20"/>
      <c r="I592" s="20"/>
      <c r="J592" s="20"/>
      <c r="K592" s="20"/>
      <c r="L592" s="20"/>
      <c r="M592" s="20"/>
      <c r="N592" s="20"/>
    </row>
    <row r="593" spans="2:14" x14ac:dyDescent="0.25">
      <c r="B593" s="179"/>
      <c r="C593" s="179"/>
      <c r="D593" s="20"/>
      <c r="E593" s="20"/>
      <c r="F593" s="20"/>
      <c r="G593" s="20"/>
      <c r="H593" s="20"/>
      <c r="I593" s="20"/>
      <c r="J593" s="20"/>
      <c r="K593" s="20"/>
      <c r="L593" s="20"/>
      <c r="M593" s="20"/>
      <c r="N593" s="20"/>
    </row>
    <row r="594" spans="2:14" x14ac:dyDescent="0.25">
      <c r="B594" s="179"/>
      <c r="C594" s="179"/>
      <c r="D594" s="20"/>
      <c r="E594" s="20"/>
      <c r="F594" s="20"/>
      <c r="G594" s="20"/>
      <c r="H594" s="20"/>
      <c r="I594" s="20"/>
      <c r="J594" s="20"/>
      <c r="K594" s="20"/>
      <c r="L594" s="20"/>
      <c r="M594" s="20"/>
      <c r="N594" s="20"/>
    </row>
    <row r="595" spans="2:14" x14ac:dyDescent="0.25">
      <c r="B595" s="179"/>
      <c r="C595" s="179"/>
      <c r="D595" s="20"/>
      <c r="E595" s="20"/>
      <c r="F595" s="20"/>
      <c r="G595" s="20"/>
      <c r="H595" s="20"/>
      <c r="I595" s="20"/>
      <c r="J595" s="20"/>
      <c r="K595" s="20"/>
      <c r="L595" s="20"/>
      <c r="M595" s="20"/>
      <c r="N595" s="20"/>
    </row>
    <row r="596" spans="2:14" x14ac:dyDescent="0.25">
      <c r="B596" s="179"/>
      <c r="C596" s="179"/>
      <c r="D596" s="20"/>
      <c r="E596" s="20"/>
      <c r="F596" s="20"/>
      <c r="G596" s="20"/>
      <c r="H596" s="20"/>
      <c r="I596" s="20"/>
      <c r="J596" s="20"/>
      <c r="K596" s="20"/>
      <c r="L596" s="20"/>
      <c r="M596" s="20"/>
      <c r="N596" s="20"/>
    </row>
    <row r="597" spans="2:14" x14ac:dyDescent="0.25">
      <c r="B597" s="179"/>
      <c r="C597" s="179"/>
      <c r="D597" s="20"/>
      <c r="E597" s="20"/>
      <c r="F597" s="20"/>
      <c r="G597" s="20"/>
      <c r="H597" s="20"/>
      <c r="I597" s="20"/>
      <c r="J597" s="20"/>
      <c r="K597" s="20"/>
      <c r="L597" s="20"/>
      <c r="M597" s="20"/>
      <c r="N597" s="20"/>
    </row>
    <row r="598" spans="2:14" x14ac:dyDescent="0.25">
      <c r="B598" s="179"/>
      <c r="C598" s="179"/>
      <c r="D598" s="20"/>
      <c r="E598" s="20"/>
      <c r="F598" s="20"/>
      <c r="G598" s="20"/>
      <c r="H598" s="20"/>
      <c r="I598" s="20"/>
      <c r="J598" s="20"/>
      <c r="K598" s="20"/>
      <c r="L598" s="20"/>
      <c r="M598" s="20"/>
      <c r="N598" s="20"/>
    </row>
    <row r="599" spans="2:14" x14ac:dyDescent="0.25">
      <c r="B599" s="179"/>
      <c r="C599" s="179"/>
      <c r="D599" s="20"/>
      <c r="E599" s="20"/>
      <c r="F599" s="20"/>
      <c r="G599" s="20"/>
      <c r="H599" s="20"/>
      <c r="I599" s="20"/>
      <c r="J599" s="20"/>
      <c r="K599" s="20"/>
      <c r="L599" s="20"/>
      <c r="M599" s="20"/>
      <c r="N599" s="20"/>
    </row>
    <row r="600" spans="2:14" x14ac:dyDescent="0.25">
      <c r="B600" s="179"/>
      <c r="C600" s="179"/>
      <c r="D600" s="20"/>
      <c r="E600" s="20"/>
      <c r="F600" s="20"/>
      <c r="G600" s="20"/>
      <c r="H600" s="20"/>
      <c r="I600" s="20"/>
      <c r="J600" s="20"/>
      <c r="K600" s="20"/>
      <c r="L600" s="20"/>
      <c r="M600" s="20"/>
      <c r="N600" s="20"/>
    </row>
    <row r="601" spans="2:14" x14ac:dyDescent="0.25">
      <c r="B601" s="179"/>
      <c r="C601" s="179"/>
      <c r="D601" s="20"/>
      <c r="E601" s="20"/>
      <c r="F601" s="20"/>
      <c r="G601" s="20"/>
      <c r="H601" s="20"/>
      <c r="I601" s="20"/>
      <c r="J601" s="20"/>
      <c r="K601" s="20"/>
      <c r="L601" s="20"/>
      <c r="M601" s="20"/>
      <c r="N601" s="20"/>
    </row>
    <row r="602" spans="2:14" x14ac:dyDescent="0.25">
      <c r="B602" s="179"/>
      <c r="C602" s="179"/>
      <c r="D602" s="20"/>
      <c r="E602" s="20"/>
      <c r="F602" s="20"/>
      <c r="G602" s="20"/>
      <c r="H602" s="20"/>
      <c r="I602" s="20"/>
      <c r="J602" s="20"/>
      <c r="K602" s="20"/>
      <c r="L602" s="20"/>
      <c r="M602" s="20"/>
      <c r="N602" s="20"/>
    </row>
    <row r="603" spans="2:14" x14ac:dyDescent="0.25">
      <c r="B603" s="179"/>
      <c r="C603" s="179"/>
      <c r="D603" s="20"/>
      <c r="E603" s="20"/>
      <c r="F603" s="20"/>
      <c r="G603" s="20"/>
      <c r="H603" s="20"/>
      <c r="I603" s="20"/>
      <c r="J603" s="20"/>
      <c r="K603" s="20"/>
      <c r="L603" s="20"/>
      <c r="M603" s="20"/>
      <c r="N603" s="20"/>
    </row>
    <row r="604" spans="2:14" x14ac:dyDescent="0.25">
      <c r="B604" s="179"/>
      <c r="C604" s="179"/>
      <c r="D604" s="20"/>
      <c r="E604" s="20"/>
      <c r="F604" s="20"/>
      <c r="G604" s="20"/>
      <c r="H604" s="20"/>
      <c r="I604" s="20"/>
      <c r="J604" s="20"/>
      <c r="K604" s="20"/>
      <c r="L604" s="20"/>
      <c r="M604" s="20"/>
      <c r="N604" s="20"/>
    </row>
    <row r="605" spans="2:14" x14ac:dyDescent="0.25">
      <c r="B605" s="179"/>
      <c r="C605" s="179"/>
      <c r="D605" s="20"/>
      <c r="E605" s="20"/>
      <c r="F605" s="20"/>
      <c r="G605" s="20"/>
      <c r="H605" s="20"/>
      <c r="I605" s="20"/>
      <c r="J605" s="20"/>
      <c r="K605" s="20"/>
      <c r="L605" s="20"/>
      <c r="M605" s="20"/>
      <c r="N605" s="20"/>
    </row>
    <row r="606" spans="2:14" x14ac:dyDescent="0.25">
      <c r="B606" s="179"/>
      <c r="C606" s="179"/>
      <c r="D606" s="20"/>
      <c r="E606" s="20"/>
      <c r="F606" s="20"/>
      <c r="G606" s="20"/>
      <c r="H606" s="20"/>
      <c r="I606" s="20"/>
      <c r="J606" s="20"/>
      <c r="K606" s="20"/>
      <c r="L606" s="20"/>
      <c r="M606" s="20"/>
      <c r="N606" s="20"/>
    </row>
    <row r="607" spans="2:14" x14ac:dyDescent="0.25">
      <c r="B607" s="179"/>
      <c r="C607" s="179"/>
      <c r="D607" s="20"/>
      <c r="E607" s="20"/>
      <c r="F607" s="20"/>
      <c r="G607" s="20"/>
      <c r="H607" s="20"/>
      <c r="I607" s="20"/>
      <c r="J607" s="20"/>
      <c r="K607" s="20"/>
      <c r="L607" s="20"/>
      <c r="M607" s="20"/>
      <c r="N607" s="20"/>
    </row>
    <row r="608" spans="2:14" x14ac:dyDescent="0.25">
      <c r="B608" s="179"/>
      <c r="C608" s="179"/>
      <c r="D608" s="20"/>
      <c r="E608" s="20"/>
      <c r="F608" s="20"/>
      <c r="G608" s="20"/>
      <c r="H608" s="20"/>
      <c r="I608" s="20"/>
      <c r="J608" s="20"/>
      <c r="K608" s="20"/>
      <c r="L608" s="20"/>
      <c r="M608" s="20"/>
      <c r="N608" s="20"/>
    </row>
    <row r="609" spans="2:14" x14ac:dyDescent="0.25">
      <c r="B609" s="179"/>
      <c r="C609" s="179"/>
      <c r="D609" s="20"/>
      <c r="E609" s="20"/>
      <c r="F609" s="20"/>
      <c r="G609" s="20"/>
      <c r="H609" s="20"/>
      <c r="I609" s="20"/>
      <c r="J609" s="20"/>
      <c r="K609" s="20"/>
      <c r="L609" s="20"/>
      <c r="M609" s="20"/>
      <c r="N609" s="20"/>
    </row>
    <row r="610" spans="2:14" x14ac:dyDescent="0.25">
      <c r="B610" s="179"/>
      <c r="C610" s="179"/>
      <c r="D610" s="20"/>
      <c r="E610" s="20"/>
      <c r="F610" s="20"/>
      <c r="G610" s="20"/>
      <c r="H610" s="20"/>
      <c r="I610" s="20"/>
      <c r="J610" s="20"/>
      <c r="K610" s="20"/>
      <c r="L610" s="20"/>
      <c r="M610" s="20"/>
      <c r="N610" s="20"/>
    </row>
    <row r="611" spans="2:14" x14ac:dyDescent="0.25">
      <c r="B611" s="179"/>
      <c r="C611" s="179"/>
      <c r="D611" s="20"/>
      <c r="E611" s="20"/>
      <c r="F611" s="20"/>
      <c r="G611" s="20"/>
      <c r="H611" s="20"/>
      <c r="I611" s="20"/>
      <c r="J611" s="20"/>
      <c r="K611" s="20"/>
      <c r="L611" s="20"/>
      <c r="M611" s="20"/>
      <c r="N611" s="20"/>
    </row>
    <row r="612" spans="2:14" x14ac:dyDescent="0.25">
      <c r="B612" s="179"/>
      <c r="C612" s="179"/>
      <c r="D612" s="20"/>
      <c r="E612" s="20"/>
      <c r="F612" s="20"/>
      <c r="G612" s="20"/>
      <c r="H612" s="20"/>
      <c r="I612" s="20"/>
      <c r="J612" s="20"/>
      <c r="K612" s="20"/>
      <c r="L612" s="20"/>
      <c r="M612" s="20"/>
      <c r="N612" s="20"/>
    </row>
    <row r="613" spans="2:14" x14ac:dyDescent="0.25">
      <c r="B613" s="179"/>
      <c r="C613" s="179"/>
      <c r="D613" s="20"/>
      <c r="E613" s="20"/>
      <c r="F613" s="20"/>
      <c r="G613" s="20"/>
      <c r="H613" s="20"/>
      <c r="I613" s="20"/>
      <c r="J613" s="20"/>
      <c r="K613" s="20"/>
      <c r="L613" s="20"/>
      <c r="M613" s="20"/>
      <c r="N613" s="20"/>
    </row>
    <row r="614" spans="2:14" x14ac:dyDescent="0.25">
      <c r="B614" s="179"/>
      <c r="C614" s="179"/>
      <c r="D614" s="20"/>
      <c r="E614" s="20"/>
      <c r="F614" s="20"/>
      <c r="G614" s="20"/>
      <c r="H614" s="20"/>
      <c r="I614" s="20"/>
      <c r="J614" s="20"/>
      <c r="K614" s="20"/>
      <c r="L614" s="20"/>
      <c r="M614" s="20"/>
      <c r="N614" s="20"/>
    </row>
    <row r="615" spans="2:14" x14ac:dyDescent="0.25">
      <c r="B615" s="179"/>
      <c r="C615" s="179"/>
      <c r="D615" s="20"/>
      <c r="E615" s="20"/>
      <c r="F615" s="20"/>
      <c r="G615" s="20"/>
      <c r="H615" s="20"/>
      <c r="I615" s="20"/>
      <c r="J615" s="20"/>
      <c r="K615" s="20"/>
      <c r="L615" s="20"/>
      <c r="M615" s="20"/>
      <c r="N615" s="20"/>
    </row>
    <row r="616" spans="2:14" x14ac:dyDescent="0.25">
      <c r="B616" s="179"/>
      <c r="C616" s="179"/>
      <c r="D616" s="20"/>
      <c r="E616" s="20"/>
      <c r="F616" s="20"/>
      <c r="G616" s="20"/>
      <c r="H616" s="20"/>
      <c r="I616" s="20"/>
      <c r="J616" s="20"/>
      <c r="K616" s="20"/>
      <c r="L616" s="20"/>
      <c r="M616" s="20"/>
      <c r="N616" s="20"/>
    </row>
    <row r="617" spans="2:14" x14ac:dyDescent="0.25">
      <c r="B617" s="179"/>
      <c r="C617" s="179"/>
      <c r="D617" s="20"/>
      <c r="E617" s="20"/>
      <c r="F617" s="20"/>
      <c r="G617" s="20"/>
      <c r="H617" s="20"/>
      <c r="I617" s="20"/>
      <c r="J617" s="20"/>
      <c r="K617" s="20"/>
      <c r="L617" s="20"/>
      <c r="M617" s="20"/>
      <c r="N617" s="20"/>
    </row>
    <row r="618" spans="2:14" x14ac:dyDescent="0.25">
      <c r="B618" s="179"/>
      <c r="C618" s="179"/>
      <c r="D618" s="20"/>
      <c r="E618" s="20"/>
      <c r="F618" s="20"/>
      <c r="G618" s="20"/>
      <c r="H618" s="20"/>
      <c r="I618" s="20"/>
      <c r="J618" s="20"/>
      <c r="K618" s="20"/>
      <c r="L618" s="20"/>
      <c r="M618" s="20"/>
      <c r="N618" s="20"/>
    </row>
    <row r="619" spans="2:14" x14ac:dyDescent="0.25">
      <c r="B619" s="179"/>
      <c r="C619" s="179"/>
      <c r="D619" s="20"/>
      <c r="E619" s="20"/>
      <c r="F619" s="20"/>
      <c r="G619" s="20"/>
      <c r="H619" s="20"/>
      <c r="I619" s="20"/>
      <c r="J619" s="20"/>
      <c r="K619" s="20"/>
      <c r="L619" s="20"/>
      <c r="M619" s="20"/>
      <c r="N619" s="20"/>
    </row>
    <row r="620" spans="2:14" x14ac:dyDescent="0.25">
      <c r="B620" s="179"/>
      <c r="C620" s="179"/>
      <c r="D620" s="20"/>
      <c r="E620" s="20"/>
      <c r="F620" s="20"/>
      <c r="G620" s="20"/>
      <c r="H620" s="20"/>
      <c r="I620" s="20"/>
      <c r="J620" s="20"/>
      <c r="K620" s="20"/>
      <c r="L620" s="20"/>
      <c r="M620" s="20"/>
      <c r="N620" s="20"/>
    </row>
    <row r="621" spans="2:14" x14ac:dyDescent="0.25">
      <c r="B621" s="179"/>
      <c r="C621" s="179"/>
      <c r="D621" s="20"/>
      <c r="E621" s="20"/>
      <c r="F621" s="20"/>
      <c r="G621" s="20"/>
      <c r="H621" s="20"/>
      <c r="I621" s="20"/>
      <c r="J621" s="20"/>
      <c r="K621" s="20"/>
      <c r="L621" s="20"/>
      <c r="M621" s="20"/>
      <c r="N621" s="20"/>
    </row>
    <row r="622" spans="2:14" x14ac:dyDescent="0.25">
      <c r="B622" s="179"/>
      <c r="C622" s="179"/>
      <c r="D622" s="20"/>
      <c r="E622" s="20"/>
      <c r="F622" s="20"/>
      <c r="G622" s="20"/>
      <c r="H622" s="20"/>
      <c r="I622" s="20"/>
      <c r="J622" s="20"/>
      <c r="K622" s="20"/>
      <c r="L622" s="20"/>
      <c r="M622" s="20"/>
      <c r="N622" s="20"/>
    </row>
    <row r="623" spans="2:14" x14ac:dyDescent="0.25">
      <c r="B623" s="179"/>
      <c r="C623" s="179"/>
      <c r="D623" s="20"/>
      <c r="E623" s="20"/>
      <c r="F623" s="20"/>
      <c r="G623" s="20"/>
      <c r="H623" s="20"/>
      <c r="I623" s="20"/>
      <c r="J623" s="20"/>
      <c r="K623" s="20"/>
      <c r="L623" s="20"/>
      <c r="M623" s="20"/>
      <c r="N623" s="20"/>
    </row>
    <row r="624" spans="2:14" x14ac:dyDescent="0.25">
      <c r="B624" s="179"/>
      <c r="C624" s="179"/>
      <c r="D624" s="20"/>
      <c r="E624" s="20"/>
      <c r="F624" s="20"/>
      <c r="G624" s="20"/>
      <c r="H624" s="20"/>
      <c r="I624" s="20"/>
      <c r="J624" s="20"/>
      <c r="K624" s="20"/>
      <c r="L624" s="20"/>
      <c r="M624" s="20"/>
      <c r="N624" s="20"/>
    </row>
    <row r="625" spans="2:14" x14ac:dyDescent="0.25">
      <c r="B625" s="179"/>
      <c r="C625" s="179"/>
      <c r="D625" s="20"/>
      <c r="E625" s="20"/>
      <c r="F625" s="20"/>
      <c r="G625" s="20"/>
      <c r="H625" s="20"/>
      <c r="I625" s="20"/>
      <c r="J625" s="20"/>
      <c r="K625" s="20"/>
      <c r="L625" s="20"/>
      <c r="M625" s="20"/>
      <c r="N625" s="20"/>
    </row>
    <row r="626" spans="2:14" x14ac:dyDescent="0.25">
      <c r="B626" s="179"/>
      <c r="C626" s="179"/>
      <c r="D626" s="20"/>
      <c r="E626" s="20"/>
      <c r="F626" s="20"/>
      <c r="G626" s="20"/>
      <c r="H626" s="20"/>
      <c r="I626" s="20"/>
      <c r="J626" s="20"/>
      <c r="K626" s="20"/>
      <c r="L626" s="20"/>
      <c r="M626" s="20"/>
      <c r="N626" s="20"/>
    </row>
    <row r="627" spans="2:14" x14ac:dyDescent="0.25">
      <c r="B627" s="179"/>
      <c r="C627" s="179"/>
      <c r="D627" s="20"/>
      <c r="E627" s="20"/>
      <c r="F627" s="20"/>
      <c r="G627" s="20"/>
      <c r="H627" s="20"/>
      <c r="I627" s="20"/>
      <c r="J627" s="20"/>
      <c r="K627" s="20"/>
      <c r="L627" s="20"/>
      <c r="M627" s="20"/>
      <c r="N627" s="20"/>
    </row>
    <row r="628" spans="2:14" x14ac:dyDescent="0.25">
      <c r="B628" s="179"/>
      <c r="C628" s="179"/>
      <c r="D628" s="20"/>
      <c r="E628" s="20"/>
      <c r="F628" s="20"/>
      <c r="G628" s="20"/>
      <c r="H628" s="20"/>
      <c r="I628" s="20"/>
      <c r="J628" s="20"/>
      <c r="K628" s="20"/>
      <c r="L628" s="20"/>
      <c r="M628" s="20"/>
      <c r="N628" s="20"/>
    </row>
    <row r="629" spans="2:14" x14ac:dyDescent="0.25">
      <c r="B629" s="179"/>
      <c r="C629" s="179"/>
      <c r="D629" s="20"/>
      <c r="E629" s="20"/>
      <c r="F629" s="20"/>
      <c r="G629" s="20"/>
      <c r="H629" s="20"/>
      <c r="I629" s="20"/>
      <c r="J629" s="20"/>
      <c r="K629" s="20"/>
      <c r="L629" s="20"/>
      <c r="M629" s="20"/>
      <c r="N629" s="20"/>
    </row>
    <row r="630" spans="2:14" x14ac:dyDescent="0.25">
      <c r="B630" s="179"/>
      <c r="C630" s="179"/>
      <c r="D630" s="20"/>
      <c r="E630" s="20"/>
      <c r="F630" s="20"/>
      <c r="G630" s="20"/>
      <c r="H630" s="20"/>
      <c r="I630" s="20"/>
      <c r="J630" s="20"/>
      <c r="K630" s="20"/>
      <c r="L630" s="20"/>
      <c r="M630" s="20"/>
      <c r="N630" s="20"/>
    </row>
    <row r="631" spans="2:14" x14ac:dyDescent="0.25">
      <c r="B631" s="179"/>
      <c r="C631" s="179"/>
      <c r="D631" s="20"/>
      <c r="E631" s="20"/>
      <c r="F631" s="20"/>
      <c r="G631" s="20"/>
      <c r="H631" s="20"/>
      <c r="I631" s="20"/>
      <c r="J631" s="20"/>
      <c r="K631" s="20"/>
      <c r="L631" s="20"/>
      <c r="M631" s="20"/>
      <c r="N631" s="20"/>
    </row>
    <row r="632" spans="2:14" x14ac:dyDescent="0.25">
      <c r="B632" s="179"/>
      <c r="C632" s="179"/>
      <c r="D632" s="20"/>
      <c r="E632" s="20"/>
      <c r="F632" s="20"/>
      <c r="G632" s="20"/>
      <c r="H632" s="20"/>
      <c r="I632" s="20"/>
      <c r="J632" s="20"/>
      <c r="K632" s="20"/>
      <c r="L632" s="20"/>
      <c r="M632" s="20"/>
      <c r="N632" s="20"/>
    </row>
    <row r="633" spans="2:14" x14ac:dyDescent="0.25">
      <c r="B633" s="179"/>
      <c r="C633" s="179"/>
      <c r="D633" s="20"/>
      <c r="E633" s="20"/>
      <c r="F633" s="20"/>
      <c r="G633" s="20"/>
      <c r="H633" s="20"/>
      <c r="I633" s="20"/>
      <c r="J633" s="20"/>
      <c r="K633" s="20"/>
      <c r="L633" s="20"/>
      <c r="M633" s="20"/>
      <c r="N633" s="20"/>
    </row>
    <row r="634" spans="2:14" x14ac:dyDescent="0.25">
      <c r="B634" s="179"/>
      <c r="C634" s="179"/>
      <c r="D634" s="20"/>
      <c r="E634" s="20"/>
      <c r="F634" s="20"/>
      <c r="G634" s="20"/>
      <c r="H634" s="20"/>
      <c r="I634" s="20"/>
      <c r="J634" s="20"/>
      <c r="K634" s="20"/>
      <c r="L634" s="20"/>
      <c r="M634" s="20"/>
      <c r="N634" s="20"/>
    </row>
    <row r="635" spans="2:14" x14ac:dyDescent="0.25">
      <c r="B635" s="179"/>
      <c r="C635" s="179"/>
      <c r="D635" s="20"/>
      <c r="E635" s="20"/>
      <c r="F635" s="20"/>
      <c r="G635" s="20"/>
      <c r="H635" s="20"/>
      <c r="I635" s="20"/>
      <c r="J635" s="20"/>
      <c r="K635" s="20"/>
      <c r="L635" s="20"/>
      <c r="M635" s="20"/>
      <c r="N635" s="20"/>
    </row>
    <row r="636" spans="2:14" x14ac:dyDescent="0.25">
      <c r="B636" s="179"/>
      <c r="C636" s="179"/>
      <c r="D636" s="20"/>
      <c r="E636" s="20"/>
      <c r="F636" s="20"/>
      <c r="G636" s="20"/>
      <c r="H636" s="20"/>
      <c r="I636" s="20"/>
      <c r="J636" s="20"/>
      <c r="K636" s="20"/>
      <c r="L636" s="20"/>
      <c r="M636" s="20"/>
      <c r="N636" s="20"/>
    </row>
    <row r="637" spans="2:14" x14ac:dyDescent="0.25">
      <c r="B637" s="179"/>
      <c r="C637" s="179"/>
      <c r="D637" s="20"/>
      <c r="E637" s="20"/>
      <c r="F637" s="20"/>
      <c r="G637" s="20"/>
      <c r="H637" s="20"/>
      <c r="I637" s="20"/>
      <c r="J637" s="20"/>
      <c r="K637" s="20"/>
      <c r="L637" s="20"/>
      <c r="M637" s="20"/>
      <c r="N637" s="20"/>
    </row>
    <row r="638" spans="2:14" x14ac:dyDescent="0.25">
      <c r="B638" s="179"/>
      <c r="C638" s="179"/>
      <c r="D638" s="20"/>
      <c r="E638" s="20"/>
      <c r="F638" s="20"/>
      <c r="G638" s="20"/>
      <c r="H638" s="20"/>
      <c r="I638" s="20"/>
      <c r="J638" s="20"/>
      <c r="K638" s="20"/>
      <c r="L638" s="20"/>
      <c r="M638" s="20"/>
      <c r="N638" s="20"/>
    </row>
    <row r="639" spans="2:14" x14ac:dyDescent="0.25">
      <c r="B639" s="179"/>
      <c r="C639" s="179"/>
      <c r="D639" s="20"/>
      <c r="E639" s="20"/>
      <c r="F639" s="20"/>
      <c r="G639" s="20"/>
      <c r="H639" s="20"/>
      <c r="I639" s="20"/>
      <c r="J639" s="20"/>
      <c r="K639" s="20"/>
      <c r="L639" s="20"/>
      <c r="M639" s="20"/>
      <c r="N639" s="20"/>
    </row>
    <row r="640" spans="2:14" x14ac:dyDescent="0.25">
      <c r="B640" s="179"/>
      <c r="C640" s="179"/>
      <c r="D640" s="20"/>
      <c r="E640" s="20"/>
      <c r="F640" s="20"/>
      <c r="G640" s="20"/>
      <c r="H640" s="20"/>
      <c r="I640" s="20"/>
      <c r="J640" s="20"/>
      <c r="K640" s="20"/>
      <c r="L640" s="20"/>
      <c r="M640" s="20"/>
      <c r="N640" s="20"/>
    </row>
    <row r="641" spans="2:14" x14ac:dyDescent="0.25">
      <c r="B641" s="179"/>
      <c r="C641" s="179"/>
      <c r="D641" s="20"/>
      <c r="E641" s="20"/>
      <c r="F641" s="20"/>
      <c r="G641" s="20"/>
      <c r="H641" s="20"/>
      <c r="I641" s="20"/>
      <c r="J641" s="20"/>
      <c r="K641" s="20"/>
      <c r="L641" s="20"/>
      <c r="M641" s="20"/>
      <c r="N641" s="20"/>
    </row>
    <row r="642" spans="2:14" x14ac:dyDescent="0.25">
      <c r="B642" s="179"/>
      <c r="C642" s="179"/>
      <c r="D642" s="20"/>
      <c r="E642" s="20"/>
      <c r="F642" s="20"/>
      <c r="G642" s="20"/>
      <c r="H642" s="20"/>
      <c r="I642" s="20"/>
      <c r="J642" s="20"/>
      <c r="K642" s="20"/>
      <c r="L642" s="20"/>
      <c r="M642" s="20"/>
      <c r="N642" s="20"/>
    </row>
    <row r="643" spans="2:14" x14ac:dyDescent="0.25">
      <c r="B643" s="179"/>
      <c r="C643" s="179"/>
      <c r="D643" s="20"/>
      <c r="E643" s="20"/>
      <c r="F643" s="20"/>
      <c r="G643" s="20"/>
      <c r="H643" s="20"/>
      <c r="I643" s="20"/>
      <c r="J643" s="20"/>
      <c r="K643" s="20"/>
      <c r="L643" s="20"/>
      <c r="M643" s="20"/>
      <c r="N643" s="20"/>
    </row>
    <row r="644" spans="2:14" x14ac:dyDescent="0.25">
      <c r="B644" s="179"/>
      <c r="C644" s="179"/>
      <c r="D644" s="20"/>
      <c r="E644" s="20"/>
      <c r="F644" s="20"/>
      <c r="G644" s="20"/>
      <c r="H644" s="20"/>
      <c r="I644" s="20"/>
      <c r="J644" s="20"/>
      <c r="K644" s="20"/>
      <c r="L644" s="20"/>
      <c r="M644" s="20"/>
      <c r="N644" s="20"/>
    </row>
    <row r="645" spans="2:14" x14ac:dyDescent="0.25">
      <c r="B645" s="179"/>
      <c r="C645" s="179"/>
      <c r="D645" s="20"/>
      <c r="E645" s="20"/>
      <c r="F645" s="20"/>
      <c r="G645" s="20"/>
      <c r="H645" s="20"/>
      <c r="I645" s="20"/>
      <c r="J645" s="20"/>
      <c r="K645" s="20"/>
      <c r="L645" s="20"/>
      <c r="M645" s="20"/>
      <c r="N645" s="20"/>
    </row>
    <row r="646" spans="2:14" x14ac:dyDescent="0.25">
      <c r="B646" s="179"/>
      <c r="C646" s="179"/>
      <c r="D646" s="20"/>
      <c r="E646" s="20"/>
      <c r="F646" s="20"/>
      <c r="G646" s="20"/>
      <c r="H646" s="20"/>
      <c r="I646" s="20"/>
      <c r="J646" s="20"/>
      <c r="K646" s="20"/>
      <c r="L646" s="20"/>
      <c r="M646" s="20"/>
      <c r="N646" s="20"/>
    </row>
    <row r="647" spans="2:14" x14ac:dyDescent="0.25">
      <c r="B647" s="179"/>
      <c r="C647" s="179"/>
      <c r="D647" s="20"/>
      <c r="E647" s="20"/>
      <c r="F647" s="20"/>
      <c r="G647" s="20"/>
      <c r="H647" s="20"/>
      <c r="I647" s="20"/>
      <c r="J647" s="20"/>
      <c r="K647" s="20"/>
      <c r="L647" s="20"/>
      <c r="M647" s="20"/>
      <c r="N647" s="20"/>
    </row>
    <row r="648" spans="2:14" x14ac:dyDescent="0.25">
      <c r="B648" s="179"/>
      <c r="C648" s="179"/>
      <c r="D648" s="20"/>
      <c r="E648" s="20"/>
      <c r="F648" s="20"/>
      <c r="G648" s="20"/>
      <c r="H648" s="20"/>
      <c r="I648" s="20"/>
      <c r="J648" s="20"/>
      <c r="K648" s="20"/>
      <c r="L648" s="20"/>
      <c r="M648" s="20"/>
      <c r="N648" s="20"/>
    </row>
    <row r="649" spans="2:14" x14ac:dyDescent="0.25">
      <c r="B649" s="179"/>
      <c r="C649" s="179"/>
      <c r="D649" s="20"/>
      <c r="E649" s="20"/>
      <c r="F649" s="20"/>
      <c r="G649" s="20"/>
      <c r="H649" s="20"/>
      <c r="I649" s="20"/>
      <c r="J649" s="20"/>
      <c r="K649" s="20"/>
      <c r="L649" s="20"/>
      <c r="M649" s="20"/>
      <c r="N649" s="20"/>
    </row>
    <row r="650" spans="2:14" x14ac:dyDescent="0.25">
      <c r="B650" s="179"/>
      <c r="C650" s="179"/>
      <c r="D650" s="20"/>
      <c r="E650" s="20"/>
      <c r="F650" s="20"/>
      <c r="G650" s="20"/>
      <c r="H650" s="20"/>
      <c r="I650" s="20"/>
      <c r="J650" s="20"/>
      <c r="K650" s="20"/>
      <c r="L650" s="20"/>
      <c r="M650" s="20"/>
      <c r="N650" s="20"/>
    </row>
    <row r="651" spans="2:14" x14ac:dyDescent="0.25">
      <c r="B651" s="179"/>
      <c r="C651" s="179"/>
      <c r="D651" s="20"/>
      <c r="E651" s="20"/>
      <c r="F651" s="20"/>
      <c r="G651" s="20"/>
      <c r="H651" s="20"/>
      <c r="I651" s="20"/>
      <c r="J651" s="20"/>
      <c r="K651" s="20"/>
      <c r="L651" s="20"/>
      <c r="M651" s="20"/>
      <c r="N651" s="20"/>
    </row>
    <row r="652" spans="2:14" x14ac:dyDescent="0.25">
      <c r="B652" s="179"/>
      <c r="C652" s="179"/>
      <c r="D652" s="20"/>
      <c r="E652" s="20"/>
      <c r="F652" s="20"/>
      <c r="G652" s="20"/>
      <c r="H652" s="20"/>
      <c r="I652" s="20"/>
      <c r="J652" s="20"/>
      <c r="K652" s="20"/>
      <c r="L652" s="20"/>
      <c r="M652" s="20"/>
      <c r="N652" s="20"/>
    </row>
    <row r="653" spans="2:14" x14ac:dyDescent="0.25">
      <c r="B653" s="179"/>
      <c r="C653" s="179"/>
      <c r="D653" s="20"/>
      <c r="E653" s="20"/>
      <c r="F653" s="20"/>
      <c r="G653" s="20"/>
      <c r="H653" s="20"/>
      <c r="I653" s="20"/>
      <c r="J653" s="20"/>
      <c r="K653" s="20"/>
      <c r="L653" s="20"/>
      <c r="M653" s="20"/>
      <c r="N653" s="20"/>
    </row>
    <row r="654" spans="2:14" x14ac:dyDescent="0.25">
      <c r="B654" s="179"/>
      <c r="C654" s="179"/>
      <c r="D654" s="20"/>
      <c r="E654" s="20"/>
      <c r="F654" s="20"/>
      <c r="G654" s="20"/>
      <c r="H654" s="20"/>
      <c r="I654" s="20"/>
      <c r="J654" s="20"/>
      <c r="K654" s="20"/>
      <c r="L654" s="20"/>
      <c r="M654" s="20"/>
      <c r="N654" s="20"/>
    </row>
    <row r="655" spans="2:14" x14ac:dyDescent="0.25">
      <c r="B655" s="179"/>
      <c r="C655" s="179"/>
      <c r="D655" s="20"/>
      <c r="E655" s="20"/>
      <c r="F655" s="20"/>
      <c r="G655" s="20"/>
      <c r="H655" s="20"/>
      <c r="I655" s="20"/>
      <c r="J655" s="20"/>
      <c r="K655" s="20"/>
      <c r="L655" s="20"/>
      <c r="M655" s="20"/>
      <c r="N655" s="20"/>
    </row>
    <row r="656" spans="2:14" x14ac:dyDescent="0.25">
      <c r="B656" s="179"/>
      <c r="C656" s="179"/>
      <c r="D656" s="20"/>
      <c r="E656" s="20"/>
      <c r="F656" s="20"/>
      <c r="G656" s="20"/>
      <c r="H656" s="20"/>
      <c r="I656" s="20"/>
      <c r="J656" s="20"/>
      <c r="K656" s="20"/>
      <c r="L656" s="20"/>
      <c r="M656" s="20"/>
      <c r="N656" s="20"/>
    </row>
    <row r="657" spans="2:14" x14ac:dyDescent="0.25">
      <c r="B657" s="179"/>
      <c r="C657" s="179"/>
      <c r="D657" s="20"/>
      <c r="E657" s="20"/>
      <c r="F657" s="20"/>
      <c r="G657" s="20"/>
      <c r="H657" s="20"/>
      <c r="I657" s="20"/>
      <c r="J657" s="20"/>
      <c r="K657" s="20"/>
      <c r="L657" s="20"/>
      <c r="M657" s="20"/>
      <c r="N657" s="20"/>
    </row>
    <row r="658" spans="2:14" x14ac:dyDescent="0.25">
      <c r="B658" s="179"/>
      <c r="C658" s="179"/>
      <c r="D658" s="20"/>
      <c r="E658" s="20"/>
      <c r="F658" s="20"/>
      <c r="G658" s="20"/>
      <c r="H658" s="20"/>
      <c r="I658" s="20"/>
      <c r="J658" s="20"/>
      <c r="K658" s="20"/>
      <c r="L658" s="20"/>
      <c r="M658" s="20"/>
      <c r="N658" s="20"/>
    </row>
    <row r="659" spans="2:14" x14ac:dyDescent="0.25">
      <c r="B659" s="85"/>
      <c r="C659" s="85"/>
    </row>
    <row r="660" spans="2:14" x14ac:dyDescent="0.25">
      <c r="B660" s="85"/>
      <c r="C660" s="85"/>
    </row>
    <row r="661" spans="2:14" x14ac:dyDescent="0.25">
      <c r="B661" s="85"/>
      <c r="C661" s="85"/>
    </row>
    <row r="662" spans="2:14" x14ac:dyDescent="0.25">
      <c r="B662" s="85"/>
      <c r="C662" s="85"/>
    </row>
    <row r="663" spans="2:14" x14ac:dyDescent="0.25">
      <c r="B663" s="85"/>
      <c r="C663" s="85"/>
    </row>
    <row r="664" spans="2:14" x14ac:dyDescent="0.25">
      <c r="B664" s="85"/>
      <c r="C664" s="85"/>
    </row>
    <row r="665" spans="2:14" x14ac:dyDescent="0.25">
      <c r="B665" s="85"/>
      <c r="C665" s="85"/>
    </row>
    <row r="666" spans="2:14" x14ac:dyDescent="0.25">
      <c r="B666" s="85"/>
      <c r="C666" s="85"/>
    </row>
    <row r="667" spans="2:14" x14ac:dyDescent="0.25">
      <c r="B667" s="85"/>
      <c r="C667" s="85"/>
    </row>
    <row r="668" spans="2:14" x14ac:dyDescent="0.25">
      <c r="B668" s="85"/>
      <c r="C668" s="85"/>
    </row>
    <row r="669" spans="2:14" x14ac:dyDescent="0.25">
      <c r="B669" s="85"/>
      <c r="C669" s="85"/>
    </row>
    <row r="670" spans="2:14" x14ac:dyDescent="0.25">
      <c r="B670" s="85"/>
      <c r="C670" s="85"/>
    </row>
    <row r="671" spans="2:14" x14ac:dyDescent="0.25">
      <c r="B671" s="85"/>
      <c r="C671" s="85"/>
    </row>
    <row r="672" spans="2:14" x14ac:dyDescent="0.25">
      <c r="B672" s="85"/>
      <c r="C672" s="85"/>
    </row>
    <row r="673" spans="2:3" x14ac:dyDescent="0.25">
      <c r="B673" s="85"/>
      <c r="C673" s="85"/>
    </row>
    <row r="674" spans="2:3" x14ac:dyDescent="0.25">
      <c r="B674" s="85"/>
      <c r="C674" s="85"/>
    </row>
    <row r="675" spans="2:3" x14ac:dyDescent="0.25">
      <c r="B675" s="85"/>
      <c r="C675" s="85"/>
    </row>
    <row r="676" spans="2:3" x14ac:dyDescent="0.25">
      <c r="B676" s="85"/>
      <c r="C676" s="85"/>
    </row>
    <row r="677" spans="2:3" x14ac:dyDescent="0.25">
      <c r="B677" s="85"/>
      <c r="C677" s="85"/>
    </row>
    <row r="678" spans="2:3" x14ac:dyDescent="0.25">
      <c r="B678" s="85"/>
      <c r="C678" s="85"/>
    </row>
    <row r="679" spans="2:3" x14ac:dyDescent="0.25">
      <c r="B679" s="85"/>
      <c r="C679" s="85"/>
    </row>
    <row r="680" spans="2:3" x14ac:dyDescent="0.25">
      <c r="B680" s="85"/>
      <c r="C680" s="85"/>
    </row>
    <row r="681" spans="2:3" x14ac:dyDescent="0.25">
      <c r="B681" s="85"/>
      <c r="C681" s="85"/>
    </row>
    <row r="682" spans="2:3" x14ac:dyDescent="0.25">
      <c r="B682" s="85"/>
      <c r="C682" s="85"/>
    </row>
    <row r="683" spans="2:3" x14ac:dyDescent="0.25">
      <c r="B683" s="85"/>
      <c r="C683" s="85"/>
    </row>
    <row r="684" spans="2:3" x14ac:dyDescent="0.25">
      <c r="B684" s="85"/>
      <c r="C684" s="85"/>
    </row>
    <row r="685" spans="2:3" x14ac:dyDescent="0.25">
      <c r="B685" s="85"/>
      <c r="C685" s="85"/>
    </row>
    <row r="686" spans="2:3" x14ac:dyDescent="0.25">
      <c r="B686" s="85"/>
      <c r="C686" s="85"/>
    </row>
    <row r="687" spans="2:3" x14ac:dyDescent="0.25">
      <c r="B687" s="85"/>
      <c r="C687" s="85"/>
    </row>
    <row r="688" spans="2:3" x14ac:dyDescent="0.25">
      <c r="B688" s="85"/>
      <c r="C688" s="85"/>
    </row>
    <row r="689" spans="2:3" x14ac:dyDescent="0.25">
      <c r="B689" s="85"/>
      <c r="C689" s="85"/>
    </row>
    <row r="690" spans="2:3" x14ac:dyDescent="0.25">
      <c r="B690" s="85"/>
      <c r="C690" s="85"/>
    </row>
    <row r="691" spans="2:3" x14ac:dyDescent="0.25">
      <c r="B691" s="85"/>
      <c r="C691" s="85"/>
    </row>
    <row r="692" spans="2:3" x14ac:dyDescent="0.25">
      <c r="B692" s="85"/>
      <c r="C692" s="85"/>
    </row>
    <row r="693" spans="2:3" x14ac:dyDescent="0.25">
      <c r="B693" s="85"/>
      <c r="C693" s="85"/>
    </row>
    <row r="694" spans="2:3" x14ac:dyDescent="0.25">
      <c r="B694" s="85"/>
      <c r="C694" s="85"/>
    </row>
    <row r="695" spans="2:3" x14ac:dyDescent="0.25">
      <c r="B695" s="85"/>
      <c r="C695" s="85"/>
    </row>
    <row r="696" spans="2:3" x14ac:dyDescent="0.25">
      <c r="B696" s="85"/>
      <c r="C696" s="85"/>
    </row>
    <row r="697" spans="2:3" x14ac:dyDescent="0.25">
      <c r="B697" s="85"/>
      <c r="C697" s="85"/>
    </row>
    <row r="698" spans="2:3" x14ac:dyDescent="0.25">
      <c r="B698" s="85"/>
      <c r="C698" s="85"/>
    </row>
    <row r="699" spans="2:3" x14ac:dyDescent="0.25">
      <c r="B699" s="85"/>
      <c r="C699" s="85"/>
    </row>
    <row r="700" spans="2:3" x14ac:dyDescent="0.25">
      <c r="B700" s="85"/>
      <c r="C700" s="85"/>
    </row>
    <row r="701" spans="2:3" x14ac:dyDescent="0.25">
      <c r="B701" s="85"/>
      <c r="C701" s="85"/>
    </row>
    <row r="702" spans="2:3" x14ac:dyDescent="0.25">
      <c r="B702" s="85"/>
      <c r="C702" s="85"/>
    </row>
    <row r="703" spans="2:3" x14ac:dyDescent="0.25">
      <c r="B703" s="85"/>
      <c r="C703" s="85"/>
    </row>
    <row r="704" spans="2:3" x14ac:dyDescent="0.25">
      <c r="B704" s="85"/>
      <c r="C704" s="85"/>
    </row>
    <row r="705" spans="2:3" x14ac:dyDescent="0.25">
      <c r="B705" s="85"/>
      <c r="C705" s="85"/>
    </row>
    <row r="706" spans="2:3" x14ac:dyDescent="0.25">
      <c r="B706" s="85"/>
      <c r="C706" s="85"/>
    </row>
    <row r="707" spans="2:3" x14ac:dyDescent="0.25">
      <c r="B707" s="85"/>
      <c r="C707" s="85"/>
    </row>
    <row r="708" spans="2:3" x14ac:dyDescent="0.25">
      <c r="B708" s="85"/>
      <c r="C708" s="85"/>
    </row>
    <row r="709" spans="2:3" x14ac:dyDescent="0.25">
      <c r="B709" s="85"/>
      <c r="C709" s="85"/>
    </row>
    <row r="710" spans="2:3" x14ac:dyDescent="0.25">
      <c r="B710" s="85"/>
      <c r="C710" s="85"/>
    </row>
    <row r="711" spans="2:3" x14ac:dyDescent="0.25">
      <c r="B711" s="85"/>
      <c r="C711" s="85"/>
    </row>
    <row r="712" spans="2:3" x14ac:dyDescent="0.25">
      <c r="B712" s="85"/>
      <c r="C712" s="85"/>
    </row>
    <row r="713" spans="2:3" x14ac:dyDescent="0.25">
      <c r="B713" s="85"/>
      <c r="C713" s="85"/>
    </row>
    <row r="714" spans="2:3" x14ac:dyDescent="0.25">
      <c r="B714" s="85"/>
      <c r="C714" s="85"/>
    </row>
    <row r="715" spans="2:3" x14ac:dyDescent="0.25">
      <c r="B715" s="85"/>
      <c r="C715" s="85"/>
    </row>
    <row r="716" spans="2:3" x14ac:dyDescent="0.25">
      <c r="B716" s="85"/>
      <c r="C716" s="85"/>
    </row>
    <row r="717" spans="2:3" x14ac:dyDescent="0.25">
      <c r="B717" s="85"/>
      <c r="C717" s="85"/>
    </row>
    <row r="718" spans="2:3" x14ac:dyDescent="0.25">
      <c r="B718" s="85"/>
      <c r="C718" s="85"/>
    </row>
    <row r="719" spans="2:3" x14ac:dyDescent="0.25">
      <c r="B719" s="85"/>
      <c r="C719" s="85"/>
    </row>
    <row r="720" spans="2:3" x14ac:dyDescent="0.25">
      <c r="B720" s="85"/>
      <c r="C720" s="85"/>
    </row>
    <row r="721" spans="2:3" x14ac:dyDescent="0.25">
      <c r="B721" s="85"/>
      <c r="C721" s="85"/>
    </row>
    <row r="722" spans="2:3" x14ac:dyDescent="0.25">
      <c r="B722" s="85"/>
      <c r="C722" s="85"/>
    </row>
    <row r="723" spans="2:3" x14ac:dyDescent="0.25">
      <c r="B723" s="85"/>
      <c r="C723" s="85"/>
    </row>
    <row r="724" spans="2:3" x14ac:dyDescent="0.25">
      <c r="B724" s="85"/>
      <c r="C724" s="85"/>
    </row>
    <row r="725" spans="2:3" x14ac:dyDescent="0.25">
      <c r="B725" s="85"/>
      <c r="C725" s="85"/>
    </row>
    <row r="726" spans="2:3" x14ac:dyDescent="0.25">
      <c r="B726" s="85"/>
      <c r="C726" s="85"/>
    </row>
    <row r="727" spans="2:3" x14ac:dyDescent="0.25">
      <c r="B727" s="85"/>
      <c r="C727" s="85"/>
    </row>
    <row r="728" spans="2:3" x14ac:dyDescent="0.25">
      <c r="B728" s="85"/>
      <c r="C728" s="85"/>
    </row>
    <row r="729" spans="2:3" x14ac:dyDescent="0.25">
      <c r="B729" s="85"/>
      <c r="C729" s="85"/>
    </row>
    <row r="730" spans="2:3" x14ac:dyDescent="0.25">
      <c r="B730" s="85"/>
      <c r="C730" s="85"/>
    </row>
    <row r="731" spans="2:3" x14ac:dyDescent="0.25">
      <c r="B731" s="85"/>
      <c r="C731" s="85"/>
    </row>
    <row r="732" spans="2:3" x14ac:dyDescent="0.25">
      <c r="B732" s="85"/>
      <c r="C732" s="85"/>
    </row>
    <row r="733" spans="2:3" x14ac:dyDescent="0.25">
      <c r="B733" s="85"/>
      <c r="C733" s="85"/>
    </row>
    <row r="734" spans="2:3" x14ac:dyDescent="0.25">
      <c r="B734" s="85"/>
      <c r="C734" s="85"/>
    </row>
    <row r="735" spans="2:3" x14ac:dyDescent="0.25">
      <c r="B735" s="85"/>
      <c r="C735" s="85"/>
    </row>
    <row r="736" spans="2:3" x14ac:dyDescent="0.25">
      <c r="B736" s="85"/>
      <c r="C736" s="85"/>
    </row>
    <row r="737" spans="2:3" x14ac:dyDescent="0.25">
      <c r="B737" s="85"/>
      <c r="C737" s="85"/>
    </row>
    <row r="738" spans="2:3" x14ac:dyDescent="0.25">
      <c r="B738" s="85"/>
      <c r="C738" s="85"/>
    </row>
    <row r="739" spans="2:3" x14ac:dyDescent="0.25">
      <c r="B739" s="85"/>
      <c r="C739" s="85"/>
    </row>
    <row r="740" spans="2:3" x14ac:dyDescent="0.25">
      <c r="B740" s="85"/>
      <c r="C740" s="85"/>
    </row>
    <row r="741" spans="2:3" x14ac:dyDescent="0.25">
      <c r="B741" s="85"/>
      <c r="C741" s="85"/>
    </row>
    <row r="742" spans="2:3" x14ac:dyDescent="0.25">
      <c r="B742" s="85"/>
      <c r="C742" s="85"/>
    </row>
    <row r="743" spans="2:3" x14ac:dyDescent="0.25">
      <c r="B743" s="85"/>
      <c r="C743" s="85"/>
    </row>
    <row r="744" spans="2:3" x14ac:dyDescent="0.25">
      <c r="B744" s="85"/>
      <c r="C744" s="85"/>
    </row>
    <row r="745" spans="2:3" x14ac:dyDescent="0.25">
      <c r="B745" s="85"/>
      <c r="C745" s="85"/>
    </row>
    <row r="746" spans="2:3" x14ac:dyDescent="0.25">
      <c r="B746" s="85"/>
      <c r="C746" s="85"/>
    </row>
    <row r="747" spans="2:3" x14ac:dyDescent="0.25">
      <c r="B747" s="85"/>
      <c r="C747" s="85"/>
    </row>
    <row r="748" spans="2:3" x14ac:dyDescent="0.25">
      <c r="B748" s="85"/>
      <c r="C748" s="85"/>
    </row>
    <row r="749" spans="2:3" x14ac:dyDescent="0.25">
      <c r="B749" s="85"/>
      <c r="C749" s="85"/>
    </row>
    <row r="750" spans="2:3" x14ac:dyDescent="0.25">
      <c r="B750" s="85"/>
      <c r="C750" s="85"/>
    </row>
    <row r="751" spans="2:3" x14ac:dyDescent="0.25">
      <c r="B751" s="85"/>
      <c r="C751" s="85"/>
    </row>
    <row r="752" spans="2:3" x14ac:dyDescent="0.25">
      <c r="B752" s="85"/>
      <c r="C752" s="85"/>
    </row>
    <row r="753" spans="2:3" x14ac:dyDescent="0.25">
      <c r="B753" s="85"/>
      <c r="C753" s="85"/>
    </row>
    <row r="754" spans="2:3" x14ac:dyDescent="0.25">
      <c r="B754" s="85"/>
      <c r="C754" s="85"/>
    </row>
    <row r="755" spans="2:3" x14ac:dyDescent="0.25">
      <c r="B755" s="85"/>
      <c r="C755" s="85"/>
    </row>
    <row r="756" spans="2:3" x14ac:dyDescent="0.25">
      <c r="B756" s="85"/>
      <c r="C756" s="85"/>
    </row>
    <row r="757" spans="2:3" x14ac:dyDescent="0.25">
      <c r="B757" s="85"/>
      <c r="C757" s="85"/>
    </row>
    <row r="758" spans="2:3" x14ac:dyDescent="0.25">
      <c r="B758" s="85"/>
      <c r="C758" s="85"/>
    </row>
    <row r="759" spans="2:3" x14ac:dyDescent="0.25">
      <c r="B759" s="85"/>
      <c r="C759" s="85"/>
    </row>
    <row r="760" spans="2:3" x14ac:dyDescent="0.25">
      <c r="B760" s="85"/>
      <c r="C760" s="85"/>
    </row>
    <row r="761" spans="2:3" x14ac:dyDescent="0.25">
      <c r="B761" s="85"/>
      <c r="C761" s="85"/>
    </row>
    <row r="762" spans="2:3" x14ac:dyDescent="0.25">
      <c r="B762" s="85"/>
      <c r="C762" s="85"/>
    </row>
    <row r="763" spans="2:3" x14ac:dyDescent="0.25">
      <c r="B763" s="85"/>
      <c r="C763" s="85"/>
    </row>
    <row r="764" spans="2:3" x14ac:dyDescent="0.25">
      <c r="B764" s="85"/>
      <c r="C764" s="85"/>
    </row>
    <row r="765" spans="2:3" x14ac:dyDescent="0.25">
      <c r="B765" s="85"/>
      <c r="C765" s="85"/>
    </row>
    <row r="766" spans="2:3" x14ac:dyDescent="0.25">
      <c r="B766" s="85"/>
      <c r="C766" s="85"/>
    </row>
    <row r="767" spans="2:3" x14ac:dyDescent="0.25">
      <c r="B767" s="85"/>
      <c r="C767" s="85"/>
    </row>
    <row r="768" spans="2:3" x14ac:dyDescent="0.25">
      <c r="B768" s="85"/>
      <c r="C768" s="85"/>
    </row>
    <row r="769" spans="2:3" x14ac:dyDescent="0.25">
      <c r="B769" s="85"/>
      <c r="C769" s="85"/>
    </row>
    <row r="770" spans="2:3" x14ac:dyDescent="0.25">
      <c r="B770" s="85"/>
      <c r="C770" s="85"/>
    </row>
    <row r="771" spans="2:3" x14ac:dyDescent="0.25">
      <c r="B771" s="85"/>
      <c r="C771" s="85"/>
    </row>
    <row r="772" spans="2:3" x14ac:dyDescent="0.25">
      <c r="B772" s="85"/>
      <c r="C772" s="85"/>
    </row>
    <row r="773" spans="2:3" x14ac:dyDescent="0.25">
      <c r="B773" s="85"/>
      <c r="C773" s="85"/>
    </row>
    <row r="774" spans="2:3" x14ac:dyDescent="0.25">
      <c r="B774" s="85"/>
      <c r="C774" s="85"/>
    </row>
    <row r="775" spans="2:3" x14ac:dyDescent="0.25">
      <c r="B775" s="85"/>
      <c r="C775" s="85"/>
    </row>
    <row r="776" spans="2:3" x14ac:dyDescent="0.25">
      <c r="B776" s="85"/>
      <c r="C776" s="85"/>
    </row>
    <row r="777" spans="2:3" x14ac:dyDescent="0.25">
      <c r="B777" s="85"/>
      <c r="C777" s="85"/>
    </row>
    <row r="778" spans="2:3" x14ac:dyDescent="0.25">
      <c r="B778" s="85"/>
      <c r="C778" s="85"/>
    </row>
    <row r="779" spans="2:3" x14ac:dyDescent="0.25">
      <c r="B779" s="85"/>
      <c r="C779" s="85"/>
    </row>
    <row r="780" spans="2:3" x14ac:dyDescent="0.25">
      <c r="B780" s="85"/>
      <c r="C780" s="85"/>
    </row>
    <row r="781" spans="2:3" x14ac:dyDescent="0.25">
      <c r="B781" s="85"/>
      <c r="C781" s="85"/>
    </row>
    <row r="782" spans="2:3" x14ac:dyDescent="0.25">
      <c r="B782" s="85"/>
      <c r="C782" s="85"/>
    </row>
    <row r="783" spans="2:3" x14ac:dyDescent="0.25">
      <c r="B783" s="85"/>
      <c r="C783" s="85"/>
    </row>
    <row r="784" spans="2:3" x14ac:dyDescent="0.25">
      <c r="B784" s="85"/>
      <c r="C784" s="85"/>
    </row>
    <row r="785" spans="2:3" x14ac:dyDescent="0.25">
      <c r="B785" s="85"/>
      <c r="C785" s="85"/>
    </row>
    <row r="786" spans="2:3" x14ac:dyDescent="0.25">
      <c r="B786" s="85"/>
      <c r="C786" s="85"/>
    </row>
    <row r="787" spans="2:3" x14ac:dyDescent="0.25">
      <c r="B787" s="85"/>
      <c r="C787" s="85"/>
    </row>
    <row r="788" spans="2:3" x14ac:dyDescent="0.25">
      <c r="B788" s="85"/>
      <c r="C788" s="85"/>
    </row>
    <row r="789" spans="2:3" x14ac:dyDescent="0.25">
      <c r="B789" s="85"/>
      <c r="C789" s="85"/>
    </row>
    <row r="790" spans="2:3" x14ac:dyDescent="0.25">
      <c r="B790" s="85"/>
      <c r="C790" s="85"/>
    </row>
    <row r="791" spans="2:3" x14ac:dyDescent="0.25">
      <c r="B791" s="85"/>
      <c r="C791" s="85"/>
    </row>
    <row r="792" spans="2:3" x14ac:dyDescent="0.25">
      <c r="B792" s="85"/>
      <c r="C792" s="85"/>
    </row>
    <row r="793" spans="2:3" x14ac:dyDescent="0.25">
      <c r="B793" s="85"/>
      <c r="C793" s="85"/>
    </row>
    <row r="794" spans="2:3" x14ac:dyDescent="0.25">
      <c r="B794" s="85"/>
      <c r="C794" s="85"/>
    </row>
    <row r="795" spans="2:3" x14ac:dyDescent="0.25">
      <c r="B795" s="85"/>
      <c r="C795" s="85"/>
    </row>
    <row r="796" spans="2:3" x14ac:dyDescent="0.25">
      <c r="B796" s="85"/>
      <c r="C796" s="85"/>
    </row>
    <row r="797" spans="2:3" x14ac:dyDescent="0.25">
      <c r="B797" s="85"/>
      <c r="C797" s="85"/>
    </row>
    <row r="798" spans="2:3" x14ac:dyDescent="0.25">
      <c r="B798" s="85"/>
      <c r="C798" s="85"/>
    </row>
    <row r="799" spans="2:3" x14ac:dyDescent="0.25">
      <c r="B799" s="85"/>
      <c r="C799" s="85"/>
    </row>
    <row r="800" spans="2:3" x14ac:dyDescent="0.25">
      <c r="B800" s="85"/>
      <c r="C800" s="85"/>
    </row>
    <row r="801" spans="2:3" x14ac:dyDescent="0.25">
      <c r="B801" s="85"/>
      <c r="C801" s="85"/>
    </row>
    <row r="802" spans="2:3" x14ac:dyDescent="0.25">
      <c r="B802" s="85"/>
      <c r="C802" s="85"/>
    </row>
    <row r="803" spans="2:3" x14ac:dyDescent="0.25">
      <c r="B803" s="85"/>
      <c r="C803" s="85"/>
    </row>
    <row r="804" spans="2:3" x14ac:dyDescent="0.25">
      <c r="B804" s="85"/>
      <c r="C804" s="85"/>
    </row>
    <row r="805" spans="2:3" x14ac:dyDescent="0.25">
      <c r="B805" s="85"/>
      <c r="C805" s="85"/>
    </row>
    <row r="806" spans="2:3" x14ac:dyDescent="0.25">
      <c r="B806" s="85"/>
      <c r="C806" s="85"/>
    </row>
    <row r="807" spans="2:3" x14ac:dyDescent="0.25">
      <c r="B807" s="85"/>
      <c r="C807" s="85"/>
    </row>
    <row r="808" spans="2:3" x14ac:dyDescent="0.25">
      <c r="B808" s="85"/>
      <c r="C808" s="85"/>
    </row>
    <row r="809" spans="2:3" x14ac:dyDescent="0.25">
      <c r="B809" s="85"/>
      <c r="C809" s="85"/>
    </row>
    <row r="810" spans="2:3" x14ac:dyDescent="0.25">
      <c r="B810" s="85"/>
      <c r="C810" s="85"/>
    </row>
    <row r="811" spans="2:3" x14ac:dyDescent="0.25">
      <c r="B811" s="85"/>
      <c r="C811" s="85"/>
    </row>
    <row r="812" spans="2:3" x14ac:dyDescent="0.25">
      <c r="B812" s="85"/>
      <c r="C812" s="85"/>
    </row>
    <row r="813" spans="2:3" x14ac:dyDescent="0.25">
      <c r="B813" s="85"/>
      <c r="C813" s="85"/>
    </row>
    <row r="814" spans="2:3" x14ac:dyDescent="0.25">
      <c r="B814" s="85"/>
      <c r="C814" s="85"/>
    </row>
    <row r="815" spans="2:3" x14ac:dyDescent="0.25">
      <c r="B815" s="85"/>
      <c r="C815" s="85"/>
    </row>
    <row r="816" spans="2:3" x14ac:dyDescent="0.25">
      <c r="B816" s="85"/>
      <c r="C816" s="85"/>
    </row>
    <row r="817" spans="2:3" x14ac:dyDescent="0.25">
      <c r="B817" s="85"/>
      <c r="C817" s="85"/>
    </row>
    <row r="818" spans="2:3" x14ac:dyDescent="0.25">
      <c r="B818" s="85"/>
      <c r="C818" s="85"/>
    </row>
    <row r="819" spans="2:3" x14ac:dyDescent="0.25">
      <c r="B819" s="85"/>
      <c r="C819" s="85"/>
    </row>
    <row r="820" spans="2:3" x14ac:dyDescent="0.25">
      <c r="B820" s="85"/>
      <c r="C820" s="85"/>
    </row>
    <row r="821" spans="2:3" x14ac:dyDescent="0.25">
      <c r="B821" s="85"/>
      <c r="C821" s="85"/>
    </row>
    <row r="822" spans="2:3" x14ac:dyDescent="0.25">
      <c r="B822" s="85"/>
      <c r="C822" s="85"/>
    </row>
    <row r="823" spans="2:3" x14ac:dyDescent="0.25">
      <c r="B823" s="85"/>
      <c r="C823" s="85"/>
    </row>
    <row r="824" spans="2:3" x14ac:dyDescent="0.25">
      <c r="B824" s="85"/>
      <c r="C824" s="85"/>
    </row>
    <row r="825" spans="2:3" x14ac:dyDescent="0.25">
      <c r="B825" s="85"/>
      <c r="C825" s="85"/>
    </row>
    <row r="826" spans="2:3" x14ac:dyDescent="0.25">
      <c r="B826" s="85"/>
      <c r="C826" s="85"/>
    </row>
    <row r="827" spans="2:3" x14ac:dyDescent="0.25">
      <c r="B827" s="85"/>
      <c r="C827" s="85"/>
    </row>
    <row r="828" spans="2:3" x14ac:dyDescent="0.25">
      <c r="B828" s="85"/>
      <c r="C828" s="85"/>
    </row>
    <row r="829" spans="2:3" x14ac:dyDescent="0.25">
      <c r="B829" s="85"/>
      <c r="C829" s="85"/>
    </row>
    <row r="830" spans="2:3" x14ac:dyDescent="0.25">
      <c r="B830" s="85"/>
      <c r="C830" s="85"/>
    </row>
    <row r="831" spans="2:3" x14ac:dyDescent="0.25">
      <c r="B831" s="85"/>
      <c r="C831" s="85"/>
    </row>
    <row r="832" spans="2:3" x14ac:dyDescent="0.25">
      <c r="B832" s="85"/>
      <c r="C832" s="85"/>
    </row>
    <row r="833" spans="2:3" x14ac:dyDescent="0.25">
      <c r="B833" s="85"/>
      <c r="C833" s="85"/>
    </row>
    <row r="834" spans="2:3" x14ac:dyDescent="0.25">
      <c r="B834" s="85"/>
      <c r="C834" s="85"/>
    </row>
    <row r="835" spans="2:3" x14ac:dyDescent="0.25">
      <c r="B835" s="85"/>
      <c r="C835" s="85"/>
    </row>
    <row r="836" spans="2:3" x14ac:dyDescent="0.25">
      <c r="B836" s="85"/>
      <c r="C836" s="85"/>
    </row>
    <row r="837" spans="2:3" x14ac:dyDescent="0.25">
      <c r="B837" s="85"/>
      <c r="C837" s="85"/>
    </row>
    <row r="838" spans="2:3" x14ac:dyDescent="0.25">
      <c r="B838" s="85"/>
      <c r="C838" s="85"/>
    </row>
    <row r="839" spans="2:3" x14ac:dyDescent="0.25">
      <c r="B839" s="85"/>
      <c r="C839" s="85"/>
    </row>
    <row r="840" spans="2:3" x14ac:dyDescent="0.25">
      <c r="B840" s="85"/>
      <c r="C840" s="85"/>
    </row>
    <row r="841" spans="2:3" x14ac:dyDescent="0.25">
      <c r="B841" s="85"/>
      <c r="C841" s="85"/>
    </row>
    <row r="842" spans="2:3" x14ac:dyDescent="0.25">
      <c r="B842" s="85"/>
      <c r="C842" s="85"/>
    </row>
    <row r="843" spans="2:3" x14ac:dyDescent="0.25">
      <c r="B843" s="85"/>
      <c r="C843" s="85"/>
    </row>
    <row r="844" spans="2:3" x14ac:dyDescent="0.25">
      <c r="B844" s="85"/>
      <c r="C844" s="85"/>
    </row>
    <row r="845" spans="2:3" x14ac:dyDescent="0.25">
      <c r="B845" s="85"/>
      <c r="C845" s="85"/>
    </row>
    <row r="846" spans="2:3" x14ac:dyDescent="0.25">
      <c r="B846" s="85"/>
      <c r="C846" s="85"/>
    </row>
    <row r="847" spans="2:3" x14ac:dyDescent="0.25">
      <c r="B847" s="85"/>
      <c r="C847" s="85"/>
    </row>
    <row r="848" spans="2:3" x14ac:dyDescent="0.25">
      <c r="B848" s="85"/>
      <c r="C848" s="85"/>
    </row>
    <row r="849" spans="2:3" x14ac:dyDescent="0.25">
      <c r="B849" s="85"/>
      <c r="C849" s="85"/>
    </row>
    <row r="850" spans="2:3" x14ac:dyDescent="0.25">
      <c r="B850" s="85"/>
      <c r="C850" s="85"/>
    </row>
    <row r="851" spans="2:3" x14ac:dyDescent="0.25">
      <c r="B851" s="85"/>
      <c r="C851" s="85"/>
    </row>
    <row r="852" spans="2:3" x14ac:dyDescent="0.25">
      <c r="B852" s="85"/>
      <c r="C852" s="85"/>
    </row>
    <row r="853" spans="2:3" x14ac:dyDescent="0.25">
      <c r="B853" s="85"/>
      <c r="C853" s="85"/>
    </row>
    <row r="854" spans="2:3" x14ac:dyDescent="0.25">
      <c r="B854" s="85"/>
      <c r="C854" s="85"/>
    </row>
    <row r="855" spans="2:3" x14ac:dyDescent="0.25">
      <c r="B855" s="85"/>
      <c r="C855" s="85"/>
    </row>
    <row r="856" spans="2:3" x14ac:dyDescent="0.25">
      <c r="B856" s="85"/>
      <c r="C856" s="85"/>
    </row>
    <row r="857" spans="2:3" x14ac:dyDescent="0.25">
      <c r="B857" s="85"/>
      <c r="C857" s="85"/>
    </row>
    <row r="858" spans="2:3" x14ac:dyDescent="0.25">
      <c r="B858" s="85"/>
      <c r="C858" s="85"/>
    </row>
    <row r="859" spans="2:3" x14ac:dyDescent="0.25">
      <c r="B859" s="85"/>
      <c r="C859" s="85"/>
    </row>
    <row r="860" spans="2:3" x14ac:dyDescent="0.25">
      <c r="B860" s="85"/>
      <c r="C860" s="85"/>
    </row>
    <row r="861" spans="2:3" x14ac:dyDescent="0.25">
      <c r="B861" s="85"/>
      <c r="C861" s="85"/>
    </row>
    <row r="862" spans="2:3" x14ac:dyDescent="0.25">
      <c r="B862" s="85"/>
      <c r="C862" s="85"/>
    </row>
    <row r="863" spans="2:3" x14ac:dyDescent="0.25">
      <c r="B863" s="85"/>
      <c r="C863" s="85"/>
    </row>
    <row r="864" spans="2:3" x14ac:dyDescent="0.25">
      <c r="B864" s="85"/>
      <c r="C864" s="85"/>
    </row>
    <row r="865" spans="2:3" x14ac:dyDescent="0.25">
      <c r="B865" s="85"/>
      <c r="C865" s="85"/>
    </row>
    <row r="866" spans="2:3" x14ac:dyDescent="0.25">
      <c r="B866" s="85"/>
      <c r="C866" s="85"/>
    </row>
    <row r="867" spans="2:3" x14ac:dyDescent="0.25">
      <c r="B867" s="85"/>
      <c r="C867" s="85"/>
    </row>
    <row r="868" spans="2:3" x14ac:dyDescent="0.25">
      <c r="B868" s="85"/>
      <c r="C868" s="85"/>
    </row>
    <row r="869" spans="2:3" x14ac:dyDescent="0.25">
      <c r="B869" s="85"/>
      <c r="C869" s="85"/>
    </row>
    <row r="870" spans="2:3" x14ac:dyDescent="0.25">
      <c r="B870" s="85"/>
      <c r="C870" s="85"/>
    </row>
    <row r="871" spans="2:3" x14ac:dyDescent="0.25">
      <c r="B871" s="85"/>
      <c r="C871" s="85"/>
    </row>
    <row r="872" spans="2:3" x14ac:dyDescent="0.25">
      <c r="B872" s="85"/>
      <c r="C872" s="85"/>
    </row>
    <row r="873" spans="2:3" x14ac:dyDescent="0.25">
      <c r="B873" s="85"/>
      <c r="C873" s="85"/>
    </row>
    <row r="874" spans="2:3" x14ac:dyDescent="0.25">
      <c r="B874" s="85"/>
      <c r="C874" s="85"/>
    </row>
    <row r="875" spans="2:3" x14ac:dyDescent="0.25">
      <c r="B875" s="85"/>
      <c r="C875" s="85"/>
    </row>
    <row r="876" spans="2:3" x14ac:dyDescent="0.25">
      <c r="B876" s="85"/>
      <c r="C876" s="85"/>
    </row>
    <row r="877" spans="2:3" x14ac:dyDescent="0.25">
      <c r="B877" s="85"/>
      <c r="C877" s="85"/>
    </row>
    <row r="878" spans="2:3" x14ac:dyDescent="0.25">
      <c r="B878" s="85"/>
      <c r="C878" s="85"/>
    </row>
    <row r="879" spans="2:3" x14ac:dyDescent="0.25">
      <c r="B879" s="85"/>
      <c r="C879" s="85"/>
    </row>
    <row r="880" spans="2:3" x14ac:dyDescent="0.25">
      <c r="B880" s="85"/>
      <c r="C880" s="85"/>
    </row>
    <row r="881" spans="2:3" x14ac:dyDescent="0.25">
      <c r="B881" s="85"/>
      <c r="C881" s="85"/>
    </row>
    <row r="882" spans="2:3" x14ac:dyDescent="0.25">
      <c r="B882" s="85"/>
      <c r="C882" s="85"/>
    </row>
    <row r="883" spans="2:3" x14ac:dyDescent="0.25">
      <c r="B883" s="85"/>
      <c r="C883" s="85"/>
    </row>
    <row r="884" spans="2:3" x14ac:dyDescent="0.25">
      <c r="B884" s="85"/>
      <c r="C884" s="85"/>
    </row>
    <row r="885" spans="2:3" x14ac:dyDescent="0.25">
      <c r="B885" s="85"/>
      <c r="C885" s="85"/>
    </row>
    <row r="886" spans="2:3" x14ac:dyDescent="0.25">
      <c r="B886" s="85"/>
      <c r="C886" s="85"/>
    </row>
    <row r="887" spans="2:3" x14ac:dyDescent="0.25">
      <c r="B887" s="85"/>
      <c r="C887" s="85"/>
    </row>
    <row r="888" spans="2:3" x14ac:dyDescent="0.25">
      <c r="B888" s="85"/>
      <c r="C888" s="85"/>
    </row>
    <row r="889" spans="2:3" x14ac:dyDescent="0.25">
      <c r="B889" s="85"/>
      <c r="C889" s="85"/>
    </row>
    <row r="890" spans="2:3" x14ac:dyDescent="0.25">
      <c r="B890" s="85"/>
      <c r="C890" s="85"/>
    </row>
    <row r="891" spans="2:3" x14ac:dyDescent="0.25">
      <c r="B891" s="85"/>
      <c r="C891" s="85"/>
    </row>
    <row r="892" spans="2:3" x14ac:dyDescent="0.25">
      <c r="B892" s="85"/>
      <c r="C892" s="85"/>
    </row>
    <row r="893" spans="2:3" x14ac:dyDescent="0.25">
      <c r="B893" s="85"/>
      <c r="C893" s="85"/>
    </row>
    <row r="894" spans="2:3" x14ac:dyDescent="0.25">
      <c r="B894" s="85"/>
      <c r="C894" s="85"/>
    </row>
    <row r="895" spans="2:3" x14ac:dyDescent="0.25">
      <c r="B895" s="85"/>
      <c r="C895" s="85"/>
    </row>
    <row r="896" spans="2:3" x14ac:dyDescent="0.25">
      <c r="B896" s="85"/>
      <c r="C896" s="85"/>
    </row>
    <row r="897" spans="2:3" x14ac:dyDescent="0.25">
      <c r="B897" s="85"/>
      <c r="C897" s="85"/>
    </row>
    <row r="898" spans="2:3" x14ac:dyDescent="0.25">
      <c r="B898" s="85"/>
      <c r="C898" s="85"/>
    </row>
    <row r="899" spans="2:3" x14ac:dyDescent="0.25">
      <c r="B899" s="85"/>
      <c r="C899" s="85"/>
    </row>
    <row r="900" spans="2:3" x14ac:dyDescent="0.25">
      <c r="B900" s="85"/>
      <c r="C900" s="85"/>
    </row>
    <row r="901" spans="2:3" x14ac:dyDescent="0.25">
      <c r="B901" s="85"/>
      <c r="C901" s="85"/>
    </row>
    <row r="902" spans="2:3" x14ac:dyDescent="0.25">
      <c r="B902" s="85"/>
      <c r="C902" s="85"/>
    </row>
    <row r="903" spans="2:3" x14ac:dyDescent="0.25">
      <c r="B903" s="85"/>
      <c r="C903" s="85"/>
    </row>
    <row r="904" spans="2:3" x14ac:dyDescent="0.25">
      <c r="B904" s="85"/>
      <c r="C904" s="85"/>
    </row>
    <row r="905" spans="2:3" x14ac:dyDescent="0.25">
      <c r="B905" s="85"/>
      <c r="C905" s="85"/>
    </row>
    <row r="906" spans="2:3" x14ac:dyDescent="0.25">
      <c r="B906" s="85"/>
      <c r="C906" s="85"/>
    </row>
    <row r="907" spans="2:3" x14ac:dyDescent="0.25">
      <c r="B907" s="85"/>
      <c r="C907" s="85"/>
    </row>
    <row r="908" spans="2:3" x14ac:dyDescent="0.25">
      <c r="B908" s="85"/>
      <c r="C908" s="85"/>
    </row>
    <row r="909" spans="2:3" x14ac:dyDescent="0.25">
      <c r="B909" s="85"/>
      <c r="C909" s="85"/>
    </row>
    <row r="910" spans="2:3" x14ac:dyDescent="0.25">
      <c r="B910" s="85"/>
      <c r="C910" s="85"/>
    </row>
    <row r="911" spans="2:3" x14ac:dyDescent="0.25">
      <c r="B911" s="85"/>
      <c r="C911" s="85"/>
    </row>
    <row r="912" spans="2:3" x14ac:dyDescent="0.25">
      <c r="B912" s="85"/>
      <c r="C912" s="85"/>
    </row>
    <row r="913" spans="2:3" x14ac:dyDescent="0.25">
      <c r="B913" s="85"/>
      <c r="C913" s="85"/>
    </row>
    <row r="914" spans="2:3" x14ac:dyDescent="0.25">
      <c r="B914" s="85"/>
      <c r="C914" s="85"/>
    </row>
    <row r="915" spans="2:3" x14ac:dyDescent="0.25">
      <c r="B915" s="85"/>
      <c r="C915" s="85"/>
    </row>
    <row r="916" spans="2:3" x14ac:dyDescent="0.25">
      <c r="B916" s="85"/>
      <c r="C916" s="85"/>
    </row>
    <row r="917" spans="2:3" x14ac:dyDescent="0.25">
      <c r="B917" s="85"/>
      <c r="C917" s="85"/>
    </row>
    <row r="918" spans="2:3" x14ac:dyDescent="0.25">
      <c r="B918" s="85"/>
      <c r="C918" s="85"/>
    </row>
    <row r="919" spans="2:3" x14ac:dyDescent="0.25">
      <c r="B919" s="85"/>
      <c r="C919" s="85"/>
    </row>
    <row r="920" spans="2:3" x14ac:dyDescent="0.25">
      <c r="B920" s="85"/>
      <c r="C920" s="85"/>
    </row>
    <row r="921" spans="2:3" x14ac:dyDescent="0.25">
      <c r="B921" s="85"/>
      <c r="C921" s="85"/>
    </row>
    <row r="922" spans="2:3" x14ac:dyDescent="0.25">
      <c r="B922" s="85"/>
      <c r="C922" s="85"/>
    </row>
    <row r="923" spans="2:3" x14ac:dyDescent="0.25">
      <c r="B923" s="85"/>
      <c r="C923" s="85"/>
    </row>
    <row r="924" spans="2:3" x14ac:dyDescent="0.25">
      <c r="B924" s="85"/>
      <c r="C924" s="85"/>
    </row>
    <row r="925" spans="2:3" x14ac:dyDescent="0.25">
      <c r="B925" s="85"/>
      <c r="C925" s="85"/>
    </row>
    <row r="926" spans="2:3" x14ac:dyDescent="0.25">
      <c r="B926" s="85"/>
      <c r="C926" s="85"/>
    </row>
    <row r="927" spans="2:3" x14ac:dyDescent="0.25">
      <c r="B927" s="85"/>
      <c r="C927" s="85"/>
    </row>
    <row r="928" spans="2:3" x14ac:dyDescent="0.25">
      <c r="B928" s="85"/>
      <c r="C928" s="85"/>
    </row>
    <row r="929" spans="2:3" x14ac:dyDescent="0.25">
      <c r="B929" s="85"/>
      <c r="C929" s="85"/>
    </row>
    <row r="930" spans="2:3" x14ac:dyDescent="0.25">
      <c r="B930" s="85"/>
      <c r="C930" s="85"/>
    </row>
    <row r="931" spans="2:3" x14ac:dyDescent="0.25">
      <c r="B931" s="85"/>
      <c r="C931" s="85"/>
    </row>
    <row r="932" spans="2:3" x14ac:dyDescent="0.25">
      <c r="B932" s="85"/>
      <c r="C932" s="85"/>
    </row>
    <row r="933" spans="2:3" x14ac:dyDescent="0.25">
      <c r="B933" s="85"/>
      <c r="C933" s="85"/>
    </row>
    <row r="934" spans="2:3" x14ac:dyDescent="0.25">
      <c r="B934" s="85"/>
      <c r="C934" s="85"/>
    </row>
    <row r="935" spans="2:3" x14ac:dyDescent="0.25">
      <c r="B935" s="85"/>
      <c r="C935" s="85"/>
    </row>
    <row r="936" spans="2:3" x14ac:dyDescent="0.25">
      <c r="B936" s="85"/>
      <c r="C936" s="85"/>
    </row>
    <row r="937" spans="2:3" x14ac:dyDescent="0.25">
      <c r="B937" s="85"/>
      <c r="C937" s="85"/>
    </row>
    <row r="938" spans="2:3" x14ac:dyDescent="0.25">
      <c r="B938" s="85"/>
      <c r="C938" s="85"/>
    </row>
    <row r="939" spans="2:3" x14ac:dyDescent="0.25">
      <c r="B939" s="85"/>
      <c r="C939" s="85"/>
    </row>
    <row r="940" spans="2:3" x14ac:dyDescent="0.25">
      <c r="B940" s="85"/>
      <c r="C940" s="85"/>
    </row>
    <row r="941" spans="2:3" x14ac:dyDescent="0.25">
      <c r="B941" s="85"/>
      <c r="C941" s="85"/>
    </row>
    <row r="942" spans="2:3" x14ac:dyDescent="0.25">
      <c r="B942" s="85"/>
      <c r="C942" s="85"/>
    </row>
    <row r="943" spans="2:3" x14ac:dyDescent="0.25">
      <c r="B943" s="85"/>
      <c r="C943" s="85"/>
    </row>
    <row r="944" spans="2:3" x14ac:dyDescent="0.25">
      <c r="B944" s="85"/>
      <c r="C944" s="85"/>
    </row>
    <row r="945" spans="2:3" x14ac:dyDescent="0.25">
      <c r="B945" s="85"/>
      <c r="C945" s="85"/>
    </row>
    <row r="946" spans="2:3" x14ac:dyDescent="0.25">
      <c r="B946" s="85"/>
      <c r="C946" s="85"/>
    </row>
    <row r="947" spans="2:3" x14ac:dyDescent="0.25">
      <c r="B947" s="85"/>
      <c r="C947" s="85"/>
    </row>
    <row r="948" spans="2:3" x14ac:dyDescent="0.25">
      <c r="B948" s="85"/>
      <c r="C948" s="85"/>
    </row>
    <row r="949" spans="2:3" x14ac:dyDescent="0.25">
      <c r="B949" s="85"/>
      <c r="C949" s="85"/>
    </row>
    <row r="950" spans="2:3" x14ac:dyDescent="0.25">
      <c r="B950" s="85"/>
      <c r="C950" s="85"/>
    </row>
    <row r="951" spans="2:3" x14ac:dyDescent="0.25">
      <c r="B951" s="85"/>
      <c r="C951" s="85"/>
    </row>
    <row r="952" spans="2:3" x14ac:dyDescent="0.25">
      <c r="B952" s="85"/>
      <c r="C952" s="85"/>
    </row>
    <row r="953" spans="2:3" x14ac:dyDescent="0.25">
      <c r="B953" s="85"/>
      <c r="C953" s="85"/>
    </row>
    <row r="954" spans="2:3" x14ac:dyDescent="0.25">
      <c r="B954" s="85"/>
      <c r="C954" s="85"/>
    </row>
    <row r="955" spans="2:3" x14ac:dyDescent="0.25">
      <c r="B955" s="85"/>
      <c r="C955" s="85"/>
    </row>
    <row r="956" spans="2:3" x14ac:dyDescent="0.25">
      <c r="B956" s="85"/>
      <c r="C956" s="85"/>
    </row>
    <row r="957" spans="2:3" x14ac:dyDescent="0.25">
      <c r="B957" s="85"/>
      <c r="C957" s="85"/>
    </row>
    <row r="958" spans="2:3" x14ac:dyDescent="0.25">
      <c r="B958" s="85"/>
      <c r="C958" s="85"/>
    </row>
    <row r="959" spans="2:3" x14ac:dyDescent="0.25">
      <c r="B959" s="85"/>
      <c r="C959" s="85"/>
    </row>
    <row r="960" spans="2:3" x14ac:dyDescent="0.25">
      <c r="B960" s="85"/>
      <c r="C960" s="85"/>
    </row>
    <row r="961" spans="2:3" x14ac:dyDescent="0.25">
      <c r="B961" s="85"/>
      <c r="C961" s="85"/>
    </row>
    <row r="962" spans="2:3" x14ac:dyDescent="0.25">
      <c r="B962" s="85"/>
      <c r="C962" s="85"/>
    </row>
    <row r="963" spans="2:3" x14ac:dyDescent="0.25">
      <c r="B963" s="85"/>
      <c r="C963" s="85"/>
    </row>
    <row r="964" spans="2:3" x14ac:dyDescent="0.25">
      <c r="B964" s="85"/>
      <c r="C964" s="85"/>
    </row>
    <row r="965" spans="2:3" x14ac:dyDescent="0.25">
      <c r="B965" s="85"/>
      <c r="C965" s="85"/>
    </row>
    <row r="966" spans="2:3" x14ac:dyDescent="0.25">
      <c r="B966" s="85"/>
      <c r="C966" s="85"/>
    </row>
    <row r="967" spans="2:3" x14ac:dyDescent="0.25">
      <c r="B967" s="85"/>
      <c r="C967" s="85"/>
    </row>
    <row r="968" spans="2:3" x14ac:dyDescent="0.25">
      <c r="B968" s="85"/>
      <c r="C968" s="85"/>
    </row>
    <row r="969" spans="2:3" x14ac:dyDescent="0.25">
      <c r="B969" s="85"/>
      <c r="C969" s="85"/>
    </row>
    <row r="970" spans="2:3" x14ac:dyDescent="0.25">
      <c r="B970" s="85"/>
      <c r="C970" s="85"/>
    </row>
    <row r="971" spans="2:3" x14ac:dyDescent="0.25">
      <c r="B971" s="85"/>
      <c r="C971" s="85"/>
    </row>
    <row r="972" spans="2:3" x14ac:dyDescent="0.25">
      <c r="B972" s="85"/>
      <c r="C972" s="85"/>
    </row>
    <row r="973" spans="2:3" x14ac:dyDescent="0.25">
      <c r="B973" s="85"/>
      <c r="C973" s="85"/>
    </row>
    <row r="974" spans="2:3" x14ac:dyDescent="0.25">
      <c r="B974" s="85"/>
      <c r="C974" s="85"/>
    </row>
    <row r="975" spans="2:3" x14ac:dyDescent="0.25">
      <c r="B975" s="85"/>
      <c r="C975" s="85"/>
    </row>
    <row r="976" spans="2:3" x14ac:dyDescent="0.25">
      <c r="B976" s="85"/>
      <c r="C976" s="85"/>
    </row>
    <row r="977" spans="2:3" x14ac:dyDescent="0.25">
      <c r="B977" s="85"/>
      <c r="C977" s="85"/>
    </row>
    <row r="978" spans="2:3" x14ac:dyDescent="0.25">
      <c r="B978" s="85"/>
      <c r="C978" s="85"/>
    </row>
    <row r="979" spans="2:3" x14ac:dyDescent="0.25">
      <c r="B979" s="85"/>
      <c r="C979" s="85"/>
    </row>
    <row r="980" spans="2:3" x14ac:dyDescent="0.25">
      <c r="B980" s="85"/>
      <c r="C980" s="85"/>
    </row>
    <row r="981" spans="2:3" x14ac:dyDescent="0.25">
      <c r="B981" s="85"/>
      <c r="C981" s="85"/>
    </row>
    <row r="982" spans="2:3" x14ac:dyDescent="0.25">
      <c r="B982" s="85"/>
      <c r="C982" s="85"/>
    </row>
    <row r="983" spans="2:3" x14ac:dyDescent="0.25">
      <c r="B983" s="85"/>
      <c r="C983" s="85"/>
    </row>
    <row r="984" spans="2:3" x14ac:dyDescent="0.25">
      <c r="B984" s="85"/>
      <c r="C984" s="85"/>
    </row>
    <row r="985" spans="2:3" x14ac:dyDescent="0.25">
      <c r="B985" s="85"/>
      <c r="C985" s="85"/>
    </row>
    <row r="986" spans="2:3" x14ac:dyDescent="0.25">
      <c r="B986" s="85"/>
      <c r="C986" s="85"/>
    </row>
    <row r="987" spans="2:3" x14ac:dyDescent="0.25">
      <c r="B987" s="85"/>
      <c r="C987" s="85"/>
    </row>
    <row r="988" spans="2:3" x14ac:dyDescent="0.25">
      <c r="B988" s="85"/>
      <c r="C988" s="85"/>
    </row>
    <row r="989" spans="2:3" x14ac:dyDescent="0.25">
      <c r="B989" s="85"/>
      <c r="C989" s="85"/>
    </row>
    <row r="990" spans="2:3" x14ac:dyDescent="0.25">
      <c r="B990" s="85"/>
      <c r="C990" s="85"/>
    </row>
    <row r="991" spans="2:3" x14ac:dyDescent="0.25">
      <c r="B991" s="85"/>
      <c r="C991" s="85"/>
    </row>
    <row r="992" spans="2:3" x14ac:dyDescent="0.25">
      <c r="B992" s="85"/>
      <c r="C992" s="85"/>
    </row>
    <row r="993" spans="2:3" x14ac:dyDescent="0.25">
      <c r="B993" s="85"/>
      <c r="C993" s="85"/>
    </row>
    <row r="994" spans="2:3" x14ac:dyDescent="0.25">
      <c r="B994" s="85"/>
      <c r="C994" s="85"/>
    </row>
    <row r="995" spans="2:3" x14ac:dyDescent="0.25">
      <c r="B995" s="85"/>
      <c r="C995" s="85"/>
    </row>
    <row r="996" spans="2:3" x14ac:dyDescent="0.25">
      <c r="B996" s="85"/>
      <c r="C996" s="85"/>
    </row>
    <row r="997" spans="2:3" x14ac:dyDescent="0.25">
      <c r="B997" s="85"/>
      <c r="C997" s="85"/>
    </row>
    <row r="998" spans="2:3" x14ac:dyDescent="0.25">
      <c r="B998" s="85"/>
      <c r="C998" s="85"/>
    </row>
    <row r="999" spans="2:3" x14ac:dyDescent="0.25">
      <c r="B999" s="85"/>
      <c r="C999" s="85"/>
    </row>
    <row r="1000" spans="2:3" x14ac:dyDescent="0.25">
      <c r="B1000" s="85"/>
      <c r="C1000" s="85"/>
    </row>
    <row r="1001" spans="2:3" x14ac:dyDescent="0.25">
      <c r="B1001" s="85"/>
      <c r="C1001" s="85"/>
    </row>
    <row r="1002" spans="2:3" x14ac:dyDescent="0.25">
      <c r="B1002" s="85"/>
      <c r="C1002" s="85"/>
    </row>
    <row r="1003" spans="2:3" x14ac:dyDescent="0.25">
      <c r="B1003" s="85"/>
      <c r="C1003" s="85"/>
    </row>
    <row r="1004" spans="2:3" x14ac:dyDescent="0.25">
      <c r="B1004" s="85"/>
      <c r="C1004" s="85"/>
    </row>
    <row r="1005" spans="2:3" x14ac:dyDescent="0.25">
      <c r="B1005" s="85"/>
      <c r="C1005" s="85"/>
    </row>
    <row r="1006" spans="2:3" x14ac:dyDescent="0.25">
      <c r="B1006" s="85"/>
      <c r="C1006" s="85"/>
    </row>
    <row r="1007" spans="2:3" x14ac:dyDescent="0.25">
      <c r="B1007" s="85"/>
      <c r="C1007" s="85"/>
    </row>
    <row r="1008" spans="2:3" x14ac:dyDescent="0.25">
      <c r="B1008" s="85"/>
      <c r="C1008" s="85"/>
    </row>
    <row r="1009" spans="2:3" x14ac:dyDescent="0.25">
      <c r="B1009" s="85"/>
      <c r="C1009" s="85"/>
    </row>
    <row r="1010" spans="2:3" x14ac:dyDescent="0.25">
      <c r="B1010" s="85"/>
      <c r="C1010" s="85"/>
    </row>
    <row r="1011" spans="2:3" x14ac:dyDescent="0.25">
      <c r="B1011" s="10"/>
    </row>
    <row r="1012" spans="2:3" x14ac:dyDescent="0.25">
      <c r="B1012" s="10"/>
    </row>
    <row r="1013" spans="2:3" x14ac:dyDescent="0.25">
      <c r="B1013" s="10"/>
    </row>
    <row r="1014" spans="2:3" x14ac:dyDescent="0.25">
      <c r="B1014" s="10"/>
    </row>
    <row r="1015" spans="2:3" x14ac:dyDescent="0.25">
      <c r="B1015" s="10"/>
    </row>
    <row r="1016" spans="2:3" x14ac:dyDescent="0.25">
      <c r="B1016" s="10"/>
    </row>
    <row r="1017" spans="2:3" x14ac:dyDescent="0.25">
      <c r="B1017" s="10"/>
    </row>
    <row r="1018" spans="2:3" x14ac:dyDescent="0.25">
      <c r="B1018" s="10"/>
    </row>
    <row r="1019" spans="2:3" x14ac:dyDescent="0.25">
      <c r="B1019" s="10"/>
    </row>
    <row r="1020" spans="2:3" x14ac:dyDescent="0.25">
      <c r="B1020" s="10"/>
    </row>
    <row r="1021" spans="2:3" x14ac:dyDescent="0.25">
      <c r="B1021" s="10"/>
    </row>
    <row r="1022" spans="2:3" x14ac:dyDescent="0.25">
      <c r="B1022" s="10"/>
    </row>
    <row r="1023" spans="2:3" x14ac:dyDescent="0.25">
      <c r="B1023" s="10"/>
    </row>
    <row r="1024" spans="2:3" x14ac:dyDescent="0.25">
      <c r="B1024" s="10"/>
    </row>
    <row r="1025" spans="2:2" x14ac:dyDescent="0.25">
      <c r="B1025" s="10"/>
    </row>
    <row r="1026" spans="2:2" x14ac:dyDescent="0.25">
      <c r="B1026" s="10"/>
    </row>
    <row r="1027" spans="2:2" x14ac:dyDescent="0.25">
      <c r="B1027" s="10"/>
    </row>
    <row r="1028" spans="2:2" x14ac:dyDescent="0.25">
      <c r="B1028" s="10"/>
    </row>
    <row r="1029" spans="2:2" x14ac:dyDescent="0.25">
      <c r="B1029" s="10"/>
    </row>
    <row r="1030" spans="2:2" x14ac:dyDescent="0.25">
      <c r="B1030" s="10"/>
    </row>
    <row r="1031" spans="2:2" x14ac:dyDescent="0.25">
      <c r="B1031" s="10"/>
    </row>
    <row r="1032" spans="2:2" x14ac:dyDescent="0.25">
      <c r="B1032" s="10"/>
    </row>
    <row r="1033" spans="2:2" x14ac:dyDescent="0.25">
      <c r="B1033" s="10"/>
    </row>
    <row r="1034" spans="2:2" x14ac:dyDescent="0.25">
      <c r="B1034" s="10"/>
    </row>
    <row r="1035" spans="2:2" x14ac:dyDescent="0.25">
      <c r="B1035" s="10"/>
    </row>
    <row r="1036" spans="2:2" x14ac:dyDescent="0.25">
      <c r="B1036" s="10"/>
    </row>
    <row r="1037" spans="2:2" x14ac:dyDescent="0.25">
      <c r="B1037" s="10"/>
    </row>
    <row r="1038" spans="2:2" x14ac:dyDescent="0.25">
      <c r="B1038" s="10"/>
    </row>
    <row r="1039" spans="2:2" x14ac:dyDescent="0.25">
      <c r="B1039" s="10"/>
    </row>
    <row r="1040" spans="2:2" x14ac:dyDescent="0.25">
      <c r="B1040" s="10"/>
    </row>
    <row r="1041" spans="2:2" x14ac:dyDescent="0.25">
      <c r="B1041" s="10"/>
    </row>
    <row r="1042" spans="2:2" x14ac:dyDescent="0.25">
      <c r="B1042" s="10"/>
    </row>
    <row r="1043" spans="2:2" x14ac:dyDescent="0.25">
      <c r="B1043" s="10"/>
    </row>
    <row r="1044" spans="2:2" x14ac:dyDescent="0.25">
      <c r="B1044" s="10"/>
    </row>
    <row r="1045" spans="2:2" x14ac:dyDescent="0.25">
      <c r="B1045" s="10"/>
    </row>
    <row r="1046" spans="2:2" x14ac:dyDescent="0.25">
      <c r="B1046" s="10"/>
    </row>
    <row r="1047" spans="2:2" x14ac:dyDescent="0.25">
      <c r="B1047" s="10"/>
    </row>
    <row r="1048" spans="2:2" x14ac:dyDescent="0.25">
      <c r="B1048" s="10"/>
    </row>
    <row r="1049" spans="2:2" x14ac:dyDescent="0.25">
      <c r="B1049" s="10"/>
    </row>
    <row r="1050" spans="2:2" x14ac:dyDescent="0.25">
      <c r="B1050" s="10"/>
    </row>
    <row r="1051" spans="2:2" x14ac:dyDescent="0.25">
      <c r="B1051" s="10"/>
    </row>
    <row r="1052" spans="2:2" x14ac:dyDescent="0.25">
      <c r="B1052" s="10"/>
    </row>
    <row r="1053" spans="2:2" x14ac:dyDescent="0.25">
      <c r="B1053" s="10"/>
    </row>
    <row r="1054" spans="2:2" x14ac:dyDescent="0.25">
      <c r="B1054" s="10"/>
    </row>
    <row r="1055" spans="2:2" x14ac:dyDescent="0.25">
      <c r="B1055" s="10"/>
    </row>
    <row r="1056" spans="2:2" x14ac:dyDescent="0.25">
      <c r="B1056" s="10"/>
    </row>
    <row r="1057" spans="2:2" x14ac:dyDescent="0.25">
      <c r="B1057" s="10"/>
    </row>
    <row r="1058" spans="2:2" x14ac:dyDescent="0.25">
      <c r="B1058" s="10"/>
    </row>
    <row r="1059" spans="2:2" x14ac:dyDescent="0.25">
      <c r="B1059" s="10"/>
    </row>
    <row r="1060" spans="2:2" x14ac:dyDescent="0.25">
      <c r="B1060" s="10"/>
    </row>
    <row r="1061" spans="2:2" x14ac:dyDescent="0.25">
      <c r="B1061" s="10"/>
    </row>
    <row r="1062" spans="2:2" x14ac:dyDescent="0.25">
      <c r="B1062" s="10"/>
    </row>
    <row r="1063" spans="2:2" x14ac:dyDescent="0.25">
      <c r="B1063" s="10"/>
    </row>
    <row r="1064" spans="2:2" x14ac:dyDescent="0.25">
      <c r="B1064" s="10"/>
    </row>
    <row r="1065" spans="2:2" x14ac:dyDescent="0.25">
      <c r="B1065" s="10"/>
    </row>
    <row r="1066" spans="2:2" x14ac:dyDescent="0.25">
      <c r="B1066" s="10"/>
    </row>
    <row r="1067" spans="2:2" x14ac:dyDescent="0.25">
      <c r="B1067" s="10"/>
    </row>
    <row r="1068" spans="2:2" x14ac:dyDescent="0.25">
      <c r="B1068" s="10"/>
    </row>
    <row r="1069" spans="2:2" x14ac:dyDescent="0.25">
      <c r="B1069" s="10"/>
    </row>
    <row r="1070" spans="2:2" x14ac:dyDescent="0.25">
      <c r="B1070" s="10"/>
    </row>
    <row r="1071" spans="2:2" x14ac:dyDescent="0.25">
      <c r="B1071" s="10"/>
    </row>
    <row r="1072" spans="2:2" x14ac:dyDescent="0.25">
      <c r="B1072" s="10"/>
    </row>
    <row r="1073" spans="2:2" x14ac:dyDescent="0.25">
      <c r="B1073" s="10"/>
    </row>
    <row r="1074" spans="2:2" x14ac:dyDescent="0.25">
      <c r="B1074" s="10"/>
    </row>
    <row r="1075" spans="2:2" x14ac:dyDescent="0.25">
      <c r="B1075" s="10"/>
    </row>
    <row r="1076" spans="2:2" x14ac:dyDescent="0.25">
      <c r="B1076" s="10"/>
    </row>
    <row r="1077" spans="2:2" x14ac:dyDescent="0.25">
      <c r="B1077" s="10"/>
    </row>
    <row r="1078" spans="2:2" x14ac:dyDescent="0.25">
      <c r="B1078" s="10"/>
    </row>
    <row r="1079" spans="2:2" x14ac:dyDescent="0.25">
      <c r="B1079" s="10"/>
    </row>
    <row r="1080" spans="2:2" x14ac:dyDescent="0.25">
      <c r="B1080" s="10"/>
    </row>
    <row r="1081" spans="2:2" x14ac:dyDescent="0.25">
      <c r="B1081" s="10"/>
    </row>
    <row r="1082" spans="2:2" x14ac:dyDescent="0.25">
      <c r="B1082" s="10"/>
    </row>
    <row r="1083" spans="2:2" x14ac:dyDescent="0.25">
      <c r="B1083" s="10"/>
    </row>
    <row r="1084" spans="2:2" x14ac:dyDescent="0.25">
      <c r="B1084" s="10"/>
    </row>
    <row r="1085" spans="2:2" x14ac:dyDescent="0.25">
      <c r="B1085" s="10"/>
    </row>
    <row r="1086" spans="2:2" x14ac:dyDescent="0.25">
      <c r="B1086" s="10"/>
    </row>
    <row r="1087" spans="2:2" x14ac:dyDescent="0.25">
      <c r="B1087" s="10"/>
    </row>
    <row r="1088" spans="2:2" x14ac:dyDescent="0.25">
      <c r="B1088" s="10"/>
    </row>
    <row r="1089" spans="2:2" x14ac:dyDescent="0.25">
      <c r="B1089" s="10"/>
    </row>
    <row r="1090" spans="2:2" x14ac:dyDescent="0.25">
      <c r="B1090" s="10"/>
    </row>
    <row r="1091" spans="2:2" x14ac:dyDescent="0.25">
      <c r="B1091" s="10"/>
    </row>
    <row r="1092" spans="2:2" x14ac:dyDescent="0.25">
      <c r="B1092" s="10"/>
    </row>
    <row r="1093" spans="2:2" x14ac:dyDescent="0.25">
      <c r="B1093" s="10"/>
    </row>
    <row r="1094" spans="2:2" x14ac:dyDescent="0.25">
      <c r="B1094" s="10"/>
    </row>
    <row r="1095" spans="2:2" x14ac:dyDescent="0.25">
      <c r="B1095" s="10"/>
    </row>
    <row r="1096" spans="2:2" x14ac:dyDescent="0.25">
      <c r="B1096" s="10"/>
    </row>
    <row r="1097" spans="2:2" x14ac:dyDescent="0.25">
      <c r="B1097" s="10"/>
    </row>
    <row r="1098" spans="2:2" x14ac:dyDescent="0.25">
      <c r="B1098" s="10"/>
    </row>
    <row r="1099" spans="2:2" x14ac:dyDescent="0.25">
      <c r="B1099" s="10"/>
    </row>
    <row r="1100" spans="2:2" x14ac:dyDescent="0.25">
      <c r="B1100" s="10"/>
    </row>
    <row r="1101" spans="2:2" x14ac:dyDescent="0.25">
      <c r="B1101" s="10"/>
    </row>
    <row r="1102" spans="2:2" x14ac:dyDescent="0.25">
      <c r="B1102" s="10"/>
    </row>
    <row r="1103" spans="2:2" x14ac:dyDescent="0.25">
      <c r="B1103" s="10"/>
    </row>
    <row r="1104" spans="2:2" x14ac:dyDescent="0.25">
      <c r="B1104" s="10"/>
    </row>
    <row r="1105" spans="2:2" x14ac:dyDescent="0.25">
      <c r="B1105" s="10"/>
    </row>
    <row r="1106" spans="2:2" x14ac:dyDescent="0.25">
      <c r="B1106" s="10"/>
    </row>
    <row r="1107" spans="2:2" x14ac:dyDescent="0.25">
      <c r="B1107" s="10"/>
    </row>
    <row r="1108" spans="2:2" x14ac:dyDescent="0.25">
      <c r="B1108" s="10"/>
    </row>
    <row r="1109" spans="2:2" x14ac:dyDescent="0.25">
      <c r="B1109" s="10"/>
    </row>
    <row r="1110" spans="2:2" x14ac:dyDescent="0.25">
      <c r="B1110" s="10"/>
    </row>
    <row r="1111" spans="2:2" x14ac:dyDescent="0.25">
      <c r="B1111" s="10"/>
    </row>
    <row r="1112" spans="2:2" x14ac:dyDescent="0.25">
      <c r="B1112" s="10"/>
    </row>
    <row r="1113" spans="2:2" x14ac:dyDescent="0.25">
      <c r="B1113" s="10"/>
    </row>
    <row r="1114" spans="2:2" x14ac:dyDescent="0.25">
      <c r="B1114" s="10"/>
    </row>
    <row r="1115" spans="2:2" x14ac:dyDescent="0.25">
      <c r="B1115" s="10"/>
    </row>
    <row r="1116" spans="2:2" x14ac:dyDescent="0.25">
      <c r="B1116" s="10"/>
    </row>
    <row r="1117" spans="2:2" x14ac:dyDescent="0.25">
      <c r="B1117" s="10"/>
    </row>
    <row r="1118" spans="2:2" x14ac:dyDescent="0.25">
      <c r="B1118" s="10"/>
    </row>
    <row r="1119" spans="2:2" x14ac:dyDescent="0.25">
      <c r="B1119" s="10"/>
    </row>
    <row r="1120" spans="2:2" x14ac:dyDescent="0.25">
      <c r="B1120" s="10"/>
    </row>
    <row r="1121" spans="2:2" x14ac:dyDescent="0.25">
      <c r="B1121" s="10"/>
    </row>
    <row r="1122" spans="2:2" x14ac:dyDescent="0.25">
      <c r="B1122" s="10"/>
    </row>
    <row r="1123" spans="2:2" x14ac:dyDescent="0.25">
      <c r="B1123" s="10"/>
    </row>
    <row r="1124" spans="2:2" x14ac:dyDescent="0.25">
      <c r="B1124" s="10"/>
    </row>
    <row r="1125" spans="2:2" x14ac:dyDescent="0.25">
      <c r="B1125" s="10"/>
    </row>
    <row r="1126" spans="2:2" x14ac:dyDescent="0.25">
      <c r="B1126" s="10"/>
    </row>
    <row r="1127" spans="2:2" x14ac:dyDescent="0.25">
      <c r="B1127" s="10"/>
    </row>
    <row r="1128" spans="2:2" x14ac:dyDescent="0.25">
      <c r="B1128" s="10"/>
    </row>
    <row r="1129" spans="2:2" x14ac:dyDescent="0.25">
      <c r="B1129" s="10"/>
    </row>
    <row r="1130" spans="2:2" x14ac:dyDescent="0.25">
      <c r="B1130" s="10"/>
    </row>
    <row r="1131" spans="2:2" x14ac:dyDescent="0.25">
      <c r="B1131" s="10"/>
    </row>
    <row r="1132" spans="2:2" x14ac:dyDescent="0.25">
      <c r="B1132" s="10"/>
    </row>
    <row r="1133" spans="2:2" x14ac:dyDescent="0.25">
      <c r="B1133" s="10"/>
    </row>
    <row r="1134" spans="2:2" x14ac:dyDescent="0.25">
      <c r="B1134" s="10"/>
    </row>
    <row r="1135" spans="2:2" x14ac:dyDescent="0.25">
      <c r="B1135" s="10"/>
    </row>
    <row r="1136" spans="2:2" x14ac:dyDescent="0.25">
      <c r="B1136" s="10"/>
    </row>
    <row r="1137" spans="2:2" x14ac:dyDescent="0.25">
      <c r="B1137" s="10"/>
    </row>
    <row r="1138" spans="2:2" x14ac:dyDescent="0.25">
      <c r="B1138" s="10"/>
    </row>
    <row r="1139" spans="2:2" x14ac:dyDescent="0.25">
      <c r="B1139" s="10"/>
    </row>
    <row r="1140" spans="2:2" x14ac:dyDescent="0.25">
      <c r="B1140" s="10"/>
    </row>
    <row r="1141" spans="2:2" x14ac:dyDescent="0.25">
      <c r="B1141" s="10"/>
    </row>
    <row r="1142" spans="2:2" x14ac:dyDescent="0.25">
      <c r="B1142" s="10"/>
    </row>
    <row r="1143" spans="2:2" x14ac:dyDescent="0.25">
      <c r="B1143" s="10"/>
    </row>
    <row r="1144" spans="2:2" x14ac:dyDescent="0.25">
      <c r="B1144" s="10"/>
    </row>
    <row r="1145" spans="2:2" x14ac:dyDescent="0.25">
      <c r="B1145" s="10"/>
    </row>
    <row r="1146" spans="2:2" x14ac:dyDescent="0.25">
      <c r="B1146" s="10"/>
    </row>
    <row r="1147" spans="2:2" x14ac:dyDescent="0.25">
      <c r="B1147" s="10"/>
    </row>
    <row r="1148" spans="2:2" x14ac:dyDescent="0.25">
      <c r="B1148" s="10"/>
    </row>
    <row r="1149" spans="2:2" x14ac:dyDescent="0.25">
      <c r="B1149" s="10"/>
    </row>
    <row r="1150" spans="2:2" x14ac:dyDescent="0.25">
      <c r="B1150" s="10"/>
    </row>
    <row r="1151" spans="2:2" x14ac:dyDescent="0.25">
      <c r="B1151" s="10"/>
    </row>
    <row r="1152" spans="2:2" x14ac:dyDescent="0.25">
      <c r="B1152" s="10"/>
    </row>
    <row r="1153" spans="2:2" x14ac:dyDescent="0.25">
      <c r="B1153" s="10"/>
    </row>
    <row r="1154" spans="2:2" x14ac:dyDescent="0.25">
      <c r="B1154" s="10"/>
    </row>
    <row r="1155" spans="2:2" x14ac:dyDescent="0.25">
      <c r="B1155" s="10"/>
    </row>
    <row r="1156" spans="2:2" x14ac:dyDescent="0.25">
      <c r="B1156" s="10"/>
    </row>
    <row r="1157" spans="2:2" x14ac:dyDescent="0.25">
      <c r="B1157" s="10"/>
    </row>
    <row r="1158" spans="2:2" x14ac:dyDescent="0.25">
      <c r="B1158" s="10"/>
    </row>
    <row r="1159" spans="2:2" x14ac:dyDescent="0.25">
      <c r="B1159" s="10"/>
    </row>
    <row r="1160" spans="2:2" x14ac:dyDescent="0.25">
      <c r="B1160" s="10"/>
    </row>
    <row r="1161" spans="2:2" x14ac:dyDescent="0.25">
      <c r="B1161" s="10"/>
    </row>
    <row r="1162" spans="2:2" x14ac:dyDescent="0.25">
      <c r="B1162" s="10"/>
    </row>
    <row r="1163" spans="2:2" x14ac:dyDescent="0.25">
      <c r="B1163" s="10"/>
    </row>
    <row r="1164" spans="2:2" x14ac:dyDescent="0.25">
      <c r="B1164" s="10"/>
    </row>
    <row r="1165" spans="2:2" x14ac:dyDescent="0.25">
      <c r="B1165" s="10"/>
    </row>
    <row r="1166" spans="2:2" x14ac:dyDescent="0.25">
      <c r="B1166" s="10"/>
    </row>
    <row r="1167" spans="2:2" x14ac:dyDescent="0.25">
      <c r="B1167" s="10"/>
    </row>
    <row r="1168" spans="2:2" x14ac:dyDescent="0.25">
      <c r="B1168" s="10"/>
    </row>
    <row r="1169" spans="2:2" x14ac:dyDescent="0.25">
      <c r="B1169" s="10"/>
    </row>
    <row r="1170" spans="2:2" x14ac:dyDescent="0.25">
      <c r="B1170" s="10"/>
    </row>
    <row r="1171" spans="2:2" x14ac:dyDescent="0.25">
      <c r="B1171" s="10"/>
    </row>
    <row r="1172" spans="2:2" x14ac:dyDescent="0.25">
      <c r="B1172" s="10"/>
    </row>
    <row r="1173" spans="2:2" x14ac:dyDescent="0.25">
      <c r="B1173" s="10"/>
    </row>
    <row r="1174" spans="2:2" x14ac:dyDescent="0.25">
      <c r="B1174" s="10"/>
    </row>
    <row r="1175" spans="2:2" x14ac:dyDescent="0.25">
      <c r="B1175" s="10"/>
    </row>
    <row r="1176" spans="2:2" x14ac:dyDescent="0.25">
      <c r="B1176" s="10"/>
    </row>
    <row r="1177" spans="2:2" x14ac:dyDescent="0.25">
      <c r="B1177" s="10"/>
    </row>
    <row r="1178" spans="2:2" x14ac:dyDescent="0.25">
      <c r="B1178" s="10"/>
    </row>
    <row r="1179" spans="2:2" x14ac:dyDescent="0.25">
      <c r="B1179" s="10"/>
    </row>
    <row r="1180" spans="2:2" x14ac:dyDescent="0.25">
      <c r="B1180" s="10"/>
    </row>
    <row r="1181" spans="2:2" x14ac:dyDescent="0.25">
      <c r="B1181" s="10"/>
    </row>
    <row r="1182" spans="2:2" x14ac:dyDescent="0.25">
      <c r="B1182" s="10"/>
    </row>
    <row r="1183" spans="2:2" x14ac:dyDescent="0.25">
      <c r="B1183" s="10"/>
    </row>
    <row r="1184" spans="2:2" x14ac:dyDescent="0.25">
      <c r="B1184" s="10"/>
    </row>
    <row r="1185" spans="2:2" x14ac:dyDescent="0.25">
      <c r="B1185" s="10"/>
    </row>
    <row r="1186" spans="2:2" x14ac:dyDescent="0.25">
      <c r="B1186" s="10"/>
    </row>
    <row r="1187" spans="2:2" x14ac:dyDescent="0.25">
      <c r="B1187" s="10"/>
    </row>
    <row r="1188" spans="2:2" x14ac:dyDescent="0.25">
      <c r="B1188" s="10"/>
    </row>
    <row r="1189" spans="2:2" x14ac:dyDescent="0.25">
      <c r="B1189" s="10"/>
    </row>
    <row r="1190" spans="2:2" x14ac:dyDescent="0.25">
      <c r="B1190" s="10"/>
    </row>
    <row r="1191" spans="2:2" x14ac:dyDescent="0.25">
      <c r="B1191" s="10"/>
    </row>
    <row r="1192" spans="2:2" x14ac:dyDescent="0.25">
      <c r="B1192" s="10"/>
    </row>
    <row r="1193" spans="2:2" x14ac:dyDescent="0.25">
      <c r="B1193" s="10"/>
    </row>
    <row r="1194" spans="2:2" x14ac:dyDescent="0.25">
      <c r="B1194" s="10"/>
    </row>
    <row r="1195" spans="2:2" x14ac:dyDescent="0.25">
      <c r="B1195" s="10"/>
    </row>
    <row r="1196" spans="2:2" x14ac:dyDescent="0.25">
      <c r="B1196" s="10"/>
    </row>
    <row r="1197" spans="2:2" x14ac:dyDescent="0.25">
      <c r="B1197" s="10"/>
    </row>
    <row r="1198" spans="2:2" x14ac:dyDescent="0.25">
      <c r="B1198" s="10"/>
    </row>
    <row r="1199" spans="2:2" x14ac:dyDescent="0.25">
      <c r="B1199" s="10"/>
    </row>
    <row r="1200" spans="2:2" x14ac:dyDescent="0.25">
      <c r="B1200" s="10"/>
    </row>
    <row r="1201" spans="2:2" x14ac:dyDescent="0.25">
      <c r="B1201" s="10"/>
    </row>
    <row r="1202" spans="2:2" x14ac:dyDescent="0.25">
      <c r="B1202" s="10"/>
    </row>
    <row r="1203" spans="2:2" x14ac:dyDescent="0.25">
      <c r="B1203" s="10"/>
    </row>
    <row r="1204" spans="2:2" x14ac:dyDescent="0.25">
      <c r="B1204" s="10"/>
    </row>
    <row r="1205" spans="2:2" x14ac:dyDescent="0.25">
      <c r="B1205" s="10"/>
    </row>
    <row r="1206" spans="2:2" x14ac:dyDescent="0.25">
      <c r="B1206" s="10"/>
    </row>
    <row r="1207" spans="2:2" x14ac:dyDescent="0.25">
      <c r="B1207" s="10"/>
    </row>
    <row r="1208" spans="2:2" x14ac:dyDescent="0.25">
      <c r="B1208" s="10"/>
    </row>
    <row r="1209" spans="2:2" x14ac:dyDescent="0.25">
      <c r="B1209" s="10"/>
    </row>
    <row r="1210" spans="2:2" x14ac:dyDescent="0.25">
      <c r="B1210" s="10"/>
    </row>
    <row r="1211" spans="2:2" x14ac:dyDescent="0.25">
      <c r="B1211" s="10"/>
    </row>
    <row r="1212" spans="2:2" x14ac:dyDescent="0.25">
      <c r="B1212" s="10"/>
    </row>
    <row r="1213" spans="2:2" x14ac:dyDescent="0.25">
      <c r="B1213" s="10"/>
    </row>
    <row r="1214" spans="2:2" x14ac:dyDescent="0.25">
      <c r="B1214" s="10"/>
    </row>
    <row r="1215" spans="2:2" x14ac:dyDescent="0.25">
      <c r="B1215" s="10"/>
    </row>
    <row r="1216" spans="2:2" x14ac:dyDescent="0.25">
      <c r="B1216" s="10"/>
    </row>
    <row r="1217" spans="2:2" x14ac:dyDescent="0.25">
      <c r="B1217" s="10"/>
    </row>
    <row r="1218" spans="2:2" x14ac:dyDescent="0.25">
      <c r="B1218" s="10"/>
    </row>
    <row r="1219" spans="2:2" x14ac:dyDescent="0.25">
      <c r="B1219" s="10"/>
    </row>
    <row r="1220" spans="2:2" x14ac:dyDescent="0.25">
      <c r="B1220" s="10"/>
    </row>
    <row r="1221" spans="2:2" x14ac:dyDescent="0.25">
      <c r="B1221" s="10"/>
    </row>
    <row r="1222" spans="2:2" x14ac:dyDescent="0.25">
      <c r="B1222" s="10"/>
    </row>
    <row r="1223" spans="2:2" x14ac:dyDescent="0.25">
      <c r="B1223" s="10"/>
    </row>
    <row r="1224" spans="2:2" x14ac:dyDescent="0.25">
      <c r="B1224" s="10"/>
    </row>
    <row r="1225" spans="2:2" x14ac:dyDescent="0.25">
      <c r="B1225" s="10"/>
    </row>
    <row r="1226" spans="2:2" x14ac:dyDescent="0.25">
      <c r="B1226" s="10"/>
    </row>
    <row r="1227" spans="2:2" x14ac:dyDescent="0.25">
      <c r="B1227" s="10"/>
    </row>
    <row r="1228" spans="2:2" x14ac:dyDescent="0.25">
      <c r="B1228" s="10"/>
    </row>
    <row r="1229" spans="2:2" x14ac:dyDescent="0.25">
      <c r="B1229" s="10"/>
    </row>
    <row r="1230" spans="2:2" x14ac:dyDescent="0.25">
      <c r="B1230" s="10"/>
    </row>
    <row r="1231" spans="2:2" x14ac:dyDescent="0.25">
      <c r="B1231" s="10"/>
    </row>
    <row r="1232" spans="2:2" x14ac:dyDescent="0.25">
      <c r="B1232" s="10"/>
    </row>
    <row r="1233" spans="2:2" x14ac:dyDescent="0.25">
      <c r="B1233" s="10"/>
    </row>
    <row r="1234" spans="2:2" x14ac:dyDescent="0.25">
      <c r="B1234" s="10"/>
    </row>
    <row r="1235" spans="2:2" x14ac:dyDescent="0.25">
      <c r="B1235" s="10"/>
    </row>
    <row r="1236" spans="2:2" x14ac:dyDescent="0.25">
      <c r="B1236" s="10"/>
    </row>
    <row r="1237" spans="2:2" x14ac:dyDescent="0.25">
      <c r="B1237" s="10"/>
    </row>
    <row r="1238" spans="2:2" x14ac:dyDescent="0.25">
      <c r="B1238" s="10"/>
    </row>
    <row r="1239" spans="2:2" x14ac:dyDescent="0.25">
      <c r="B1239" s="10"/>
    </row>
    <row r="1240" spans="2:2" x14ac:dyDescent="0.25">
      <c r="B1240" s="10"/>
    </row>
    <row r="1241" spans="2:2" x14ac:dyDescent="0.25">
      <c r="B1241" s="10"/>
    </row>
    <row r="1242" spans="2:2" x14ac:dyDescent="0.25">
      <c r="B1242" s="10"/>
    </row>
    <row r="1243" spans="2:2" x14ac:dyDescent="0.25">
      <c r="B1243" s="10"/>
    </row>
    <row r="1244" spans="2:2" x14ac:dyDescent="0.25">
      <c r="B1244" s="10"/>
    </row>
    <row r="1245" spans="2:2" x14ac:dyDescent="0.25">
      <c r="B1245" s="10"/>
    </row>
    <row r="1246" spans="2:2" x14ac:dyDescent="0.25">
      <c r="B1246" s="10"/>
    </row>
    <row r="1247" spans="2:2" x14ac:dyDescent="0.25">
      <c r="B1247" s="10"/>
    </row>
    <row r="1248" spans="2:2" x14ac:dyDescent="0.25">
      <c r="B1248" s="10"/>
    </row>
    <row r="1249" spans="2:2" x14ac:dyDescent="0.25">
      <c r="B1249" s="10"/>
    </row>
    <row r="1250" spans="2:2" x14ac:dyDescent="0.25">
      <c r="B1250" s="10"/>
    </row>
    <row r="1251" spans="2:2" x14ac:dyDescent="0.25">
      <c r="B1251" s="10"/>
    </row>
    <row r="1252" spans="2:2" x14ac:dyDescent="0.25">
      <c r="B1252" s="10"/>
    </row>
    <row r="1253" spans="2:2" x14ac:dyDescent="0.25">
      <c r="B1253" s="10"/>
    </row>
    <row r="1254" spans="2:2" x14ac:dyDescent="0.25">
      <c r="B1254" s="10"/>
    </row>
    <row r="1255" spans="2:2" x14ac:dyDescent="0.25">
      <c r="B1255" s="10"/>
    </row>
    <row r="1256" spans="2:2" x14ac:dyDescent="0.25">
      <c r="B1256" s="10"/>
    </row>
    <row r="1257" spans="2:2" x14ac:dyDescent="0.25">
      <c r="B1257" s="10"/>
    </row>
    <row r="1258" spans="2:2" x14ac:dyDescent="0.25">
      <c r="B1258" s="10"/>
    </row>
    <row r="1259" spans="2:2" x14ac:dyDescent="0.25">
      <c r="B1259" s="10"/>
    </row>
    <row r="1260" spans="2:2" x14ac:dyDescent="0.25">
      <c r="B1260" s="10"/>
    </row>
    <row r="1261" spans="2:2" x14ac:dyDescent="0.25">
      <c r="B1261" s="10"/>
    </row>
    <row r="1262" spans="2:2" x14ac:dyDescent="0.25">
      <c r="B1262" s="10"/>
    </row>
    <row r="1263" spans="2:2" x14ac:dyDescent="0.25">
      <c r="B1263" s="10"/>
    </row>
    <row r="1264" spans="2:2" x14ac:dyDescent="0.25">
      <c r="B1264" s="10"/>
    </row>
    <row r="1265" spans="2:2" x14ac:dyDescent="0.25">
      <c r="B1265" s="10"/>
    </row>
    <row r="1266" spans="2:2" x14ac:dyDescent="0.25">
      <c r="B1266" s="10"/>
    </row>
    <row r="1267" spans="2:2" x14ac:dyDescent="0.25">
      <c r="B1267" s="10"/>
    </row>
    <row r="1268" spans="2:2" x14ac:dyDescent="0.25">
      <c r="B1268" s="10"/>
    </row>
    <row r="1269" spans="2:2" x14ac:dyDescent="0.25">
      <c r="B1269" s="10"/>
    </row>
    <row r="1270" spans="2:2" x14ac:dyDescent="0.25">
      <c r="B1270" s="10"/>
    </row>
    <row r="1271" spans="2:2" x14ac:dyDescent="0.25">
      <c r="B1271" s="10"/>
    </row>
    <row r="1272" spans="2:2" x14ac:dyDescent="0.25">
      <c r="B1272" s="10"/>
    </row>
    <row r="1273" spans="2:2" x14ac:dyDescent="0.25">
      <c r="B1273" s="10"/>
    </row>
    <row r="1274" spans="2:2" x14ac:dyDescent="0.25">
      <c r="B1274" s="10"/>
    </row>
    <row r="1275" spans="2:2" x14ac:dyDescent="0.25">
      <c r="B1275" s="10"/>
    </row>
    <row r="1276" spans="2:2" x14ac:dyDescent="0.25">
      <c r="B1276" s="10"/>
    </row>
    <row r="1277" spans="2:2" x14ac:dyDescent="0.25">
      <c r="B1277" s="10"/>
    </row>
    <row r="1278" spans="2:2" x14ac:dyDescent="0.25">
      <c r="B1278" s="10"/>
    </row>
    <row r="1279" spans="2:2" x14ac:dyDescent="0.25">
      <c r="B1279" s="10"/>
    </row>
    <row r="1280" spans="2:2" x14ac:dyDescent="0.25">
      <c r="B1280" s="10"/>
    </row>
    <row r="1281" spans="2:2" x14ac:dyDescent="0.25">
      <c r="B1281" s="10"/>
    </row>
    <row r="1282" spans="2:2" x14ac:dyDescent="0.25">
      <c r="B1282" s="10"/>
    </row>
    <row r="1283" spans="2:2" x14ac:dyDescent="0.25">
      <c r="B1283" s="10"/>
    </row>
    <row r="1284" spans="2:2" x14ac:dyDescent="0.25">
      <c r="B1284" s="10"/>
    </row>
    <row r="1285" spans="2:2" x14ac:dyDescent="0.25">
      <c r="B1285" s="10"/>
    </row>
    <row r="1286" spans="2:2" x14ac:dyDescent="0.25">
      <c r="B1286" s="10"/>
    </row>
    <row r="1287" spans="2:2" x14ac:dyDescent="0.25">
      <c r="B1287" s="10"/>
    </row>
    <row r="1288" spans="2:2" x14ac:dyDescent="0.25">
      <c r="B1288" s="10"/>
    </row>
    <row r="1289" spans="2:2" x14ac:dyDescent="0.25">
      <c r="B1289" s="10"/>
    </row>
    <row r="1290" spans="2:2" x14ac:dyDescent="0.25">
      <c r="B1290" s="10"/>
    </row>
    <row r="1291" spans="2:2" x14ac:dyDescent="0.25">
      <c r="B1291" s="10"/>
    </row>
    <row r="1292" spans="2:2" x14ac:dyDescent="0.25">
      <c r="B1292" s="10"/>
    </row>
    <row r="1293" spans="2:2" x14ac:dyDescent="0.25">
      <c r="B1293" s="10"/>
    </row>
    <row r="1294" spans="2:2" x14ac:dyDescent="0.25">
      <c r="B1294" s="10"/>
    </row>
    <row r="1295" spans="2:2" x14ac:dyDescent="0.25">
      <c r="B1295" s="10"/>
    </row>
    <row r="1296" spans="2:2" x14ac:dyDescent="0.25">
      <c r="B1296" s="10"/>
    </row>
    <row r="1297" spans="2:2" x14ac:dyDescent="0.25">
      <c r="B1297" s="10"/>
    </row>
    <row r="1298" spans="2:2" x14ac:dyDescent="0.25">
      <c r="B1298" s="10"/>
    </row>
    <row r="1299" spans="2:2" x14ac:dyDescent="0.25">
      <c r="B1299" s="10"/>
    </row>
    <row r="1300" spans="2:2" x14ac:dyDescent="0.25">
      <c r="B1300" s="10"/>
    </row>
    <row r="1301" spans="2:2" x14ac:dyDescent="0.25">
      <c r="B1301" s="10"/>
    </row>
    <row r="1302" spans="2:2" x14ac:dyDescent="0.25">
      <c r="B1302" s="10"/>
    </row>
    <row r="1303" spans="2:2" x14ac:dyDescent="0.25">
      <c r="B1303" s="10"/>
    </row>
    <row r="1304" spans="2:2" x14ac:dyDescent="0.25">
      <c r="B1304" s="10"/>
    </row>
    <row r="1305" spans="2:2" x14ac:dyDescent="0.25">
      <c r="B1305" s="10"/>
    </row>
    <row r="1306" spans="2:2" x14ac:dyDescent="0.25">
      <c r="B1306" s="10"/>
    </row>
    <row r="1307" spans="2:2" x14ac:dyDescent="0.25">
      <c r="B1307" s="10"/>
    </row>
    <row r="1308" spans="2:2" x14ac:dyDescent="0.25">
      <c r="B1308" s="10"/>
    </row>
    <row r="1309" spans="2:2" x14ac:dyDescent="0.25">
      <c r="B1309" s="10"/>
    </row>
    <row r="1310" spans="2:2" x14ac:dyDescent="0.25">
      <c r="B1310" s="10"/>
    </row>
    <row r="1311" spans="2:2" x14ac:dyDescent="0.25">
      <c r="B1311" s="10"/>
    </row>
    <row r="1312" spans="2:2" x14ac:dyDescent="0.25">
      <c r="B1312" s="10"/>
    </row>
    <row r="1313" spans="2:2" x14ac:dyDescent="0.25">
      <c r="B1313" s="10"/>
    </row>
    <row r="1314" spans="2:2" x14ac:dyDescent="0.25">
      <c r="B1314" s="10"/>
    </row>
    <row r="1315" spans="2:2" x14ac:dyDescent="0.25">
      <c r="B1315" s="10"/>
    </row>
    <row r="1316" spans="2:2" x14ac:dyDescent="0.25">
      <c r="B1316" s="10"/>
    </row>
    <row r="1317" spans="2:2" x14ac:dyDescent="0.25">
      <c r="B1317" s="10"/>
    </row>
    <row r="1318" spans="2:2" x14ac:dyDescent="0.25">
      <c r="B1318" s="10"/>
    </row>
    <row r="1319" spans="2:2" x14ac:dyDescent="0.25">
      <c r="B1319" s="10"/>
    </row>
    <row r="1320" spans="2:2" x14ac:dyDescent="0.25">
      <c r="B1320" s="10"/>
    </row>
    <row r="1321" spans="2:2" x14ac:dyDescent="0.25">
      <c r="B1321" s="10"/>
    </row>
    <row r="1322" spans="2:2" x14ac:dyDescent="0.25">
      <c r="B1322" s="10"/>
    </row>
    <row r="1323" spans="2:2" x14ac:dyDescent="0.25">
      <c r="B1323" s="10"/>
    </row>
    <row r="1324" spans="2:2" x14ac:dyDescent="0.25">
      <c r="B1324" s="10"/>
    </row>
    <row r="1325" spans="2:2" x14ac:dyDescent="0.25">
      <c r="B1325" s="10"/>
    </row>
    <row r="1326" spans="2:2" x14ac:dyDescent="0.25">
      <c r="B1326" s="10"/>
    </row>
    <row r="1327" spans="2:2" x14ac:dyDescent="0.25">
      <c r="B1327" s="10"/>
    </row>
    <row r="1328" spans="2:2" x14ac:dyDescent="0.25">
      <c r="B1328" s="10"/>
    </row>
    <row r="1329" spans="2:2" x14ac:dyDescent="0.25">
      <c r="B1329" s="10"/>
    </row>
    <row r="1330" spans="2:2" x14ac:dyDescent="0.25">
      <c r="B1330" s="10"/>
    </row>
    <row r="1331" spans="2:2" x14ac:dyDescent="0.25">
      <c r="B1331" s="10"/>
    </row>
    <row r="1332" spans="2:2" x14ac:dyDescent="0.25">
      <c r="B1332" s="10"/>
    </row>
    <row r="1333" spans="2:2" x14ac:dyDescent="0.25">
      <c r="B1333" s="10"/>
    </row>
    <row r="1334" spans="2:2" x14ac:dyDescent="0.25">
      <c r="B1334" s="10"/>
    </row>
    <row r="1335" spans="2:2" x14ac:dyDescent="0.25">
      <c r="B1335" s="10"/>
    </row>
    <row r="1336" spans="2:2" x14ac:dyDescent="0.25">
      <c r="B1336" s="10"/>
    </row>
    <row r="1337" spans="2:2" x14ac:dyDescent="0.25">
      <c r="B1337" s="10"/>
    </row>
    <row r="1338" spans="2:2" x14ac:dyDescent="0.25">
      <c r="B1338" s="10"/>
    </row>
    <row r="1339" spans="2:2" x14ac:dyDescent="0.25">
      <c r="B1339" s="10"/>
    </row>
    <row r="1340" spans="2:2" x14ac:dyDescent="0.25">
      <c r="B1340" s="10"/>
    </row>
    <row r="1341" spans="2:2" x14ac:dyDescent="0.25">
      <c r="B1341" s="10"/>
    </row>
    <row r="1342" spans="2:2" x14ac:dyDescent="0.25">
      <c r="B1342" s="10"/>
    </row>
    <row r="1343" spans="2:2" x14ac:dyDescent="0.25">
      <c r="B1343" s="10"/>
    </row>
    <row r="1344" spans="2:2" x14ac:dyDescent="0.25">
      <c r="B1344" s="10"/>
    </row>
    <row r="1345" spans="2:2" x14ac:dyDescent="0.25">
      <c r="B1345" s="10"/>
    </row>
    <row r="1346" spans="2:2" x14ac:dyDescent="0.25">
      <c r="B1346" s="10"/>
    </row>
    <row r="1347" spans="2:2" x14ac:dyDescent="0.25">
      <c r="B1347" s="10"/>
    </row>
    <row r="1348" spans="2:2" x14ac:dyDescent="0.25">
      <c r="B1348" s="10"/>
    </row>
    <row r="1349" spans="2:2" x14ac:dyDescent="0.25">
      <c r="B1349" s="10"/>
    </row>
    <row r="1350" spans="2:2" x14ac:dyDescent="0.25">
      <c r="B1350" s="10"/>
    </row>
    <row r="1351" spans="2:2" x14ac:dyDescent="0.25">
      <c r="B1351" s="10"/>
    </row>
    <row r="1352" spans="2:2" x14ac:dyDescent="0.25">
      <c r="B1352" s="10"/>
    </row>
    <row r="1353" spans="2:2" x14ac:dyDescent="0.25">
      <c r="B1353" s="10"/>
    </row>
    <row r="1354" spans="2:2" x14ac:dyDescent="0.25">
      <c r="B1354" s="10"/>
    </row>
    <row r="1355" spans="2:2" x14ac:dyDescent="0.25">
      <c r="B1355" s="10"/>
    </row>
    <row r="1356" spans="2:2" x14ac:dyDescent="0.25">
      <c r="B1356" s="10"/>
    </row>
    <row r="1357" spans="2:2" x14ac:dyDescent="0.25">
      <c r="B1357" s="10"/>
    </row>
    <row r="1358" spans="2:2" x14ac:dyDescent="0.25">
      <c r="B1358" s="10"/>
    </row>
    <row r="1359" spans="2:2" x14ac:dyDescent="0.25">
      <c r="B1359" s="10"/>
    </row>
    <row r="1360" spans="2:2" x14ac:dyDescent="0.25">
      <c r="B1360" s="10"/>
    </row>
    <row r="1361" spans="2:2" x14ac:dyDescent="0.25">
      <c r="B1361" s="10"/>
    </row>
    <row r="1362" spans="2:2" x14ac:dyDescent="0.25">
      <c r="B1362" s="10"/>
    </row>
    <row r="1363" spans="2:2" x14ac:dyDescent="0.25">
      <c r="B1363" s="10"/>
    </row>
    <row r="1364" spans="2:2" x14ac:dyDescent="0.25">
      <c r="B1364" s="10"/>
    </row>
    <row r="1365" spans="2:2" x14ac:dyDescent="0.25">
      <c r="B1365" s="10"/>
    </row>
    <row r="1366" spans="2:2" x14ac:dyDescent="0.25">
      <c r="B1366" s="10"/>
    </row>
    <row r="1367" spans="2:2" x14ac:dyDescent="0.25">
      <c r="B1367" s="10"/>
    </row>
    <row r="1368" spans="2:2" x14ac:dyDescent="0.25">
      <c r="B1368" s="10"/>
    </row>
    <row r="1369" spans="2:2" x14ac:dyDescent="0.25">
      <c r="B1369" s="10"/>
    </row>
    <row r="1370" spans="2:2" x14ac:dyDescent="0.25">
      <c r="B1370" s="10"/>
    </row>
    <row r="1371" spans="2:2" x14ac:dyDescent="0.25">
      <c r="B1371" s="10"/>
    </row>
    <row r="1372" spans="2:2" x14ac:dyDescent="0.25">
      <c r="B1372" s="10"/>
    </row>
    <row r="1373" spans="2:2" x14ac:dyDescent="0.25">
      <c r="B1373" s="10"/>
    </row>
    <row r="1374" spans="2:2" x14ac:dyDescent="0.25">
      <c r="B1374" s="10"/>
    </row>
    <row r="1375" spans="2:2" x14ac:dyDescent="0.25">
      <c r="B1375" s="10"/>
    </row>
    <row r="1376" spans="2:2" x14ac:dyDescent="0.25">
      <c r="B1376" s="10"/>
    </row>
    <row r="1377" spans="2:2" x14ac:dyDescent="0.25">
      <c r="B1377" s="10"/>
    </row>
    <row r="1378" spans="2:2" x14ac:dyDescent="0.25">
      <c r="B1378" s="10"/>
    </row>
    <row r="1379" spans="2:2" x14ac:dyDescent="0.25">
      <c r="B1379" s="10"/>
    </row>
    <row r="1380" spans="2:2" x14ac:dyDescent="0.25">
      <c r="B1380" s="10"/>
    </row>
    <row r="1381" spans="2:2" x14ac:dyDescent="0.25">
      <c r="B1381" s="10"/>
    </row>
    <row r="1382" spans="2:2" x14ac:dyDescent="0.25">
      <c r="B1382" s="10"/>
    </row>
    <row r="1383" spans="2:2" x14ac:dyDescent="0.25">
      <c r="B1383" s="10"/>
    </row>
    <row r="1384" spans="2:2" x14ac:dyDescent="0.25">
      <c r="B1384" s="10"/>
    </row>
    <row r="1385" spans="2:2" x14ac:dyDescent="0.25">
      <c r="B1385" s="10"/>
    </row>
    <row r="1386" spans="2:2" x14ac:dyDescent="0.25">
      <c r="B1386" s="10"/>
    </row>
    <row r="1387" spans="2:2" x14ac:dyDescent="0.25">
      <c r="B1387" s="10"/>
    </row>
    <row r="1388" spans="2:2" x14ac:dyDescent="0.25">
      <c r="B1388" s="10"/>
    </row>
    <row r="1389" spans="2:2" x14ac:dyDescent="0.25">
      <c r="B1389" s="10"/>
    </row>
    <row r="1390" spans="2:2" x14ac:dyDescent="0.25">
      <c r="B1390" s="10"/>
    </row>
    <row r="1391" spans="2:2" x14ac:dyDescent="0.25">
      <c r="B1391" s="10"/>
    </row>
    <row r="1392" spans="2:2" x14ac:dyDescent="0.25">
      <c r="B1392" s="10"/>
    </row>
    <row r="1393" spans="2:2" x14ac:dyDescent="0.25">
      <c r="B1393" s="10"/>
    </row>
    <row r="1394" spans="2:2" x14ac:dyDescent="0.25">
      <c r="B1394" s="10"/>
    </row>
    <row r="1395" spans="2:2" x14ac:dyDescent="0.25">
      <c r="B1395" s="10"/>
    </row>
    <row r="1396" spans="2:2" x14ac:dyDescent="0.25">
      <c r="B1396" s="10"/>
    </row>
    <row r="1397" spans="2:2" x14ac:dyDescent="0.25">
      <c r="B1397" s="10"/>
    </row>
    <row r="1398" spans="2:2" x14ac:dyDescent="0.25">
      <c r="B1398" s="10"/>
    </row>
    <row r="1399" spans="2:2" x14ac:dyDescent="0.25">
      <c r="B1399" s="10"/>
    </row>
    <row r="1400" spans="2:2" x14ac:dyDescent="0.25">
      <c r="B1400" s="10"/>
    </row>
    <row r="1401" spans="2:2" x14ac:dyDescent="0.25">
      <c r="B1401" s="10"/>
    </row>
    <row r="1402" spans="2:2" x14ac:dyDescent="0.25">
      <c r="B1402" s="10"/>
    </row>
    <row r="1403" spans="2:2" x14ac:dyDescent="0.25">
      <c r="B1403" s="10"/>
    </row>
    <row r="1404" spans="2:2" x14ac:dyDescent="0.25">
      <c r="B1404" s="10"/>
    </row>
    <row r="1405" spans="2:2" x14ac:dyDescent="0.25">
      <c r="B1405" s="10"/>
    </row>
    <row r="1406" spans="2:2" x14ac:dyDescent="0.25">
      <c r="B1406" s="10"/>
    </row>
    <row r="1407" spans="2:2" x14ac:dyDescent="0.25">
      <c r="B1407" s="10"/>
    </row>
    <row r="1408" spans="2:2" x14ac:dyDescent="0.25">
      <c r="B1408" s="10"/>
    </row>
    <row r="1409" spans="2:2" x14ac:dyDescent="0.25">
      <c r="B1409" s="10"/>
    </row>
    <row r="1410" spans="2:2" x14ac:dyDescent="0.25">
      <c r="B1410" s="10"/>
    </row>
    <row r="1411" spans="2:2" x14ac:dyDescent="0.25">
      <c r="B1411" s="10"/>
    </row>
    <row r="1412" spans="2:2" x14ac:dyDescent="0.25">
      <c r="B1412" s="10"/>
    </row>
    <row r="1413" spans="2:2" x14ac:dyDescent="0.25">
      <c r="B1413" s="10"/>
    </row>
    <row r="1414" spans="2:2" x14ac:dyDescent="0.25">
      <c r="B1414" s="10"/>
    </row>
    <row r="1415" spans="2:2" x14ac:dyDescent="0.25">
      <c r="B1415" s="10"/>
    </row>
    <row r="1416" spans="2:2" x14ac:dyDescent="0.25">
      <c r="B1416" s="10"/>
    </row>
    <row r="1417" spans="2:2" x14ac:dyDescent="0.25">
      <c r="B1417" s="10"/>
    </row>
    <row r="1418" spans="2:2" x14ac:dyDescent="0.25">
      <c r="B1418" s="10"/>
    </row>
    <row r="1419" spans="2:2" x14ac:dyDescent="0.25">
      <c r="B1419" s="10"/>
    </row>
    <row r="1420" spans="2:2" x14ac:dyDescent="0.25">
      <c r="B1420" s="10"/>
    </row>
    <row r="1421" spans="2:2" x14ac:dyDescent="0.25">
      <c r="B1421" s="10"/>
    </row>
    <row r="1422" spans="2:2" x14ac:dyDescent="0.25">
      <c r="B1422" s="10"/>
    </row>
    <row r="1423" spans="2:2" x14ac:dyDescent="0.25">
      <c r="B1423" s="10"/>
    </row>
    <row r="1424" spans="2:2" x14ac:dyDescent="0.25">
      <c r="B1424" s="10"/>
    </row>
    <row r="1425" spans="2:2" x14ac:dyDescent="0.25">
      <c r="B1425" s="10"/>
    </row>
    <row r="1426" spans="2:2" x14ac:dyDescent="0.25">
      <c r="B1426" s="10"/>
    </row>
    <row r="1427" spans="2:2" x14ac:dyDescent="0.25">
      <c r="B1427" s="10"/>
    </row>
    <row r="1428" spans="2:2" x14ac:dyDescent="0.25">
      <c r="B1428" s="10"/>
    </row>
    <row r="1429" spans="2:2" x14ac:dyDescent="0.25">
      <c r="B1429" s="10"/>
    </row>
    <row r="1430" spans="2:2" x14ac:dyDescent="0.25">
      <c r="B1430" s="10"/>
    </row>
    <row r="1431" spans="2:2" x14ac:dyDescent="0.25">
      <c r="B1431" s="10"/>
    </row>
    <row r="1432" spans="2:2" x14ac:dyDescent="0.25">
      <c r="B1432" s="10"/>
    </row>
    <row r="1433" spans="2:2" x14ac:dyDescent="0.25">
      <c r="B1433" s="10"/>
    </row>
    <row r="1434" spans="2:2" x14ac:dyDescent="0.25">
      <c r="B1434" s="10"/>
    </row>
    <row r="1435" spans="2:2" x14ac:dyDescent="0.25">
      <c r="B1435" s="10"/>
    </row>
    <row r="1436" spans="2:2" x14ac:dyDescent="0.25">
      <c r="B1436" s="10"/>
    </row>
    <row r="1437" spans="2:2" x14ac:dyDescent="0.25">
      <c r="B1437" s="10"/>
    </row>
    <row r="1438" spans="2:2" x14ac:dyDescent="0.25">
      <c r="B1438" s="10"/>
    </row>
    <row r="1439" spans="2:2" x14ac:dyDescent="0.25">
      <c r="B1439" s="10"/>
    </row>
    <row r="1440" spans="2:2" x14ac:dyDescent="0.25">
      <c r="B1440" s="10"/>
    </row>
    <row r="1441" spans="2:2" x14ac:dyDescent="0.25">
      <c r="B1441" s="10"/>
    </row>
    <row r="1442" spans="2:2" x14ac:dyDescent="0.25">
      <c r="B1442" s="10"/>
    </row>
    <row r="1443" spans="2:2" x14ac:dyDescent="0.25">
      <c r="B1443" s="10"/>
    </row>
    <row r="1444" spans="2:2" x14ac:dyDescent="0.25">
      <c r="B1444" s="10"/>
    </row>
    <row r="1445" spans="2:2" x14ac:dyDescent="0.25">
      <c r="B1445" s="10"/>
    </row>
    <row r="1446" spans="2:2" x14ac:dyDescent="0.25">
      <c r="B1446" s="10"/>
    </row>
    <row r="1447" spans="2:2" x14ac:dyDescent="0.25">
      <c r="B1447" s="10"/>
    </row>
    <row r="1448" spans="2:2" x14ac:dyDescent="0.25">
      <c r="B1448" s="10"/>
    </row>
    <row r="1449" spans="2:2" x14ac:dyDescent="0.25">
      <c r="B1449" s="10"/>
    </row>
    <row r="1450" spans="2:2" x14ac:dyDescent="0.25">
      <c r="B1450" s="10"/>
    </row>
    <row r="1451" spans="2:2" x14ac:dyDescent="0.25">
      <c r="B1451" s="10"/>
    </row>
    <row r="1452" spans="2:2" x14ac:dyDescent="0.25">
      <c r="B1452" s="10"/>
    </row>
    <row r="1453" spans="2:2" x14ac:dyDescent="0.25">
      <c r="B1453" s="10"/>
    </row>
    <row r="1454" spans="2:2" x14ac:dyDescent="0.25">
      <c r="B1454" s="10"/>
    </row>
    <row r="1455" spans="2:2" x14ac:dyDescent="0.25">
      <c r="B1455" s="10"/>
    </row>
    <row r="1456" spans="2:2" x14ac:dyDescent="0.25">
      <c r="B1456" s="10"/>
    </row>
    <row r="1457" spans="2:2" x14ac:dyDescent="0.25">
      <c r="B1457" s="10"/>
    </row>
    <row r="1458" spans="2:2" x14ac:dyDescent="0.25">
      <c r="B1458" s="10"/>
    </row>
    <row r="1459" spans="2:2" x14ac:dyDescent="0.25">
      <c r="B1459" s="10"/>
    </row>
    <row r="1460" spans="2:2" x14ac:dyDescent="0.25">
      <c r="B1460" s="10"/>
    </row>
    <row r="1461" spans="2:2" x14ac:dyDescent="0.25">
      <c r="B1461" s="10"/>
    </row>
    <row r="1462" spans="2:2" x14ac:dyDescent="0.25">
      <c r="B1462" s="10"/>
    </row>
    <row r="1463" spans="2:2" x14ac:dyDescent="0.25">
      <c r="B1463" s="10"/>
    </row>
    <row r="1464" spans="2:2" x14ac:dyDescent="0.25">
      <c r="B1464" s="10"/>
    </row>
    <row r="1465" spans="2:2" x14ac:dyDescent="0.25">
      <c r="B1465" s="10"/>
    </row>
    <row r="1466" spans="2:2" x14ac:dyDescent="0.25">
      <c r="B1466" s="10"/>
    </row>
    <row r="1467" spans="2:2" x14ac:dyDescent="0.25">
      <c r="B1467" s="10"/>
    </row>
    <row r="1468" spans="2:2" x14ac:dyDescent="0.25">
      <c r="B1468" s="10"/>
    </row>
    <row r="1469" spans="2:2" x14ac:dyDescent="0.25">
      <c r="B1469" s="10"/>
    </row>
    <row r="1470" spans="2:2" x14ac:dyDescent="0.25">
      <c r="B1470" s="10"/>
    </row>
    <row r="1471" spans="2:2" x14ac:dyDescent="0.25">
      <c r="B1471" s="10"/>
    </row>
    <row r="1472" spans="2:2" x14ac:dyDescent="0.25">
      <c r="B1472" s="10"/>
    </row>
    <row r="1473" spans="2:2" x14ac:dyDescent="0.25">
      <c r="B1473" s="10"/>
    </row>
    <row r="1474" spans="2:2" x14ac:dyDescent="0.25">
      <c r="B1474" s="10"/>
    </row>
    <row r="1475" spans="2:2" x14ac:dyDescent="0.25">
      <c r="B1475" s="10"/>
    </row>
    <row r="1476" spans="2:2" x14ac:dyDescent="0.25">
      <c r="B1476" s="10"/>
    </row>
    <row r="1477" spans="2:2" x14ac:dyDescent="0.25">
      <c r="B1477" s="10"/>
    </row>
    <row r="1478" spans="2:2" x14ac:dyDescent="0.25">
      <c r="B1478" s="10"/>
    </row>
    <row r="1479" spans="2:2" x14ac:dyDescent="0.25">
      <c r="B1479" s="10"/>
    </row>
    <row r="1480" spans="2:2" x14ac:dyDescent="0.25">
      <c r="B1480" s="10"/>
    </row>
    <row r="1481" spans="2:2" x14ac:dyDescent="0.25">
      <c r="B1481" s="10"/>
    </row>
    <row r="1482" spans="2:2" x14ac:dyDescent="0.25">
      <c r="B1482" s="10"/>
    </row>
    <row r="1483" spans="2:2" x14ac:dyDescent="0.25">
      <c r="B1483" s="10"/>
    </row>
    <row r="1484" spans="2:2" x14ac:dyDescent="0.25">
      <c r="B1484" s="10"/>
    </row>
    <row r="1485" spans="2:2" x14ac:dyDescent="0.25">
      <c r="B1485" s="10"/>
    </row>
    <row r="1486" spans="2:2" x14ac:dyDescent="0.25">
      <c r="B1486" s="10"/>
    </row>
    <row r="1487" spans="2:2" x14ac:dyDescent="0.25">
      <c r="B1487" s="10"/>
    </row>
    <row r="1488" spans="2:2" x14ac:dyDescent="0.25">
      <c r="B1488" s="10"/>
    </row>
    <row r="1489" spans="2:2" x14ac:dyDescent="0.25">
      <c r="B1489" s="10"/>
    </row>
    <row r="1490" spans="2:2" x14ac:dyDescent="0.25">
      <c r="B1490" s="10"/>
    </row>
    <row r="1491" spans="2:2" x14ac:dyDescent="0.25">
      <c r="B1491" s="10"/>
    </row>
    <row r="1492" spans="2:2" x14ac:dyDescent="0.25">
      <c r="B1492" s="10"/>
    </row>
    <row r="1493" spans="2:2" x14ac:dyDescent="0.25">
      <c r="B1493" s="10"/>
    </row>
    <row r="1494" spans="2:2" x14ac:dyDescent="0.25">
      <c r="B1494" s="10"/>
    </row>
    <row r="1495" spans="2:2" x14ac:dyDescent="0.25">
      <c r="B1495" s="10"/>
    </row>
    <row r="1496" spans="2:2" x14ac:dyDescent="0.25">
      <c r="B1496" s="10"/>
    </row>
    <row r="1497" spans="2:2" x14ac:dyDescent="0.25">
      <c r="B1497" s="10"/>
    </row>
    <row r="1498" spans="2:2" x14ac:dyDescent="0.25">
      <c r="B1498" s="10"/>
    </row>
    <row r="1499" spans="2:2" x14ac:dyDescent="0.25">
      <c r="B1499" s="10"/>
    </row>
    <row r="1500" spans="2:2" x14ac:dyDescent="0.25">
      <c r="B1500" s="10"/>
    </row>
    <row r="1501" spans="2:2" x14ac:dyDescent="0.25">
      <c r="B1501" s="10"/>
    </row>
    <row r="1502" spans="2:2" x14ac:dyDescent="0.25">
      <c r="B1502" s="10"/>
    </row>
    <row r="1503" spans="2:2" x14ac:dyDescent="0.25">
      <c r="B1503" s="10"/>
    </row>
    <row r="1504" spans="2:2" x14ac:dyDescent="0.25">
      <c r="B1504" s="10"/>
    </row>
    <row r="1505" spans="2:2" x14ac:dyDescent="0.25">
      <c r="B1505" s="10"/>
    </row>
    <row r="1506" spans="2:2" x14ac:dyDescent="0.25">
      <c r="B1506" s="10"/>
    </row>
    <row r="1507" spans="2:2" x14ac:dyDescent="0.25">
      <c r="B1507" s="10"/>
    </row>
    <row r="1508" spans="2:2" x14ac:dyDescent="0.25">
      <c r="B1508" s="10"/>
    </row>
    <row r="1509" spans="2:2" x14ac:dyDescent="0.25">
      <c r="B1509" s="10"/>
    </row>
    <row r="1510" spans="2:2" x14ac:dyDescent="0.25">
      <c r="B1510" s="10"/>
    </row>
    <row r="1511" spans="2:2" x14ac:dyDescent="0.25">
      <c r="B1511" s="10"/>
    </row>
    <row r="1512" spans="2:2" x14ac:dyDescent="0.25">
      <c r="B1512" s="10"/>
    </row>
    <row r="1513" spans="2:2" x14ac:dyDescent="0.25">
      <c r="B1513" s="10"/>
    </row>
    <row r="1514" spans="2:2" x14ac:dyDescent="0.25">
      <c r="B1514" s="10"/>
    </row>
    <row r="1515" spans="2:2" x14ac:dyDescent="0.25">
      <c r="B1515" s="10"/>
    </row>
    <row r="1516" spans="2:2" x14ac:dyDescent="0.25">
      <c r="B1516" s="10"/>
    </row>
    <row r="1517" spans="2:2" x14ac:dyDescent="0.25">
      <c r="B1517" s="10"/>
    </row>
    <row r="1518" spans="2:2" x14ac:dyDescent="0.25">
      <c r="B1518" s="10"/>
    </row>
    <row r="1519" spans="2:2" x14ac:dyDescent="0.25">
      <c r="B1519" s="10"/>
    </row>
    <row r="1520" spans="2:2" x14ac:dyDescent="0.25">
      <c r="B1520" s="10"/>
    </row>
    <row r="1521" spans="2:2" x14ac:dyDescent="0.25">
      <c r="B1521" s="10"/>
    </row>
    <row r="1522" spans="2:2" x14ac:dyDescent="0.25">
      <c r="B1522" s="10"/>
    </row>
    <row r="1523" spans="2:2" x14ac:dyDescent="0.25">
      <c r="B1523" s="10"/>
    </row>
    <row r="1524" spans="2:2" x14ac:dyDescent="0.25">
      <c r="B1524" s="10"/>
    </row>
    <row r="1525" spans="2:2" x14ac:dyDescent="0.25">
      <c r="B1525" s="10"/>
    </row>
    <row r="1526" spans="2:2" x14ac:dyDescent="0.25">
      <c r="B1526" s="10"/>
    </row>
    <row r="1527" spans="2:2" x14ac:dyDescent="0.25">
      <c r="B1527" s="10"/>
    </row>
    <row r="1528" spans="2:2" x14ac:dyDescent="0.25">
      <c r="B1528" s="10"/>
    </row>
    <row r="1529" spans="2:2" x14ac:dyDescent="0.25">
      <c r="B1529" s="10"/>
    </row>
    <row r="1530" spans="2:2" x14ac:dyDescent="0.25">
      <c r="B1530" s="10"/>
    </row>
    <row r="1531" spans="2:2" x14ac:dyDescent="0.25">
      <c r="B1531" s="10"/>
    </row>
    <row r="1532" spans="2:2" x14ac:dyDescent="0.25">
      <c r="B1532" s="10"/>
    </row>
    <row r="1533" spans="2:2" x14ac:dyDescent="0.25">
      <c r="B1533" s="10"/>
    </row>
    <row r="1534" spans="2:2" x14ac:dyDescent="0.25">
      <c r="B1534" s="10"/>
    </row>
    <row r="1535" spans="2:2" x14ac:dyDescent="0.25">
      <c r="B1535" s="10"/>
    </row>
    <row r="1536" spans="2:2" x14ac:dyDescent="0.25">
      <c r="B1536" s="10"/>
    </row>
    <row r="1537" spans="2:2" x14ac:dyDescent="0.25">
      <c r="B1537" s="10"/>
    </row>
    <row r="1538" spans="2:2" x14ac:dyDescent="0.25">
      <c r="B1538" s="10"/>
    </row>
    <row r="1539" spans="2:2" x14ac:dyDescent="0.25">
      <c r="B1539" s="10"/>
    </row>
    <row r="1540" spans="2:2" x14ac:dyDescent="0.25">
      <c r="B1540" s="10"/>
    </row>
    <row r="1541" spans="2:2" x14ac:dyDescent="0.25">
      <c r="B1541" s="10"/>
    </row>
    <row r="1542" spans="2:2" x14ac:dyDescent="0.25">
      <c r="B1542" s="10"/>
    </row>
    <row r="1543" spans="2:2" x14ac:dyDescent="0.25">
      <c r="B1543" s="10"/>
    </row>
    <row r="1544" spans="2:2" x14ac:dyDescent="0.25">
      <c r="B1544" s="10"/>
    </row>
    <row r="1545" spans="2:2" x14ac:dyDescent="0.25">
      <c r="B1545" s="10"/>
    </row>
    <row r="1546" spans="2:2" x14ac:dyDescent="0.25">
      <c r="B1546" s="10"/>
    </row>
    <row r="1547" spans="2:2" x14ac:dyDescent="0.25">
      <c r="B1547" s="10"/>
    </row>
    <row r="1548" spans="2:2" x14ac:dyDescent="0.25">
      <c r="B1548" s="10"/>
    </row>
    <row r="1549" spans="2:2" x14ac:dyDescent="0.25">
      <c r="B1549" s="10"/>
    </row>
    <row r="1550" spans="2:2" x14ac:dyDescent="0.25">
      <c r="B1550" s="10"/>
    </row>
    <row r="1551" spans="2:2" x14ac:dyDescent="0.25">
      <c r="B1551" s="10"/>
    </row>
    <row r="1552" spans="2:2" x14ac:dyDescent="0.25">
      <c r="B1552" s="10"/>
    </row>
    <row r="1553" spans="2:2" x14ac:dyDescent="0.25">
      <c r="B1553" s="10"/>
    </row>
    <row r="1554" spans="2:2" x14ac:dyDescent="0.25">
      <c r="B1554" s="10"/>
    </row>
    <row r="1555" spans="2:2" x14ac:dyDescent="0.25">
      <c r="B1555" s="10"/>
    </row>
    <row r="1556" spans="2:2" x14ac:dyDescent="0.25">
      <c r="B1556" s="10"/>
    </row>
    <row r="1557" spans="2:2" x14ac:dyDescent="0.25">
      <c r="B1557" s="10"/>
    </row>
    <row r="1558" spans="2:2" x14ac:dyDescent="0.25">
      <c r="B1558" s="10"/>
    </row>
    <row r="1559" spans="2:2" x14ac:dyDescent="0.25">
      <c r="B1559" s="10"/>
    </row>
    <row r="1560" spans="2:2" x14ac:dyDescent="0.25">
      <c r="B1560" s="10"/>
    </row>
    <row r="1561" spans="2:2" x14ac:dyDescent="0.25">
      <c r="B1561" s="10"/>
    </row>
    <row r="1562" spans="2:2" x14ac:dyDescent="0.25">
      <c r="B1562" s="10"/>
    </row>
    <row r="1563" spans="2:2" x14ac:dyDescent="0.25">
      <c r="B1563" s="10"/>
    </row>
    <row r="1564" spans="2:2" x14ac:dyDescent="0.25">
      <c r="B1564" s="10"/>
    </row>
    <row r="1565" spans="2:2" x14ac:dyDescent="0.25">
      <c r="B1565" s="10"/>
    </row>
    <row r="1566" spans="2:2" x14ac:dyDescent="0.25">
      <c r="B1566" s="10"/>
    </row>
    <row r="1567" spans="2:2" x14ac:dyDescent="0.25">
      <c r="B1567" s="10"/>
    </row>
    <row r="1568" spans="2:2" x14ac:dyDescent="0.25">
      <c r="B1568" s="10"/>
    </row>
    <row r="1569" spans="2:2" x14ac:dyDescent="0.25">
      <c r="B1569" s="10"/>
    </row>
    <row r="1570" spans="2:2" x14ac:dyDescent="0.25">
      <c r="B1570" s="10"/>
    </row>
    <row r="1571" spans="2:2" x14ac:dyDescent="0.25">
      <c r="B1571" s="10"/>
    </row>
    <row r="1572" spans="2:2" x14ac:dyDescent="0.25">
      <c r="B1572" s="10"/>
    </row>
    <row r="1573" spans="2:2" x14ac:dyDescent="0.25">
      <c r="B1573" s="10"/>
    </row>
    <row r="1574" spans="2:2" x14ac:dyDescent="0.25">
      <c r="B1574" s="10"/>
    </row>
    <row r="1575" spans="2:2" x14ac:dyDescent="0.25">
      <c r="B1575" s="10"/>
    </row>
    <row r="1576" spans="2:2" x14ac:dyDescent="0.25">
      <c r="B1576" s="10"/>
    </row>
    <row r="1577" spans="2:2" x14ac:dyDescent="0.25">
      <c r="B1577" s="10"/>
    </row>
    <row r="1578" spans="2:2" x14ac:dyDescent="0.25">
      <c r="B1578" s="10"/>
    </row>
    <row r="1579" spans="2:2" x14ac:dyDescent="0.25">
      <c r="B1579" s="10"/>
    </row>
    <row r="1580" spans="2:2" x14ac:dyDescent="0.25">
      <c r="B1580" s="10"/>
    </row>
    <row r="1581" spans="2:2" x14ac:dyDescent="0.25">
      <c r="B1581" s="10"/>
    </row>
    <row r="1582" spans="2:2" x14ac:dyDescent="0.25">
      <c r="B1582" s="10"/>
    </row>
    <row r="1583" spans="2:2" x14ac:dyDescent="0.25">
      <c r="B1583" s="10"/>
    </row>
    <row r="1584" spans="2:2" x14ac:dyDescent="0.25">
      <c r="B1584" s="10"/>
    </row>
    <row r="1585" spans="2:2" x14ac:dyDescent="0.25">
      <c r="B1585" s="10"/>
    </row>
    <row r="1586" spans="2:2" x14ac:dyDescent="0.25">
      <c r="B1586" s="10"/>
    </row>
    <row r="1587" spans="2:2" x14ac:dyDescent="0.25">
      <c r="B1587" s="10"/>
    </row>
    <row r="1588" spans="2:2" x14ac:dyDescent="0.25">
      <c r="B1588" s="10"/>
    </row>
    <row r="1589" spans="2:2" x14ac:dyDescent="0.25">
      <c r="B1589" s="10"/>
    </row>
    <row r="1590" spans="2:2" x14ac:dyDescent="0.25">
      <c r="B1590" s="10"/>
    </row>
    <row r="1591" spans="2:2" x14ac:dyDescent="0.25">
      <c r="B1591" s="10"/>
    </row>
    <row r="1592" spans="2:2" x14ac:dyDescent="0.25">
      <c r="B1592" s="10"/>
    </row>
    <row r="1593" spans="2:2" x14ac:dyDescent="0.25">
      <c r="B1593" s="10"/>
    </row>
    <row r="1594" spans="2:2" x14ac:dyDescent="0.25">
      <c r="B1594" s="10"/>
    </row>
    <row r="1595" spans="2:2" x14ac:dyDescent="0.25">
      <c r="B1595" s="10"/>
    </row>
    <row r="1596" spans="2:2" x14ac:dyDescent="0.25">
      <c r="B1596" s="10"/>
    </row>
    <row r="1597" spans="2:2" x14ac:dyDescent="0.25">
      <c r="B1597" s="10"/>
    </row>
    <row r="1598" spans="2:2" x14ac:dyDescent="0.25">
      <c r="B1598" s="10"/>
    </row>
    <row r="1599" spans="2:2" x14ac:dyDescent="0.25">
      <c r="B1599" s="10"/>
    </row>
    <row r="1600" spans="2:2" x14ac:dyDescent="0.25">
      <c r="B1600" s="10"/>
    </row>
    <row r="1601" spans="2:2" x14ac:dyDescent="0.25">
      <c r="B1601" s="10"/>
    </row>
    <row r="1602" spans="2:2" x14ac:dyDescent="0.25">
      <c r="B1602" s="10"/>
    </row>
    <row r="1603" spans="2:2" x14ac:dyDescent="0.25">
      <c r="B1603" s="10"/>
    </row>
    <row r="1604" spans="2:2" x14ac:dyDescent="0.25">
      <c r="B1604" s="10"/>
    </row>
    <row r="1605" spans="2:2" x14ac:dyDescent="0.25">
      <c r="B1605" s="10"/>
    </row>
    <row r="1606" spans="2:2" x14ac:dyDescent="0.25">
      <c r="B1606" s="10"/>
    </row>
    <row r="1607" spans="2:2" x14ac:dyDescent="0.25">
      <c r="B1607" s="10"/>
    </row>
    <row r="1608" spans="2:2" x14ac:dyDescent="0.25">
      <c r="B1608" s="10"/>
    </row>
    <row r="1609" spans="2:2" x14ac:dyDescent="0.25">
      <c r="B1609" s="10"/>
    </row>
    <row r="1610" spans="2:2" x14ac:dyDescent="0.25">
      <c r="B1610" s="10"/>
    </row>
    <row r="1611" spans="2:2" x14ac:dyDescent="0.25">
      <c r="B1611" s="10"/>
    </row>
    <row r="1612" spans="2:2" x14ac:dyDescent="0.25">
      <c r="B1612" s="10"/>
    </row>
    <row r="1613" spans="2:2" x14ac:dyDescent="0.25">
      <c r="B1613" s="10"/>
    </row>
    <row r="1614" spans="2:2" x14ac:dyDescent="0.25">
      <c r="B1614" s="10"/>
    </row>
    <row r="1615" spans="2:2" x14ac:dyDescent="0.25">
      <c r="B1615" s="10"/>
    </row>
    <row r="1616" spans="2:2" x14ac:dyDescent="0.25">
      <c r="B1616" s="10"/>
    </row>
    <row r="1617" spans="2:2" x14ac:dyDescent="0.25">
      <c r="B1617" s="10"/>
    </row>
    <row r="1618" spans="2:2" x14ac:dyDescent="0.25">
      <c r="B1618" s="10"/>
    </row>
    <row r="1619" spans="2:2" x14ac:dyDescent="0.25">
      <c r="B1619" s="10"/>
    </row>
    <row r="1620" spans="2:2" x14ac:dyDescent="0.25">
      <c r="B1620" s="10"/>
    </row>
    <row r="1621" spans="2:2" x14ac:dyDescent="0.25">
      <c r="B1621" s="10"/>
    </row>
    <row r="1622" spans="2:2" x14ac:dyDescent="0.25">
      <c r="B1622" s="10"/>
    </row>
    <row r="1623" spans="2:2" x14ac:dyDescent="0.25">
      <c r="B1623" s="10"/>
    </row>
    <row r="1624" spans="2:2" x14ac:dyDescent="0.25">
      <c r="B1624" s="10"/>
    </row>
    <row r="1625" spans="2:2" x14ac:dyDescent="0.25">
      <c r="B1625" s="10"/>
    </row>
    <row r="1626" spans="2:2" x14ac:dyDescent="0.25">
      <c r="B1626" s="10"/>
    </row>
    <row r="1627" spans="2:2" x14ac:dyDescent="0.25">
      <c r="B1627" s="10"/>
    </row>
  </sheetData>
  <sheetProtection password="C2CA" sheet="1" objects="1" scenarios="1"/>
  <customSheetViews>
    <customSheetView guid="{9F10FD11-6100-49E1-A6D9-5E69E81A5748}" showGridLines="0" showRowCol="0">
      <selection activeCell="D28" sqref="D28"/>
      <pageMargins left="0.7" right="0.7" top="0.75" bottom="0.75" header="0.3" footer="0.3"/>
    </customSheetView>
  </customSheetViews>
  <mergeCells count="24">
    <mergeCell ref="B8:D8"/>
    <mergeCell ref="H5:I5"/>
    <mergeCell ref="H6:I6"/>
    <mergeCell ref="B2:D2"/>
    <mergeCell ref="F2:I2"/>
    <mergeCell ref="K2:N2"/>
    <mergeCell ref="F3:G3"/>
    <mergeCell ref="K3:L3"/>
    <mergeCell ref="H3:I3"/>
    <mergeCell ref="M3:N3"/>
    <mergeCell ref="M5:N5"/>
    <mergeCell ref="M6:N6"/>
    <mergeCell ref="C4:D4"/>
    <mergeCell ref="C3:D3"/>
    <mergeCell ref="C5:D5"/>
    <mergeCell ref="C6:D6"/>
    <mergeCell ref="F4:G4"/>
    <mergeCell ref="K4:L4"/>
    <mergeCell ref="H4:I4"/>
    <mergeCell ref="M4:N4"/>
    <mergeCell ref="F5:G5"/>
    <mergeCell ref="K5:L5"/>
    <mergeCell ref="F6:G6"/>
    <mergeCell ref="K6:L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292"/>
  <sheetViews>
    <sheetView topLeftCell="D102" workbookViewId="0">
      <selection activeCell="I123" sqref="I123"/>
    </sheetView>
  </sheetViews>
  <sheetFormatPr defaultRowHeight="15" x14ac:dyDescent="0.25"/>
  <cols>
    <col min="3" max="3" width="18.5703125" customWidth="1"/>
    <col min="9" max="9" width="14.42578125" customWidth="1"/>
    <col min="10" max="10" width="19.140625" customWidth="1"/>
    <col min="18" max="18" width="11.28515625" customWidth="1"/>
    <col min="19" max="19" width="14.7109375" customWidth="1"/>
    <col min="20" max="20" width="16" customWidth="1"/>
    <col min="22" max="22" width="13.85546875" customWidth="1"/>
  </cols>
  <sheetData>
    <row r="2" spans="2:10" ht="37.5" x14ac:dyDescent="0.25">
      <c r="B2" s="140" t="s">
        <v>187</v>
      </c>
      <c r="G2" s="146"/>
      <c r="H2" s="146"/>
      <c r="I2" s="146"/>
      <c r="J2" s="4"/>
    </row>
    <row r="3" spans="2:10" x14ac:dyDescent="0.25">
      <c r="B3" s="113" t="s">
        <v>39</v>
      </c>
      <c r="G3" s="146"/>
      <c r="H3" s="146"/>
      <c r="I3" s="146"/>
      <c r="J3" s="4"/>
    </row>
    <row r="4" spans="2:10" x14ac:dyDescent="0.25">
      <c r="B4" s="85">
        <v>0</v>
      </c>
      <c r="G4" s="147"/>
      <c r="H4" s="101"/>
      <c r="I4" s="101"/>
      <c r="J4" s="4"/>
    </row>
    <row r="5" spans="2:10" x14ac:dyDescent="0.25">
      <c r="B5" s="85">
        <v>0</v>
      </c>
      <c r="G5" s="4"/>
      <c r="H5" s="4"/>
      <c r="I5" s="4"/>
      <c r="J5" s="4"/>
    </row>
    <row r="6" spans="2:10" x14ac:dyDescent="0.25">
      <c r="B6" s="85">
        <v>0</v>
      </c>
      <c r="G6" s="4"/>
      <c r="H6" s="4"/>
      <c r="I6" s="4"/>
      <c r="J6" s="4"/>
    </row>
    <row r="7" spans="2:10" x14ac:dyDescent="0.25">
      <c r="B7" s="85">
        <v>0</v>
      </c>
    </row>
    <row r="8" spans="2:10" x14ac:dyDescent="0.25">
      <c r="B8" s="85">
        <v>0</v>
      </c>
    </row>
    <row r="9" spans="2:10" x14ac:dyDescent="0.25">
      <c r="B9" s="85">
        <v>0</v>
      </c>
    </row>
    <row r="10" spans="2:10" x14ac:dyDescent="0.25">
      <c r="B10" s="85">
        <v>0</v>
      </c>
    </row>
    <row r="11" spans="2:10" x14ac:dyDescent="0.25">
      <c r="B11" s="85">
        <v>0</v>
      </c>
    </row>
    <row r="12" spans="2:10" x14ac:dyDescent="0.25">
      <c r="B12" s="85">
        <v>0</v>
      </c>
    </row>
    <row r="13" spans="2:10" x14ac:dyDescent="0.25">
      <c r="B13" s="85">
        <v>0</v>
      </c>
    </row>
    <row r="14" spans="2:10" x14ac:dyDescent="0.25">
      <c r="B14" s="85">
        <v>0</v>
      </c>
    </row>
    <row r="15" spans="2:10" x14ac:dyDescent="0.25">
      <c r="B15" s="85">
        <v>0</v>
      </c>
    </row>
    <row r="16" spans="2:10" x14ac:dyDescent="0.25">
      <c r="B16" s="85">
        <v>0</v>
      </c>
    </row>
    <row r="17" spans="2:2" x14ac:dyDescent="0.25">
      <c r="B17" s="85">
        <v>0</v>
      </c>
    </row>
    <row r="18" spans="2:2" x14ac:dyDescent="0.25">
      <c r="B18" s="85">
        <v>0</v>
      </c>
    </row>
    <row r="19" spans="2:2" x14ac:dyDescent="0.25">
      <c r="B19" s="85">
        <v>0</v>
      </c>
    </row>
    <row r="20" spans="2:2" x14ac:dyDescent="0.25">
      <c r="B20" s="85">
        <v>0</v>
      </c>
    </row>
    <row r="21" spans="2:2" x14ac:dyDescent="0.25">
      <c r="B21" s="85">
        <v>0</v>
      </c>
    </row>
    <row r="22" spans="2:2" x14ac:dyDescent="0.25">
      <c r="B22" s="85">
        <v>0</v>
      </c>
    </row>
    <row r="23" spans="2:2" x14ac:dyDescent="0.25">
      <c r="B23" s="85">
        <v>0</v>
      </c>
    </row>
    <row r="24" spans="2:2" x14ac:dyDescent="0.25">
      <c r="B24" s="85">
        <v>0</v>
      </c>
    </row>
    <row r="25" spans="2:2" x14ac:dyDescent="0.25">
      <c r="B25" s="85">
        <v>0</v>
      </c>
    </row>
    <row r="26" spans="2:2" x14ac:dyDescent="0.25">
      <c r="B26" s="85">
        <v>0</v>
      </c>
    </row>
    <row r="27" spans="2:2" x14ac:dyDescent="0.25">
      <c r="B27" s="85">
        <v>0</v>
      </c>
    </row>
    <row r="28" spans="2:2" x14ac:dyDescent="0.25">
      <c r="B28" s="85">
        <v>0</v>
      </c>
    </row>
    <row r="29" spans="2:2" x14ac:dyDescent="0.25">
      <c r="B29" s="85">
        <v>0</v>
      </c>
    </row>
    <row r="30" spans="2:2" x14ac:dyDescent="0.25">
      <c r="B30" s="85">
        <v>0</v>
      </c>
    </row>
    <row r="31" spans="2:2" x14ac:dyDescent="0.25">
      <c r="B31" s="85">
        <v>0</v>
      </c>
    </row>
    <row r="32" spans="2:2" x14ac:dyDescent="0.25">
      <c r="B32" s="85">
        <v>0</v>
      </c>
    </row>
    <row r="33" spans="2:2" x14ac:dyDescent="0.25">
      <c r="B33" s="85">
        <v>0</v>
      </c>
    </row>
    <row r="34" spans="2:2" x14ac:dyDescent="0.25">
      <c r="B34" s="85">
        <v>0</v>
      </c>
    </row>
    <row r="35" spans="2:2" x14ac:dyDescent="0.25">
      <c r="B35" s="85">
        <v>0</v>
      </c>
    </row>
    <row r="36" spans="2:2" x14ac:dyDescent="0.25">
      <c r="B36" s="85">
        <v>0</v>
      </c>
    </row>
    <row r="37" spans="2:2" x14ac:dyDescent="0.25">
      <c r="B37" s="85">
        <v>0</v>
      </c>
    </row>
    <row r="38" spans="2:2" x14ac:dyDescent="0.25">
      <c r="B38" s="85">
        <v>0</v>
      </c>
    </row>
    <row r="39" spans="2:2" x14ac:dyDescent="0.25">
      <c r="B39" s="85">
        <v>0</v>
      </c>
    </row>
    <row r="40" spans="2:2" x14ac:dyDescent="0.25">
      <c r="B40" s="85">
        <v>0</v>
      </c>
    </row>
    <row r="41" spans="2:2" x14ac:dyDescent="0.25">
      <c r="B41" s="85">
        <v>0</v>
      </c>
    </row>
    <row r="42" spans="2:2" x14ac:dyDescent="0.25">
      <c r="B42" s="85">
        <v>0</v>
      </c>
    </row>
    <row r="43" spans="2:2" x14ac:dyDescent="0.25">
      <c r="B43" s="85">
        <v>0</v>
      </c>
    </row>
    <row r="46" spans="2:2" ht="15.75" x14ac:dyDescent="0.25">
      <c r="B46" s="46" t="s">
        <v>179</v>
      </c>
    </row>
    <row r="47" spans="2:2" x14ac:dyDescent="0.25">
      <c r="B47" t="s">
        <v>100</v>
      </c>
    </row>
    <row r="48" spans="2:2" x14ac:dyDescent="0.25">
      <c r="B48" t="s">
        <v>101</v>
      </c>
    </row>
    <row r="49" spans="2:12" x14ac:dyDescent="0.25">
      <c r="B49" t="s">
        <v>102</v>
      </c>
    </row>
    <row r="50" spans="2:12" ht="15.75" thickBot="1" x14ac:dyDescent="0.3"/>
    <row r="51" spans="2:12" ht="20.25" thickTop="1" thickBot="1" x14ac:dyDescent="0.3">
      <c r="B51" s="55" t="s">
        <v>36</v>
      </c>
      <c r="C51" s="78">
        <f>'ANALISI STATICA LINEARE'!G72*F51</f>
        <v>47.271022857288791</v>
      </c>
      <c r="D51" s="10" t="s">
        <v>37</v>
      </c>
      <c r="E51">
        <f>'ANALISI STATICA LINEARE'!G72</f>
        <v>157.57007619096265</v>
      </c>
      <c r="F51">
        <f>VLOOKUP('RIPARTIZIONE FORZE SISMICHE'!L18,'Foglio deposito'!J221:N257,2,FALSE)</f>
        <v>0.3</v>
      </c>
      <c r="J51" s="71"/>
      <c r="K51" s="71"/>
      <c r="L51" s="71"/>
    </row>
    <row r="52" spans="2:12" ht="20.25" thickTop="1" thickBot="1" x14ac:dyDescent="0.3">
      <c r="B52" s="55" t="s">
        <v>24</v>
      </c>
      <c r="C52" s="78">
        <f>'ANALISI STATICA LINEARE'!G72*F52</f>
        <v>157.57007619096265</v>
      </c>
      <c r="D52" s="10" t="s">
        <v>37</v>
      </c>
      <c r="E52">
        <f>'ANALISI STATICA LINEARE'!G72</f>
        <v>157.57007619096265</v>
      </c>
      <c r="F52">
        <f>VLOOKUP('RIPARTIZIONE FORZE SISMICHE'!L18,'Foglio deposito'!J221:N257,3,FALSE)</f>
        <v>1</v>
      </c>
      <c r="J52" s="71"/>
      <c r="K52" s="71"/>
      <c r="L52" s="71"/>
    </row>
    <row r="53" spans="2:12" ht="16.5" thickTop="1" thickBot="1" x14ac:dyDescent="0.3">
      <c r="C53" s="48"/>
      <c r="J53" s="71"/>
      <c r="K53" s="71"/>
      <c r="L53" s="71"/>
    </row>
    <row r="54" spans="2:12" ht="17.25" thickTop="1" thickBot="1" x14ac:dyDescent="0.3">
      <c r="B54" s="55" t="s">
        <v>87</v>
      </c>
      <c r="C54" s="79">
        <f>'dati nascosti vento'!U180</f>
        <v>0.83624427191469863</v>
      </c>
      <c r="D54" s="10" t="s">
        <v>88</v>
      </c>
      <c r="J54" s="71"/>
      <c r="K54" s="71"/>
      <c r="L54" s="71"/>
    </row>
    <row r="55" spans="2:12" ht="15.75" thickTop="1" x14ac:dyDescent="0.25"/>
    <row r="57" spans="2:12" ht="15.75" x14ac:dyDescent="0.25">
      <c r="B57" s="46" t="s">
        <v>180</v>
      </c>
    </row>
    <row r="58" spans="2:12" x14ac:dyDescent="0.25">
      <c r="B58" t="s">
        <v>100</v>
      </c>
    </row>
    <row r="59" spans="2:12" x14ac:dyDescent="0.25">
      <c r="B59" t="s">
        <v>101</v>
      </c>
    </row>
    <row r="60" spans="2:12" x14ac:dyDescent="0.25">
      <c r="B60" t="s">
        <v>102</v>
      </c>
    </row>
    <row r="61" spans="2:12" ht="15.75" thickBot="1" x14ac:dyDescent="0.3"/>
    <row r="62" spans="2:12" ht="20.25" thickTop="1" thickBot="1" x14ac:dyDescent="0.3">
      <c r="B62" s="55" t="s">
        <v>36</v>
      </c>
      <c r="C62" s="124">
        <f>'ANALISI STATICA LINEARE'!G73*F62</f>
        <v>98.592528148445567</v>
      </c>
      <c r="D62" s="10" t="s">
        <v>37</v>
      </c>
      <c r="E62">
        <f>'ANALISI STATICA LINEARE'!G73</f>
        <v>328.64176049481858</v>
      </c>
      <c r="F62">
        <f>VLOOKUP('RIPARTIZIONE FORZE SISMICHE'!L18,'Foglio deposito'!J221:N257,2,FALSE)</f>
        <v>0.3</v>
      </c>
      <c r="J62" s="71"/>
      <c r="K62" s="71"/>
    </row>
    <row r="63" spans="2:12" ht="20.25" thickTop="1" thickBot="1" x14ac:dyDescent="0.3">
      <c r="B63" s="55" t="s">
        <v>24</v>
      </c>
      <c r="C63" s="124">
        <f>'ANALISI STATICA LINEARE'!G73*F63</f>
        <v>328.64176049481858</v>
      </c>
      <c r="D63" s="10" t="s">
        <v>37</v>
      </c>
      <c r="E63">
        <f>'ANALISI STATICA LINEARE'!G73</f>
        <v>328.64176049481858</v>
      </c>
      <c r="F63">
        <f>VLOOKUP('RIPARTIZIONE FORZE SISMICHE'!L18,'Foglio deposito'!J221:N257,3,FALSE)</f>
        <v>1</v>
      </c>
      <c r="J63" s="71"/>
      <c r="K63" s="71"/>
    </row>
    <row r="64" spans="2:12" ht="16.5" thickTop="1" thickBot="1" x14ac:dyDescent="0.3">
      <c r="C64" s="48"/>
      <c r="J64" s="71"/>
      <c r="K64" s="71"/>
    </row>
    <row r="65" spans="2:13" ht="17.25" thickTop="1" thickBot="1" x14ac:dyDescent="0.3">
      <c r="B65" s="55" t="s">
        <v>87</v>
      </c>
      <c r="C65" s="123">
        <f>'dati nascosti vento'!V180</f>
        <v>0.97294854112225471</v>
      </c>
      <c r="D65" s="10" t="s">
        <v>88</v>
      </c>
      <c r="J65" s="71"/>
      <c r="K65" s="71"/>
    </row>
    <row r="66" spans="2:13" ht="15.75" thickTop="1" x14ac:dyDescent="0.25"/>
    <row r="68" spans="2:13" x14ac:dyDescent="0.25">
      <c r="B68" s="749" t="s">
        <v>181</v>
      </c>
      <c r="C68" s="744"/>
      <c r="D68" s="744"/>
      <c r="E68" s="744"/>
      <c r="F68" s="744"/>
      <c r="G68" s="744"/>
      <c r="H68" s="744"/>
      <c r="I68" s="744"/>
      <c r="J68" s="744"/>
      <c r="K68" s="744"/>
      <c r="L68" s="744"/>
      <c r="M68" s="745"/>
    </row>
    <row r="70" spans="2:13" ht="15.75" x14ac:dyDescent="0.25">
      <c r="B70" s="46" t="s">
        <v>80</v>
      </c>
    </row>
    <row r="71" spans="2:13" ht="15.75" x14ac:dyDescent="0.25">
      <c r="B71" s="46" t="s">
        <v>45</v>
      </c>
    </row>
    <row r="72" spans="2:13" ht="15.75" thickBot="1" x14ac:dyDescent="0.3"/>
    <row r="73" spans="2:13" ht="19.5" thickTop="1" thickBot="1" x14ac:dyDescent="0.3">
      <c r="B73" s="59" t="s">
        <v>81</v>
      </c>
      <c r="C73" s="64">
        <f>'Foglio deposito'!M98</f>
        <v>6.2</v>
      </c>
      <c r="D73" s="126" t="s">
        <v>82</v>
      </c>
      <c r="E73" s="51" t="str">
        <f>IF(C75&lt;-1,"NON ESISTE!!",IF(C75&lt;0,"Materiale Auxetico, veramente?",IF(C75&gt;0.5,"NON ESISTE!!","")))</f>
        <v/>
      </c>
      <c r="F73" s="61" t="s">
        <v>84</v>
      </c>
      <c r="G73" s="62">
        <f>1000*C73</f>
        <v>6200</v>
      </c>
      <c r="H73" s="63" t="s">
        <v>85</v>
      </c>
      <c r="I73" t="s">
        <v>91</v>
      </c>
    </row>
    <row r="74" spans="2:13" ht="19.5" thickTop="1" thickBot="1" x14ac:dyDescent="0.3">
      <c r="B74" s="59" t="s">
        <v>83</v>
      </c>
      <c r="C74" s="64">
        <f>'Foglio deposito'!M99</f>
        <v>0.3</v>
      </c>
      <c r="D74" s="66" t="s">
        <v>82</v>
      </c>
      <c r="F74" s="61" t="s">
        <v>90</v>
      </c>
      <c r="G74" s="70">
        <f>G73/C76</f>
        <v>3100</v>
      </c>
      <c r="H74" s="63" t="s">
        <v>85</v>
      </c>
      <c r="I74" t="s">
        <v>95</v>
      </c>
    </row>
    <row r="75" spans="2:13" ht="18.75" thickTop="1" thickBot="1" x14ac:dyDescent="0.3">
      <c r="B75" s="59" t="s">
        <v>8</v>
      </c>
      <c r="C75" s="64">
        <v>0.25</v>
      </c>
      <c r="D75" s="67" t="s">
        <v>44</v>
      </c>
      <c r="E75" s="384" t="str">
        <f>IF('Foglio deposito'!M100&lt;-1,"NON ESISTE!!",IF('Foglio deposito'!M100&lt;0,"Materiale Auxetico, veramente?",IF('Foglio deposito'!M100&gt;0.5,"NON ESISTE!!","")))</f>
        <v/>
      </c>
      <c r="F75" s="61" t="s">
        <v>86</v>
      </c>
      <c r="G75" s="62">
        <f>1000*C74</f>
        <v>300</v>
      </c>
      <c r="H75" s="63" t="s">
        <v>85</v>
      </c>
      <c r="I75" t="s">
        <v>92</v>
      </c>
    </row>
    <row r="76" spans="2:13" ht="18.75" thickTop="1" thickBot="1" x14ac:dyDescent="0.3">
      <c r="B76" s="57" t="s">
        <v>89</v>
      </c>
      <c r="C76" s="64">
        <f>'Foglio deposito'!M101</f>
        <v>2</v>
      </c>
      <c r="D76" s="65" t="s">
        <v>44</v>
      </c>
      <c r="H76" s="63" t="s">
        <v>85</v>
      </c>
      <c r="I76" t="s">
        <v>93</v>
      </c>
    </row>
    <row r="77" spans="2:13" ht="18.75" thickTop="1" thickBot="1" x14ac:dyDescent="0.3">
      <c r="B77" s="94" t="s">
        <v>124</v>
      </c>
      <c r="C77" s="64">
        <f>'DATI STRUTTURA'!C4</f>
        <v>9</v>
      </c>
      <c r="D77" s="98" t="s">
        <v>125</v>
      </c>
      <c r="H77" s="63" t="s">
        <v>85</v>
      </c>
      <c r="I77" t="s">
        <v>94</v>
      </c>
    </row>
    <row r="78" spans="2:13" ht="15.75" thickTop="1" x14ac:dyDescent="0.25"/>
    <row r="79" spans="2:13" ht="15.75" x14ac:dyDescent="0.25">
      <c r="B79" s="46" t="s">
        <v>38</v>
      </c>
    </row>
    <row r="80" spans="2:13" ht="15.75" thickBot="1" x14ac:dyDescent="0.3"/>
    <row r="81" spans="2:12" ht="16.5" thickTop="1" thickBot="1" x14ac:dyDescent="0.3">
      <c r="B81" s="56" t="s">
        <v>6</v>
      </c>
      <c r="C81" s="125">
        <f>'DATI STRUTTURA'!F11</f>
        <v>2.9</v>
      </c>
      <c r="D81" s="12" t="s">
        <v>39</v>
      </c>
      <c r="E81" t="s">
        <v>42</v>
      </c>
    </row>
    <row r="82" spans="2:12" ht="16.5" thickTop="1" thickBot="1" x14ac:dyDescent="0.3">
      <c r="B82" s="56" t="s">
        <v>34</v>
      </c>
      <c r="C82" s="125">
        <f>'DATI STRUTTURA'!Q52</f>
        <v>9.3000000000000007</v>
      </c>
      <c r="D82" s="12" t="s">
        <v>39</v>
      </c>
      <c r="E82" t="s">
        <v>41</v>
      </c>
    </row>
    <row r="83" spans="2:12" ht="16.5" thickTop="1" thickBot="1" x14ac:dyDescent="0.3">
      <c r="B83" s="56" t="s">
        <v>35</v>
      </c>
      <c r="C83" s="125">
        <f>'DATI STRUTTURA'!Q53</f>
        <v>10.200000000000001</v>
      </c>
      <c r="D83" s="12" t="s">
        <v>39</v>
      </c>
      <c r="E83" t="s">
        <v>40</v>
      </c>
    </row>
    <row r="84" spans="2:12" ht="15.75" thickTop="1" x14ac:dyDescent="0.25"/>
    <row r="86" spans="2:12" x14ac:dyDescent="0.25">
      <c r="B86" s="721" t="s">
        <v>175</v>
      </c>
      <c r="C86" s="721"/>
      <c r="D86" s="721"/>
      <c r="E86" s="721"/>
      <c r="F86" s="20"/>
      <c r="G86" s="102"/>
      <c r="H86" s="20"/>
      <c r="I86" s="20"/>
      <c r="J86" s="20"/>
      <c r="K86" s="20"/>
      <c r="L86" s="20"/>
    </row>
    <row r="87" spans="2:12" ht="15.75" thickBot="1" x14ac:dyDescent="0.3">
      <c r="B87" s="20"/>
      <c r="C87" s="20"/>
      <c r="D87" s="20"/>
      <c r="E87" s="20"/>
      <c r="F87" s="20"/>
      <c r="G87" s="20"/>
      <c r="H87" s="20"/>
      <c r="I87" s="20"/>
      <c r="J87" s="20"/>
      <c r="K87" s="20"/>
      <c r="L87" s="20"/>
    </row>
    <row r="88" spans="2:12" ht="16.5" thickTop="1" thickBot="1" x14ac:dyDescent="0.3">
      <c r="B88" s="182" t="s">
        <v>172</v>
      </c>
      <c r="C88" s="182"/>
      <c r="D88" s="103" t="s">
        <v>141</v>
      </c>
      <c r="E88" s="104">
        <f>2*'DATI STRUTTURA'!F11</f>
        <v>5.8</v>
      </c>
      <c r="F88" s="105" t="s">
        <v>7</v>
      </c>
      <c r="G88" s="20"/>
      <c r="H88" s="20" t="s">
        <v>217</v>
      </c>
      <c r="I88" s="164" t="s">
        <v>248</v>
      </c>
      <c r="J88" s="20"/>
      <c r="K88" s="20"/>
      <c r="L88" s="20"/>
    </row>
    <row r="89" spans="2:12" ht="20.25" thickTop="1" thickBot="1" x14ac:dyDescent="0.3">
      <c r="B89" s="182" t="s">
        <v>173</v>
      </c>
      <c r="C89" s="182"/>
      <c r="D89" s="106" t="s">
        <v>142</v>
      </c>
      <c r="E89" s="107">
        <f>'DATI STRUTTURA'!Q52</f>
        <v>9.3000000000000007</v>
      </c>
      <c r="F89" s="108" t="s">
        <v>7</v>
      </c>
      <c r="G89" s="20"/>
      <c r="H89" s="20" t="s">
        <v>218</v>
      </c>
      <c r="I89" s="164" t="s">
        <v>216</v>
      </c>
      <c r="J89" s="20"/>
      <c r="K89" s="20"/>
      <c r="L89" s="20"/>
    </row>
    <row r="90" spans="2:12" ht="20.25" thickTop="1" thickBot="1" x14ac:dyDescent="0.3">
      <c r="B90" s="709" t="s">
        <v>174</v>
      </c>
      <c r="C90" s="709"/>
      <c r="D90" s="106" t="s">
        <v>143</v>
      </c>
      <c r="E90" s="180">
        <f>'DATI STRUTTURA'!Q53</f>
        <v>10.200000000000001</v>
      </c>
      <c r="F90" s="108" t="s">
        <v>7</v>
      </c>
      <c r="G90" s="20"/>
      <c r="H90" s="20"/>
      <c r="I90" s="20"/>
      <c r="J90" s="20"/>
      <c r="K90" s="20"/>
      <c r="L90" s="20"/>
    </row>
    <row r="91" spans="2:12" ht="15.75" thickTop="1" x14ac:dyDescent="0.25"/>
    <row r="93" spans="2:12" x14ac:dyDescent="0.25">
      <c r="B93" s="757" t="s">
        <v>159</v>
      </c>
      <c r="C93" s="757"/>
      <c r="D93" s="757"/>
      <c r="E93" s="757"/>
    </row>
    <row r="94" spans="2:12" ht="15.75" thickBot="1" x14ac:dyDescent="0.3">
      <c r="B94" s="111"/>
      <c r="C94" s="111"/>
      <c r="D94" s="111"/>
      <c r="E94" s="111"/>
    </row>
    <row r="95" spans="2:12" ht="16.5" thickTop="1" thickBot="1" x14ac:dyDescent="0.3">
      <c r="B95" s="108" t="s">
        <v>160</v>
      </c>
      <c r="C95" s="112">
        <f>'MASSE 1'!J46+'MASSE 2'!J46</f>
        <v>1973.3575252720743</v>
      </c>
      <c r="D95" s="108" t="s">
        <v>161</v>
      </c>
      <c r="E95" s="20"/>
    </row>
    <row r="96" spans="2:12" ht="15.75" thickTop="1" x14ac:dyDescent="0.25"/>
    <row r="97" spans="2:14" ht="15.75" thickBot="1" x14ac:dyDescent="0.3"/>
    <row r="98" spans="2:14" ht="19.5" thickTop="1" thickBot="1" x14ac:dyDescent="0.3">
      <c r="B98" s="148" t="s">
        <v>209</v>
      </c>
      <c r="C98" s="156">
        <v>0.85</v>
      </c>
      <c r="D98" s="155"/>
      <c r="L98" s="59" t="s">
        <v>81</v>
      </c>
      <c r="M98" s="64">
        <v>6.2</v>
      </c>
      <c r="N98" s="60" t="s">
        <v>82</v>
      </c>
    </row>
    <row r="99" spans="2:14" ht="20.25" thickTop="1" thickBot="1" x14ac:dyDescent="0.4">
      <c r="B99" s="154" t="s">
        <v>208</v>
      </c>
      <c r="C99" s="159">
        <f>'Foglio deposito'!G74</f>
        <v>3100</v>
      </c>
      <c r="D99" s="152" t="s">
        <v>205</v>
      </c>
      <c r="L99" s="59" t="s">
        <v>83</v>
      </c>
      <c r="M99" s="64">
        <v>0.3</v>
      </c>
      <c r="N99" s="66" t="s">
        <v>82</v>
      </c>
    </row>
    <row r="100" spans="2:14" ht="16.5" thickTop="1" thickBot="1" x14ac:dyDescent="0.3">
      <c r="B100" s="158" t="s">
        <v>6</v>
      </c>
      <c r="C100" s="150">
        <f>'DATI STRUTTURA'!F11</f>
        <v>2.9</v>
      </c>
      <c r="D100" s="149" t="s">
        <v>7</v>
      </c>
      <c r="L100" s="59" t="s">
        <v>8</v>
      </c>
      <c r="M100" s="68">
        <v>0.25</v>
      </c>
      <c r="N100" s="67" t="s">
        <v>44</v>
      </c>
    </row>
    <row r="101" spans="2:14" ht="18" thickTop="1" thickBot="1" x14ac:dyDescent="0.3">
      <c r="L101" s="57" t="s">
        <v>89</v>
      </c>
      <c r="M101" s="69">
        <v>2</v>
      </c>
      <c r="N101" s="65" t="s">
        <v>44</v>
      </c>
    </row>
    <row r="102" spans="2:14" ht="15.75" thickTop="1" x14ac:dyDescent="0.25">
      <c r="B102" s="157" t="s">
        <v>207</v>
      </c>
      <c r="C102" s="156">
        <v>0.4</v>
      </c>
      <c r="D102" s="155"/>
    </row>
    <row r="103" spans="2:14" ht="18.75" x14ac:dyDescent="0.35">
      <c r="B103" s="154" t="s">
        <v>206</v>
      </c>
      <c r="C103" s="153">
        <f>'Foglio deposito'!G75</f>
        <v>300</v>
      </c>
      <c r="D103" s="152" t="s">
        <v>205</v>
      </c>
      <c r="G103" t="s">
        <v>212</v>
      </c>
      <c r="H103" t="s">
        <v>214</v>
      </c>
    </row>
    <row r="104" spans="2:14" ht="18" x14ac:dyDescent="0.35">
      <c r="B104" s="151" t="s">
        <v>204</v>
      </c>
      <c r="C104" s="150">
        <f>'Foglio deposito'!M101</f>
        <v>2</v>
      </c>
      <c r="D104" s="149" t="s">
        <v>7</v>
      </c>
      <c r="G104" t="s">
        <v>213</v>
      </c>
      <c r="H104" t="s">
        <v>215</v>
      </c>
    </row>
    <row r="107" spans="2:14" x14ac:dyDescent="0.25">
      <c r="C107" s="10" t="s">
        <v>219</v>
      </c>
      <c r="D107" s="165" t="s">
        <v>220</v>
      </c>
      <c r="E107" s="165" t="s">
        <v>221</v>
      </c>
      <c r="F107" t="s">
        <v>157</v>
      </c>
    </row>
    <row r="108" spans="2:14" x14ac:dyDescent="0.25">
      <c r="B108" t="s">
        <v>222</v>
      </c>
      <c r="C108" s="10">
        <v>1</v>
      </c>
      <c r="D108" s="166">
        <v>1</v>
      </c>
      <c r="E108" s="167">
        <v>1</v>
      </c>
      <c r="F108" t="s">
        <v>223</v>
      </c>
    </row>
    <row r="109" spans="2:14" x14ac:dyDescent="0.25">
      <c r="B109" t="s">
        <v>35</v>
      </c>
      <c r="C109" s="10">
        <f>MIN(1.4-0.4*'ANALISI STATICA LINEARE'!G9*'ANALISI STATICA LINEARE'!G23/'ANALISI STATICA LINEARE'!G22,1.2)</f>
        <v>1.1540494399999999</v>
      </c>
      <c r="D109" s="166">
        <f>1.1*'ANALISI STATICA LINEARE'!G10^(-0.2)</f>
        <v>1.3593359108047205</v>
      </c>
      <c r="E109" s="167">
        <v>1.2</v>
      </c>
      <c r="F109" t="s">
        <v>225</v>
      </c>
    </row>
    <row r="110" spans="2:14" x14ac:dyDescent="0.25">
      <c r="B110" t="s">
        <v>224</v>
      </c>
      <c r="C110" s="10">
        <f>MIN(1.7-0.6*'ANALISI STATICA LINEARE'!G9*'ANALISI STATICA LINEARE'!G23/'ANALISI STATICA LINEARE'!G22,1.5)</f>
        <v>1.33107416</v>
      </c>
      <c r="D110" s="166">
        <f>1.05*'ANALISI STATICA LINEARE'!G10^(-0.33)</f>
        <v>1.4889515712847341</v>
      </c>
      <c r="E110" s="168">
        <v>1.2</v>
      </c>
      <c r="F110" t="s">
        <v>227</v>
      </c>
    </row>
    <row r="111" spans="2:14" x14ac:dyDescent="0.25">
      <c r="B111" t="s">
        <v>226</v>
      </c>
      <c r="C111" s="10">
        <f>MIN(2.4-1.5*'ANALISI STATICA LINEARE'!G9*'ANALISI STATICA LINEARE'!G23/'ANALISI STATICA LINEARE'!G22,1.8)</f>
        <v>1.4776853999999999</v>
      </c>
      <c r="D111" s="169">
        <f>1.25*'ANALISI STATICA LINEARE'!G10^(-0.5)</f>
        <v>2.1219994920782623</v>
      </c>
      <c r="E111" s="167">
        <v>1.4</v>
      </c>
    </row>
    <row r="112" spans="2:14" x14ac:dyDescent="0.25">
      <c r="B112" t="s">
        <v>4</v>
      </c>
      <c r="C112" s="10">
        <f>MIN(2-1.1*'ANALISI STATICA LINEARE'!G9*'ANALISI STATICA LINEARE'!G23/'ANALISI STATICA LINEARE'!G22,1.6)</f>
        <v>1.3236359600000001</v>
      </c>
      <c r="D112" s="169">
        <f>1.15*'ANALISI STATICA LINEARE'!G10^(-0.4)</f>
        <v>1.75616796377173</v>
      </c>
    </row>
    <row r="115" spans="2:29" ht="15.75" x14ac:dyDescent="0.25">
      <c r="B115" s="752" t="s">
        <v>185</v>
      </c>
      <c r="C115" s="752" t="s">
        <v>184</v>
      </c>
      <c r="D115" s="751" t="s">
        <v>183</v>
      </c>
      <c r="E115" s="74" t="s">
        <v>105</v>
      </c>
      <c r="F115" s="750" t="s">
        <v>186</v>
      </c>
      <c r="I115" s="856" t="s">
        <v>6</v>
      </c>
      <c r="L115" s="753" t="s">
        <v>420</v>
      </c>
      <c r="M115" s="753"/>
      <c r="N115" s="753"/>
      <c r="V115" s="71"/>
    </row>
    <row r="116" spans="2:29" ht="18.75" customHeight="1" x14ac:dyDescent="0.25">
      <c r="B116" s="752"/>
      <c r="C116" s="752"/>
      <c r="D116" s="751"/>
      <c r="E116" s="50" t="s">
        <v>39</v>
      </c>
      <c r="F116" s="750"/>
      <c r="I116" s="856" t="s">
        <v>188</v>
      </c>
      <c r="K116" s="754" t="s">
        <v>578</v>
      </c>
      <c r="L116" s="117" t="s">
        <v>96</v>
      </c>
      <c r="M116" s="118" t="s">
        <v>98</v>
      </c>
      <c r="N116" s="118" t="s">
        <v>649</v>
      </c>
      <c r="P116" s="758" t="s">
        <v>574</v>
      </c>
      <c r="Q116" s="758" t="s">
        <v>575</v>
      </c>
      <c r="S116" s="758" t="s">
        <v>577</v>
      </c>
      <c r="T116" s="759"/>
      <c r="U116" s="759"/>
      <c r="V116" s="759"/>
      <c r="AB116" s="118" t="s">
        <v>685</v>
      </c>
      <c r="AC116" s="118" t="s">
        <v>686</v>
      </c>
    </row>
    <row r="117" spans="2:29" x14ac:dyDescent="0.25">
      <c r="B117" s="10">
        <f>MINA('DATI STRUTTURA'!D22:E22)</f>
        <v>0.4</v>
      </c>
      <c r="C117" s="10">
        <f>MINA('DATI STRUTTURA'!D71:E71)</f>
        <v>0.4</v>
      </c>
      <c r="D117" s="10">
        <f>'DATI STRUTTURA'!B22</f>
        <v>1</v>
      </c>
      <c r="E117" s="142">
        <f>IF(B117=0,0,IF('Foglio deposito'!F117=0,0,LOOKUP('Foglio deposito'!F117,$D$117:$D$156,$C$117:$C$156)))</f>
        <v>0.4</v>
      </c>
      <c r="F117" s="93">
        <f>'DATI STRUTTURA'!H71</f>
        <v>1</v>
      </c>
      <c r="I117" s="857">
        <f>'DATI STRUTTURA'!F11</f>
        <v>2.9</v>
      </c>
      <c r="K117" s="755"/>
      <c r="L117" s="72" t="s">
        <v>97</v>
      </c>
      <c r="M117" s="72" t="s">
        <v>97</v>
      </c>
      <c r="N117" s="72" t="s">
        <v>97</v>
      </c>
      <c r="P117" s="758"/>
      <c r="Q117" s="758"/>
      <c r="S117" s="758"/>
      <c r="T117" s="759"/>
      <c r="U117" s="759"/>
      <c r="V117" s="759"/>
      <c r="AB117" s="618" t="s">
        <v>97</v>
      </c>
      <c r="AC117" s="618" t="s">
        <v>97</v>
      </c>
    </row>
    <row r="118" spans="2:29" x14ac:dyDescent="0.25">
      <c r="B118" s="10">
        <f>MINA('DATI STRUTTURA'!D23:E23)</f>
        <v>0.4</v>
      </c>
      <c r="C118" s="10">
        <f>MINA('DATI STRUTTURA'!D72:E72)</f>
        <v>0.4</v>
      </c>
      <c r="D118" s="10">
        <f>'DATI STRUTTURA'!B23</f>
        <v>2</v>
      </c>
      <c r="E118" s="142">
        <f>IF(B118=0,0,IF('Foglio deposito'!F118=0,0,LOOKUP('Foglio deposito'!F118,$D$117:$D$156,$C$117:$C$156)))</f>
        <v>0.4</v>
      </c>
      <c r="F118" s="93">
        <f>'DATI STRUTTURA'!H72</f>
        <v>1</v>
      </c>
      <c r="K118" s="93">
        <f>'DATI STRUTTURA'!H71</f>
        <v>1</v>
      </c>
      <c r="L118" s="349">
        <f>'DATI STRUTTURA'!I71+'DATI STRUTTURA'!L71+'Foglio deposito'!K172+'Foglio deposito'!$C$77*'DATI STRUTTURA'!D71*'DATI STRUTTURA'!E71*'Foglio deposito'!$C$81</f>
        <v>23.069519246820239</v>
      </c>
      <c r="M118" s="349">
        <f>'DATI STRUTTURA'!J71+'DATI STRUTTURA'!M71+'Foglio deposito'!L172</f>
        <v>13.790417311705061</v>
      </c>
      <c r="N118" s="349">
        <f>'DATI STRUTTURA'!K71+'DATI STRUTTURA'!N71+'Foglio deposito'!M172</f>
        <v>9.5823999999999998</v>
      </c>
      <c r="O118" s="348"/>
      <c r="P118" s="85">
        <f>'Foglio deposito'!$C$77*'DATI STRUTTURA'!D22*'DATI STRUTTURA'!E22*'Foglio deposito'!$C$81</f>
        <v>34.451999999999998</v>
      </c>
      <c r="Q118" s="85">
        <f>'Foglio deposito'!$C$77*'DATI STRUTTURA'!D71*'DATI STRUTTURA'!E71*'Foglio deposito'!$C$81</f>
        <v>10.44</v>
      </c>
      <c r="S118" s="85">
        <f>(IF('Foglio deposito'!$AF$169='Foglio deposito'!AE169,'Foglio deposito'!$Q$118,0)+IF('Foglio deposito'!$AF$170='Foglio deposito'!AE169,'Foglio deposito'!$Q$119,0)+IF('Foglio deposito'!$AF$171='Foglio deposito'!AE169,'Foglio deposito'!$Q$120,0)+IF('Foglio deposito'!$AF$172='Foglio deposito'!AE169,'Foglio deposito'!$Q$121,0)+IF('Foglio deposito'!$AF$173='Foglio deposito'!AE169,'Foglio deposito'!$Q$122,0)+IF('Foglio deposito'!$AF$174='Foglio deposito'!AE169,'Foglio deposito'!$Q$123,0)+IF('Foglio deposito'!$AF$175='Foglio deposito'!AE169,'Foglio deposito'!$Q$124,0)+IF('Foglio deposito'!$AF$176='Foglio deposito'!AE169,'Foglio deposito'!$Q$125,0)+IF('Foglio deposito'!$AF$177='Foglio deposito'!AE169,'Foglio deposito'!$Q$126,0)+IF('Foglio deposito'!$AF$178='Foglio deposito'!AE169,'Foglio deposito'!$Q$127,0)+IF('Foglio deposito'!$AF$179='Foglio deposito'!AE169,'Foglio deposito'!$Q$128,0)+IF('Foglio deposito'!$AF$180='Foglio deposito'!AE169,'Foglio deposito'!$Q$129,0)+IF('Foglio deposito'!$AF$181='Foglio deposito'!AE169,'Foglio deposito'!$Q$130,0)+IF('Foglio deposito'!$AF$182='Foglio deposito'!AE169,'Foglio deposito'!$Q$131,0)+IF('Foglio deposito'!$AF$183='Foglio deposito'!AE169,'Foglio deposito'!$Q$132,0)+IF('Foglio deposito'!$AF$184='Foglio deposito'!AE169,'Foglio deposito'!$Q$133,0)+IF('Foglio deposito'!$AF$185='Foglio deposito'!AE169,'Foglio deposito'!$Q$134,0)+IF('Foglio deposito'!$AF$186='Foglio deposito'!AE169,'Foglio deposito'!$Q$135,0)+IF('Foglio deposito'!$AF$187='Foglio deposito'!AE169,'Foglio deposito'!$Q$136,0)+IF('Foglio deposito'!$AF$188='Foglio deposito'!AE169,'Foglio deposito'!$Q$137,0)+IF('Foglio deposito'!$AF$189='Foglio deposito'!AE169,'Foglio deposito'!$Q$138,0)+IF('Foglio deposito'!$AF$190='Foglio deposito'!AE169,'Foglio deposito'!$Q$139,0)+IF('Foglio deposito'!$AF$191='Foglio deposito'!AE169,'Foglio deposito'!$Q$140,0)+IF('Foglio deposito'!$AF$192='Foglio deposito'!AE169,'Foglio deposito'!$Q$141,0)+IF('Foglio deposito'!$AF$193='Foglio deposito'!AE169,'Foglio deposito'!$Q$142,0)+IF('Foglio deposito'!$AF$194='Foglio deposito'!AE169,'Foglio deposito'!$Q$144,0)+IF('Foglio deposito'!$AF$195='Foglio deposito'!AE169,'Foglio deposito'!$Q$143,0)+IF('Foglio deposito'!$AF$196='Foglio deposito'!AE169,'Foglio deposito'!$Q$145,0)+IF('Foglio deposito'!$AF$197='Foglio deposito'!AE169,'Foglio deposito'!$Q$146,0)+IF('Foglio deposito'!$AF$198='Foglio deposito'!AE169,'Foglio deposito'!$Q$147,0)+IF('Foglio deposito'!$AF$199='Foglio deposito'!AE169,'Foglio deposito'!$Q$148,0)+IF('Foglio deposito'!$AF$200='Foglio deposito'!AE169,'Foglio deposito'!$Q$149,0)+IF('Foglio deposito'!$AF$201='Foglio deposito'!AE169,'Foglio deposito'!$Q$150,0)+IF('Foglio deposito'!$AF$202='Foglio deposito'!AE169,'Foglio deposito'!$Q$151,0)+IF('Foglio deposito'!$AF$203='Foglio deposito'!AE169,'Foglio deposito'!$Q$152,0)+IF('Foglio deposito'!$AF$204='Foglio deposito'!AE169,'Foglio deposito'!$Q$153,0)+IF('Foglio deposito'!$AF$205='Foglio deposito'!AE169,'Foglio deposito'!$Q$154,0)+IF('Foglio deposito'!$AF$206='Foglio deposito'!AE169,'Foglio deposito'!$Q$155,0)+IF('Foglio deposito'!$AF$207='Foglio deposito'!AE169,'Foglio deposito'!$Q$156,0)+IF('Foglio deposito'!$AF$208='Foglio deposito'!AE169,'Foglio deposito'!$Q$157,0))/2+P118/2</f>
        <v>29.6496</v>
      </c>
      <c r="T118" s="85"/>
      <c r="V118" s="351"/>
      <c r="AB118" s="855">
        <f>'DATI STRUTTURA'!N71</f>
        <v>7.3</v>
      </c>
      <c r="AC118" s="855">
        <f>'DATI STRUTTURA'!K71</f>
        <v>2.2824000000000004</v>
      </c>
    </row>
    <row r="119" spans="2:29" x14ac:dyDescent="0.25">
      <c r="B119" s="10">
        <f>MINA('DATI STRUTTURA'!D24:E24)</f>
        <v>0.4</v>
      </c>
      <c r="C119" s="10">
        <f>MINA('DATI STRUTTURA'!D73:E73)</f>
        <v>0.4</v>
      </c>
      <c r="D119" s="10">
        <f>'DATI STRUTTURA'!B24</f>
        <v>3</v>
      </c>
      <c r="E119" s="142">
        <f>IF(B119=0,0,IF('Foglio deposito'!F119=0,0,LOOKUP('Foglio deposito'!F119,$D$117:$D$156,$C$117:$C$156)))</f>
        <v>0.4</v>
      </c>
      <c r="F119" s="93">
        <f>'DATI STRUTTURA'!H73</f>
        <v>2</v>
      </c>
      <c r="K119" s="93">
        <f>'DATI STRUTTURA'!H72</f>
        <v>1</v>
      </c>
      <c r="L119" s="349">
        <f>'DATI STRUTTURA'!I72+'DATI STRUTTURA'!L72+'Foglio deposito'!K173+'Foglio deposito'!$C$77*'DATI STRUTTURA'!D72*'DATI STRUTTURA'!E72*'Foglio deposito'!$C$81</f>
        <v>27.373141746820242</v>
      </c>
      <c r="M119" s="349">
        <f>'DATI STRUTTURA'!J72+'DATI STRUTTURA'!M72+'Foglio deposito'!L173</f>
        <v>13.480785436705062</v>
      </c>
      <c r="N119" s="349">
        <f>'DATI STRUTTURA'!K72+'DATI STRUTTURA'!N72+'Foglio deposito'!M173</f>
        <v>9.8824000000000005</v>
      </c>
      <c r="O119" s="348"/>
      <c r="P119" s="85">
        <f>'Foglio deposito'!$C$77*'DATI STRUTTURA'!D23*'DATI STRUTTURA'!E23*'Foglio deposito'!$C$81</f>
        <v>10.335599999999999</v>
      </c>
      <c r="Q119" s="85">
        <f>'Foglio deposito'!$C$77*'DATI STRUTTURA'!D72*'DATI STRUTTURA'!E72*'Foglio deposito'!$C$81</f>
        <v>14.4072</v>
      </c>
      <c r="S119" s="85">
        <f>(IF('Foglio deposito'!$AF$169='Foglio deposito'!AE170,'Foglio deposito'!$Q$118,0)+IF('Foglio deposito'!$AF$170='Foglio deposito'!AE170,'Foglio deposito'!$Q$119,0)+IF('Foglio deposito'!$AF$171='Foglio deposito'!AE170,'Foglio deposito'!$Q$120,0)+IF('Foglio deposito'!$AF$172='Foglio deposito'!AE170,'Foglio deposito'!$Q$121,0)+IF('Foglio deposito'!$AF$173='Foglio deposito'!AE170,'Foglio deposito'!$Q$122,0)+IF('Foglio deposito'!$AF$174='Foglio deposito'!AE170,'Foglio deposito'!$Q$123,0)+IF('Foglio deposito'!$AF$175='Foglio deposito'!AE170,'Foglio deposito'!$Q$124,0)+IF('Foglio deposito'!$AF$176='Foglio deposito'!AE170,'Foglio deposito'!$Q$125,0)+IF('Foglio deposito'!$AF$177='Foglio deposito'!AE170,'Foglio deposito'!$Q$126,0)+IF('Foglio deposito'!$AF$178='Foglio deposito'!AE170,'Foglio deposito'!$Q$127,0)+IF('Foglio deposito'!$AF$179='Foglio deposito'!AE170,'Foglio deposito'!$Q$128,0)+IF('Foglio deposito'!$AF$180='Foglio deposito'!AE170,'Foglio deposito'!$Q$129,0)+IF('Foglio deposito'!$AF$181='Foglio deposito'!AE170,'Foglio deposito'!$Q$130,0)+IF('Foglio deposito'!$AF$182='Foglio deposito'!AE170,'Foglio deposito'!$Q$131,0)+IF('Foglio deposito'!$AF$183='Foglio deposito'!AE170,'Foglio deposito'!$Q$132,0)+IF('Foglio deposito'!$AF$184='Foglio deposito'!AE170,'Foglio deposito'!$Q$133,0)+IF('Foglio deposito'!$AF$185='Foglio deposito'!AE170,'Foglio deposito'!$Q$134,0)+IF('Foglio deposito'!$AF$186='Foglio deposito'!AE170,'Foglio deposito'!$Q$135,0)+IF('Foglio deposito'!$AF$187='Foglio deposito'!AE170,'Foglio deposito'!$Q$136,0)+IF('Foglio deposito'!$AF$188='Foglio deposito'!AE170,'Foglio deposito'!$Q$137,0)+IF('Foglio deposito'!$AF$189='Foglio deposito'!AE170,'Foglio deposito'!$Q$138,0)+IF('Foglio deposito'!$AF$190='Foglio deposito'!AE170,'Foglio deposito'!$Q$139,0)+IF('Foglio deposito'!$AF$191='Foglio deposito'!AE170,'Foglio deposito'!$Q$140,0)+IF('Foglio deposito'!$AF$192='Foglio deposito'!AE170,'Foglio deposito'!$Q$141,0)+IF('Foglio deposito'!$AF$193='Foglio deposito'!AE170,'Foglio deposito'!$Q$142,0)+IF('Foglio deposito'!$AF$194='Foglio deposito'!AE170,'Foglio deposito'!$Q$144,0)+IF('Foglio deposito'!$AF$195='Foglio deposito'!AE170,'Foglio deposito'!$Q$143,0)+IF('Foglio deposito'!$AF$196='Foglio deposito'!AE170,'Foglio deposito'!$Q$145,0)+IF('Foglio deposito'!$AF$197='Foglio deposito'!AE170,'Foglio deposito'!$Q$146,0)+IF('Foglio deposito'!$AF$198='Foglio deposito'!AE170,'Foglio deposito'!$Q$147,0)+IF('Foglio deposito'!$AF$199='Foglio deposito'!AE170,'Foglio deposito'!$Q$148,0)+IF('Foglio deposito'!$AF$200='Foglio deposito'!AE170,'Foglio deposito'!$Q$149,0)+IF('Foglio deposito'!$AF$201='Foglio deposito'!AE170,'Foglio deposito'!$Q$150,0)+IF('Foglio deposito'!$AF$202='Foglio deposito'!AE170,'Foglio deposito'!$Q$151,0)+IF('Foglio deposito'!$AF$203='Foglio deposito'!AE170,'Foglio deposito'!$Q$152,0)+IF('Foglio deposito'!$AF$204='Foglio deposito'!AE170,'Foglio deposito'!$Q$153,0)+IF('Foglio deposito'!$AF$205='Foglio deposito'!AE170,'Foglio deposito'!$Q$154,0)+IF('Foglio deposito'!$AF$206='Foglio deposito'!AE170,'Foglio deposito'!$Q$155,0)+IF('Foglio deposito'!$AF$207='Foglio deposito'!AE170,'Foglio deposito'!$Q$156,0)+IF('Foglio deposito'!$AF$208='Foglio deposito'!AE170,'Foglio deposito'!$Q$157,0))/2+P119/2</f>
        <v>10.0746</v>
      </c>
      <c r="T119" s="85"/>
      <c r="V119" s="506" t="s">
        <v>616</v>
      </c>
      <c r="W119" s="526" t="s">
        <v>617</v>
      </c>
      <c r="AB119" s="855">
        <f>'DATI STRUTTURA'!N72</f>
        <v>7.6</v>
      </c>
      <c r="AC119" s="855">
        <f>'DATI STRUTTURA'!K72</f>
        <v>2.2824000000000004</v>
      </c>
    </row>
    <row r="120" spans="2:29" x14ac:dyDescent="0.25">
      <c r="B120" s="10">
        <f>MINA('DATI STRUTTURA'!D25:E25)</f>
        <v>0.4</v>
      </c>
      <c r="C120" s="10">
        <f>MINA('DATI STRUTTURA'!D74:E74)</f>
        <v>0.4</v>
      </c>
      <c r="D120" s="10">
        <f>'DATI STRUTTURA'!B25</f>
        <v>4</v>
      </c>
      <c r="E120" s="142">
        <f>IF(B120=0,0,IF('Foglio deposito'!F120=0,0,LOOKUP('Foglio deposito'!F120,$D$117:$D$156,$C$117:$C$156)))</f>
        <v>0.4</v>
      </c>
      <c r="F120" s="93">
        <f>'DATI STRUTTURA'!H74</f>
        <v>3</v>
      </c>
      <c r="K120" s="93">
        <f>'DATI STRUTTURA'!H73</f>
        <v>2</v>
      </c>
      <c r="L120" s="349">
        <f>'DATI STRUTTURA'!I73+'DATI STRUTTURA'!L73+'Foglio deposito'!K174+'Foglio deposito'!$C$77*'DATI STRUTTURA'!D73*'DATI STRUTTURA'!E73*'Foglio deposito'!$C$81</f>
        <v>24.527245688878121</v>
      </c>
      <c r="M120" s="349">
        <f>'DATI STRUTTURA'!J73+'DATI STRUTTURA'!M73+'Foglio deposito'!L174</f>
        <v>2.6894239222195306</v>
      </c>
      <c r="N120" s="349">
        <f>'DATI STRUTTURA'!K73+'DATI STRUTTURA'!N73+'Foglio deposito'!M174</f>
        <v>3.7288000000000006</v>
      </c>
      <c r="O120" s="348"/>
      <c r="P120" s="85">
        <f>'Foglio deposito'!$C$77*'DATI STRUTTURA'!D24*'DATI STRUTTURA'!E24*'Foglio deposito'!$C$81</f>
        <v>19.731599999999997</v>
      </c>
      <c r="Q120" s="85">
        <f>'Foglio deposito'!$C$77*'DATI STRUTTURA'!D73*'DATI STRUTTURA'!E73*'Foglio deposito'!$C$81</f>
        <v>9.8135999999999992</v>
      </c>
      <c r="S120" s="85">
        <f>(IF('Foglio deposito'!$AF$169='Foglio deposito'!AE171,'Foglio deposito'!$Q$118,0)+IF('Foglio deposito'!$AF$170='Foglio deposito'!AE171,'Foglio deposito'!$Q$119,0)+IF('Foglio deposito'!$AF$171='Foglio deposito'!AE171,'Foglio deposito'!$Q$120,0)+IF('Foglio deposito'!$AF$172='Foglio deposito'!AE171,'Foglio deposito'!$Q$121,0)+IF('Foglio deposito'!$AF$173='Foglio deposito'!AE171,'Foglio deposito'!$Q$122,0)+IF('Foglio deposito'!$AF$174='Foglio deposito'!AE171,'Foglio deposito'!$Q$123,0)+IF('Foglio deposito'!$AF$175='Foglio deposito'!AE171,'Foglio deposito'!$Q$124,0)+IF('Foglio deposito'!$AF$176='Foglio deposito'!AE171,'Foglio deposito'!$Q$125,0)+IF('Foglio deposito'!$AF$177='Foglio deposito'!AE171,'Foglio deposito'!$Q$126,0)+IF('Foglio deposito'!$AF$178='Foglio deposito'!AE171,'Foglio deposito'!$Q$127,0)+IF('Foglio deposito'!$AF$179='Foglio deposito'!AE171,'Foglio deposito'!$Q$128,0)+IF('Foglio deposito'!$AF$180='Foglio deposito'!AE171,'Foglio deposito'!$Q$129,0)+IF('Foglio deposito'!$AF$181='Foglio deposito'!AE171,'Foglio deposito'!$Q$130,0)+IF('Foglio deposito'!$AF$182='Foglio deposito'!AE171,'Foglio deposito'!$Q$131,0)+IF('Foglio deposito'!$AF$183='Foglio deposito'!AE171,'Foglio deposito'!$Q$132,0)+IF('Foglio deposito'!$AF$184='Foglio deposito'!AE171,'Foglio deposito'!$Q$133,0)+IF('Foglio deposito'!$AF$185='Foglio deposito'!AE171,'Foglio deposito'!$Q$134,0)+IF('Foglio deposito'!$AF$186='Foglio deposito'!AE171,'Foglio deposito'!$Q$135,0)+IF('Foglio deposito'!$AF$187='Foglio deposito'!AE171,'Foglio deposito'!$Q$136,0)+IF('Foglio deposito'!$AF$188='Foglio deposito'!AE171,'Foglio deposito'!$Q$137,0)+IF('Foglio deposito'!$AF$189='Foglio deposito'!AE171,'Foglio deposito'!$Q$138,0)+IF('Foglio deposito'!$AF$190='Foglio deposito'!AE171,'Foglio deposito'!$Q$139,0)+IF('Foglio deposito'!$AF$191='Foglio deposito'!AE171,'Foglio deposito'!$Q$140,0)+IF('Foglio deposito'!$AF$192='Foglio deposito'!AE171,'Foglio deposito'!$Q$141,0)+IF('Foglio deposito'!$AF$193='Foglio deposito'!AE171,'Foglio deposito'!$Q$142,0)+IF('Foglio deposito'!$AF$194='Foglio deposito'!AE171,'Foglio deposito'!$Q$144,0)+IF('Foglio deposito'!$AF$195='Foglio deposito'!AE171,'Foglio deposito'!$Q$143,0)+IF('Foglio deposito'!$AF$196='Foglio deposito'!AE171,'Foglio deposito'!$Q$145,0)+IF('Foglio deposito'!$AF$197='Foglio deposito'!AE171,'Foglio deposito'!$Q$146,0)+IF('Foglio deposito'!$AF$198='Foglio deposito'!AE171,'Foglio deposito'!$Q$147,0)+IF('Foglio deposito'!$AF$199='Foglio deposito'!AE171,'Foglio deposito'!$Q$148,0)+IF('Foglio deposito'!$AF$200='Foglio deposito'!AE171,'Foglio deposito'!$Q$149,0)+IF('Foglio deposito'!$AF$201='Foglio deposito'!AE171,'Foglio deposito'!$Q$150,0)+IF('Foglio deposito'!$AF$202='Foglio deposito'!AE171,'Foglio deposito'!$Q$151,0)+IF('Foglio deposito'!$AF$203='Foglio deposito'!AE171,'Foglio deposito'!$Q$152,0)+IF('Foglio deposito'!$AF$204='Foglio deposito'!AE171,'Foglio deposito'!$Q$153,0)+IF('Foglio deposito'!$AF$205='Foglio deposito'!AE171,'Foglio deposito'!$Q$154,0)+IF('Foglio deposito'!$AF$206='Foglio deposito'!AE171,'Foglio deposito'!$Q$155,0)+IF('Foglio deposito'!$AF$207='Foglio deposito'!AE171,'Foglio deposito'!$Q$156,0)+IF('Foglio deposito'!$AF$208='Foglio deposito'!AE171,'Foglio deposito'!$Q$157,0))/2+P120/2</f>
        <v>19.731599999999997</v>
      </c>
      <c r="T120" s="85"/>
      <c r="V120" s="544">
        <f>MAXA('DATI STRUTTURA'!G22:G61)</f>
        <v>7.25</v>
      </c>
      <c r="W120" s="319">
        <f>MINA('DATI STRUTTURA'!G22:G61)</f>
        <v>-2.0499999999999998</v>
      </c>
      <c r="AB120" s="855">
        <f>'DATI STRUTTURA'!N73</f>
        <v>1.18</v>
      </c>
      <c r="AC120" s="855">
        <f>'DATI STRUTTURA'!K73</f>
        <v>2.5488000000000004</v>
      </c>
    </row>
    <row r="121" spans="2:29" x14ac:dyDescent="0.25">
      <c r="B121" s="10">
        <f>MINA('DATI STRUTTURA'!D26:E26)</f>
        <v>0.4</v>
      </c>
      <c r="C121" s="10">
        <f>MINA('DATI STRUTTURA'!D75:E75)</f>
        <v>0.4</v>
      </c>
      <c r="D121" s="10">
        <f>'DATI STRUTTURA'!B26</f>
        <v>5</v>
      </c>
      <c r="E121" s="142">
        <f>IF(B121=0,0,IF('Foglio deposito'!F121=0,0,LOOKUP('Foglio deposito'!F121,$D$117:$D$156,$C$117:$C$156)))</f>
        <v>0.4</v>
      </c>
      <c r="F121" s="93">
        <f>'DATI STRUTTURA'!H75</f>
        <v>4</v>
      </c>
      <c r="K121" s="93">
        <f>'DATI STRUTTURA'!H74</f>
        <v>3</v>
      </c>
      <c r="L121" s="349">
        <f>'DATI STRUTTURA'!I74+'DATI STRUTTURA'!L74+'Foglio deposito'!K175+'Foglio deposito'!$C$77*'DATI STRUTTURA'!D74*'DATI STRUTTURA'!E74*'Foglio deposito'!$C$81</f>
        <v>54.812253018062123</v>
      </c>
      <c r="M121" s="349">
        <f>'DATI STRUTTURA'!J74+'DATI STRUTTURA'!M74+'Foglio deposito'!L175</f>
        <v>4.5124882545155316</v>
      </c>
      <c r="N121" s="349">
        <f>'DATI STRUTTURA'!K74+'DATI STRUTTURA'!N74+'Foglio deposito'!M175</f>
        <v>9.0975999999999999</v>
      </c>
      <c r="O121" s="348"/>
      <c r="P121" s="85">
        <f>'Foglio deposito'!$C$77*'DATI STRUTTURA'!D25*'DATI STRUTTURA'!E25*'Foglio deposito'!$C$81</f>
        <v>17.539200000000001</v>
      </c>
      <c r="Q121" s="85">
        <f>'Foglio deposito'!$C$77*'DATI STRUTTURA'!D74*'DATI STRUTTURA'!E74*'Foglio deposito'!$C$81</f>
        <v>19.731599999999997</v>
      </c>
      <c r="S121" s="85">
        <f>(IF('Foglio deposito'!$AF$169='Foglio deposito'!AE172,'Foglio deposito'!$Q$118,0)+IF('Foglio deposito'!$AF$170='Foglio deposito'!AE172,'Foglio deposito'!$Q$119,0)+IF('Foglio deposito'!$AF$171='Foglio deposito'!AE172,'Foglio deposito'!$Q$120,0)+IF('Foglio deposito'!$AF$172='Foglio deposito'!AE172,'Foglio deposito'!$Q$121,0)+IF('Foglio deposito'!$AF$173='Foglio deposito'!AE172,'Foglio deposito'!$Q$122,0)+IF('Foglio deposito'!$AF$174='Foglio deposito'!AE172,'Foglio deposito'!$Q$123,0)+IF('Foglio deposito'!$AF$175='Foglio deposito'!AE172,'Foglio deposito'!$Q$124,0)+IF('Foglio deposito'!$AF$176='Foglio deposito'!AE172,'Foglio deposito'!$Q$125,0)+IF('Foglio deposito'!$AF$177='Foglio deposito'!AE172,'Foglio deposito'!$Q$126,0)+IF('Foglio deposito'!$AF$178='Foglio deposito'!AE172,'Foglio deposito'!$Q$127,0)+IF('Foglio deposito'!$AF$179='Foglio deposito'!AE172,'Foglio deposito'!$Q$128,0)+IF('Foglio deposito'!$AF$180='Foglio deposito'!AE172,'Foglio deposito'!$Q$129,0)+IF('Foglio deposito'!$AF$181='Foglio deposito'!AE172,'Foglio deposito'!$Q$130,0)+IF('Foglio deposito'!$AF$182='Foglio deposito'!AE172,'Foglio deposito'!$Q$131,0)+IF('Foglio deposito'!$AF$183='Foglio deposito'!AE172,'Foglio deposito'!$Q$132,0)+IF('Foglio deposito'!$AF$184='Foglio deposito'!AE172,'Foglio deposito'!$Q$133,0)+IF('Foglio deposito'!$AF$185='Foglio deposito'!AE172,'Foglio deposito'!$Q$134,0)+IF('Foglio deposito'!$AF$186='Foglio deposito'!AE172,'Foglio deposito'!$Q$135,0)+IF('Foglio deposito'!$AF$187='Foglio deposito'!AE172,'Foglio deposito'!$Q$136,0)+IF('Foglio deposito'!$AF$188='Foglio deposito'!AE172,'Foglio deposito'!$Q$137,0)+IF('Foglio deposito'!$AF$189='Foglio deposito'!AE172,'Foglio deposito'!$Q$138,0)+IF('Foglio deposito'!$AF$190='Foglio deposito'!AE172,'Foglio deposito'!$Q$139,0)+IF('Foglio deposito'!$AF$191='Foglio deposito'!AE172,'Foglio deposito'!$Q$140,0)+IF('Foglio deposito'!$AF$192='Foglio deposito'!AE172,'Foglio deposito'!$Q$141,0)+IF('Foglio deposito'!$AF$193='Foglio deposito'!AE172,'Foglio deposito'!$Q$142,0)+IF('Foglio deposito'!$AF$194='Foglio deposito'!AE172,'Foglio deposito'!$Q$144,0)+IF('Foglio deposito'!$AF$195='Foglio deposito'!AE172,'Foglio deposito'!$Q$143,0)+IF('Foglio deposito'!$AF$196='Foglio deposito'!AE172,'Foglio deposito'!$Q$145,0)+IF('Foglio deposito'!$AF$197='Foglio deposito'!AE172,'Foglio deposito'!$Q$146,0)+IF('Foglio deposito'!$AF$198='Foglio deposito'!AE172,'Foglio deposito'!$Q$147,0)+IF('Foglio deposito'!$AF$199='Foglio deposito'!AE172,'Foglio deposito'!$Q$148,0)+IF('Foglio deposito'!$AF$200='Foglio deposito'!AE172,'Foglio deposito'!$Q$149,0)+IF('Foglio deposito'!$AF$201='Foglio deposito'!AE172,'Foglio deposito'!$Q$150,0)+IF('Foglio deposito'!$AF$202='Foglio deposito'!AE172,'Foglio deposito'!$Q$151,0)+IF('Foglio deposito'!$AF$203='Foglio deposito'!AE172,'Foglio deposito'!$Q$152,0)+IF('Foglio deposito'!$AF$204='Foglio deposito'!AE172,'Foglio deposito'!$Q$153,0)+IF('Foglio deposito'!$AF$205='Foglio deposito'!AE172,'Foglio deposito'!$Q$154,0)+IF('Foglio deposito'!$AF$206='Foglio deposito'!AE172,'Foglio deposito'!$Q$155,0)+IF('Foglio deposito'!$AF$207='Foglio deposito'!AE172,'Foglio deposito'!$Q$156,0)+IF('Foglio deposito'!$AF$208='Foglio deposito'!AE172,'Foglio deposito'!$Q$157,0))/2+P121/2</f>
        <v>17.800200000000004</v>
      </c>
      <c r="T121" s="85"/>
      <c r="V121" s="544"/>
      <c r="W121" s="319"/>
      <c r="AB121" s="855">
        <f>'DATI STRUTTURA'!N74</f>
        <v>5.08</v>
      </c>
      <c r="AC121" s="855">
        <f>'DATI STRUTTURA'!K74</f>
        <v>4.0176000000000007</v>
      </c>
    </row>
    <row r="122" spans="2:29" x14ac:dyDescent="0.25">
      <c r="B122" s="10">
        <f>MINA('DATI STRUTTURA'!D27:E27)</f>
        <v>0.4</v>
      </c>
      <c r="C122" s="10">
        <f>MINA('DATI STRUTTURA'!D76:E76)</f>
        <v>0.4</v>
      </c>
      <c r="D122" s="10">
        <f>'DATI STRUTTURA'!B27</f>
        <v>6</v>
      </c>
      <c r="E122" s="142">
        <f>IF(B122=0,0,IF('Foglio deposito'!F122=0,0,LOOKUP('Foglio deposito'!F122,$D$117:$D$156,$C$117:$C$156)))</f>
        <v>0.4</v>
      </c>
      <c r="F122" s="93">
        <f>'DATI STRUTTURA'!H76</f>
        <v>5</v>
      </c>
      <c r="K122" s="93">
        <f>'DATI STRUTTURA'!H75</f>
        <v>4</v>
      </c>
      <c r="L122" s="349">
        <f>'DATI STRUTTURA'!I75+'DATI STRUTTURA'!L75+'Foglio deposito'!K176+'Foglio deposito'!$C$77*'DATI STRUTTURA'!D75*'DATI STRUTTURA'!E75*'Foglio deposito'!$C$81</f>
        <v>52.858356393146835</v>
      </c>
      <c r="M122" s="349">
        <f>'DATI STRUTTURA'!J75+'DATI STRUTTURA'!M75+'Foglio deposito'!L176</f>
        <v>2.7988890982867076</v>
      </c>
      <c r="N122" s="349">
        <f>'DATI STRUTTURA'!K75+'DATI STRUTTURA'!N75+'Foglio deposito'!M176</f>
        <v>9.5815999999999999</v>
      </c>
      <c r="O122" s="348"/>
      <c r="P122" s="85">
        <f>'Foglio deposito'!$C$77*'DATI STRUTTURA'!D26*'DATI STRUTTURA'!E26*'Foglio deposito'!$C$81</f>
        <v>15.0336</v>
      </c>
      <c r="Q122" s="85">
        <f>'Foglio deposito'!$C$77*'DATI STRUTTURA'!D75*'DATI STRUTTURA'!E75*'Foglio deposito'!$C$81</f>
        <v>18.061200000000003</v>
      </c>
      <c r="S122" s="85">
        <f>(IF('Foglio deposito'!$AF$169='Foglio deposito'!AE173,'Foglio deposito'!$Q$118,0)+IF('Foglio deposito'!$AF$170='Foglio deposito'!AE173,'Foglio deposito'!$Q$119,0)+IF('Foglio deposito'!$AF$171='Foglio deposito'!AE173,'Foglio deposito'!$Q$120,0)+IF('Foglio deposito'!$AF$172='Foglio deposito'!AE173,'Foglio deposito'!$Q$121,0)+IF('Foglio deposito'!$AF$173='Foglio deposito'!AE173,'Foglio deposito'!$Q$122,0)+IF('Foglio deposito'!$AF$174='Foglio deposito'!AE173,'Foglio deposito'!$Q$123,0)+IF('Foglio deposito'!$AF$175='Foglio deposito'!AE173,'Foglio deposito'!$Q$124,0)+IF('Foglio deposito'!$AF$176='Foglio deposito'!AE173,'Foglio deposito'!$Q$125,0)+IF('Foglio deposito'!$AF$177='Foglio deposito'!AE173,'Foglio deposito'!$Q$126,0)+IF('Foglio deposito'!$AF$178='Foglio deposito'!AE173,'Foglio deposito'!$Q$127,0)+IF('Foglio deposito'!$AF$179='Foglio deposito'!AE173,'Foglio deposito'!$Q$128,0)+IF('Foglio deposito'!$AF$180='Foglio deposito'!AE173,'Foglio deposito'!$Q$129,0)+IF('Foglio deposito'!$AF$181='Foglio deposito'!AE173,'Foglio deposito'!$Q$130,0)+IF('Foglio deposito'!$AF$182='Foglio deposito'!AE173,'Foglio deposito'!$Q$131,0)+IF('Foglio deposito'!$AF$183='Foglio deposito'!AE173,'Foglio deposito'!$Q$132,0)+IF('Foglio deposito'!$AF$184='Foglio deposito'!AE173,'Foglio deposito'!$Q$133,0)+IF('Foglio deposito'!$AF$185='Foglio deposito'!AE173,'Foglio deposito'!$Q$134,0)+IF('Foglio deposito'!$AF$186='Foglio deposito'!AE173,'Foglio deposito'!$Q$135,0)+IF('Foglio deposito'!$AF$187='Foglio deposito'!AE173,'Foglio deposito'!$Q$136,0)+IF('Foglio deposito'!$AF$188='Foglio deposito'!AE173,'Foglio deposito'!$Q$137,0)+IF('Foglio deposito'!$AF$189='Foglio deposito'!AE173,'Foglio deposito'!$Q$138,0)+IF('Foglio deposito'!$AF$190='Foglio deposito'!AE173,'Foglio deposito'!$Q$139,0)+IF('Foglio deposito'!$AF$191='Foglio deposito'!AE173,'Foglio deposito'!$Q$140,0)+IF('Foglio deposito'!$AF$192='Foglio deposito'!AE173,'Foglio deposito'!$Q$141,0)+IF('Foglio deposito'!$AF$193='Foglio deposito'!AE173,'Foglio deposito'!$Q$142,0)+IF('Foglio deposito'!$AF$194='Foglio deposito'!AE173,'Foglio deposito'!$Q$144,0)+IF('Foglio deposito'!$AF$195='Foglio deposito'!AE173,'Foglio deposito'!$Q$143,0)+IF('Foglio deposito'!$AF$196='Foglio deposito'!AE173,'Foglio deposito'!$Q$145,0)+IF('Foglio deposito'!$AF$197='Foglio deposito'!AE173,'Foglio deposito'!$Q$146,0)+IF('Foglio deposito'!$AF$198='Foglio deposito'!AE173,'Foglio deposito'!$Q$147,0)+IF('Foglio deposito'!$AF$199='Foglio deposito'!AE173,'Foglio deposito'!$Q$148,0)+IF('Foglio deposito'!$AF$200='Foglio deposito'!AE173,'Foglio deposito'!$Q$149,0)+IF('Foglio deposito'!$AF$201='Foglio deposito'!AE173,'Foglio deposito'!$Q$150,0)+IF('Foglio deposito'!$AF$202='Foglio deposito'!AE173,'Foglio deposito'!$Q$151,0)+IF('Foglio deposito'!$AF$203='Foglio deposito'!AE173,'Foglio deposito'!$Q$152,0)+IF('Foglio deposito'!$AF$204='Foglio deposito'!AE173,'Foglio deposito'!$Q$153,0)+IF('Foglio deposito'!$AF$205='Foglio deposito'!AE173,'Foglio deposito'!$Q$154,0)+IF('Foglio deposito'!$AF$206='Foglio deposito'!AE173,'Foglio deposito'!$Q$155,0)+IF('Foglio deposito'!$AF$207='Foglio deposito'!AE173,'Foglio deposito'!$Q$156,0)+IF('Foglio deposito'!$AF$208='Foglio deposito'!AE173,'Foglio deposito'!$Q$157,0))/2+P122/2</f>
        <v>15.294600000000001</v>
      </c>
      <c r="T122" s="85"/>
      <c r="V122" s="318" t="s">
        <v>614</v>
      </c>
      <c r="W122" s="319" t="s">
        <v>615</v>
      </c>
      <c r="AB122" s="855">
        <f>'DATI STRUTTURA'!N75</f>
        <v>7.04</v>
      </c>
      <c r="AC122" s="855">
        <f>'DATI STRUTTURA'!K75</f>
        <v>2.5416000000000003</v>
      </c>
    </row>
    <row r="123" spans="2:29" x14ac:dyDescent="0.25">
      <c r="B123" s="10">
        <f>MINA('DATI STRUTTURA'!D28:E28)</f>
        <v>0.4</v>
      </c>
      <c r="C123" s="10">
        <f>MINA('DATI STRUTTURA'!D77:E77)</f>
        <v>0.4</v>
      </c>
      <c r="D123" s="10">
        <f>'DATI STRUTTURA'!B28</f>
        <v>7</v>
      </c>
      <c r="E123" s="142">
        <f>IF(B123=0,0,IF('Foglio deposito'!F123=0,0,LOOKUP('Foglio deposito'!F123,$D$117:$D$156,$C$117:$C$156)))</f>
        <v>0.4</v>
      </c>
      <c r="F123" s="93">
        <f>'DATI STRUTTURA'!H77</f>
        <v>6</v>
      </c>
      <c r="K123" s="93">
        <f>'DATI STRUTTURA'!H76</f>
        <v>5</v>
      </c>
      <c r="L123" s="349">
        <f>'DATI STRUTTURA'!I76+'DATI STRUTTURA'!L76+'Foglio deposito'!K177+'Foglio deposito'!$C$77*'DATI STRUTTURA'!D76*'DATI STRUTTURA'!E76*'Foglio deposito'!$C$81</f>
        <v>51.329429493776004</v>
      </c>
      <c r="M123" s="349">
        <f>'DATI STRUTTURA'!J76+'DATI STRUTTURA'!M76+'Foglio deposito'!L177</f>
        <v>20.881282373444002</v>
      </c>
      <c r="N123" s="349">
        <f>'DATI STRUTTURA'!K76+'DATI STRUTTURA'!N76+'Foglio deposito'!M177</f>
        <v>21.203199999999999</v>
      </c>
      <c r="O123" s="348"/>
      <c r="P123" s="85">
        <f>'Foglio deposito'!$C$77*'DATI STRUTTURA'!D27*'DATI STRUTTURA'!E27*'Foglio deposito'!$C$81</f>
        <v>11.9016</v>
      </c>
      <c r="Q123" s="85">
        <f>'Foglio deposito'!$C$77*'DATI STRUTTURA'!D76*'DATI STRUTTURA'!E76*'Foglio deposito'!$C$81</f>
        <v>15.555600000000002</v>
      </c>
      <c r="S123" s="85">
        <f>(IF('Foglio deposito'!$AF$169='Foglio deposito'!AE174,'Foglio deposito'!$Q$118,0)+IF('Foglio deposito'!$AF$170='Foglio deposito'!AE174,'Foglio deposito'!$Q$119,0)+IF('Foglio deposito'!$AF$171='Foglio deposito'!AE174,'Foglio deposito'!$Q$120,0)+IF('Foglio deposito'!$AF$172='Foglio deposito'!AE174,'Foglio deposito'!$Q$121,0)+IF('Foglio deposito'!$AF$173='Foglio deposito'!AE174,'Foglio deposito'!$Q$122,0)+IF('Foglio deposito'!$AF$174='Foglio deposito'!AE174,'Foglio deposito'!$Q$123,0)+IF('Foglio deposito'!$AF$175='Foglio deposito'!AE174,'Foglio deposito'!$Q$124,0)+IF('Foglio deposito'!$AF$176='Foglio deposito'!AE174,'Foglio deposito'!$Q$125,0)+IF('Foglio deposito'!$AF$177='Foglio deposito'!AE174,'Foglio deposito'!$Q$126,0)+IF('Foglio deposito'!$AF$178='Foglio deposito'!AE174,'Foglio deposito'!$Q$127,0)+IF('Foglio deposito'!$AF$179='Foglio deposito'!AE174,'Foglio deposito'!$Q$128,0)+IF('Foglio deposito'!$AF$180='Foglio deposito'!AE174,'Foglio deposito'!$Q$129,0)+IF('Foglio deposito'!$AF$181='Foglio deposito'!AE174,'Foglio deposito'!$Q$130,0)+IF('Foglio deposito'!$AF$182='Foglio deposito'!AE174,'Foglio deposito'!$Q$131,0)+IF('Foglio deposito'!$AF$183='Foglio deposito'!AE174,'Foglio deposito'!$Q$132,0)+IF('Foglio deposito'!$AF$184='Foglio deposito'!AE174,'Foglio deposito'!$Q$133,0)+IF('Foglio deposito'!$AF$185='Foglio deposito'!AE174,'Foglio deposito'!$Q$134,0)+IF('Foglio deposito'!$AF$186='Foglio deposito'!AE174,'Foglio deposito'!$Q$135,0)+IF('Foglio deposito'!$AF$187='Foglio deposito'!AE174,'Foglio deposito'!$Q$136,0)+IF('Foglio deposito'!$AF$188='Foglio deposito'!AE174,'Foglio deposito'!$Q$137,0)+IF('Foglio deposito'!$AF$189='Foglio deposito'!AE174,'Foglio deposito'!$Q$138,0)+IF('Foglio deposito'!$AF$190='Foglio deposito'!AE174,'Foglio deposito'!$Q$139,0)+IF('Foglio deposito'!$AF$191='Foglio deposito'!AE174,'Foglio deposito'!$Q$140,0)+IF('Foglio deposito'!$AF$192='Foglio deposito'!AE174,'Foglio deposito'!$Q$141,0)+IF('Foglio deposito'!$AF$193='Foglio deposito'!AE174,'Foglio deposito'!$Q$142,0)+IF('Foglio deposito'!$AF$194='Foglio deposito'!AE174,'Foglio deposito'!$Q$144,0)+IF('Foglio deposito'!$AF$195='Foglio deposito'!AE174,'Foglio deposito'!$Q$143,0)+IF('Foglio deposito'!$AF$196='Foglio deposito'!AE174,'Foglio deposito'!$Q$145,0)+IF('Foglio deposito'!$AF$197='Foglio deposito'!AE174,'Foglio deposito'!$Q$146,0)+IF('Foglio deposito'!$AF$198='Foglio deposito'!AE174,'Foglio deposito'!$Q$147,0)+IF('Foglio deposito'!$AF$199='Foglio deposito'!AE174,'Foglio deposito'!$Q$148,0)+IF('Foglio deposito'!$AF$200='Foglio deposito'!AE174,'Foglio deposito'!$Q$149,0)+IF('Foglio deposito'!$AF$201='Foglio deposito'!AE174,'Foglio deposito'!$Q$150,0)+IF('Foglio deposito'!$AF$202='Foglio deposito'!AE174,'Foglio deposito'!$Q$151,0)+IF('Foglio deposito'!$AF$203='Foglio deposito'!AE174,'Foglio deposito'!$Q$152,0)+IF('Foglio deposito'!$AF$204='Foglio deposito'!AE174,'Foglio deposito'!$Q$153,0)+IF('Foglio deposito'!$AF$205='Foglio deposito'!AE174,'Foglio deposito'!$Q$154,0)+IF('Foglio deposito'!$AF$206='Foglio deposito'!AE174,'Foglio deposito'!$Q$155,0)+IF('Foglio deposito'!$AF$207='Foglio deposito'!AE174,'Foglio deposito'!$Q$156,0)+IF('Foglio deposito'!$AF$208='Foglio deposito'!AE174,'Foglio deposito'!$Q$157,0))/2+P123/2</f>
        <v>15.346800000000002</v>
      </c>
      <c r="T123" s="85"/>
      <c r="V123" s="320">
        <f>MAXA('DATI STRUTTURA'!F22:F61)</f>
        <v>10.15</v>
      </c>
      <c r="W123" s="322">
        <f>MINA('DATI STRUTTURA'!F22:F61)</f>
        <v>0.05</v>
      </c>
      <c r="AB123" s="855">
        <f>'DATI STRUTTURA'!N76</f>
        <v>19</v>
      </c>
      <c r="AC123" s="855">
        <f>'DATI STRUTTURA'!K76</f>
        <v>2.2032000000000003</v>
      </c>
    </row>
    <row r="124" spans="2:29" x14ac:dyDescent="0.25">
      <c r="B124" s="10">
        <f>MINA('DATI STRUTTURA'!D29:E29)</f>
        <v>0.4</v>
      </c>
      <c r="C124" s="10">
        <f>MINA('DATI STRUTTURA'!D78:E78)</f>
        <v>0.4</v>
      </c>
      <c r="D124" s="10">
        <f>'DATI STRUTTURA'!B29</f>
        <v>8</v>
      </c>
      <c r="E124" s="142">
        <f>IF(B124=0,0,IF('Foglio deposito'!F124=0,0,LOOKUP('Foglio deposito'!F124,$D$117:$D$156,$C$117:$C$156)))</f>
        <v>0.4</v>
      </c>
      <c r="F124" s="93">
        <f>'DATI STRUTTURA'!H78</f>
        <v>7</v>
      </c>
      <c r="K124" s="93">
        <f>'DATI STRUTTURA'!H77</f>
        <v>6</v>
      </c>
      <c r="L124" s="349">
        <f>'DATI STRUTTURA'!I77+'DATI STRUTTURA'!L77+'Foglio deposito'!K178+'Foglio deposito'!$C$77*'DATI STRUTTURA'!D77*'DATI STRUTTURA'!E77*'Foglio deposito'!$C$81</f>
        <v>45.740309847449417</v>
      </c>
      <c r="M124" s="349">
        <f>'DATI STRUTTURA'!J77+'DATI STRUTTURA'!M77+'Foglio deposito'!L178</f>
        <v>18.287064961862356</v>
      </c>
      <c r="N124" s="349">
        <f>'DATI STRUTTURA'!K77+'DATI STRUTTURA'!N77+'Foglio deposito'!M178</f>
        <v>16.943999999999999</v>
      </c>
      <c r="O124" s="348"/>
      <c r="P124" s="85">
        <f>'Foglio deposito'!$C$77*'DATI STRUTTURA'!D28*'DATI STRUTTURA'!E28*'Foglio deposito'!$C$81</f>
        <v>11.3796</v>
      </c>
      <c r="Q124" s="85">
        <f>'Foglio deposito'!$C$77*'DATI STRUTTURA'!D77*'DATI STRUTTURA'!E77*'Foglio deposito'!$C$81</f>
        <v>18.792000000000002</v>
      </c>
      <c r="S124" s="85">
        <f>(IF('Foglio deposito'!$AF$169='Foglio deposito'!AE175,'Foglio deposito'!$Q$118,0)+IF('Foglio deposito'!$AF$170='Foglio deposito'!AE175,'Foglio deposito'!$Q$119,0)+IF('Foglio deposito'!$AF$171='Foglio deposito'!AE175,'Foglio deposito'!$Q$120,0)+IF('Foglio deposito'!$AF$172='Foglio deposito'!AE175,'Foglio deposito'!$Q$121,0)+IF('Foglio deposito'!$AF$173='Foglio deposito'!AE175,'Foglio deposito'!$Q$122,0)+IF('Foglio deposito'!$AF$174='Foglio deposito'!AE175,'Foglio deposito'!$Q$123,0)+IF('Foglio deposito'!$AF$175='Foglio deposito'!AE175,'Foglio deposito'!$Q$124,0)+IF('Foglio deposito'!$AF$176='Foglio deposito'!AE175,'Foglio deposito'!$Q$125,0)+IF('Foglio deposito'!$AF$177='Foglio deposito'!AE175,'Foglio deposito'!$Q$126,0)+IF('Foglio deposito'!$AF$178='Foglio deposito'!AE175,'Foglio deposito'!$Q$127,0)+IF('Foglio deposito'!$AF$179='Foglio deposito'!AE175,'Foglio deposito'!$Q$128,0)+IF('Foglio deposito'!$AF$180='Foglio deposito'!AE175,'Foglio deposito'!$Q$129,0)+IF('Foglio deposito'!$AF$181='Foglio deposito'!AE175,'Foglio deposito'!$Q$130,0)+IF('Foglio deposito'!$AF$182='Foglio deposito'!AE175,'Foglio deposito'!$Q$131,0)+IF('Foglio deposito'!$AF$183='Foglio deposito'!AE175,'Foglio deposito'!$Q$132,0)+IF('Foglio deposito'!$AF$184='Foglio deposito'!AE175,'Foglio deposito'!$Q$133,0)+IF('Foglio deposito'!$AF$185='Foglio deposito'!AE175,'Foglio deposito'!$Q$134,0)+IF('Foglio deposito'!$AF$186='Foglio deposito'!AE175,'Foglio deposito'!$Q$135,0)+IF('Foglio deposito'!$AF$187='Foglio deposito'!AE175,'Foglio deposito'!$Q$136,0)+IF('Foglio deposito'!$AF$188='Foglio deposito'!AE175,'Foglio deposito'!$Q$137,0)+IF('Foglio deposito'!$AF$189='Foglio deposito'!AE175,'Foglio deposito'!$Q$138,0)+IF('Foglio deposito'!$AF$190='Foglio deposito'!AE175,'Foglio deposito'!$Q$139,0)+IF('Foglio deposito'!$AF$191='Foglio deposito'!AE175,'Foglio deposito'!$Q$140,0)+IF('Foglio deposito'!$AF$192='Foglio deposito'!AE175,'Foglio deposito'!$Q$141,0)+IF('Foglio deposito'!$AF$193='Foglio deposito'!AE175,'Foglio deposito'!$Q$142,0)+IF('Foglio deposito'!$AF$194='Foglio deposito'!AE175,'Foglio deposito'!$Q$144,0)+IF('Foglio deposito'!$AF$195='Foglio deposito'!AE175,'Foglio deposito'!$Q$143,0)+IF('Foglio deposito'!$AF$196='Foglio deposito'!AE175,'Foglio deposito'!$Q$145,0)+IF('Foglio deposito'!$AF$197='Foglio deposito'!AE175,'Foglio deposito'!$Q$146,0)+IF('Foglio deposito'!$AF$198='Foglio deposito'!AE175,'Foglio deposito'!$Q$147,0)+IF('Foglio deposito'!$AF$199='Foglio deposito'!AE175,'Foglio deposito'!$Q$148,0)+IF('Foglio deposito'!$AF$200='Foglio deposito'!AE175,'Foglio deposito'!$Q$149,0)+IF('Foglio deposito'!$AF$201='Foglio deposito'!AE175,'Foglio deposito'!$Q$150,0)+IF('Foglio deposito'!$AF$202='Foglio deposito'!AE175,'Foglio deposito'!$Q$151,0)+IF('Foglio deposito'!$AF$203='Foglio deposito'!AE175,'Foglio deposito'!$Q$152,0)+IF('Foglio deposito'!$AF$204='Foglio deposito'!AE175,'Foglio deposito'!$Q$153,0)+IF('Foglio deposito'!$AF$205='Foglio deposito'!AE175,'Foglio deposito'!$Q$154,0)+IF('Foglio deposito'!$AF$206='Foglio deposito'!AE175,'Foglio deposito'!$Q$155,0)+IF('Foglio deposito'!$AF$207='Foglio deposito'!AE175,'Foglio deposito'!$Q$156,0)+IF('Foglio deposito'!$AF$208='Foglio deposito'!AE175,'Foglio deposito'!$Q$157,0))/2+P124/2</f>
        <v>11.118600000000001</v>
      </c>
      <c r="T124" s="85"/>
      <c r="AB124" s="855">
        <f>'DATI STRUTTURA'!N77</f>
        <v>15</v>
      </c>
      <c r="AC124" s="855">
        <f>'DATI STRUTTURA'!K77</f>
        <v>1.9440000000000004</v>
      </c>
    </row>
    <row r="125" spans="2:29" x14ac:dyDescent="0.25">
      <c r="B125" s="10">
        <f>MINA('DATI STRUTTURA'!D30:E30)</f>
        <v>0.4</v>
      </c>
      <c r="C125" s="10">
        <f>MINA('DATI STRUTTURA'!D79:E79)</f>
        <v>0.4</v>
      </c>
      <c r="D125" s="10">
        <f>'DATI STRUTTURA'!B30</f>
        <v>9</v>
      </c>
      <c r="E125" s="142">
        <f>IF(B125=0,0,IF('Foglio deposito'!F125=0,0,LOOKUP('Foglio deposito'!F125,$D$117:$D$156,$C$117:$C$156)))</f>
        <v>0.4</v>
      </c>
      <c r="F125" s="93">
        <f>'DATI STRUTTURA'!H79</f>
        <v>8</v>
      </c>
      <c r="K125" s="93">
        <f>'DATI STRUTTURA'!H78</f>
        <v>7</v>
      </c>
      <c r="L125" s="349">
        <f>'DATI STRUTTURA'!I78+'DATI STRUTTURA'!L78+'Foglio deposito'!K179+'Foglio deposito'!$C$77*'DATI STRUTTURA'!D78*'DATI STRUTTURA'!E78*'Foglio deposito'!$C$81</f>
        <v>22.117335688878121</v>
      </c>
      <c r="M125" s="349">
        <f>'DATI STRUTTURA'!J78+'DATI STRUTTURA'!M78+'Foglio deposito'!L179</f>
        <v>19.374665501166902</v>
      </c>
      <c r="N125" s="349">
        <f>'DATI STRUTTURA'!K78+'DATI STRUTTURA'!N78+'Foglio deposito'!M179</f>
        <v>7.1487999999999996</v>
      </c>
      <c r="O125" s="348"/>
      <c r="P125" s="85">
        <f>'Foglio deposito'!$C$77*'DATI STRUTTURA'!D29*'DATI STRUTTURA'!E29*'Foglio deposito'!$C$81</f>
        <v>11.3796</v>
      </c>
      <c r="Q125" s="85">
        <f>'Foglio deposito'!$C$77*'DATI STRUTTURA'!D78*'DATI STRUTTURA'!E78*'Foglio deposito'!$C$81</f>
        <v>10.8576</v>
      </c>
      <c r="S125" s="85">
        <f>(IF('Foglio deposito'!$AF$169='Foglio deposito'!AE176,'Foglio deposito'!$Q$118,0)+IF('Foglio deposito'!$AF$170='Foglio deposito'!AE176,'Foglio deposito'!$Q$119,0)+IF('Foglio deposito'!$AF$171='Foglio deposito'!AE176,'Foglio deposito'!$Q$120,0)+IF('Foglio deposito'!$AF$172='Foglio deposito'!AE176,'Foglio deposito'!$Q$121,0)+IF('Foglio deposito'!$AF$173='Foglio deposito'!AE176,'Foglio deposito'!$Q$122,0)+IF('Foglio deposito'!$AF$174='Foglio deposito'!AE176,'Foglio deposito'!$Q$123,0)+IF('Foglio deposito'!$AF$175='Foglio deposito'!AE176,'Foglio deposito'!$Q$124,0)+IF('Foglio deposito'!$AF$176='Foglio deposito'!AE176,'Foglio deposito'!$Q$125,0)+IF('Foglio deposito'!$AF$177='Foglio deposito'!AE176,'Foglio deposito'!$Q$126,0)+IF('Foglio deposito'!$AF$178='Foglio deposito'!AE176,'Foglio deposito'!$Q$127,0)+IF('Foglio deposito'!$AF$179='Foglio deposito'!AE176,'Foglio deposito'!$Q$128,0)+IF('Foglio deposito'!$AF$180='Foglio deposito'!AE176,'Foglio deposito'!$Q$129,0)+IF('Foglio deposito'!$AF$181='Foglio deposito'!AE176,'Foglio deposito'!$Q$130,0)+IF('Foglio deposito'!$AF$182='Foglio deposito'!AE176,'Foglio deposito'!$Q$131,0)+IF('Foglio deposito'!$AF$183='Foglio deposito'!AE176,'Foglio deposito'!$Q$132,0)+IF('Foglio deposito'!$AF$184='Foglio deposito'!AE176,'Foglio deposito'!$Q$133,0)+IF('Foglio deposito'!$AF$185='Foglio deposito'!AE176,'Foglio deposito'!$Q$134,0)+IF('Foglio deposito'!$AF$186='Foglio deposito'!AE176,'Foglio deposito'!$Q$135,0)+IF('Foglio deposito'!$AF$187='Foglio deposito'!AE176,'Foglio deposito'!$Q$136,0)+IF('Foglio deposito'!$AF$188='Foglio deposito'!AE176,'Foglio deposito'!$Q$137,0)+IF('Foglio deposito'!$AF$189='Foglio deposito'!AE176,'Foglio deposito'!$Q$138,0)+IF('Foglio deposito'!$AF$190='Foglio deposito'!AE176,'Foglio deposito'!$Q$139,0)+IF('Foglio deposito'!$AF$191='Foglio deposito'!AE176,'Foglio deposito'!$Q$140,0)+IF('Foglio deposito'!$AF$192='Foglio deposito'!AE176,'Foglio deposito'!$Q$141,0)+IF('Foglio deposito'!$AF$193='Foglio deposito'!AE176,'Foglio deposito'!$Q$142,0)+IF('Foglio deposito'!$AF$194='Foglio deposito'!AE176,'Foglio deposito'!$Q$144,0)+IF('Foglio deposito'!$AF$195='Foglio deposito'!AE176,'Foglio deposito'!$Q$143,0)+IF('Foglio deposito'!$AF$196='Foglio deposito'!AE176,'Foglio deposito'!$Q$145,0)+IF('Foglio deposito'!$AF$197='Foglio deposito'!AE176,'Foglio deposito'!$Q$146,0)+IF('Foglio deposito'!$AF$198='Foglio deposito'!AE176,'Foglio deposito'!$Q$147,0)+IF('Foglio deposito'!$AF$199='Foglio deposito'!AE176,'Foglio deposito'!$Q$148,0)+IF('Foglio deposito'!$AF$200='Foglio deposito'!AE176,'Foglio deposito'!$Q$149,0)+IF('Foglio deposito'!$AF$201='Foglio deposito'!AE176,'Foglio deposito'!$Q$150,0)+IF('Foglio deposito'!$AF$202='Foglio deposito'!AE176,'Foglio deposito'!$Q$151,0)+IF('Foglio deposito'!$AF$203='Foglio deposito'!AE176,'Foglio deposito'!$Q$152,0)+IF('Foglio deposito'!$AF$204='Foglio deposito'!AE176,'Foglio deposito'!$Q$153,0)+IF('Foglio deposito'!$AF$205='Foglio deposito'!AE176,'Foglio deposito'!$Q$154,0)+IF('Foglio deposito'!$AF$206='Foglio deposito'!AE176,'Foglio deposito'!$Q$155,0)+IF('Foglio deposito'!$AF$207='Foglio deposito'!AE176,'Foglio deposito'!$Q$156,0)+IF('Foglio deposito'!$AF$208='Foglio deposito'!AE176,'Foglio deposito'!$Q$157,0))/2+P125/2</f>
        <v>11.118600000000001</v>
      </c>
      <c r="T125" s="85"/>
      <c r="AB125" s="855">
        <f>'DATI STRUTTURA'!N78</f>
        <v>4.5999999999999996</v>
      </c>
      <c r="AC125" s="855">
        <f>'DATI STRUTTURA'!K78</f>
        <v>2.5488000000000004</v>
      </c>
    </row>
    <row r="126" spans="2:29" ht="15.75" thickBot="1" x14ac:dyDescent="0.3">
      <c r="B126" s="10">
        <f>MINA('DATI STRUTTURA'!D31:E31)</f>
        <v>0.4</v>
      </c>
      <c r="C126" s="10">
        <f>MINA('DATI STRUTTURA'!D80:E80)</f>
        <v>0.4</v>
      </c>
      <c r="D126" s="10">
        <f>'DATI STRUTTURA'!B31</f>
        <v>10</v>
      </c>
      <c r="E126" s="142">
        <f>IF(B126=0,0,IF('Foglio deposito'!F126=0,0,LOOKUP('Foglio deposito'!F126,$D$117:$D$156,$C$117:$C$156)))</f>
        <v>0.4</v>
      </c>
      <c r="F126" s="93">
        <f>'DATI STRUTTURA'!H80</f>
        <v>9</v>
      </c>
      <c r="K126" s="93">
        <f>'DATI STRUTTURA'!H79</f>
        <v>8</v>
      </c>
      <c r="L126" s="349">
        <f>'DATI STRUTTURA'!I79+'DATI STRUTTURA'!L79+'Foglio deposito'!K180+'Foglio deposito'!$C$77*'DATI STRUTTURA'!D79*'DATI STRUTTURA'!E79*'Foglio deposito'!$C$81</f>
        <v>21.61529568887812</v>
      </c>
      <c r="M126" s="349">
        <f>'DATI STRUTTURA'!J79+'DATI STRUTTURA'!M79+'Foglio deposito'!L180</f>
        <v>19.249155501166904</v>
      </c>
      <c r="N126" s="349">
        <f>'DATI STRUTTURA'!K79+'DATI STRUTTURA'!N79+'Foglio deposito'!M180</f>
        <v>7.1487999999999996</v>
      </c>
      <c r="O126" s="348"/>
      <c r="P126" s="85">
        <f>'Foglio deposito'!$C$77*'DATI STRUTTURA'!D30*'DATI STRUTTURA'!E30*'Foglio deposito'!$C$81</f>
        <v>8.2476000000000003</v>
      </c>
      <c r="Q126" s="85">
        <f>'Foglio deposito'!$C$77*'DATI STRUTTURA'!D79*'DATI STRUTTURA'!E79*'Foglio deposito'!$C$81</f>
        <v>10.8576</v>
      </c>
      <c r="S126" s="85">
        <f>(IF('Foglio deposito'!$AF$169='Foglio deposito'!AE177,'Foglio deposito'!$Q$118,0)+IF('Foglio deposito'!$AF$170='Foglio deposito'!AE177,'Foglio deposito'!$Q$119,0)+IF('Foglio deposito'!$AF$171='Foglio deposito'!AE177,'Foglio deposito'!$Q$120,0)+IF('Foglio deposito'!$AF$172='Foglio deposito'!AE177,'Foglio deposito'!$Q$121,0)+IF('Foglio deposito'!$AF$173='Foglio deposito'!AE177,'Foglio deposito'!$Q$122,0)+IF('Foglio deposito'!$AF$174='Foglio deposito'!AE177,'Foglio deposito'!$Q$123,0)+IF('Foglio deposito'!$AF$175='Foglio deposito'!AE177,'Foglio deposito'!$Q$124,0)+IF('Foglio deposito'!$AF$176='Foglio deposito'!AE177,'Foglio deposito'!$Q$125,0)+IF('Foglio deposito'!$AF$177='Foglio deposito'!AE177,'Foglio deposito'!$Q$126,0)+IF('Foglio deposito'!$AF$178='Foglio deposito'!AE177,'Foglio deposito'!$Q$127,0)+IF('Foglio deposito'!$AF$179='Foglio deposito'!AE177,'Foglio deposito'!$Q$128,0)+IF('Foglio deposito'!$AF$180='Foglio deposito'!AE177,'Foglio deposito'!$Q$129,0)+IF('Foglio deposito'!$AF$181='Foglio deposito'!AE177,'Foglio deposito'!$Q$130,0)+IF('Foglio deposito'!$AF$182='Foglio deposito'!AE177,'Foglio deposito'!$Q$131,0)+IF('Foglio deposito'!$AF$183='Foglio deposito'!AE177,'Foglio deposito'!$Q$132,0)+IF('Foglio deposito'!$AF$184='Foglio deposito'!AE177,'Foglio deposito'!$Q$133,0)+IF('Foglio deposito'!$AF$185='Foglio deposito'!AE177,'Foglio deposito'!$Q$134,0)+IF('Foglio deposito'!$AF$186='Foglio deposito'!AE177,'Foglio deposito'!$Q$135,0)+IF('Foglio deposito'!$AF$187='Foglio deposito'!AE177,'Foglio deposito'!$Q$136,0)+IF('Foglio deposito'!$AF$188='Foglio deposito'!AE177,'Foglio deposito'!$Q$137,0)+IF('Foglio deposito'!$AF$189='Foglio deposito'!AE177,'Foglio deposito'!$Q$138,0)+IF('Foglio deposito'!$AF$190='Foglio deposito'!AE177,'Foglio deposito'!$Q$139,0)+IF('Foglio deposito'!$AF$191='Foglio deposito'!AE177,'Foglio deposito'!$Q$140,0)+IF('Foglio deposito'!$AF$192='Foglio deposito'!AE177,'Foglio deposito'!$Q$141,0)+IF('Foglio deposito'!$AF$193='Foglio deposito'!AE177,'Foglio deposito'!$Q$142,0)+IF('Foglio deposito'!$AF$194='Foglio deposito'!AE177,'Foglio deposito'!$Q$144,0)+IF('Foglio deposito'!$AF$195='Foglio deposito'!AE177,'Foglio deposito'!$Q$143,0)+IF('Foglio deposito'!$AF$196='Foglio deposito'!AE177,'Foglio deposito'!$Q$145,0)+IF('Foglio deposito'!$AF$197='Foglio deposito'!AE177,'Foglio deposito'!$Q$146,0)+IF('Foglio deposito'!$AF$198='Foglio deposito'!AE177,'Foglio deposito'!$Q$147,0)+IF('Foglio deposito'!$AF$199='Foglio deposito'!AE177,'Foglio deposito'!$Q$148,0)+IF('Foglio deposito'!$AF$200='Foglio deposito'!AE177,'Foglio deposito'!$Q$149,0)+IF('Foglio deposito'!$AF$201='Foglio deposito'!AE177,'Foglio deposito'!$Q$150,0)+IF('Foglio deposito'!$AF$202='Foglio deposito'!AE177,'Foglio deposito'!$Q$151,0)+IF('Foglio deposito'!$AF$203='Foglio deposito'!AE177,'Foglio deposito'!$Q$152,0)+IF('Foglio deposito'!$AF$204='Foglio deposito'!AE177,'Foglio deposito'!$Q$153,0)+IF('Foglio deposito'!$AF$205='Foglio deposito'!AE177,'Foglio deposito'!$Q$154,0)+IF('Foglio deposito'!$AF$206='Foglio deposito'!AE177,'Foglio deposito'!$Q$155,0)+IF('Foglio deposito'!$AF$207='Foglio deposito'!AE177,'Foglio deposito'!$Q$156,0)+IF('Foglio deposito'!$AF$208='Foglio deposito'!AE177,'Foglio deposito'!$Q$157,0))/2+P126/2</f>
        <v>8.5086000000000013</v>
      </c>
      <c r="T126" s="85"/>
      <c r="AB126" s="855">
        <f>'DATI STRUTTURA'!N79</f>
        <v>4.5999999999999996</v>
      </c>
      <c r="AC126" s="855">
        <f>'DATI STRUTTURA'!K79</f>
        <v>2.5488000000000004</v>
      </c>
    </row>
    <row r="127" spans="2:29" x14ac:dyDescent="0.25">
      <c r="B127" s="10">
        <f>MINA('DATI STRUTTURA'!D32:E32)</f>
        <v>0.4</v>
      </c>
      <c r="C127" s="10">
        <f>MINA('DATI STRUTTURA'!D81:E81)</f>
        <v>0.4</v>
      </c>
      <c r="D127" s="10">
        <f>'DATI STRUTTURA'!B32</f>
        <v>11</v>
      </c>
      <c r="E127" s="142">
        <f>IF(B127=0,0,IF('Foglio deposito'!F127=0,0,LOOKUP('Foglio deposito'!F127,$D$117:$D$156,$C$117:$C$156)))</f>
        <v>0.4</v>
      </c>
      <c r="F127" s="93">
        <f>'DATI STRUTTURA'!H81</f>
        <v>10</v>
      </c>
      <c r="K127" s="93">
        <f>'DATI STRUTTURA'!H80</f>
        <v>9</v>
      </c>
      <c r="L127" s="349">
        <f>'DATI STRUTTURA'!I80+'DATI STRUTTURA'!L80+'Foglio deposito'!K181+'Foglio deposito'!$C$77*'DATI STRUTTURA'!D80*'DATI STRUTTURA'!E80*'Foglio deposito'!$C$81</f>
        <v>28.467211042551536</v>
      </c>
      <c r="M127" s="349">
        <f>'DATI STRUTTURA'!J80+'DATI STRUTTURA'!M80+'Foglio deposito'!L181</f>
        <v>6.4631902606378837</v>
      </c>
      <c r="N127" s="349">
        <f>'DATI STRUTTURA'!K80+'DATI STRUTTURA'!N80+'Foglio deposito'!M181</f>
        <v>9.7896000000000001</v>
      </c>
      <c r="O127" s="348"/>
      <c r="P127" s="85">
        <f>'Foglio deposito'!$C$77*'DATI STRUTTURA'!D31*'DATI STRUTTURA'!E31*'Foglio deposito'!$C$81</f>
        <v>10.335599999999999</v>
      </c>
      <c r="Q127" s="85">
        <f>'Foglio deposito'!$C$77*'DATI STRUTTURA'!D80*'DATI STRUTTURA'!E80*'Foglio deposito'!$C$81</f>
        <v>8.7696000000000005</v>
      </c>
      <c r="S127" s="85">
        <f>(IF('Foglio deposito'!$AF$169='Foglio deposito'!AE178,'Foglio deposito'!$Q$118,0)+IF('Foglio deposito'!$AF$170='Foglio deposito'!AE178,'Foglio deposito'!$Q$119,0)+IF('Foglio deposito'!$AF$171='Foglio deposito'!AE178,'Foglio deposito'!$Q$120,0)+IF('Foglio deposito'!$AF$172='Foglio deposito'!AE178,'Foglio deposito'!$Q$121,0)+IF('Foglio deposito'!$AF$173='Foglio deposito'!AE178,'Foglio deposito'!$Q$122,0)+IF('Foglio deposito'!$AF$174='Foglio deposito'!AE178,'Foglio deposito'!$Q$123,0)+IF('Foglio deposito'!$AF$175='Foglio deposito'!AE178,'Foglio deposito'!$Q$124,0)+IF('Foglio deposito'!$AF$176='Foglio deposito'!AE178,'Foglio deposito'!$Q$125,0)+IF('Foglio deposito'!$AF$177='Foglio deposito'!AE178,'Foglio deposito'!$Q$126,0)+IF('Foglio deposito'!$AF$178='Foglio deposito'!AE178,'Foglio deposito'!$Q$127,0)+IF('Foglio deposito'!$AF$179='Foglio deposito'!AE178,'Foglio deposito'!$Q$128,0)+IF('Foglio deposito'!$AF$180='Foglio deposito'!AE178,'Foglio deposito'!$Q$129,0)+IF('Foglio deposito'!$AF$181='Foglio deposito'!AE178,'Foglio deposito'!$Q$130,0)+IF('Foglio deposito'!$AF$182='Foglio deposito'!AE178,'Foglio deposito'!$Q$131,0)+IF('Foglio deposito'!$AF$183='Foglio deposito'!AE178,'Foglio deposito'!$Q$132,0)+IF('Foglio deposito'!$AF$184='Foglio deposito'!AE178,'Foglio deposito'!$Q$133,0)+IF('Foglio deposito'!$AF$185='Foglio deposito'!AE178,'Foglio deposito'!$Q$134,0)+IF('Foglio deposito'!$AF$186='Foglio deposito'!AE178,'Foglio deposito'!$Q$135,0)+IF('Foglio deposito'!$AF$187='Foglio deposito'!AE178,'Foglio deposito'!$Q$136,0)+IF('Foglio deposito'!$AF$188='Foglio deposito'!AE178,'Foglio deposito'!$Q$137,0)+IF('Foglio deposito'!$AF$189='Foglio deposito'!AE178,'Foglio deposito'!$Q$138,0)+IF('Foglio deposito'!$AF$190='Foglio deposito'!AE178,'Foglio deposito'!$Q$139,0)+IF('Foglio deposito'!$AF$191='Foglio deposito'!AE178,'Foglio deposito'!$Q$140,0)+IF('Foglio deposito'!$AF$192='Foglio deposito'!AE178,'Foglio deposito'!$Q$141,0)+IF('Foglio deposito'!$AF$193='Foglio deposito'!AE178,'Foglio deposito'!$Q$142,0)+IF('Foglio deposito'!$AF$194='Foglio deposito'!AE178,'Foglio deposito'!$Q$144,0)+IF('Foglio deposito'!$AF$195='Foglio deposito'!AE178,'Foglio deposito'!$Q$143,0)+IF('Foglio deposito'!$AF$196='Foglio deposito'!AE178,'Foglio deposito'!$Q$145,0)+IF('Foglio deposito'!$AF$197='Foglio deposito'!AE178,'Foglio deposito'!$Q$146,0)+IF('Foglio deposito'!$AF$198='Foglio deposito'!AE178,'Foglio deposito'!$Q$147,0)+IF('Foglio deposito'!$AF$199='Foglio deposito'!AE178,'Foglio deposito'!$Q$148,0)+IF('Foglio deposito'!$AF$200='Foglio deposito'!AE178,'Foglio deposito'!$Q$149,0)+IF('Foglio deposito'!$AF$201='Foglio deposito'!AE178,'Foglio deposito'!$Q$150,0)+IF('Foglio deposito'!$AF$202='Foglio deposito'!AE178,'Foglio deposito'!$Q$151,0)+IF('Foglio deposito'!$AF$203='Foglio deposito'!AE178,'Foglio deposito'!$Q$152,0)+IF('Foglio deposito'!$AF$204='Foglio deposito'!AE178,'Foglio deposito'!$Q$153,0)+IF('Foglio deposito'!$AF$205='Foglio deposito'!AE178,'Foglio deposito'!$Q$154,0)+IF('Foglio deposito'!$AF$206='Foglio deposito'!AE178,'Foglio deposito'!$Q$155,0)+IF('Foglio deposito'!$AF$207='Foglio deposito'!AE178,'Foglio deposito'!$Q$156,0)+IF('Foglio deposito'!$AF$208='Foglio deposito'!AE178,'Foglio deposito'!$Q$157,0))/2+P127/2</f>
        <v>12.9978</v>
      </c>
      <c r="T127" s="85"/>
      <c r="V127" s="546" t="s">
        <v>631</v>
      </c>
      <c r="W127" s="547"/>
      <c r="X127" s="547"/>
      <c r="Y127" s="548"/>
      <c r="AB127" s="855">
        <f>'DATI STRUTTURA'!N80</f>
        <v>7.5</v>
      </c>
      <c r="AC127" s="855">
        <f>'DATI STRUTTURA'!K80</f>
        <v>2.2896000000000005</v>
      </c>
    </row>
    <row r="128" spans="2:29" x14ac:dyDescent="0.25">
      <c r="B128" s="10">
        <f>MINA('DATI STRUTTURA'!D33:E33)</f>
        <v>0.4</v>
      </c>
      <c r="C128" s="10">
        <f>MINA('DATI STRUTTURA'!D82:E82)</f>
        <v>0.4</v>
      </c>
      <c r="D128" s="10">
        <f>'DATI STRUTTURA'!B33</f>
        <v>12</v>
      </c>
      <c r="E128" s="142">
        <f>IF(B128=0,0,IF('Foglio deposito'!F128=0,0,LOOKUP('Foglio deposito'!F128,$D$117:$D$156,$C$117:$C$156)))</f>
        <v>0.4</v>
      </c>
      <c r="F128" s="93">
        <f>'DATI STRUTTURA'!H82</f>
        <v>11</v>
      </c>
      <c r="K128" s="93">
        <f>'DATI STRUTTURA'!H81</f>
        <v>10</v>
      </c>
      <c r="L128" s="349">
        <f>'DATI STRUTTURA'!I81+'DATI STRUTTURA'!L81+'Foglio deposito'!K182+'Foglio deposito'!$C$77*'DATI STRUTTURA'!D81*'DATI STRUTTURA'!E81*'Foglio deposito'!$C$81</f>
        <v>41.248419246820241</v>
      </c>
      <c r="M128" s="349">
        <f>'DATI STRUTTURA'!J81+'DATI STRUTTURA'!M81+'Foglio deposito'!L182</f>
        <v>7.3647673117050605</v>
      </c>
      <c r="N128" s="349">
        <f>'DATI STRUTTURA'!K81+'DATI STRUTTURA'!N81+'Foglio deposito'!M182</f>
        <v>11.782400000000001</v>
      </c>
      <c r="O128" s="348"/>
      <c r="P128" s="85">
        <f>'Foglio deposito'!$C$77*'DATI STRUTTURA'!D32*'DATI STRUTTURA'!E32*'Foglio deposito'!$C$81</f>
        <v>65.771999999999991</v>
      </c>
      <c r="Q128" s="85">
        <f>'Foglio deposito'!$C$77*'DATI STRUTTURA'!D81*'DATI STRUTTURA'!E81*'Foglio deposito'!$C$81</f>
        <v>15.66</v>
      </c>
      <c r="S128" s="85">
        <f>(IF('Foglio deposito'!$AF$169='Foglio deposito'!AE179,'Foglio deposito'!$Q$118,0)+IF('Foglio deposito'!$AF$170='Foglio deposito'!AE179,'Foglio deposito'!$Q$119,0)+IF('Foglio deposito'!$AF$171='Foglio deposito'!AE179,'Foglio deposito'!$Q$120,0)+IF('Foglio deposito'!$AF$172='Foglio deposito'!AE179,'Foglio deposito'!$Q$121,0)+IF('Foglio deposito'!$AF$173='Foglio deposito'!AE179,'Foglio deposito'!$Q$122,0)+IF('Foglio deposito'!$AF$174='Foglio deposito'!AE179,'Foglio deposito'!$Q$123,0)+IF('Foglio deposito'!$AF$175='Foglio deposito'!AE179,'Foglio deposito'!$Q$124,0)+IF('Foglio deposito'!$AF$176='Foglio deposito'!AE179,'Foglio deposito'!$Q$125,0)+IF('Foglio deposito'!$AF$177='Foglio deposito'!AE179,'Foglio deposito'!$Q$126,0)+IF('Foglio deposito'!$AF$178='Foglio deposito'!AE179,'Foglio deposito'!$Q$127,0)+IF('Foglio deposito'!$AF$179='Foglio deposito'!AE179,'Foglio deposito'!$Q$128,0)+IF('Foglio deposito'!$AF$180='Foglio deposito'!AE179,'Foglio deposito'!$Q$129,0)+IF('Foglio deposito'!$AF$181='Foglio deposito'!AE179,'Foglio deposito'!$Q$130,0)+IF('Foglio deposito'!$AF$182='Foglio deposito'!AE179,'Foglio deposito'!$Q$131,0)+IF('Foglio deposito'!$AF$183='Foglio deposito'!AE179,'Foglio deposito'!$Q$132,0)+IF('Foglio deposito'!$AF$184='Foglio deposito'!AE179,'Foglio deposito'!$Q$133,0)+IF('Foglio deposito'!$AF$185='Foglio deposito'!AE179,'Foglio deposito'!$Q$134,0)+IF('Foglio deposito'!$AF$186='Foglio deposito'!AE179,'Foglio deposito'!$Q$135,0)+IF('Foglio deposito'!$AF$187='Foglio deposito'!AE179,'Foglio deposito'!$Q$136,0)+IF('Foglio deposito'!$AF$188='Foglio deposito'!AE179,'Foglio deposito'!$Q$137,0)+IF('Foglio deposito'!$AF$189='Foglio deposito'!AE179,'Foglio deposito'!$Q$138,0)+IF('Foglio deposito'!$AF$190='Foglio deposito'!AE179,'Foglio deposito'!$Q$139,0)+IF('Foglio deposito'!$AF$191='Foglio deposito'!AE179,'Foglio deposito'!$Q$140,0)+IF('Foglio deposito'!$AF$192='Foglio deposito'!AE179,'Foglio deposito'!$Q$141,0)+IF('Foglio deposito'!$AF$193='Foglio deposito'!AE179,'Foglio deposito'!$Q$142,0)+IF('Foglio deposito'!$AF$194='Foglio deposito'!AE179,'Foglio deposito'!$Q$144,0)+IF('Foglio deposito'!$AF$195='Foglio deposito'!AE179,'Foglio deposito'!$Q$143,0)+IF('Foglio deposito'!$AF$196='Foglio deposito'!AE179,'Foglio deposito'!$Q$145,0)+IF('Foglio deposito'!$AF$197='Foglio deposito'!AE179,'Foglio deposito'!$Q$146,0)+IF('Foglio deposito'!$AF$198='Foglio deposito'!AE179,'Foglio deposito'!$Q$147,0)+IF('Foglio deposito'!$AF$199='Foglio deposito'!AE179,'Foglio deposito'!$Q$148,0)+IF('Foglio deposito'!$AF$200='Foglio deposito'!AE179,'Foglio deposito'!$Q$149,0)+IF('Foglio deposito'!$AF$201='Foglio deposito'!AE179,'Foglio deposito'!$Q$150,0)+IF('Foglio deposito'!$AF$202='Foglio deposito'!AE179,'Foglio deposito'!$Q$151,0)+IF('Foglio deposito'!$AF$203='Foglio deposito'!AE179,'Foglio deposito'!$Q$152,0)+IF('Foglio deposito'!$AF$204='Foglio deposito'!AE179,'Foglio deposito'!$Q$153,0)+IF('Foglio deposito'!$AF$205='Foglio deposito'!AE179,'Foglio deposito'!$Q$154,0)+IF('Foglio deposito'!$AF$206='Foglio deposito'!AE179,'Foglio deposito'!$Q$155,0)+IF('Foglio deposito'!$AF$207='Foglio deposito'!AE179,'Foglio deposito'!$Q$156,0)+IF('Foglio deposito'!$AF$208='Foglio deposito'!AE179,'Foglio deposito'!$Q$157,0))/2+P128/2</f>
        <v>66.293999999999997</v>
      </c>
      <c r="T128" s="85"/>
      <c r="V128" s="549">
        <f>IF('ANALISI STATICA LINEARE'!C133&gt;'ANALISI STATICA LINEARE'!C134,IF('ANALISI STATICA LINEARE'!C135&lt;0.3,1,0),IF('ANALISI STATICA LINEARE'!C135&lt;0.1,1,0))</f>
        <v>1</v>
      </c>
      <c r="W128" s="545">
        <f>IF('ANALISI STATICA LINEARE'!D133&gt;'ANALISI STATICA LINEARE'!D134,IF('ANALISI STATICA LINEARE'!D135&lt;0.3,1,0),IF('ANALISI STATICA LINEARE'!D135&lt;0.1,1,0))</f>
        <v>1</v>
      </c>
      <c r="X128" s="545">
        <f>IF('ANALISI STATICA LINEARE'!E133&gt;'ANALISI STATICA LINEARE'!E134,IF('ANALISI STATICA LINEARE'!E135&lt;0.3,1,0),IF('ANALISI STATICA LINEARE'!E135&lt;0.1,1,0))</f>
        <v>1</v>
      </c>
      <c r="Y128" s="550">
        <f>IF('ANALISI STATICA LINEARE'!F133&gt;'ANALISI STATICA LINEARE'!F134,IF('ANALISI STATICA LINEARE'!F135&lt;0.3,1,0),IF('ANALISI STATICA LINEARE'!F135&lt;0.1,1,0))</f>
        <v>1</v>
      </c>
      <c r="AB128" s="855">
        <f>'DATI STRUTTURA'!N81</f>
        <v>9.5</v>
      </c>
      <c r="AC128" s="855">
        <f>'DATI STRUTTURA'!K81</f>
        <v>2.2824000000000004</v>
      </c>
    </row>
    <row r="129" spans="2:29" x14ac:dyDescent="0.25">
      <c r="B129" s="10">
        <f>MINA('DATI STRUTTURA'!D34:E34)</f>
        <v>0.4</v>
      </c>
      <c r="C129" s="10">
        <f>MINA('DATI STRUTTURA'!D83:E83)</f>
        <v>0.4</v>
      </c>
      <c r="D129" s="10">
        <f>'DATI STRUTTURA'!B34</f>
        <v>13</v>
      </c>
      <c r="E129" s="142">
        <f>IF(B129=0,0,IF('Foglio deposito'!F129=0,0,LOOKUP('Foglio deposito'!F129,$D$117:$D$156,$C$117:$C$156)))</f>
        <v>0.4</v>
      </c>
      <c r="F129" s="93">
        <f>'DATI STRUTTURA'!H83</f>
        <v>12</v>
      </c>
      <c r="K129" s="93">
        <f>'DATI STRUTTURA'!H82</f>
        <v>11</v>
      </c>
      <c r="L129" s="349">
        <f>'DATI STRUTTURA'!I82+'DATI STRUTTURA'!L82+'Foglio deposito'!K183+'Foglio deposito'!$C$77*'DATI STRUTTURA'!D82*'DATI STRUTTURA'!E82*'Foglio deposito'!$C$81</f>
        <v>83.318652804762365</v>
      </c>
      <c r="M129" s="349">
        <f>'DATI STRUTTURA'!J82+'DATI STRUTTURA'!M82+'Foglio deposito'!L183</f>
        <v>51.798213201190592</v>
      </c>
      <c r="N129" s="349">
        <f>'DATI STRUTTURA'!K82+'DATI STRUTTURA'!N82+'Foglio deposito'!M183</f>
        <v>16.236000000000001</v>
      </c>
      <c r="O129" s="348"/>
      <c r="P129" s="85">
        <f>'Foglio deposito'!$C$77*'DATI STRUTTURA'!D33*'DATI STRUTTURA'!E33*'Foglio deposito'!$C$81</f>
        <v>30.275999999999996</v>
      </c>
      <c r="Q129" s="85">
        <f>'Foglio deposito'!$C$77*'DATI STRUTTURA'!D82*'DATI STRUTTURA'!E82*'Foglio deposito'!$C$81</f>
        <v>66.816000000000003</v>
      </c>
      <c r="S129" s="85">
        <f>(IF('Foglio deposito'!$AF$169='Foglio deposito'!AE180,'Foglio deposito'!$Q$118,0)+IF('Foglio deposito'!$AF$170='Foglio deposito'!AE180,'Foglio deposito'!$Q$119,0)+IF('Foglio deposito'!$AF$171='Foglio deposito'!AE180,'Foglio deposito'!$Q$120,0)+IF('Foglio deposito'!$AF$172='Foglio deposito'!AE180,'Foglio deposito'!$Q$121,0)+IF('Foglio deposito'!$AF$173='Foglio deposito'!AE180,'Foglio deposito'!$Q$122,0)+IF('Foglio deposito'!$AF$174='Foglio deposito'!AE180,'Foglio deposito'!$Q$123,0)+IF('Foglio deposito'!$AF$175='Foglio deposito'!AE180,'Foglio deposito'!$Q$124,0)+IF('Foglio deposito'!$AF$176='Foglio deposito'!AE180,'Foglio deposito'!$Q$125,0)+IF('Foglio deposito'!$AF$177='Foglio deposito'!AE180,'Foglio deposito'!$Q$126,0)+IF('Foglio deposito'!$AF$178='Foglio deposito'!AE180,'Foglio deposito'!$Q$127,0)+IF('Foglio deposito'!$AF$179='Foglio deposito'!AE180,'Foglio deposito'!$Q$128,0)+IF('Foglio deposito'!$AF$180='Foglio deposito'!AE180,'Foglio deposito'!$Q$129,0)+IF('Foglio deposito'!$AF$181='Foglio deposito'!AE180,'Foglio deposito'!$Q$130,0)+IF('Foglio deposito'!$AF$182='Foglio deposito'!AE180,'Foglio deposito'!$Q$131,0)+IF('Foglio deposito'!$AF$183='Foglio deposito'!AE180,'Foglio deposito'!$Q$132,0)+IF('Foglio deposito'!$AF$184='Foglio deposito'!AE180,'Foglio deposito'!$Q$133,0)+IF('Foglio deposito'!$AF$185='Foglio deposito'!AE180,'Foglio deposito'!$Q$134,0)+IF('Foglio deposito'!$AF$186='Foglio deposito'!AE180,'Foglio deposito'!$Q$135,0)+IF('Foglio deposito'!$AF$187='Foglio deposito'!AE180,'Foglio deposito'!$Q$136,0)+IF('Foglio deposito'!$AF$188='Foglio deposito'!AE180,'Foglio deposito'!$Q$137,0)+IF('Foglio deposito'!$AF$189='Foglio deposito'!AE180,'Foglio deposito'!$Q$138,0)+IF('Foglio deposito'!$AF$190='Foglio deposito'!AE180,'Foglio deposito'!$Q$139,0)+IF('Foglio deposito'!$AF$191='Foglio deposito'!AE180,'Foglio deposito'!$Q$140,0)+IF('Foglio deposito'!$AF$192='Foglio deposito'!AE180,'Foglio deposito'!$Q$141,0)+IF('Foglio deposito'!$AF$193='Foglio deposito'!AE180,'Foglio deposito'!$Q$142,0)+IF('Foglio deposito'!$AF$194='Foglio deposito'!AE180,'Foglio deposito'!$Q$144,0)+IF('Foglio deposito'!$AF$195='Foglio deposito'!AE180,'Foglio deposito'!$Q$143,0)+IF('Foglio deposito'!$AF$196='Foglio deposito'!AE180,'Foglio deposito'!$Q$145,0)+IF('Foglio deposito'!$AF$197='Foglio deposito'!AE180,'Foglio deposito'!$Q$146,0)+IF('Foglio deposito'!$AF$198='Foglio deposito'!AE180,'Foglio deposito'!$Q$147,0)+IF('Foglio deposito'!$AF$199='Foglio deposito'!AE180,'Foglio deposito'!$Q$148,0)+IF('Foglio deposito'!$AF$200='Foglio deposito'!AE180,'Foglio deposito'!$Q$149,0)+IF('Foglio deposito'!$AF$201='Foglio deposito'!AE180,'Foglio deposito'!$Q$150,0)+IF('Foglio deposito'!$AF$202='Foglio deposito'!AE180,'Foglio deposito'!$Q$151,0)+IF('Foglio deposito'!$AF$203='Foglio deposito'!AE180,'Foglio deposito'!$Q$152,0)+IF('Foglio deposito'!$AF$204='Foglio deposito'!AE180,'Foglio deposito'!$Q$153,0)+IF('Foglio deposito'!$AF$205='Foglio deposito'!AE180,'Foglio deposito'!$Q$154,0)+IF('Foglio deposito'!$AF$206='Foglio deposito'!AE180,'Foglio deposito'!$Q$155,0)+IF('Foglio deposito'!$AF$207='Foglio deposito'!AE180,'Foglio deposito'!$Q$156,0)+IF('Foglio deposito'!$AF$208='Foglio deposito'!AE180,'Foglio deposito'!$Q$157,0))/2+P129/2</f>
        <v>30.536999999999999</v>
      </c>
      <c r="T129" s="85"/>
      <c r="V129" s="551" t="s">
        <v>632</v>
      </c>
      <c r="W129" s="471"/>
      <c r="X129" s="471"/>
      <c r="Y129" s="552"/>
      <c r="AB129" s="855">
        <f>'DATI STRUTTURA'!N82</f>
        <v>14.22</v>
      </c>
      <c r="AC129" s="855">
        <f>'DATI STRUTTURA'!K82</f>
        <v>2.016</v>
      </c>
    </row>
    <row r="130" spans="2:29" x14ac:dyDescent="0.25">
      <c r="B130" s="10">
        <f>MINA('DATI STRUTTURA'!D35:E35)</f>
        <v>0.4</v>
      </c>
      <c r="C130" s="10">
        <f>MINA('DATI STRUTTURA'!D84:E84)</f>
        <v>0.4</v>
      </c>
      <c r="D130" s="10">
        <f>'DATI STRUTTURA'!B35</f>
        <v>14</v>
      </c>
      <c r="E130" s="142">
        <f>IF(B130=0,0,IF('Foglio deposito'!F130=0,0,LOOKUP('Foglio deposito'!F130,$D$117:$D$156,$C$117:$C$156)))</f>
        <v>0.4</v>
      </c>
      <c r="F130" s="93">
        <f>'DATI STRUTTURA'!H84</f>
        <v>13</v>
      </c>
      <c r="K130" s="93">
        <f>'DATI STRUTTURA'!H83</f>
        <v>12</v>
      </c>
      <c r="L130" s="349">
        <f>'DATI STRUTTURA'!I83+'DATI STRUTTURA'!L83+'Foglio deposito'!K184+'Foglio deposito'!$C$77*'DATI STRUTTURA'!D83*'DATI STRUTTURA'!E83*'Foglio deposito'!$C$81</f>
        <v>65.681226463265887</v>
      </c>
      <c r="M130" s="349">
        <f>'DATI STRUTTURA'!J83+'DATI STRUTTURA'!M83+'Foglio deposito'!L184</f>
        <v>32.808519115816473</v>
      </c>
      <c r="N130" s="349">
        <f>'DATI STRUTTURA'!K83+'DATI STRUTTURA'!N83+'Foglio deposito'!M184</f>
        <v>19.091999999999999</v>
      </c>
      <c r="O130" s="348"/>
      <c r="P130" s="85">
        <f>'Foglio deposito'!$C$77*'DATI STRUTTURA'!D34*'DATI STRUTTURA'!E34*'Foglio deposito'!$C$81</f>
        <v>42.803999999999995</v>
      </c>
      <c r="Q130" s="85">
        <f>'Foglio deposito'!$C$77*'DATI STRUTTURA'!D83*'DATI STRUTTURA'!E83*'Foglio deposito'!$C$81</f>
        <v>30.798000000000002</v>
      </c>
      <c r="S130" s="85">
        <f>(IF('Foglio deposito'!$AF$169='Foglio deposito'!AE181,'Foglio deposito'!$Q$118,0)+IF('Foglio deposito'!$AF$170='Foglio deposito'!AE181,'Foglio deposito'!$Q$119,0)+IF('Foglio deposito'!$AF$171='Foglio deposito'!AE181,'Foglio deposito'!$Q$120,0)+IF('Foglio deposito'!$AF$172='Foglio deposito'!AE181,'Foglio deposito'!$Q$121,0)+IF('Foglio deposito'!$AF$173='Foglio deposito'!AE181,'Foglio deposito'!$Q$122,0)+IF('Foglio deposito'!$AF$174='Foglio deposito'!AE181,'Foglio deposito'!$Q$123,0)+IF('Foglio deposito'!$AF$175='Foglio deposito'!AE181,'Foglio deposito'!$Q$124,0)+IF('Foglio deposito'!$AF$176='Foglio deposito'!AE181,'Foglio deposito'!$Q$125,0)+IF('Foglio deposito'!$AF$177='Foglio deposito'!AE181,'Foglio deposito'!$Q$126,0)+IF('Foglio deposito'!$AF$178='Foglio deposito'!AE181,'Foglio deposito'!$Q$127,0)+IF('Foglio deposito'!$AF$179='Foglio deposito'!AE181,'Foglio deposito'!$Q$128,0)+IF('Foglio deposito'!$AF$180='Foglio deposito'!AE181,'Foglio deposito'!$Q$129,0)+IF('Foglio deposito'!$AF$181='Foglio deposito'!AE181,'Foglio deposito'!$Q$130,0)+IF('Foglio deposito'!$AF$182='Foglio deposito'!AE181,'Foglio deposito'!$Q$131,0)+IF('Foglio deposito'!$AF$183='Foglio deposito'!AE181,'Foglio deposito'!$Q$132,0)+IF('Foglio deposito'!$AF$184='Foglio deposito'!AE181,'Foglio deposito'!$Q$133,0)+IF('Foglio deposito'!$AF$185='Foglio deposito'!AE181,'Foglio deposito'!$Q$134,0)+IF('Foglio deposito'!$AF$186='Foglio deposito'!AE181,'Foglio deposito'!$Q$135,0)+IF('Foglio deposito'!$AF$187='Foglio deposito'!AE181,'Foglio deposito'!$Q$136,0)+IF('Foglio deposito'!$AF$188='Foglio deposito'!AE181,'Foglio deposito'!$Q$137,0)+IF('Foglio deposito'!$AF$189='Foglio deposito'!AE181,'Foglio deposito'!$Q$138,0)+IF('Foglio deposito'!$AF$190='Foglio deposito'!AE181,'Foglio deposito'!$Q$139,0)+IF('Foglio deposito'!$AF$191='Foglio deposito'!AE181,'Foglio deposito'!$Q$140,0)+IF('Foglio deposito'!$AF$192='Foglio deposito'!AE181,'Foglio deposito'!$Q$141,0)+IF('Foglio deposito'!$AF$193='Foglio deposito'!AE181,'Foglio deposito'!$Q$142,0)+IF('Foglio deposito'!$AF$194='Foglio deposito'!AE181,'Foglio deposito'!$Q$144,0)+IF('Foglio deposito'!$AF$195='Foglio deposito'!AE181,'Foglio deposito'!$Q$143,0)+IF('Foglio deposito'!$AF$196='Foglio deposito'!AE181,'Foglio deposito'!$Q$145,0)+IF('Foglio deposito'!$AF$197='Foglio deposito'!AE181,'Foglio deposito'!$Q$146,0)+IF('Foglio deposito'!$AF$198='Foglio deposito'!AE181,'Foglio deposito'!$Q$147,0)+IF('Foglio deposito'!$AF$199='Foglio deposito'!AE181,'Foglio deposito'!$Q$148,0)+IF('Foglio deposito'!$AF$200='Foglio deposito'!AE181,'Foglio deposito'!$Q$149,0)+IF('Foglio deposito'!$AF$201='Foglio deposito'!AE181,'Foglio deposito'!$Q$150,0)+IF('Foglio deposito'!$AF$202='Foglio deposito'!AE181,'Foglio deposito'!$Q$151,0)+IF('Foglio deposito'!$AF$203='Foglio deposito'!AE181,'Foglio deposito'!$Q$152,0)+IF('Foglio deposito'!$AF$204='Foglio deposito'!AE181,'Foglio deposito'!$Q$153,0)+IF('Foglio deposito'!$AF$205='Foglio deposito'!AE181,'Foglio deposito'!$Q$154,0)+IF('Foglio deposito'!$AF$206='Foglio deposito'!AE181,'Foglio deposito'!$Q$155,0)+IF('Foglio deposito'!$AF$207='Foglio deposito'!AE181,'Foglio deposito'!$Q$156,0)+IF('Foglio deposito'!$AF$208='Foglio deposito'!AE181,'Foglio deposito'!$Q$157,0))/2+P130/2</f>
        <v>43.064999999999998</v>
      </c>
      <c r="T130" s="85"/>
      <c r="V130" s="553">
        <f>IF('ANALISI STATICA LINEARE'!F102="verificato",1,0)</f>
        <v>1</v>
      </c>
      <c r="W130" s="471"/>
      <c r="X130" s="471"/>
      <c r="Y130" s="552"/>
      <c r="AB130" s="855">
        <f>'DATI STRUTTURA'!N83</f>
        <v>16.5</v>
      </c>
      <c r="AC130" s="855">
        <f>'DATI STRUTTURA'!K83</f>
        <v>2.5920000000000005</v>
      </c>
    </row>
    <row r="131" spans="2:29" x14ac:dyDescent="0.25">
      <c r="B131" s="10">
        <f>MINA('DATI STRUTTURA'!D36:E36)</f>
        <v>0.4</v>
      </c>
      <c r="C131" s="10">
        <f>MINA('DATI STRUTTURA'!D85:E85)</f>
        <v>0.4</v>
      </c>
      <c r="D131" s="10">
        <f>'DATI STRUTTURA'!B36</f>
        <v>15</v>
      </c>
      <c r="E131" s="142">
        <f>IF(B131=0,0,IF('Foglio deposito'!F131=0,0,LOOKUP('Foglio deposito'!F131,$D$117:$D$156,$C$117:$C$156)))</f>
        <v>0.4</v>
      </c>
      <c r="F131" s="93">
        <f>'DATI STRUTTURA'!H85</f>
        <v>14</v>
      </c>
      <c r="K131" s="93">
        <f>'DATI STRUTTURA'!H84</f>
        <v>13</v>
      </c>
      <c r="L131" s="349">
        <f>'DATI STRUTTURA'!I84+'DATI STRUTTURA'!L84+'Foglio deposito'!K185+'Foglio deposito'!$C$77*'DATI STRUTTURA'!D84*'DATI STRUTTURA'!E84*'Foglio deposito'!$C$81</f>
        <v>84.499244911412234</v>
      </c>
      <c r="M131" s="349">
        <f>'DATI STRUTTURA'!J84+'DATI STRUTTURA'!M84+'Foglio deposito'!L185</f>
        <v>15.070623727853061</v>
      </c>
      <c r="N131" s="349">
        <f>'DATI STRUTTURA'!K84+'DATI STRUTTURA'!N84+'Foglio deposito'!M185</f>
        <v>18.0168</v>
      </c>
      <c r="O131" s="348"/>
      <c r="P131" s="85">
        <f>'Foglio deposito'!$C$77*'DATI STRUTTURA'!D35*'DATI STRUTTURA'!E35*'Foglio deposito'!$C$81</f>
        <v>30.275999999999996</v>
      </c>
      <c r="Q131" s="85">
        <f>'Foglio deposito'!$C$77*'DATI STRUTTURA'!D84*'DATI STRUTTURA'!E84*'Foglio deposito'!$C$81</f>
        <v>43.326000000000001</v>
      </c>
      <c r="S131" s="85">
        <f>(IF('Foglio deposito'!$AF$169='Foglio deposito'!AE182,'Foglio deposito'!$Q$118,0)+IF('Foglio deposito'!$AF$170='Foglio deposito'!AE182,'Foglio deposito'!$Q$119,0)+IF('Foglio deposito'!$AF$171='Foglio deposito'!AE182,'Foglio deposito'!$Q$120,0)+IF('Foglio deposito'!$AF$172='Foglio deposito'!AE182,'Foglio deposito'!$Q$121,0)+IF('Foglio deposito'!$AF$173='Foglio deposito'!AE182,'Foglio deposito'!$Q$122,0)+IF('Foglio deposito'!$AF$174='Foglio deposito'!AE182,'Foglio deposito'!$Q$123,0)+IF('Foglio deposito'!$AF$175='Foglio deposito'!AE182,'Foglio deposito'!$Q$124,0)+IF('Foglio deposito'!$AF$176='Foglio deposito'!AE182,'Foglio deposito'!$Q$125,0)+IF('Foglio deposito'!$AF$177='Foglio deposito'!AE182,'Foglio deposito'!$Q$126,0)+IF('Foglio deposito'!$AF$178='Foglio deposito'!AE182,'Foglio deposito'!$Q$127,0)+IF('Foglio deposito'!$AF$179='Foglio deposito'!AE182,'Foglio deposito'!$Q$128,0)+IF('Foglio deposito'!$AF$180='Foglio deposito'!AE182,'Foglio deposito'!$Q$129,0)+IF('Foglio deposito'!$AF$181='Foglio deposito'!AE182,'Foglio deposito'!$Q$130,0)+IF('Foglio deposito'!$AF$182='Foglio deposito'!AE182,'Foglio deposito'!$Q$131,0)+IF('Foglio deposito'!$AF$183='Foglio deposito'!AE182,'Foglio deposito'!$Q$132,0)+IF('Foglio deposito'!$AF$184='Foglio deposito'!AE182,'Foglio deposito'!$Q$133,0)+IF('Foglio deposito'!$AF$185='Foglio deposito'!AE182,'Foglio deposito'!$Q$134,0)+IF('Foglio deposito'!$AF$186='Foglio deposito'!AE182,'Foglio deposito'!$Q$135,0)+IF('Foglio deposito'!$AF$187='Foglio deposito'!AE182,'Foglio deposito'!$Q$136,0)+IF('Foglio deposito'!$AF$188='Foglio deposito'!AE182,'Foglio deposito'!$Q$137,0)+IF('Foglio deposito'!$AF$189='Foglio deposito'!AE182,'Foglio deposito'!$Q$138,0)+IF('Foglio deposito'!$AF$190='Foglio deposito'!AE182,'Foglio deposito'!$Q$139,0)+IF('Foglio deposito'!$AF$191='Foglio deposito'!AE182,'Foglio deposito'!$Q$140,0)+IF('Foglio deposito'!$AF$192='Foglio deposito'!AE182,'Foglio deposito'!$Q$141,0)+IF('Foglio deposito'!$AF$193='Foglio deposito'!AE182,'Foglio deposito'!$Q$142,0)+IF('Foglio deposito'!$AF$194='Foglio deposito'!AE182,'Foglio deposito'!$Q$144,0)+IF('Foglio deposito'!$AF$195='Foglio deposito'!AE182,'Foglio deposito'!$Q$143,0)+IF('Foglio deposito'!$AF$196='Foglio deposito'!AE182,'Foglio deposito'!$Q$145,0)+IF('Foglio deposito'!$AF$197='Foglio deposito'!AE182,'Foglio deposito'!$Q$146,0)+IF('Foglio deposito'!$AF$198='Foglio deposito'!AE182,'Foglio deposito'!$Q$147,0)+IF('Foglio deposito'!$AF$199='Foglio deposito'!AE182,'Foglio deposito'!$Q$148,0)+IF('Foglio deposito'!$AF$200='Foglio deposito'!AE182,'Foglio deposito'!$Q$149,0)+IF('Foglio deposito'!$AF$201='Foglio deposito'!AE182,'Foglio deposito'!$Q$150,0)+IF('Foglio deposito'!$AF$202='Foglio deposito'!AE182,'Foglio deposito'!$Q$151,0)+IF('Foglio deposito'!$AF$203='Foglio deposito'!AE182,'Foglio deposito'!$Q$152,0)+IF('Foglio deposito'!$AF$204='Foglio deposito'!AE182,'Foglio deposito'!$Q$153,0)+IF('Foglio deposito'!$AF$205='Foglio deposito'!AE182,'Foglio deposito'!$Q$154,0)+IF('Foglio deposito'!$AF$206='Foglio deposito'!AE182,'Foglio deposito'!$Q$155,0)+IF('Foglio deposito'!$AF$207='Foglio deposito'!AE182,'Foglio deposito'!$Q$156,0)+IF('Foglio deposito'!$AF$208='Foglio deposito'!AE182,'Foglio deposito'!$Q$157,0))/2+P131/2</f>
        <v>30.536999999999999</v>
      </c>
      <c r="T131" s="85"/>
      <c r="V131" s="553">
        <f>IF('ANALISI STATICA LINEARE'!F115="verificato",1,0)</f>
        <v>1</v>
      </c>
      <c r="W131" s="471"/>
      <c r="X131" s="471"/>
      <c r="Y131" s="552"/>
      <c r="AB131" s="855">
        <f>'DATI STRUTTURA'!N84</f>
        <v>15</v>
      </c>
      <c r="AC131" s="855">
        <f>'DATI STRUTTURA'!K84</f>
        <v>3.0168000000000008</v>
      </c>
    </row>
    <row r="132" spans="2:29" x14ac:dyDescent="0.25">
      <c r="B132" s="10">
        <f>MINA('DATI STRUTTURA'!D37:E37)</f>
        <v>0.4</v>
      </c>
      <c r="C132" s="10">
        <f>MINA('DATI STRUTTURA'!D86:E86)</f>
        <v>0.4</v>
      </c>
      <c r="D132" s="10">
        <f>'DATI STRUTTURA'!B37</f>
        <v>16</v>
      </c>
      <c r="E132" s="142">
        <f>IF(B132=0,0,IF('Foglio deposito'!F132=0,0,LOOKUP('Foglio deposito'!F132,$D$117:$D$156,$C$117:$C$156)))</f>
        <v>0.4</v>
      </c>
      <c r="F132" s="93">
        <f>'DATI STRUTTURA'!H86</f>
        <v>15</v>
      </c>
      <c r="K132" s="93">
        <f>'DATI STRUTTURA'!H85</f>
        <v>14</v>
      </c>
      <c r="L132" s="349">
        <f>'DATI STRUTTURA'!I85+'DATI STRUTTURA'!L85+'Foglio deposito'!K186+'Foglio deposito'!$C$77*'DATI STRUTTURA'!D85*'DATI STRUTTURA'!E85*'Foglio deposito'!$C$81</f>
        <v>64.515109634014124</v>
      </c>
      <c r="M132" s="349">
        <f>'DATI STRUTTURA'!J85+'DATI STRUTTURA'!M85+'Foglio deposito'!L186</f>
        <v>12.837814908503532</v>
      </c>
      <c r="N132" s="349">
        <f>'DATI STRUTTURA'!K85+'DATI STRUTTURA'!N85+'Foglio deposito'!M186</f>
        <v>12.304</v>
      </c>
      <c r="O132" s="348"/>
      <c r="P132" s="85">
        <f>'Foglio deposito'!$C$77*'DATI STRUTTURA'!D36*'DATI STRUTTURA'!E36*'Foglio deposito'!$C$81</f>
        <v>55.331999999999994</v>
      </c>
      <c r="Q132" s="85">
        <f>'Foglio deposito'!$C$77*'DATI STRUTTURA'!D85*'DATI STRUTTURA'!E85*'Foglio deposito'!$C$81</f>
        <v>30.798000000000002</v>
      </c>
      <c r="S132" s="85">
        <f>(IF('Foglio deposito'!$AF$169='Foglio deposito'!AE183,'Foglio deposito'!$Q$118,0)+IF('Foglio deposito'!$AF$170='Foglio deposito'!AE183,'Foglio deposito'!$Q$119,0)+IF('Foglio deposito'!$AF$171='Foglio deposito'!AE183,'Foglio deposito'!$Q$120,0)+IF('Foglio deposito'!$AF$172='Foglio deposito'!AE183,'Foglio deposito'!$Q$121,0)+IF('Foglio deposito'!$AF$173='Foglio deposito'!AE183,'Foglio deposito'!$Q$122,0)+IF('Foglio deposito'!$AF$174='Foglio deposito'!AE183,'Foglio deposito'!$Q$123,0)+IF('Foglio deposito'!$AF$175='Foglio deposito'!AE183,'Foglio deposito'!$Q$124,0)+IF('Foglio deposito'!$AF$176='Foglio deposito'!AE183,'Foglio deposito'!$Q$125,0)+IF('Foglio deposito'!$AF$177='Foglio deposito'!AE183,'Foglio deposito'!$Q$126,0)+IF('Foglio deposito'!$AF$178='Foglio deposito'!AE183,'Foglio deposito'!$Q$127,0)+IF('Foglio deposito'!$AF$179='Foglio deposito'!AE183,'Foglio deposito'!$Q$128,0)+IF('Foglio deposito'!$AF$180='Foglio deposito'!AE183,'Foglio deposito'!$Q$129,0)+IF('Foglio deposito'!$AF$181='Foglio deposito'!AE183,'Foglio deposito'!$Q$130,0)+IF('Foglio deposito'!$AF$182='Foglio deposito'!AE183,'Foglio deposito'!$Q$131,0)+IF('Foglio deposito'!$AF$183='Foglio deposito'!AE183,'Foglio deposito'!$Q$132,0)+IF('Foglio deposito'!$AF$184='Foglio deposito'!AE183,'Foglio deposito'!$Q$133,0)+IF('Foglio deposito'!$AF$185='Foglio deposito'!AE183,'Foglio deposito'!$Q$134,0)+IF('Foglio deposito'!$AF$186='Foglio deposito'!AE183,'Foglio deposito'!$Q$135,0)+IF('Foglio deposito'!$AF$187='Foglio deposito'!AE183,'Foglio deposito'!$Q$136,0)+IF('Foglio deposito'!$AF$188='Foglio deposito'!AE183,'Foglio deposito'!$Q$137,0)+IF('Foglio deposito'!$AF$189='Foglio deposito'!AE183,'Foglio deposito'!$Q$138,0)+IF('Foglio deposito'!$AF$190='Foglio deposito'!AE183,'Foglio deposito'!$Q$139,0)+IF('Foglio deposito'!$AF$191='Foglio deposito'!AE183,'Foglio deposito'!$Q$140,0)+IF('Foglio deposito'!$AF$192='Foglio deposito'!AE183,'Foglio deposito'!$Q$141,0)+IF('Foglio deposito'!$AF$193='Foglio deposito'!AE183,'Foglio deposito'!$Q$142,0)+IF('Foglio deposito'!$AF$194='Foglio deposito'!AE183,'Foglio deposito'!$Q$144,0)+IF('Foglio deposito'!$AF$195='Foglio deposito'!AE183,'Foglio deposito'!$Q$143,0)+IF('Foglio deposito'!$AF$196='Foglio deposito'!AE183,'Foglio deposito'!$Q$145,0)+IF('Foglio deposito'!$AF$197='Foglio deposito'!AE183,'Foglio deposito'!$Q$146,0)+IF('Foglio deposito'!$AF$198='Foglio deposito'!AE183,'Foglio deposito'!$Q$147,0)+IF('Foglio deposito'!$AF$199='Foglio deposito'!AE183,'Foglio deposito'!$Q$148,0)+IF('Foglio deposito'!$AF$200='Foglio deposito'!AE183,'Foglio deposito'!$Q$149,0)+IF('Foglio deposito'!$AF$201='Foglio deposito'!AE183,'Foglio deposito'!$Q$150,0)+IF('Foglio deposito'!$AF$202='Foglio deposito'!AE183,'Foglio deposito'!$Q$151,0)+IF('Foglio deposito'!$AF$203='Foglio deposito'!AE183,'Foglio deposito'!$Q$152,0)+IF('Foglio deposito'!$AF$204='Foglio deposito'!AE183,'Foglio deposito'!$Q$153,0)+IF('Foglio deposito'!$AF$205='Foglio deposito'!AE183,'Foglio deposito'!$Q$154,0)+IF('Foglio deposito'!$AF$206='Foglio deposito'!AE183,'Foglio deposito'!$Q$155,0)+IF('Foglio deposito'!$AF$207='Foglio deposito'!AE183,'Foglio deposito'!$Q$156,0)+IF('Foglio deposito'!$AF$208='Foglio deposito'!AE183,'Foglio deposito'!$Q$157,0))/2+P132/2</f>
        <v>55.331999999999994</v>
      </c>
      <c r="T132" s="85"/>
      <c r="V132" s="553">
        <f>IF('ANALISI STATICA LINEARE'!D126="verificato",1,0)</f>
        <v>1</v>
      </c>
      <c r="W132" s="471"/>
      <c r="X132" s="471"/>
      <c r="Y132" s="552"/>
      <c r="AB132" s="855">
        <f>'DATI STRUTTURA'!N85</f>
        <v>10</v>
      </c>
      <c r="AC132" s="855">
        <f>'DATI STRUTTURA'!K85</f>
        <v>2.3040000000000003</v>
      </c>
    </row>
    <row r="133" spans="2:29" x14ac:dyDescent="0.25">
      <c r="B133" s="10">
        <f>MINA('DATI STRUTTURA'!D38:E38)</f>
        <v>0</v>
      </c>
      <c r="C133" s="10">
        <f>MINA('DATI STRUTTURA'!D87:E87)</f>
        <v>0.4</v>
      </c>
      <c r="D133" s="10">
        <f>'DATI STRUTTURA'!B38</f>
        <v>17</v>
      </c>
      <c r="E133" s="142">
        <f>IF(B133=0,0,IF('Foglio deposito'!F133=0,0,LOOKUP('Foglio deposito'!F133,$D$117:$D$156,$C$117:$C$156)))</f>
        <v>0</v>
      </c>
      <c r="F133" s="93">
        <f>'DATI STRUTTURA'!H87</f>
        <v>16</v>
      </c>
      <c r="K133" s="93">
        <f>'DATI STRUTTURA'!H86</f>
        <v>15</v>
      </c>
      <c r="L133" s="349">
        <f>'DATI STRUTTURA'!I86+'DATI STRUTTURA'!L86+'Foglio deposito'!K187+'Foglio deposito'!$C$77*'DATI STRUTTURA'!D86*'DATI STRUTTURA'!E86*'Foglio deposito'!$C$81</f>
        <v>94.525572874881405</v>
      </c>
      <c r="M133" s="349">
        <f>'DATI STRUTTURA'!J86+'DATI STRUTTURA'!M86+'Foglio deposito'!L187</f>
        <v>5.775393218720354</v>
      </c>
      <c r="N133" s="349">
        <f>'DATI STRUTTURA'!K86+'DATI STRUTTURA'!N86+'Foglio deposito'!M187</f>
        <v>6.8664000000000005</v>
      </c>
      <c r="O133" s="348"/>
      <c r="P133" s="85">
        <f>'Foglio deposito'!$C$77*'DATI STRUTTURA'!D37*'DATI STRUTTURA'!E37*'Foglio deposito'!$C$81</f>
        <v>41.76</v>
      </c>
      <c r="Q133" s="85">
        <f>'Foglio deposito'!$C$77*'DATI STRUTTURA'!D86*'DATI STRUTTURA'!E86*'Foglio deposito'!$C$81</f>
        <v>55.331999999999994</v>
      </c>
      <c r="S133" s="85">
        <f>(IF('Foglio deposito'!$AF$169='Foglio deposito'!AE184,'Foglio deposito'!$Q$118,0)+IF('Foglio deposito'!$AF$170='Foglio deposito'!AE184,'Foglio deposito'!$Q$119,0)+IF('Foglio deposito'!$AF$171='Foglio deposito'!AE184,'Foglio deposito'!$Q$120,0)+IF('Foglio deposito'!$AF$172='Foglio deposito'!AE184,'Foglio deposito'!$Q$121,0)+IF('Foglio deposito'!$AF$173='Foglio deposito'!AE184,'Foglio deposito'!$Q$122,0)+IF('Foglio deposito'!$AF$174='Foglio deposito'!AE184,'Foglio deposito'!$Q$123,0)+IF('Foglio deposito'!$AF$175='Foglio deposito'!AE184,'Foglio deposito'!$Q$124,0)+IF('Foglio deposito'!$AF$176='Foglio deposito'!AE184,'Foglio deposito'!$Q$125,0)+IF('Foglio deposito'!$AF$177='Foglio deposito'!AE184,'Foglio deposito'!$Q$126,0)+IF('Foglio deposito'!$AF$178='Foglio deposito'!AE184,'Foglio deposito'!$Q$127,0)+IF('Foglio deposito'!$AF$179='Foglio deposito'!AE184,'Foglio deposito'!$Q$128,0)+IF('Foglio deposito'!$AF$180='Foglio deposito'!AE184,'Foglio deposito'!$Q$129,0)+IF('Foglio deposito'!$AF$181='Foglio deposito'!AE184,'Foglio deposito'!$Q$130,0)+IF('Foglio deposito'!$AF$182='Foglio deposito'!AE184,'Foglio deposito'!$Q$131,0)+IF('Foglio deposito'!$AF$183='Foglio deposito'!AE184,'Foglio deposito'!$Q$132,0)+IF('Foglio deposito'!$AF$184='Foglio deposito'!AE184,'Foglio deposito'!$Q$133,0)+IF('Foglio deposito'!$AF$185='Foglio deposito'!AE184,'Foglio deposito'!$Q$134,0)+IF('Foglio deposito'!$AF$186='Foglio deposito'!AE184,'Foglio deposito'!$Q$135,0)+IF('Foglio deposito'!$AF$187='Foglio deposito'!AE184,'Foglio deposito'!$Q$136,0)+IF('Foglio deposito'!$AF$188='Foglio deposito'!AE184,'Foglio deposito'!$Q$137,0)+IF('Foglio deposito'!$AF$189='Foglio deposito'!AE184,'Foglio deposito'!$Q$138,0)+IF('Foglio deposito'!$AF$190='Foglio deposito'!AE184,'Foglio deposito'!$Q$139,0)+IF('Foglio deposito'!$AF$191='Foglio deposito'!AE184,'Foglio deposito'!$Q$140,0)+IF('Foglio deposito'!$AF$192='Foglio deposito'!AE184,'Foglio deposito'!$Q$141,0)+IF('Foglio deposito'!$AF$193='Foglio deposito'!AE184,'Foglio deposito'!$Q$142,0)+IF('Foglio deposito'!$AF$194='Foglio deposito'!AE184,'Foglio deposito'!$Q$144,0)+IF('Foglio deposito'!$AF$195='Foglio deposito'!AE184,'Foglio deposito'!$Q$143,0)+IF('Foglio deposito'!$AF$196='Foglio deposito'!AE184,'Foglio deposito'!$Q$145,0)+IF('Foglio deposito'!$AF$197='Foglio deposito'!AE184,'Foglio deposito'!$Q$146,0)+IF('Foglio deposito'!$AF$198='Foglio deposito'!AE184,'Foglio deposito'!$Q$147,0)+IF('Foglio deposito'!$AF$199='Foglio deposito'!AE184,'Foglio deposito'!$Q$148,0)+IF('Foglio deposito'!$AF$200='Foglio deposito'!AE184,'Foglio deposito'!$Q$149,0)+IF('Foglio deposito'!$AF$201='Foglio deposito'!AE184,'Foglio deposito'!$Q$150,0)+IF('Foglio deposito'!$AF$202='Foglio deposito'!AE184,'Foglio deposito'!$Q$151,0)+IF('Foglio deposito'!$AF$203='Foglio deposito'!AE184,'Foglio deposito'!$Q$152,0)+IF('Foglio deposito'!$AF$204='Foglio deposito'!AE184,'Foglio deposito'!$Q$153,0)+IF('Foglio deposito'!$AF$205='Foglio deposito'!AE184,'Foglio deposito'!$Q$154,0)+IF('Foglio deposito'!$AF$206='Foglio deposito'!AE184,'Foglio deposito'!$Q$155,0)+IF('Foglio deposito'!$AF$207='Foglio deposito'!AE184,'Foglio deposito'!$Q$156,0)+IF('Foglio deposito'!$AF$208='Foglio deposito'!AE184,'Foglio deposito'!$Q$157,0))/2+P133/2</f>
        <v>42.281999999999996</v>
      </c>
      <c r="T133" s="85"/>
      <c r="V133" s="553">
        <f>IF('ANALISI STATICA LINEARE'!G135="verificato",1,0)</f>
        <v>1</v>
      </c>
      <c r="W133" s="471"/>
      <c r="X133" s="471"/>
      <c r="Y133" s="552"/>
      <c r="AB133" s="855">
        <f>'DATI STRUTTURA'!N86</f>
        <v>4.8</v>
      </c>
      <c r="AC133" s="855">
        <f>'DATI STRUTTURA'!K86</f>
        <v>2.0664000000000002</v>
      </c>
    </row>
    <row r="134" spans="2:29" ht="15.75" thickBot="1" x14ac:dyDescent="0.3">
      <c r="B134" s="10">
        <f>MINA('DATI STRUTTURA'!D39:E39)</f>
        <v>0</v>
      </c>
      <c r="C134" s="10">
        <f>MINA('DATI STRUTTURA'!D88:E88)</f>
        <v>0</v>
      </c>
      <c r="D134" s="10">
        <f>'DATI STRUTTURA'!B39</f>
        <v>18</v>
      </c>
      <c r="E134" s="142">
        <f>IF(B134=0,0,IF('Foglio deposito'!F134=0,0,LOOKUP('Foglio deposito'!F134,$D$117:$D$156,$C$117:$C$156)))</f>
        <v>0</v>
      </c>
      <c r="F134" s="93">
        <f>'DATI STRUTTURA'!H88</f>
        <v>0</v>
      </c>
      <c r="K134" s="93">
        <f>'DATI STRUTTURA'!H87</f>
        <v>16</v>
      </c>
      <c r="L134" s="349">
        <f>'DATI STRUTTURA'!I87+'DATI STRUTTURA'!L87+'Foglio deposito'!K188+'Foglio deposito'!$C$77*'DATI STRUTTURA'!D87*'DATI STRUTTURA'!E87*'Foglio deposito'!$C$81</f>
        <v>73.987433795663534</v>
      </c>
      <c r="M134" s="349">
        <f>'DATI STRUTTURA'!J87+'DATI STRUTTURA'!M87+'Foglio deposito'!L188</f>
        <v>60.787265685757987</v>
      </c>
      <c r="N134" s="349">
        <f>'DATI STRUTTURA'!K87+'DATI STRUTTURA'!N87+'Foglio deposito'!M188</f>
        <v>22.687999999999999</v>
      </c>
      <c r="O134" s="348"/>
      <c r="P134" s="85">
        <f>'Foglio deposito'!$C$77*'DATI STRUTTURA'!D38*'DATI STRUTTURA'!E38*'Foglio deposito'!$C$81</f>
        <v>0</v>
      </c>
      <c r="Q134" s="85">
        <f>'Foglio deposito'!$C$77*'DATI STRUTTURA'!D87*'DATI STRUTTURA'!E87*'Foglio deposito'!$C$81</f>
        <v>42.803999999999995</v>
      </c>
      <c r="S134" s="85">
        <f>(IF('Foglio deposito'!$AF$169='Foglio deposito'!AE185,'Foglio deposito'!$Q$118,0)+IF('Foglio deposito'!$AF$170='Foglio deposito'!AE185,'Foglio deposito'!$Q$119,0)+IF('Foglio deposito'!$AF$171='Foglio deposito'!AE185,'Foglio deposito'!$Q$120,0)+IF('Foglio deposito'!$AF$172='Foglio deposito'!AE185,'Foglio deposito'!$Q$121,0)+IF('Foglio deposito'!$AF$173='Foglio deposito'!AE185,'Foglio deposito'!$Q$122,0)+IF('Foglio deposito'!$AF$174='Foglio deposito'!AE185,'Foglio deposito'!$Q$123,0)+IF('Foglio deposito'!$AF$175='Foglio deposito'!AE185,'Foglio deposito'!$Q$124,0)+IF('Foglio deposito'!$AF$176='Foglio deposito'!AE185,'Foglio deposito'!$Q$125,0)+IF('Foglio deposito'!$AF$177='Foglio deposito'!AE185,'Foglio deposito'!$Q$126,0)+IF('Foglio deposito'!$AF$178='Foglio deposito'!AE185,'Foglio deposito'!$Q$127,0)+IF('Foglio deposito'!$AF$179='Foglio deposito'!AE185,'Foglio deposito'!$Q$128,0)+IF('Foglio deposito'!$AF$180='Foglio deposito'!AE185,'Foglio deposito'!$Q$129,0)+IF('Foglio deposito'!$AF$181='Foglio deposito'!AE185,'Foglio deposito'!$Q$130,0)+IF('Foglio deposito'!$AF$182='Foglio deposito'!AE185,'Foglio deposito'!$Q$131,0)+IF('Foglio deposito'!$AF$183='Foglio deposito'!AE185,'Foglio deposito'!$Q$132,0)+IF('Foglio deposito'!$AF$184='Foglio deposito'!AE185,'Foglio deposito'!$Q$133,0)+IF('Foglio deposito'!$AF$185='Foglio deposito'!AE185,'Foglio deposito'!$Q$134,0)+IF('Foglio deposito'!$AF$186='Foglio deposito'!AE185,'Foglio deposito'!$Q$135,0)+IF('Foglio deposito'!$AF$187='Foglio deposito'!AE185,'Foglio deposito'!$Q$136,0)+IF('Foglio deposito'!$AF$188='Foglio deposito'!AE185,'Foglio deposito'!$Q$137,0)+IF('Foglio deposito'!$AF$189='Foglio deposito'!AE185,'Foglio deposito'!$Q$138,0)+IF('Foglio deposito'!$AF$190='Foglio deposito'!AE185,'Foglio deposito'!$Q$139,0)+IF('Foglio deposito'!$AF$191='Foglio deposito'!AE185,'Foglio deposito'!$Q$140,0)+IF('Foglio deposito'!$AF$192='Foglio deposito'!AE185,'Foglio deposito'!$Q$141,0)+IF('Foglio deposito'!$AF$193='Foglio deposito'!AE185,'Foglio deposito'!$Q$142,0)+IF('Foglio deposito'!$AF$194='Foglio deposito'!AE185,'Foglio deposito'!$Q$144,0)+IF('Foglio deposito'!$AF$195='Foglio deposito'!AE185,'Foglio deposito'!$Q$143,0)+IF('Foglio deposito'!$AF$196='Foglio deposito'!AE185,'Foglio deposito'!$Q$145,0)+IF('Foglio deposito'!$AF$197='Foglio deposito'!AE185,'Foglio deposito'!$Q$146,0)+IF('Foglio deposito'!$AF$198='Foglio deposito'!AE185,'Foglio deposito'!$Q$147,0)+IF('Foglio deposito'!$AF$199='Foglio deposito'!AE185,'Foglio deposito'!$Q$148,0)+IF('Foglio deposito'!$AF$200='Foglio deposito'!AE185,'Foglio deposito'!$Q$149,0)+IF('Foglio deposito'!$AF$201='Foglio deposito'!AE185,'Foglio deposito'!$Q$150,0)+IF('Foglio deposito'!$AF$202='Foglio deposito'!AE185,'Foglio deposito'!$Q$151,0)+IF('Foglio deposito'!$AF$203='Foglio deposito'!AE185,'Foglio deposito'!$Q$152,0)+IF('Foglio deposito'!$AF$204='Foglio deposito'!AE185,'Foglio deposito'!$Q$153,0)+IF('Foglio deposito'!$AF$205='Foglio deposito'!AE185,'Foglio deposito'!$Q$154,0)+IF('Foglio deposito'!$AF$206='Foglio deposito'!AE185,'Foglio deposito'!$Q$155,0)+IF('Foglio deposito'!$AF$207='Foglio deposito'!AE185,'Foglio deposito'!$Q$156,0)+IF('Foglio deposito'!$AF$208='Foglio deposito'!AE185,'Foglio deposito'!$Q$157,0))/2+P134/2</f>
        <v>0</v>
      </c>
      <c r="T134" s="85"/>
      <c r="V134" s="554">
        <f>V130*V131*V132*V133</f>
        <v>1</v>
      </c>
      <c r="W134" s="555"/>
      <c r="X134" s="555"/>
      <c r="Y134" s="556"/>
      <c r="AB134" s="855">
        <f>'DATI STRUTTURA'!N87</f>
        <v>21.5</v>
      </c>
      <c r="AC134" s="855">
        <f>'DATI STRUTTURA'!K87</f>
        <v>1.1880000000000002</v>
      </c>
    </row>
    <row r="135" spans="2:29" x14ac:dyDescent="0.25">
      <c r="B135" s="10">
        <f>MINA('DATI STRUTTURA'!D40:E40)</f>
        <v>0</v>
      </c>
      <c r="C135" s="10">
        <f>MINA('DATI STRUTTURA'!D89:E89)</f>
        <v>0</v>
      </c>
      <c r="D135" s="10">
        <f>'DATI STRUTTURA'!B40</f>
        <v>19</v>
      </c>
      <c r="E135" s="142">
        <f>IF(B135=0,0,IF('Foglio deposito'!F135=0,0,LOOKUP('Foglio deposito'!F135,$D$117:$D$156,$C$117:$C$156)))</f>
        <v>0</v>
      </c>
      <c r="F135" s="93">
        <f>'DATI STRUTTURA'!H89</f>
        <v>0</v>
      </c>
      <c r="K135" s="93">
        <f>'DATI STRUTTURA'!H88</f>
        <v>0</v>
      </c>
      <c r="L135" s="349">
        <f>'DATI STRUTTURA'!I88+'DATI STRUTTURA'!L88+'Foglio deposito'!K189+'Foglio deposito'!$C$77*'DATI STRUTTURA'!D88*'DATI STRUTTURA'!E88*'Foglio deposito'!$C$81</f>
        <v>0</v>
      </c>
      <c r="M135" s="349">
        <f>'DATI STRUTTURA'!J88+'DATI STRUTTURA'!M88+'Foglio deposito'!L189</f>
        <v>0</v>
      </c>
      <c r="N135" s="349">
        <f>'DATI STRUTTURA'!K88+'DATI STRUTTURA'!N88+'Foglio deposito'!M189</f>
        <v>0</v>
      </c>
      <c r="O135" s="348"/>
      <c r="P135" s="85">
        <f>'Foglio deposito'!$C$77*'DATI STRUTTURA'!D39*'DATI STRUTTURA'!E39*'Foglio deposito'!$C$81</f>
        <v>0</v>
      </c>
      <c r="Q135" s="85">
        <f>'Foglio deposito'!$C$77*'DATI STRUTTURA'!D88*'DATI STRUTTURA'!E88*'Foglio deposito'!$C$81</f>
        <v>0</v>
      </c>
      <c r="S135" s="85">
        <f>(IF('Foglio deposito'!$AF$169='Foglio deposito'!AE186,'Foglio deposito'!$Q$118,0)+IF('Foglio deposito'!$AF$170='Foglio deposito'!AE186,'Foglio deposito'!$Q$119,0)+IF('Foglio deposito'!$AF$171='Foglio deposito'!AE186,'Foglio deposito'!$Q$120,0)+IF('Foglio deposito'!$AF$172='Foglio deposito'!AE186,'Foglio deposito'!$Q$121,0)+IF('Foglio deposito'!$AF$173='Foglio deposito'!AE186,'Foglio deposito'!$Q$122,0)+IF('Foglio deposito'!$AF$174='Foglio deposito'!AE186,'Foglio deposito'!$Q$123,0)+IF('Foglio deposito'!$AF$175='Foglio deposito'!AE186,'Foglio deposito'!$Q$124,0)+IF('Foglio deposito'!$AF$176='Foglio deposito'!AE186,'Foglio deposito'!$Q$125,0)+IF('Foglio deposito'!$AF$177='Foglio deposito'!AE186,'Foglio deposito'!$Q$126,0)+IF('Foglio deposito'!$AF$178='Foglio deposito'!AE186,'Foglio deposito'!$Q$127,0)+IF('Foglio deposito'!$AF$179='Foglio deposito'!AE186,'Foglio deposito'!$Q$128,0)+IF('Foglio deposito'!$AF$180='Foglio deposito'!AE186,'Foglio deposito'!$Q$129,0)+IF('Foglio deposito'!$AF$181='Foglio deposito'!AE186,'Foglio deposito'!$Q$130,0)+IF('Foglio deposito'!$AF$182='Foglio deposito'!AE186,'Foglio deposito'!$Q$131,0)+IF('Foglio deposito'!$AF$183='Foglio deposito'!AE186,'Foglio deposito'!$Q$132,0)+IF('Foglio deposito'!$AF$184='Foglio deposito'!AE186,'Foglio deposito'!$Q$133,0)+IF('Foglio deposito'!$AF$185='Foglio deposito'!AE186,'Foglio deposito'!$Q$134,0)+IF('Foglio deposito'!$AF$186='Foglio deposito'!AE186,'Foglio deposito'!$Q$135,0)+IF('Foglio deposito'!$AF$187='Foglio deposito'!AE186,'Foglio deposito'!$Q$136,0)+IF('Foglio deposito'!$AF$188='Foglio deposito'!AE186,'Foglio deposito'!$Q$137,0)+IF('Foglio deposito'!$AF$189='Foglio deposito'!AE186,'Foglio deposito'!$Q$138,0)+IF('Foglio deposito'!$AF$190='Foglio deposito'!AE186,'Foglio deposito'!$Q$139,0)+IF('Foglio deposito'!$AF$191='Foglio deposito'!AE186,'Foglio deposito'!$Q$140,0)+IF('Foglio deposito'!$AF$192='Foglio deposito'!AE186,'Foglio deposito'!$Q$141,0)+IF('Foglio deposito'!$AF$193='Foglio deposito'!AE186,'Foglio deposito'!$Q$142,0)+IF('Foglio deposito'!$AF$194='Foglio deposito'!AE186,'Foglio deposito'!$Q$144,0)+IF('Foglio deposito'!$AF$195='Foglio deposito'!AE186,'Foglio deposito'!$Q$143,0)+IF('Foglio deposito'!$AF$196='Foglio deposito'!AE186,'Foglio deposito'!$Q$145,0)+IF('Foglio deposito'!$AF$197='Foglio deposito'!AE186,'Foglio deposito'!$Q$146,0)+IF('Foglio deposito'!$AF$198='Foglio deposito'!AE186,'Foglio deposito'!$Q$147,0)+IF('Foglio deposito'!$AF$199='Foglio deposito'!AE186,'Foglio deposito'!$Q$148,0)+IF('Foglio deposito'!$AF$200='Foglio deposito'!AE186,'Foglio deposito'!$Q$149,0)+IF('Foglio deposito'!$AF$201='Foglio deposito'!AE186,'Foglio deposito'!$Q$150,0)+IF('Foglio deposito'!$AF$202='Foglio deposito'!AE186,'Foglio deposito'!$Q$151,0)+IF('Foglio deposito'!$AF$203='Foglio deposito'!AE186,'Foglio deposito'!$Q$152,0)+IF('Foglio deposito'!$AF$204='Foglio deposito'!AE186,'Foglio deposito'!$Q$153,0)+IF('Foglio deposito'!$AF$205='Foglio deposito'!AE186,'Foglio deposito'!$Q$154,0)+IF('Foglio deposito'!$AF$206='Foglio deposito'!AE186,'Foglio deposito'!$Q$155,0)+IF('Foglio deposito'!$AF$207='Foglio deposito'!AE186,'Foglio deposito'!$Q$156,0)+IF('Foglio deposito'!$AF$208='Foglio deposito'!AE186,'Foglio deposito'!$Q$157,0))/2+P135/2</f>
        <v>0</v>
      </c>
      <c r="T135" s="85"/>
      <c r="AB135" s="855">
        <f>'DATI STRUTTURA'!N88</f>
        <v>0</v>
      </c>
      <c r="AC135" s="855">
        <f>'DATI STRUTTURA'!K88</f>
        <v>0</v>
      </c>
    </row>
    <row r="136" spans="2:29" x14ac:dyDescent="0.25">
      <c r="B136" s="10">
        <f>MINA('DATI STRUTTURA'!D41:E41)</f>
        <v>0</v>
      </c>
      <c r="C136" s="10">
        <f>MINA('DATI STRUTTURA'!D90:E90)</f>
        <v>0</v>
      </c>
      <c r="D136" s="10">
        <f>'DATI STRUTTURA'!B41</f>
        <v>20</v>
      </c>
      <c r="E136" s="142">
        <f>IF(B136=0,0,IF('Foglio deposito'!F136=0,0,LOOKUP('Foglio deposito'!F136,$D$117:$D$156,$C$117:$C$156)))</f>
        <v>0</v>
      </c>
      <c r="F136" s="93">
        <f>'DATI STRUTTURA'!H90</f>
        <v>0</v>
      </c>
      <c r="K136" s="93">
        <f>'DATI STRUTTURA'!H89</f>
        <v>0</v>
      </c>
      <c r="L136" s="349">
        <f>'DATI STRUTTURA'!I89+'DATI STRUTTURA'!L89+'Foglio deposito'!K190+'Foglio deposito'!$C$77*'DATI STRUTTURA'!D89*'DATI STRUTTURA'!E89*'Foglio deposito'!$C$81</f>
        <v>0</v>
      </c>
      <c r="M136" s="349">
        <f>'DATI STRUTTURA'!J89+'DATI STRUTTURA'!M89+'Foglio deposito'!L190</f>
        <v>0</v>
      </c>
      <c r="N136" s="349">
        <f>'DATI STRUTTURA'!K89+'DATI STRUTTURA'!N89+'Foglio deposito'!M190</f>
        <v>0</v>
      </c>
      <c r="O136" s="348"/>
      <c r="P136" s="85">
        <f>'Foglio deposito'!$C$77*'DATI STRUTTURA'!D40*'DATI STRUTTURA'!E40*'Foglio deposito'!$C$81</f>
        <v>0</v>
      </c>
      <c r="Q136" s="85">
        <f>'Foglio deposito'!$C$77*'DATI STRUTTURA'!D89*'DATI STRUTTURA'!E89*'Foglio deposito'!$C$81</f>
        <v>0</v>
      </c>
      <c r="S136" s="85">
        <f>(IF('Foglio deposito'!$AF$169='Foglio deposito'!AE187,'Foglio deposito'!$Q$118,0)+IF('Foglio deposito'!$AF$170='Foglio deposito'!AE187,'Foglio deposito'!$Q$119,0)+IF('Foglio deposito'!$AF$171='Foglio deposito'!AE187,'Foglio deposito'!$Q$120,0)+IF('Foglio deposito'!$AF$172='Foglio deposito'!AE187,'Foglio deposito'!$Q$121,0)+IF('Foglio deposito'!$AF$173='Foglio deposito'!AE187,'Foglio deposito'!$Q$122,0)+IF('Foglio deposito'!$AF$174='Foglio deposito'!AE187,'Foglio deposito'!$Q$123,0)+IF('Foglio deposito'!$AF$175='Foglio deposito'!AE187,'Foglio deposito'!$Q$124,0)+IF('Foglio deposito'!$AF$176='Foglio deposito'!AE187,'Foglio deposito'!$Q$125,0)+IF('Foglio deposito'!$AF$177='Foglio deposito'!AE187,'Foglio deposito'!$Q$126,0)+IF('Foglio deposito'!$AF$178='Foglio deposito'!AE187,'Foglio deposito'!$Q$127,0)+IF('Foglio deposito'!$AF$179='Foglio deposito'!AE187,'Foglio deposito'!$Q$128,0)+IF('Foglio deposito'!$AF$180='Foglio deposito'!AE187,'Foglio deposito'!$Q$129,0)+IF('Foglio deposito'!$AF$181='Foglio deposito'!AE187,'Foglio deposito'!$Q$130,0)+IF('Foglio deposito'!$AF$182='Foglio deposito'!AE187,'Foglio deposito'!$Q$131,0)+IF('Foglio deposito'!$AF$183='Foglio deposito'!AE187,'Foglio deposito'!$Q$132,0)+IF('Foglio deposito'!$AF$184='Foglio deposito'!AE187,'Foglio deposito'!$Q$133,0)+IF('Foglio deposito'!$AF$185='Foglio deposito'!AE187,'Foglio deposito'!$Q$134,0)+IF('Foglio deposito'!$AF$186='Foglio deposito'!AE187,'Foglio deposito'!$Q$135,0)+IF('Foglio deposito'!$AF$187='Foglio deposito'!AE187,'Foglio deposito'!$Q$136,0)+IF('Foglio deposito'!$AF$188='Foglio deposito'!AE187,'Foglio deposito'!$Q$137,0)+IF('Foglio deposito'!$AF$189='Foglio deposito'!AE187,'Foglio deposito'!$Q$138,0)+IF('Foglio deposito'!$AF$190='Foglio deposito'!AE187,'Foglio deposito'!$Q$139,0)+IF('Foglio deposito'!$AF$191='Foglio deposito'!AE187,'Foglio deposito'!$Q$140,0)+IF('Foglio deposito'!$AF$192='Foglio deposito'!AE187,'Foglio deposito'!$Q$141,0)+IF('Foglio deposito'!$AF$193='Foglio deposito'!AE187,'Foglio deposito'!$Q$142,0)+IF('Foglio deposito'!$AF$194='Foglio deposito'!AE187,'Foglio deposito'!$Q$144,0)+IF('Foglio deposito'!$AF$195='Foglio deposito'!AE187,'Foglio deposito'!$Q$143,0)+IF('Foglio deposito'!$AF$196='Foglio deposito'!AE187,'Foglio deposito'!$Q$145,0)+IF('Foglio deposito'!$AF$197='Foglio deposito'!AE187,'Foglio deposito'!$Q$146,0)+IF('Foglio deposito'!$AF$198='Foglio deposito'!AE187,'Foglio deposito'!$Q$147,0)+IF('Foglio deposito'!$AF$199='Foglio deposito'!AE187,'Foglio deposito'!$Q$148,0)+IF('Foglio deposito'!$AF$200='Foglio deposito'!AE187,'Foglio deposito'!$Q$149,0)+IF('Foglio deposito'!$AF$201='Foglio deposito'!AE187,'Foglio deposito'!$Q$150,0)+IF('Foglio deposito'!$AF$202='Foglio deposito'!AE187,'Foglio deposito'!$Q$151,0)+IF('Foglio deposito'!$AF$203='Foglio deposito'!AE187,'Foglio deposito'!$Q$152,0)+IF('Foglio deposito'!$AF$204='Foglio deposito'!AE187,'Foglio deposito'!$Q$153,0)+IF('Foglio deposito'!$AF$205='Foglio deposito'!AE187,'Foglio deposito'!$Q$154,0)+IF('Foglio deposito'!$AF$206='Foglio deposito'!AE187,'Foglio deposito'!$Q$155,0)+IF('Foglio deposito'!$AF$207='Foglio deposito'!AE187,'Foglio deposito'!$Q$156,0)+IF('Foglio deposito'!$AF$208='Foglio deposito'!AE187,'Foglio deposito'!$Q$157,0))/2+P136/2</f>
        <v>0</v>
      </c>
      <c r="T136" s="85"/>
      <c r="AB136" s="855">
        <f>'DATI STRUTTURA'!N89</f>
        <v>0</v>
      </c>
      <c r="AC136" s="855">
        <f>'DATI STRUTTURA'!K89</f>
        <v>0</v>
      </c>
    </row>
    <row r="137" spans="2:29" x14ac:dyDescent="0.25">
      <c r="B137" s="10">
        <f>MINA('DATI STRUTTURA'!D42:E42)</f>
        <v>0</v>
      </c>
      <c r="C137" s="10">
        <f>MINA('DATI STRUTTURA'!D91:E91)</f>
        <v>0</v>
      </c>
      <c r="D137" s="10">
        <f>'DATI STRUTTURA'!B42</f>
        <v>21</v>
      </c>
      <c r="E137" s="142">
        <f>IF(B137=0,0,IF('Foglio deposito'!F137=0,0,LOOKUP('Foglio deposito'!F137,$D$117:$D$156,$C$117:$C$156)))</f>
        <v>0</v>
      </c>
      <c r="F137" s="93">
        <f>'DATI STRUTTURA'!H91</f>
        <v>0</v>
      </c>
      <c r="K137" s="93">
        <f>'DATI STRUTTURA'!H90</f>
        <v>0</v>
      </c>
      <c r="L137" s="349">
        <f>'DATI STRUTTURA'!I90+'DATI STRUTTURA'!L90+'Foglio deposito'!K191+'Foglio deposito'!$C$77*'DATI STRUTTURA'!D90*'DATI STRUTTURA'!E90*'Foglio deposito'!$C$81</f>
        <v>0</v>
      </c>
      <c r="M137" s="349">
        <f>'DATI STRUTTURA'!J90+'DATI STRUTTURA'!M90+'Foglio deposito'!L191</f>
        <v>0</v>
      </c>
      <c r="N137" s="349">
        <f>'DATI STRUTTURA'!K90+'DATI STRUTTURA'!N90+'Foglio deposito'!M191</f>
        <v>0</v>
      </c>
      <c r="O137" s="348"/>
      <c r="P137" s="85">
        <f>'Foglio deposito'!$C$77*'DATI STRUTTURA'!D41*'DATI STRUTTURA'!E41*'Foglio deposito'!$C$81</f>
        <v>0</v>
      </c>
      <c r="Q137" s="85">
        <f>'Foglio deposito'!$C$77*'DATI STRUTTURA'!D90*'DATI STRUTTURA'!E90*'Foglio deposito'!$C$81</f>
        <v>0</v>
      </c>
      <c r="S137" s="85">
        <f>(IF('Foglio deposito'!$AF$169='Foglio deposito'!AE188,'Foglio deposito'!$Q$118,0)+IF('Foglio deposito'!$AF$170='Foglio deposito'!AE188,'Foglio deposito'!$Q$119,0)+IF('Foglio deposito'!$AF$171='Foglio deposito'!AE188,'Foglio deposito'!$Q$120,0)+IF('Foglio deposito'!$AF$172='Foglio deposito'!AE188,'Foglio deposito'!$Q$121,0)+IF('Foglio deposito'!$AF$173='Foglio deposito'!AE188,'Foglio deposito'!$Q$122,0)+IF('Foglio deposito'!$AF$174='Foglio deposito'!AE188,'Foglio deposito'!$Q$123,0)+IF('Foglio deposito'!$AF$175='Foglio deposito'!AE188,'Foglio deposito'!$Q$124,0)+IF('Foglio deposito'!$AF$176='Foglio deposito'!AE188,'Foglio deposito'!$Q$125,0)+IF('Foglio deposito'!$AF$177='Foglio deposito'!AE188,'Foglio deposito'!$Q$126,0)+IF('Foglio deposito'!$AF$178='Foglio deposito'!AE188,'Foglio deposito'!$Q$127,0)+IF('Foglio deposito'!$AF$179='Foglio deposito'!AE188,'Foglio deposito'!$Q$128,0)+IF('Foglio deposito'!$AF$180='Foglio deposito'!AE188,'Foglio deposito'!$Q$129,0)+IF('Foglio deposito'!$AF$181='Foglio deposito'!AE188,'Foglio deposito'!$Q$130,0)+IF('Foglio deposito'!$AF$182='Foglio deposito'!AE188,'Foglio deposito'!$Q$131,0)+IF('Foglio deposito'!$AF$183='Foglio deposito'!AE188,'Foglio deposito'!$Q$132,0)+IF('Foglio deposito'!$AF$184='Foglio deposito'!AE188,'Foglio deposito'!$Q$133,0)+IF('Foglio deposito'!$AF$185='Foglio deposito'!AE188,'Foglio deposito'!$Q$134,0)+IF('Foglio deposito'!$AF$186='Foglio deposito'!AE188,'Foglio deposito'!$Q$135,0)+IF('Foglio deposito'!$AF$187='Foglio deposito'!AE188,'Foglio deposito'!$Q$136,0)+IF('Foglio deposito'!$AF$188='Foglio deposito'!AE188,'Foglio deposito'!$Q$137,0)+IF('Foglio deposito'!$AF$189='Foglio deposito'!AE188,'Foglio deposito'!$Q$138,0)+IF('Foglio deposito'!$AF$190='Foglio deposito'!AE188,'Foglio deposito'!$Q$139,0)+IF('Foglio deposito'!$AF$191='Foglio deposito'!AE188,'Foglio deposito'!$Q$140,0)+IF('Foglio deposito'!$AF$192='Foglio deposito'!AE188,'Foglio deposito'!$Q$141,0)+IF('Foglio deposito'!$AF$193='Foglio deposito'!AE188,'Foglio deposito'!$Q$142,0)+IF('Foglio deposito'!$AF$194='Foglio deposito'!AE188,'Foglio deposito'!$Q$144,0)+IF('Foglio deposito'!$AF$195='Foglio deposito'!AE188,'Foglio deposito'!$Q$143,0)+IF('Foglio deposito'!$AF$196='Foglio deposito'!AE188,'Foglio deposito'!$Q$145,0)+IF('Foglio deposito'!$AF$197='Foglio deposito'!AE188,'Foglio deposito'!$Q$146,0)+IF('Foglio deposito'!$AF$198='Foglio deposito'!AE188,'Foglio deposito'!$Q$147,0)+IF('Foglio deposito'!$AF$199='Foglio deposito'!AE188,'Foglio deposito'!$Q$148,0)+IF('Foglio deposito'!$AF$200='Foglio deposito'!AE188,'Foglio deposito'!$Q$149,0)+IF('Foglio deposito'!$AF$201='Foglio deposito'!AE188,'Foglio deposito'!$Q$150,0)+IF('Foglio deposito'!$AF$202='Foglio deposito'!AE188,'Foglio deposito'!$Q$151,0)+IF('Foglio deposito'!$AF$203='Foglio deposito'!AE188,'Foglio deposito'!$Q$152,0)+IF('Foglio deposito'!$AF$204='Foglio deposito'!AE188,'Foglio deposito'!$Q$153,0)+IF('Foglio deposito'!$AF$205='Foglio deposito'!AE188,'Foglio deposito'!$Q$154,0)+IF('Foglio deposito'!$AF$206='Foglio deposito'!AE188,'Foglio deposito'!$Q$155,0)+IF('Foglio deposito'!$AF$207='Foglio deposito'!AE188,'Foglio deposito'!$Q$156,0)+IF('Foglio deposito'!$AF$208='Foglio deposito'!AE188,'Foglio deposito'!$Q$157,0))/2+P137/2</f>
        <v>0</v>
      </c>
      <c r="T137" s="85"/>
      <c r="AB137" s="855">
        <f>'DATI STRUTTURA'!N90</f>
        <v>0</v>
      </c>
      <c r="AC137" s="855">
        <f>'DATI STRUTTURA'!K90</f>
        <v>0</v>
      </c>
    </row>
    <row r="138" spans="2:29" x14ac:dyDescent="0.25">
      <c r="B138" s="10">
        <f>MINA('DATI STRUTTURA'!D43:E43)</f>
        <v>0</v>
      </c>
      <c r="C138" s="10">
        <f>MINA('DATI STRUTTURA'!D92:E92)</f>
        <v>0</v>
      </c>
      <c r="D138" s="10">
        <f>'DATI STRUTTURA'!B43</f>
        <v>22</v>
      </c>
      <c r="E138" s="142">
        <f>IF(B138=0,0,IF('Foglio deposito'!F138=0,0,LOOKUP('Foglio deposito'!F138,$D$117:$D$156,$C$117:$C$156)))</f>
        <v>0</v>
      </c>
      <c r="F138" s="93">
        <f>'DATI STRUTTURA'!H92</f>
        <v>0</v>
      </c>
      <c r="K138" s="93">
        <f>'DATI STRUTTURA'!H91</f>
        <v>0</v>
      </c>
      <c r="L138" s="349">
        <f>'DATI STRUTTURA'!I91+'DATI STRUTTURA'!L91+'Foglio deposito'!K192+'Foglio deposito'!$C$77*'DATI STRUTTURA'!D91*'DATI STRUTTURA'!E91*'Foglio deposito'!$C$81</f>
        <v>0</v>
      </c>
      <c r="M138" s="349">
        <f>'DATI STRUTTURA'!J91+'DATI STRUTTURA'!M91+'Foglio deposito'!L192</f>
        <v>0</v>
      </c>
      <c r="N138" s="349">
        <f>'DATI STRUTTURA'!K91+'DATI STRUTTURA'!N91+'Foglio deposito'!M192</f>
        <v>0</v>
      </c>
      <c r="O138" s="348"/>
      <c r="P138" s="85">
        <f>'Foglio deposito'!$C$77*'DATI STRUTTURA'!D42*'DATI STRUTTURA'!E42*'Foglio deposito'!$C$81</f>
        <v>0</v>
      </c>
      <c r="Q138" s="85">
        <f>'Foglio deposito'!$C$77*'DATI STRUTTURA'!D91*'DATI STRUTTURA'!E91*'Foglio deposito'!$C$81</f>
        <v>0</v>
      </c>
      <c r="S138" s="85">
        <f>(IF('Foglio deposito'!$AF$169='Foglio deposito'!AE189,'Foglio deposito'!$Q$118,0)+IF('Foglio deposito'!$AF$170='Foglio deposito'!AE189,'Foglio deposito'!$Q$119,0)+IF('Foglio deposito'!$AF$171='Foglio deposito'!AE189,'Foglio deposito'!$Q$120,0)+IF('Foglio deposito'!$AF$172='Foglio deposito'!AE189,'Foglio deposito'!$Q$121,0)+IF('Foglio deposito'!$AF$173='Foglio deposito'!AE189,'Foglio deposito'!$Q$122,0)+IF('Foglio deposito'!$AF$174='Foglio deposito'!AE189,'Foglio deposito'!$Q$123,0)+IF('Foglio deposito'!$AF$175='Foglio deposito'!AE189,'Foglio deposito'!$Q$124,0)+IF('Foglio deposito'!$AF$176='Foglio deposito'!AE189,'Foglio deposito'!$Q$125,0)+IF('Foglio deposito'!$AF$177='Foglio deposito'!AE189,'Foglio deposito'!$Q$126,0)+IF('Foglio deposito'!$AF$178='Foglio deposito'!AE189,'Foglio deposito'!$Q$127,0)+IF('Foglio deposito'!$AF$179='Foglio deposito'!AE189,'Foglio deposito'!$Q$128,0)+IF('Foglio deposito'!$AF$180='Foglio deposito'!AE189,'Foglio deposito'!$Q$129,0)+IF('Foglio deposito'!$AF$181='Foglio deposito'!AE189,'Foglio deposito'!$Q$130,0)+IF('Foglio deposito'!$AF$182='Foglio deposito'!AE189,'Foglio deposito'!$Q$131,0)+IF('Foglio deposito'!$AF$183='Foglio deposito'!AE189,'Foglio deposito'!$Q$132,0)+IF('Foglio deposito'!$AF$184='Foglio deposito'!AE189,'Foglio deposito'!$Q$133,0)+IF('Foglio deposito'!$AF$185='Foglio deposito'!AE189,'Foglio deposito'!$Q$134,0)+IF('Foglio deposito'!$AF$186='Foglio deposito'!AE189,'Foglio deposito'!$Q$135,0)+IF('Foglio deposito'!$AF$187='Foglio deposito'!AE189,'Foglio deposito'!$Q$136,0)+IF('Foglio deposito'!$AF$188='Foglio deposito'!AE189,'Foglio deposito'!$Q$137,0)+IF('Foglio deposito'!$AF$189='Foglio deposito'!AE189,'Foglio deposito'!$Q$138,0)+IF('Foglio deposito'!$AF$190='Foglio deposito'!AE189,'Foglio deposito'!$Q$139,0)+IF('Foglio deposito'!$AF$191='Foglio deposito'!AE189,'Foglio deposito'!$Q$140,0)+IF('Foglio deposito'!$AF$192='Foglio deposito'!AE189,'Foglio deposito'!$Q$141,0)+IF('Foglio deposito'!$AF$193='Foglio deposito'!AE189,'Foglio deposito'!$Q$142,0)+IF('Foglio deposito'!$AF$194='Foglio deposito'!AE189,'Foglio deposito'!$Q$144,0)+IF('Foglio deposito'!$AF$195='Foglio deposito'!AE189,'Foglio deposito'!$Q$143,0)+IF('Foglio deposito'!$AF$196='Foglio deposito'!AE189,'Foglio deposito'!$Q$145,0)+IF('Foglio deposito'!$AF$197='Foglio deposito'!AE189,'Foglio deposito'!$Q$146,0)+IF('Foglio deposito'!$AF$198='Foglio deposito'!AE189,'Foglio deposito'!$Q$147,0)+IF('Foglio deposito'!$AF$199='Foglio deposito'!AE189,'Foglio deposito'!$Q$148,0)+IF('Foglio deposito'!$AF$200='Foglio deposito'!AE189,'Foglio deposito'!$Q$149,0)+IF('Foglio deposito'!$AF$201='Foglio deposito'!AE189,'Foglio deposito'!$Q$150,0)+IF('Foglio deposito'!$AF$202='Foglio deposito'!AE189,'Foglio deposito'!$Q$151,0)+IF('Foglio deposito'!$AF$203='Foglio deposito'!AE189,'Foglio deposito'!$Q$152,0)+IF('Foglio deposito'!$AF$204='Foglio deposito'!AE189,'Foglio deposito'!$Q$153,0)+IF('Foglio deposito'!$AF$205='Foglio deposito'!AE189,'Foglio deposito'!$Q$154,0)+IF('Foglio deposito'!$AF$206='Foglio deposito'!AE189,'Foglio deposito'!$Q$155,0)+IF('Foglio deposito'!$AF$207='Foglio deposito'!AE189,'Foglio deposito'!$Q$156,0)+IF('Foglio deposito'!$AF$208='Foglio deposito'!AE189,'Foglio deposito'!$Q$157,0))/2+P138/2</f>
        <v>0</v>
      </c>
      <c r="T138" s="85"/>
      <c r="AB138" s="855">
        <f>'DATI STRUTTURA'!N91</f>
        <v>0</v>
      </c>
      <c r="AC138" s="855">
        <f>'DATI STRUTTURA'!K91</f>
        <v>0</v>
      </c>
    </row>
    <row r="139" spans="2:29" x14ac:dyDescent="0.25">
      <c r="B139" s="10">
        <f>MINA('DATI STRUTTURA'!D44:E44)</f>
        <v>0</v>
      </c>
      <c r="C139" s="10">
        <f>MINA('DATI STRUTTURA'!D93:E93)</f>
        <v>0</v>
      </c>
      <c r="D139" s="10">
        <f>'DATI STRUTTURA'!B44</f>
        <v>23</v>
      </c>
      <c r="E139" s="142">
        <f>IF(B139=0,0,IF('Foglio deposito'!F139=0,0,LOOKUP('Foglio deposito'!F139,$D$117:$D$156,$C$117:$C$156)))</f>
        <v>0</v>
      </c>
      <c r="F139" s="93">
        <f>'DATI STRUTTURA'!H93</f>
        <v>0</v>
      </c>
      <c r="K139" s="93">
        <f>'DATI STRUTTURA'!H92</f>
        <v>0</v>
      </c>
      <c r="L139" s="349">
        <f>'DATI STRUTTURA'!I92+'DATI STRUTTURA'!L92+'Foglio deposito'!K193+'Foglio deposito'!$C$77*'DATI STRUTTURA'!D92*'DATI STRUTTURA'!E92*'Foglio deposito'!$C$81</f>
        <v>0</v>
      </c>
      <c r="M139" s="349">
        <f>'DATI STRUTTURA'!J92+'DATI STRUTTURA'!M92+'Foglio deposito'!L193</f>
        <v>0</v>
      </c>
      <c r="N139" s="349">
        <f>'DATI STRUTTURA'!K92+'DATI STRUTTURA'!N92+'Foglio deposito'!M193</f>
        <v>0</v>
      </c>
      <c r="O139" s="348"/>
      <c r="P139" s="85">
        <f>'Foglio deposito'!$C$77*'DATI STRUTTURA'!D43*'DATI STRUTTURA'!E43*'Foglio deposito'!$C$81</f>
        <v>0</v>
      </c>
      <c r="Q139" s="85">
        <f>'Foglio deposito'!$C$77*'DATI STRUTTURA'!D92*'DATI STRUTTURA'!E92*'Foglio deposito'!$C$81</f>
        <v>0</v>
      </c>
      <c r="S139" s="85">
        <f>(IF('Foglio deposito'!$AF$169='Foglio deposito'!AE190,'Foglio deposito'!$Q$118,0)+IF('Foglio deposito'!$AF$170='Foglio deposito'!AE190,'Foglio deposito'!$Q$119,0)+IF('Foglio deposito'!$AF$171='Foglio deposito'!AE190,'Foglio deposito'!$Q$120,0)+IF('Foglio deposito'!$AF$172='Foglio deposito'!AE190,'Foglio deposito'!$Q$121,0)+IF('Foglio deposito'!$AF$173='Foglio deposito'!AE190,'Foglio deposito'!$Q$122,0)+IF('Foglio deposito'!$AF$174='Foglio deposito'!AE190,'Foglio deposito'!$Q$123,0)+IF('Foglio deposito'!$AF$175='Foglio deposito'!AE190,'Foglio deposito'!$Q$124,0)+IF('Foglio deposito'!$AF$176='Foglio deposito'!AE190,'Foglio deposito'!$Q$125,0)+IF('Foglio deposito'!$AF$177='Foglio deposito'!AE190,'Foglio deposito'!$Q$126,0)+IF('Foglio deposito'!$AF$178='Foglio deposito'!AE190,'Foglio deposito'!$Q$127,0)+IF('Foglio deposito'!$AF$179='Foglio deposito'!AE190,'Foglio deposito'!$Q$128,0)+IF('Foglio deposito'!$AF$180='Foglio deposito'!AE190,'Foglio deposito'!$Q$129,0)+IF('Foglio deposito'!$AF$181='Foglio deposito'!AE190,'Foglio deposito'!$Q$130,0)+IF('Foglio deposito'!$AF$182='Foglio deposito'!AE190,'Foglio deposito'!$Q$131,0)+IF('Foglio deposito'!$AF$183='Foglio deposito'!AE190,'Foglio deposito'!$Q$132,0)+IF('Foglio deposito'!$AF$184='Foglio deposito'!AE190,'Foglio deposito'!$Q$133,0)+IF('Foglio deposito'!$AF$185='Foglio deposito'!AE190,'Foglio deposito'!$Q$134,0)+IF('Foglio deposito'!$AF$186='Foglio deposito'!AE190,'Foglio deposito'!$Q$135,0)+IF('Foglio deposito'!$AF$187='Foglio deposito'!AE190,'Foglio deposito'!$Q$136,0)+IF('Foglio deposito'!$AF$188='Foglio deposito'!AE190,'Foglio deposito'!$Q$137,0)+IF('Foglio deposito'!$AF$189='Foglio deposito'!AE190,'Foglio deposito'!$Q$138,0)+IF('Foglio deposito'!$AF$190='Foglio deposito'!AE190,'Foglio deposito'!$Q$139,0)+IF('Foglio deposito'!$AF$191='Foglio deposito'!AE190,'Foglio deposito'!$Q$140,0)+IF('Foglio deposito'!$AF$192='Foglio deposito'!AE190,'Foglio deposito'!$Q$141,0)+IF('Foglio deposito'!$AF$193='Foglio deposito'!AE190,'Foglio deposito'!$Q$142,0)+IF('Foglio deposito'!$AF$194='Foglio deposito'!AE190,'Foglio deposito'!$Q$144,0)+IF('Foglio deposito'!$AF$195='Foglio deposito'!AE190,'Foglio deposito'!$Q$143,0)+IF('Foglio deposito'!$AF$196='Foglio deposito'!AE190,'Foglio deposito'!$Q$145,0)+IF('Foglio deposito'!$AF$197='Foglio deposito'!AE190,'Foglio deposito'!$Q$146,0)+IF('Foglio deposito'!$AF$198='Foglio deposito'!AE190,'Foglio deposito'!$Q$147,0)+IF('Foglio deposito'!$AF$199='Foglio deposito'!AE190,'Foglio deposito'!$Q$148,0)+IF('Foglio deposito'!$AF$200='Foglio deposito'!AE190,'Foglio deposito'!$Q$149,0)+IF('Foglio deposito'!$AF$201='Foglio deposito'!AE190,'Foglio deposito'!$Q$150,0)+IF('Foglio deposito'!$AF$202='Foglio deposito'!AE190,'Foglio deposito'!$Q$151,0)+IF('Foglio deposito'!$AF$203='Foglio deposito'!AE190,'Foglio deposito'!$Q$152,0)+IF('Foglio deposito'!$AF$204='Foglio deposito'!AE190,'Foglio deposito'!$Q$153,0)+IF('Foglio deposito'!$AF$205='Foglio deposito'!AE190,'Foglio deposito'!$Q$154,0)+IF('Foglio deposito'!$AF$206='Foglio deposito'!AE190,'Foglio deposito'!$Q$155,0)+IF('Foglio deposito'!$AF$207='Foglio deposito'!AE190,'Foglio deposito'!$Q$156,0)+IF('Foglio deposito'!$AF$208='Foglio deposito'!AE190,'Foglio deposito'!$Q$157,0))/2+P139/2</f>
        <v>0</v>
      </c>
      <c r="T139" s="85"/>
      <c r="AB139" s="855">
        <f>'DATI STRUTTURA'!N92</f>
        <v>0</v>
      </c>
      <c r="AC139" s="855">
        <f>'DATI STRUTTURA'!K92</f>
        <v>0</v>
      </c>
    </row>
    <row r="140" spans="2:29" x14ac:dyDescent="0.25">
      <c r="B140" s="10">
        <f>MINA('DATI STRUTTURA'!D45:E45)</f>
        <v>0</v>
      </c>
      <c r="C140" s="10">
        <f>MINA('DATI STRUTTURA'!D94:E94)</f>
        <v>0</v>
      </c>
      <c r="D140" s="10">
        <f>'DATI STRUTTURA'!B45</f>
        <v>24</v>
      </c>
      <c r="E140" s="142">
        <f>IF(B140=0,0,IF('Foglio deposito'!F140=0,0,LOOKUP('Foglio deposito'!F140,$D$117:$D$156,$C$117:$C$156)))</f>
        <v>0</v>
      </c>
      <c r="F140" s="93">
        <f>'DATI STRUTTURA'!H94</f>
        <v>0</v>
      </c>
      <c r="K140" s="93">
        <f>'DATI STRUTTURA'!H93</f>
        <v>0</v>
      </c>
      <c r="L140" s="349">
        <f>'DATI STRUTTURA'!I93+'DATI STRUTTURA'!L93+'Foglio deposito'!K194+'Foglio deposito'!$C$77*'DATI STRUTTURA'!D93*'DATI STRUTTURA'!E93*'Foglio deposito'!$C$81</f>
        <v>0</v>
      </c>
      <c r="M140" s="349">
        <f>'DATI STRUTTURA'!J93+'DATI STRUTTURA'!M93+'Foglio deposito'!L194</f>
        <v>0</v>
      </c>
      <c r="N140" s="349">
        <f>'DATI STRUTTURA'!K93+'DATI STRUTTURA'!N93+'Foglio deposito'!M194</f>
        <v>0</v>
      </c>
      <c r="O140" s="348"/>
      <c r="P140" s="85">
        <f>'Foglio deposito'!$C$77*'DATI STRUTTURA'!D44*'DATI STRUTTURA'!E44*'Foglio deposito'!$C$81</f>
        <v>0</v>
      </c>
      <c r="Q140" s="85">
        <f>'Foglio deposito'!$C$77*'DATI STRUTTURA'!D93*'DATI STRUTTURA'!E93*'Foglio deposito'!$C$81</f>
        <v>0</v>
      </c>
      <c r="S140" s="85">
        <f>(IF('Foglio deposito'!$AF$169='Foglio deposito'!AE191,'Foglio deposito'!$Q$118,0)+IF('Foglio deposito'!$AF$170='Foglio deposito'!AE191,'Foglio deposito'!$Q$119,0)+IF('Foglio deposito'!$AF$171='Foglio deposito'!AE191,'Foglio deposito'!$Q$120,0)+IF('Foglio deposito'!$AF$172='Foglio deposito'!AE191,'Foglio deposito'!$Q$121,0)+IF('Foglio deposito'!$AF$173='Foglio deposito'!AE191,'Foglio deposito'!$Q$122,0)+IF('Foglio deposito'!$AF$174='Foglio deposito'!AE191,'Foglio deposito'!$Q$123,0)+IF('Foglio deposito'!$AF$175='Foglio deposito'!AE191,'Foglio deposito'!$Q$124,0)+IF('Foglio deposito'!$AF$176='Foglio deposito'!AE191,'Foglio deposito'!$Q$125,0)+IF('Foglio deposito'!$AF$177='Foglio deposito'!AE191,'Foglio deposito'!$Q$126,0)+IF('Foglio deposito'!$AF$178='Foglio deposito'!AE191,'Foglio deposito'!$Q$127,0)+IF('Foglio deposito'!$AF$179='Foglio deposito'!AE191,'Foglio deposito'!$Q$128,0)+IF('Foglio deposito'!$AF$180='Foglio deposito'!AE191,'Foglio deposito'!$Q$129,0)+IF('Foglio deposito'!$AF$181='Foglio deposito'!AE191,'Foglio deposito'!$Q$130,0)+IF('Foglio deposito'!$AF$182='Foglio deposito'!AE191,'Foglio deposito'!$Q$131,0)+IF('Foglio deposito'!$AF$183='Foglio deposito'!AE191,'Foglio deposito'!$Q$132,0)+IF('Foglio deposito'!$AF$184='Foglio deposito'!AE191,'Foglio deposito'!$Q$133,0)+IF('Foglio deposito'!$AF$185='Foglio deposito'!AE191,'Foglio deposito'!$Q$134,0)+IF('Foglio deposito'!$AF$186='Foglio deposito'!AE191,'Foglio deposito'!$Q$135,0)+IF('Foglio deposito'!$AF$187='Foglio deposito'!AE191,'Foglio deposito'!$Q$136,0)+IF('Foglio deposito'!$AF$188='Foglio deposito'!AE191,'Foglio deposito'!$Q$137,0)+IF('Foglio deposito'!$AF$189='Foglio deposito'!AE191,'Foglio deposito'!$Q$138,0)+IF('Foglio deposito'!$AF$190='Foglio deposito'!AE191,'Foglio deposito'!$Q$139,0)+IF('Foglio deposito'!$AF$191='Foglio deposito'!AE191,'Foglio deposito'!$Q$140,0)+IF('Foglio deposito'!$AF$192='Foglio deposito'!AE191,'Foglio deposito'!$Q$141,0)+IF('Foglio deposito'!$AF$193='Foglio deposito'!AE191,'Foglio deposito'!$Q$142,0)+IF('Foglio deposito'!$AF$194='Foglio deposito'!AE191,'Foglio deposito'!$Q$144,0)+IF('Foglio deposito'!$AF$195='Foglio deposito'!AE191,'Foglio deposito'!$Q$143,0)+IF('Foglio deposito'!$AF$196='Foglio deposito'!AE191,'Foglio deposito'!$Q$145,0)+IF('Foglio deposito'!$AF$197='Foglio deposito'!AE191,'Foglio deposito'!$Q$146,0)+IF('Foglio deposito'!$AF$198='Foglio deposito'!AE191,'Foglio deposito'!$Q$147,0)+IF('Foglio deposito'!$AF$199='Foglio deposito'!AE191,'Foglio deposito'!$Q$148,0)+IF('Foglio deposito'!$AF$200='Foglio deposito'!AE191,'Foglio deposito'!$Q$149,0)+IF('Foglio deposito'!$AF$201='Foglio deposito'!AE191,'Foglio deposito'!$Q$150,0)+IF('Foglio deposito'!$AF$202='Foglio deposito'!AE191,'Foglio deposito'!$Q$151,0)+IF('Foglio deposito'!$AF$203='Foglio deposito'!AE191,'Foglio deposito'!$Q$152,0)+IF('Foglio deposito'!$AF$204='Foglio deposito'!AE191,'Foglio deposito'!$Q$153,0)+IF('Foglio deposito'!$AF$205='Foglio deposito'!AE191,'Foglio deposito'!$Q$154,0)+IF('Foglio deposito'!$AF$206='Foglio deposito'!AE191,'Foglio deposito'!$Q$155,0)+IF('Foglio deposito'!$AF$207='Foglio deposito'!AE191,'Foglio deposito'!$Q$156,0)+IF('Foglio deposito'!$AF$208='Foglio deposito'!AE191,'Foglio deposito'!$Q$157,0))/2+P140/2</f>
        <v>0</v>
      </c>
      <c r="T140" s="85"/>
      <c r="AB140" s="855">
        <f>'DATI STRUTTURA'!N93</f>
        <v>0</v>
      </c>
      <c r="AC140" s="855">
        <f>'DATI STRUTTURA'!K93</f>
        <v>0</v>
      </c>
    </row>
    <row r="141" spans="2:29" x14ac:dyDescent="0.25">
      <c r="B141" s="10">
        <f>MINA('DATI STRUTTURA'!D46:E46)</f>
        <v>0</v>
      </c>
      <c r="C141" s="10">
        <f>MINA('DATI STRUTTURA'!D95:E95)</f>
        <v>0</v>
      </c>
      <c r="D141" s="10">
        <f>'DATI STRUTTURA'!B46</f>
        <v>25</v>
      </c>
      <c r="E141" s="142">
        <f>IF(B141=0,0,IF('Foglio deposito'!F141=0,0,LOOKUP('Foglio deposito'!F141,$D$117:$D$156,$C$117:$C$156)))</f>
        <v>0</v>
      </c>
      <c r="F141" s="93">
        <f>'DATI STRUTTURA'!H95</f>
        <v>0</v>
      </c>
      <c r="K141" s="93">
        <f>'DATI STRUTTURA'!H94</f>
        <v>0</v>
      </c>
      <c r="L141" s="349">
        <f>'DATI STRUTTURA'!I94+'DATI STRUTTURA'!L94+'Foglio deposito'!K195+'Foglio deposito'!$C$77*'DATI STRUTTURA'!D94*'DATI STRUTTURA'!E94*'Foglio deposito'!$C$81</f>
        <v>0</v>
      </c>
      <c r="M141" s="349">
        <f>'DATI STRUTTURA'!J94+'DATI STRUTTURA'!M94+'Foglio deposito'!L195</f>
        <v>0</v>
      </c>
      <c r="N141" s="349">
        <f>'DATI STRUTTURA'!K94+'DATI STRUTTURA'!N94+'Foglio deposito'!M195</f>
        <v>0</v>
      </c>
      <c r="O141" s="348"/>
      <c r="P141" s="85">
        <f>'Foglio deposito'!$C$77*'DATI STRUTTURA'!D45*'DATI STRUTTURA'!E45*'Foglio deposito'!$C$81</f>
        <v>0</v>
      </c>
      <c r="Q141" s="85">
        <f>'Foglio deposito'!$C$77*'DATI STRUTTURA'!D94*'DATI STRUTTURA'!E94*'Foglio deposito'!$C$81</f>
        <v>0</v>
      </c>
      <c r="S141" s="85">
        <f>(IF('Foglio deposito'!$AF$169='Foglio deposito'!AE192,'Foglio deposito'!$Q$118,0)+IF('Foglio deposito'!$AF$170='Foglio deposito'!AE192,'Foglio deposito'!$Q$119,0)+IF('Foglio deposito'!$AF$171='Foglio deposito'!AE192,'Foglio deposito'!$Q$120,0)+IF('Foglio deposito'!$AF$172='Foglio deposito'!AE192,'Foglio deposito'!$Q$121,0)+IF('Foglio deposito'!$AF$173='Foglio deposito'!AE192,'Foglio deposito'!$Q$122,0)+IF('Foglio deposito'!$AF$174='Foglio deposito'!AE192,'Foglio deposito'!$Q$123,0)+IF('Foglio deposito'!$AF$175='Foglio deposito'!AE192,'Foglio deposito'!$Q$124,0)+IF('Foglio deposito'!$AF$176='Foglio deposito'!AE192,'Foglio deposito'!$Q$125,0)+IF('Foglio deposito'!$AF$177='Foglio deposito'!AE192,'Foglio deposito'!$Q$126,0)+IF('Foglio deposito'!$AF$178='Foglio deposito'!AE192,'Foglio deposito'!$Q$127,0)+IF('Foglio deposito'!$AF$179='Foglio deposito'!AE192,'Foglio deposito'!$Q$128,0)+IF('Foglio deposito'!$AF$180='Foglio deposito'!AE192,'Foglio deposito'!$Q$129,0)+IF('Foglio deposito'!$AF$181='Foglio deposito'!AE192,'Foglio deposito'!$Q$130,0)+IF('Foglio deposito'!$AF$182='Foglio deposito'!AE192,'Foglio deposito'!$Q$131,0)+IF('Foglio deposito'!$AF$183='Foglio deposito'!AE192,'Foglio deposito'!$Q$132,0)+IF('Foglio deposito'!$AF$184='Foglio deposito'!AE192,'Foglio deposito'!$Q$133,0)+IF('Foglio deposito'!$AF$185='Foglio deposito'!AE192,'Foglio deposito'!$Q$134,0)+IF('Foglio deposito'!$AF$186='Foglio deposito'!AE192,'Foglio deposito'!$Q$135,0)+IF('Foglio deposito'!$AF$187='Foglio deposito'!AE192,'Foglio deposito'!$Q$136,0)+IF('Foglio deposito'!$AF$188='Foglio deposito'!AE192,'Foglio deposito'!$Q$137,0)+IF('Foglio deposito'!$AF$189='Foglio deposito'!AE192,'Foglio deposito'!$Q$138,0)+IF('Foglio deposito'!$AF$190='Foglio deposito'!AE192,'Foglio deposito'!$Q$139,0)+IF('Foglio deposito'!$AF$191='Foglio deposito'!AE192,'Foglio deposito'!$Q$140,0)+IF('Foglio deposito'!$AF$192='Foglio deposito'!AE192,'Foglio deposito'!$Q$141,0)+IF('Foglio deposito'!$AF$193='Foglio deposito'!AE192,'Foglio deposito'!$Q$142,0)+IF('Foglio deposito'!$AF$194='Foglio deposito'!AE192,'Foglio deposito'!$Q$144,0)+IF('Foglio deposito'!$AF$195='Foglio deposito'!AE192,'Foglio deposito'!$Q$143,0)+IF('Foglio deposito'!$AF$196='Foglio deposito'!AE192,'Foglio deposito'!$Q$145,0)+IF('Foglio deposito'!$AF$197='Foglio deposito'!AE192,'Foglio deposito'!$Q$146,0)+IF('Foglio deposito'!$AF$198='Foglio deposito'!AE192,'Foglio deposito'!$Q$147,0)+IF('Foglio deposito'!$AF$199='Foglio deposito'!AE192,'Foglio deposito'!$Q$148,0)+IF('Foglio deposito'!$AF$200='Foglio deposito'!AE192,'Foglio deposito'!$Q$149,0)+IF('Foglio deposito'!$AF$201='Foglio deposito'!AE192,'Foglio deposito'!$Q$150,0)+IF('Foglio deposito'!$AF$202='Foglio deposito'!AE192,'Foglio deposito'!$Q$151,0)+IF('Foglio deposito'!$AF$203='Foglio deposito'!AE192,'Foglio deposito'!$Q$152,0)+IF('Foglio deposito'!$AF$204='Foglio deposito'!AE192,'Foglio deposito'!$Q$153,0)+IF('Foglio deposito'!$AF$205='Foglio deposito'!AE192,'Foglio deposito'!$Q$154,0)+IF('Foglio deposito'!$AF$206='Foglio deposito'!AE192,'Foglio deposito'!$Q$155,0)+IF('Foglio deposito'!$AF$207='Foglio deposito'!AE192,'Foglio deposito'!$Q$156,0)+IF('Foglio deposito'!$AF$208='Foglio deposito'!AE192,'Foglio deposito'!$Q$157,0))/2+P141/2</f>
        <v>0</v>
      </c>
      <c r="T141" s="85"/>
      <c r="AB141" s="855">
        <f>'DATI STRUTTURA'!N94</f>
        <v>0</v>
      </c>
      <c r="AC141" s="855">
        <f>'DATI STRUTTURA'!K94</f>
        <v>0</v>
      </c>
    </row>
    <row r="142" spans="2:29" x14ac:dyDescent="0.25">
      <c r="B142" s="10">
        <f>MINA('DATI STRUTTURA'!D47:E47)</f>
        <v>0</v>
      </c>
      <c r="C142" s="10">
        <f>MINA('DATI STRUTTURA'!D96:E96)</f>
        <v>0</v>
      </c>
      <c r="D142" s="10">
        <f>'DATI STRUTTURA'!B47</f>
        <v>26</v>
      </c>
      <c r="E142" s="142">
        <f>IF(B142=0,0,IF('Foglio deposito'!F142=0,0,LOOKUP('Foglio deposito'!F142,$D$117:$D$156,$C$117:$C$156)))</f>
        <v>0</v>
      </c>
      <c r="F142" s="93">
        <f>'DATI STRUTTURA'!H96</f>
        <v>0</v>
      </c>
      <c r="K142" s="93">
        <f>'DATI STRUTTURA'!H95</f>
        <v>0</v>
      </c>
      <c r="L142" s="349">
        <f>'DATI STRUTTURA'!I95+'DATI STRUTTURA'!L95+'Foglio deposito'!K196+'Foglio deposito'!$C$77*'DATI STRUTTURA'!D95*'DATI STRUTTURA'!E95*'Foglio deposito'!$C$81</f>
        <v>0</v>
      </c>
      <c r="M142" s="349">
        <f>'DATI STRUTTURA'!J95+'DATI STRUTTURA'!M95+'Foglio deposito'!L196</f>
        <v>0</v>
      </c>
      <c r="N142" s="349">
        <f>'DATI STRUTTURA'!K95+'DATI STRUTTURA'!N95+'Foglio deposito'!M196</f>
        <v>0</v>
      </c>
      <c r="O142" s="348"/>
      <c r="P142" s="85">
        <f>'Foglio deposito'!$C$77*'DATI STRUTTURA'!D46*'DATI STRUTTURA'!E46*'Foglio deposito'!$C$81</f>
        <v>0</v>
      </c>
      <c r="Q142" s="85">
        <f>'Foglio deposito'!$C$77*'DATI STRUTTURA'!D95*'DATI STRUTTURA'!E95*'Foglio deposito'!$C$81</f>
        <v>0</v>
      </c>
      <c r="S142" s="85">
        <f>(IF('Foglio deposito'!$AF$169='Foglio deposito'!AE193,'Foglio deposito'!$Q$118,0)+IF('Foglio deposito'!$AF$170='Foglio deposito'!AE193,'Foglio deposito'!$Q$119,0)+IF('Foglio deposito'!$AF$171='Foglio deposito'!AE193,'Foglio deposito'!$Q$120,0)+IF('Foglio deposito'!$AF$172='Foglio deposito'!AE193,'Foglio deposito'!$Q$121,0)+IF('Foglio deposito'!$AF$173='Foglio deposito'!AE193,'Foglio deposito'!$Q$122,0)+IF('Foglio deposito'!$AF$174='Foglio deposito'!AE193,'Foglio deposito'!$Q$123,0)+IF('Foglio deposito'!$AF$175='Foglio deposito'!AE193,'Foglio deposito'!$Q$124,0)+IF('Foglio deposito'!$AF$176='Foglio deposito'!AE193,'Foglio deposito'!$Q$125,0)+IF('Foglio deposito'!$AF$177='Foglio deposito'!AE193,'Foglio deposito'!$Q$126,0)+IF('Foglio deposito'!$AF$178='Foglio deposito'!AE193,'Foglio deposito'!$Q$127,0)+IF('Foglio deposito'!$AF$179='Foglio deposito'!AE193,'Foglio deposito'!$Q$128,0)+IF('Foglio deposito'!$AF$180='Foglio deposito'!AE193,'Foglio deposito'!$Q$129,0)+IF('Foglio deposito'!$AF$181='Foglio deposito'!AE193,'Foglio deposito'!$Q$130,0)+IF('Foglio deposito'!$AF$182='Foglio deposito'!AE193,'Foglio deposito'!$Q$131,0)+IF('Foglio deposito'!$AF$183='Foglio deposito'!AE193,'Foglio deposito'!$Q$132,0)+IF('Foglio deposito'!$AF$184='Foglio deposito'!AE193,'Foglio deposito'!$Q$133,0)+IF('Foglio deposito'!$AF$185='Foglio deposito'!AE193,'Foglio deposito'!$Q$134,0)+IF('Foglio deposito'!$AF$186='Foglio deposito'!AE193,'Foglio deposito'!$Q$135,0)+IF('Foglio deposito'!$AF$187='Foglio deposito'!AE193,'Foglio deposito'!$Q$136,0)+IF('Foglio deposito'!$AF$188='Foglio deposito'!AE193,'Foglio deposito'!$Q$137,0)+IF('Foglio deposito'!$AF$189='Foglio deposito'!AE193,'Foglio deposito'!$Q$138,0)+IF('Foglio deposito'!$AF$190='Foglio deposito'!AE193,'Foglio deposito'!$Q$139,0)+IF('Foglio deposito'!$AF$191='Foglio deposito'!AE193,'Foglio deposito'!$Q$140,0)+IF('Foglio deposito'!$AF$192='Foglio deposito'!AE193,'Foglio deposito'!$Q$141,0)+IF('Foglio deposito'!$AF$193='Foglio deposito'!AE193,'Foglio deposito'!$Q$142,0)+IF('Foglio deposito'!$AF$194='Foglio deposito'!AE193,'Foglio deposito'!$Q$144,0)+IF('Foglio deposito'!$AF$195='Foglio deposito'!AE193,'Foglio deposito'!$Q$143,0)+IF('Foglio deposito'!$AF$196='Foglio deposito'!AE193,'Foglio deposito'!$Q$145,0)+IF('Foglio deposito'!$AF$197='Foglio deposito'!AE193,'Foglio deposito'!$Q$146,0)+IF('Foglio deposito'!$AF$198='Foglio deposito'!AE193,'Foglio deposito'!$Q$147,0)+IF('Foglio deposito'!$AF$199='Foglio deposito'!AE193,'Foglio deposito'!$Q$148,0)+IF('Foglio deposito'!$AF$200='Foglio deposito'!AE193,'Foglio deposito'!$Q$149,0)+IF('Foglio deposito'!$AF$201='Foglio deposito'!AE193,'Foglio deposito'!$Q$150,0)+IF('Foglio deposito'!$AF$202='Foglio deposito'!AE193,'Foglio deposito'!$Q$151,0)+IF('Foglio deposito'!$AF$203='Foglio deposito'!AE193,'Foglio deposito'!$Q$152,0)+IF('Foglio deposito'!$AF$204='Foglio deposito'!AE193,'Foglio deposito'!$Q$153,0)+IF('Foglio deposito'!$AF$205='Foglio deposito'!AE193,'Foglio deposito'!$Q$154,0)+IF('Foglio deposito'!$AF$206='Foglio deposito'!AE193,'Foglio deposito'!$Q$155,0)+IF('Foglio deposito'!$AF$207='Foglio deposito'!AE193,'Foglio deposito'!$Q$156,0)+IF('Foglio deposito'!$AF$208='Foglio deposito'!AE193,'Foglio deposito'!$Q$157,0))/2+P142/2</f>
        <v>0</v>
      </c>
      <c r="T142" s="85"/>
      <c r="AB142" s="855">
        <f>'DATI STRUTTURA'!N95</f>
        <v>0</v>
      </c>
      <c r="AC142" s="855">
        <f>'DATI STRUTTURA'!K95</f>
        <v>0</v>
      </c>
    </row>
    <row r="143" spans="2:29" x14ac:dyDescent="0.25">
      <c r="B143" s="10">
        <f>MINA('DATI STRUTTURA'!D48:E48)</f>
        <v>0</v>
      </c>
      <c r="C143" s="10">
        <f>MINA('DATI STRUTTURA'!D97:E97)</f>
        <v>0</v>
      </c>
      <c r="D143" s="10">
        <f>'DATI STRUTTURA'!B48</f>
        <v>27</v>
      </c>
      <c r="E143" s="142">
        <f>IF(B143=0,0,IF('Foglio deposito'!F143=0,0,LOOKUP('Foglio deposito'!F143,$D$117:$D$156,$C$117:$C$156)))</f>
        <v>0</v>
      </c>
      <c r="F143" s="93">
        <f>'DATI STRUTTURA'!H97</f>
        <v>0</v>
      </c>
      <c r="K143" s="93">
        <f>'DATI STRUTTURA'!H96</f>
        <v>0</v>
      </c>
      <c r="L143" s="349">
        <f>'DATI STRUTTURA'!I96+'DATI STRUTTURA'!L96+'Foglio deposito'!K197+'Foglio deposito'!$C$77*'DATI STRUTTURA'!D96*'DATI STRUTTURA'!E96*'Foglio deposito'!$C$81</f>
        <v>0</v>
      </c>
      <c r="M143" s="349">
        <f>'DATI STRUTTURA'!J96+'DATI STRUTTURA'!M96+'Foglio deposito'!L197</f>
        <v>0</v>
      </c>
      <c r="N143" s="349">
        <f>'DATI STRUTTURA'!K96+'DATI STRUTTURA'!N96+'Foglio deposito'!M197</f>
        <v>0</v>
      </c>
      <c r="O143" s="348"/>
      <c r="P143" s="85">
        <f>'Foglio deposito'!$C$77*'DATI STRUTTURA'!D47*'DATI STRUTTURA'!E47*'Foglio deposito'!$C$81</f>
        <v>0</v>
      </c>
      <c r="Q143" s="85">
        <f>'Foglio deposito'!$C$77*'DATI STRUTTURA'!D96*'DATI STRUTTURA'!E96*'Foglio deposito'!$C$81</f>
        <v>0</v>
      </c>
      <c r="S143" s="85">
        <f>(IF('Foglio deposito'!$AF$169='Foglio deposito'!AE194,'Foglio deposito'!$Q$118,0)+IF('Foglio deposito'!$AF$170='Foglio deposito'!AE194,'Foglio deposito'!$Q$119,0)+IF('Foglio deposito'!$AF$171='Foglio deposito'!AE194,'Foglio deposito'!$Q$120,0)+IF('Foglio deposito'!$AF$172='Foglio deposito'!AE194,'Foglio deposito'!$Q$121,0)+IF('Foglio deposito'!$AF$173='Foglio deposito'!AE194,'Foglio deposito'!$Q$122,0)+IF('Foglio deposito'!$AF$174='Foglio deposito'!AE194,'Foglio deposito'!$Q$123,0)+IF('Foglio deposito'!$AF$175='Foglio deposito'!AE194,'Foglio deposito'!$Q$124,0)+IF('Foglio deposito'!$AF$176='Foglio deposito'!AE194,'Foglio deposito'!$Q$125,0)+IF('Foglio deposito'!$AF$177='Foglio deposito'!AE194,'Foglio deposito'!$Q$126,0)+IF('Foglio deposito'!$AF$178='Foglio deposito'!AE194,'Foglio deposito'!$Q$127,0)+IF('Foglio deposito'!$AF$179='Foglio deposito'!AE194,'Foglio deposito'!$Q$128,0)+IF('Foglio deposito'!$AF$180='Foglio deposito'!AE194,'Foglio deposito'!$Q$129,0)+IF('Foglio deposito'!$AF$181='Foglio deposito'!AE194,'Foglio deposito'!$Q$130,0)+IF('Foglio deposito'!$AF$182='Foglio deposito'!AE194,'Foglio deposito'!$Q$131,0)+IF('Foglio deposito'!$AF$183='Foglio deposito'!AE194,'Foglio deposito'!$Q$132,0)+IF('Foglio deposito'!$AF$184='Foglio deposito'!AE194,'Foglio deposito'!$Q$133,0)+IF('Foglio deposito'!$AF$185='Foglio deposito'!AE194,'Foglio deposito'!$Q$134,0)+IF('Foglio deposito'!$AF$186='Foglio deposito'!AE194,'Foglio deposito'!$Q$135,0)+IF('Foglio deposito'!$AF$187='Foglio deposito'!AE194,'Foglio deposito'!$Q$136,0)+IF('Foglio deposito'!$AF$188='Foglio deposito'!AE194,'Foglio deposito'!$Q$137,0)+IF('Foglio deposito'!$AF$189='Foglio deposito'!AE194,'Foglio deposito'!$Q$138,0)+IF('Foglio deposito'!$AF$190='Foglio deposito'!AE194,'Foglio deposito'!$Q$139,0)+IF('Foglio deposito'!$AF$191='Foglio deposito'!AE194,'Foglio deposito'!$Q$140,0)+IF('Foglio deposito'!$AF$192='Foglio deposito'!AE194,'Foglio deposito'!$Q$141,0)+IF('Foglio deposito'!$AF$193='Foglio deposito'!AE194,'Foglio deposito'!$Q$142,0)+IF('Foglio deposito'!$AF$194='Foglio deposito'!AE194,'Foglio deposito'!$Q$144,0)+IF('Foglio deposito'!$AF$195='Foglio deposito'!AE194,'Foglio deposito'!$Q$143,0)+IF('Foglio deposito'!$AF$196='Foglio deposito'!AE194,'Foglio deposito'!$Q$145,0)+IF('Foglio deposito'!$AF$197='Foglio deposito'!AE194,'Foglio deposito'!$Q$146,0)+IF('Foglio deposito'!$AF$198='Foglio deposito'!AE194,'Foglio deposito'!$Q$147,0)+IF('Foglio deposito'!$AF$199='Foglio deposito'!AE194,'Foglio deposito'!$Q$148,0)+IF('Foglio deposito'!$AF$200='Foglio deposito'!AE194,'Foglio deposito'!$Q$149,0)+IF('Foglio deposito'!$AF$201='Foglio deposito'!AE194,'Foglio deposito'!$Q$150,0)+IF('Foglio deposito'!$AF$202='Foglio deposito'!AE194,'Foglio deposito'!$Q$151,0)+IF('Foglio deposito'!$AF$203='Foglio deposito'!AE194,'Foglio deposito'!$Q$152,0)+IF('Foglio deposito'!$AF$204='Foglio deposito'!AE194,'Foglio deposito'!$Q$153,0)+IF('Foglio deposito'!$AF$205='Foglio deposito'!AE194,'Foglio deposito'!$Q$154,0)+IF('Foglio deposito'!$AF$206='Foglio deposito'!AE194,'Foglio deposito'!$Q$155,0)+IF('Foglio deposito'!$AF$207='Foglio deposito'!AE194,'Foglio deposito'!$Q$156,0)+IF('Foglio deposito'!$AF$208='Foglio deposito'!AE194,'Foglio deposito'!$Q$157,0))/2+P143/2</f>
        <v>0</v>
      </c>
      <c r="T143" s="85"/>
      <c r="AB143" s="855">
        <f>'DATI STRUTTURA'!N96</f>
        <v>0</v>
      </c>
      <c r="AC143" s="855">
        <f>'DATI STRUTTURA'!K96</f>
        <v>0</v>
      </c>
    </row>
    <row r="144" spans="2:29" x14ac:dyDescent="0.25">
      <c r="B144" s="10">
        <f>MINA('DATI STRUTTURA'!D49:E49)</f>
        <v>0</v>
      </c>
      <c r="C144" s="10">
        <f>MINA('DATI STRUTTURA'!D98:E98)</f>
        <v>0</v>
      </c>
      <c r="D144" s="10">
        <f>'DATI STRUTTURA'!B49</f>
        <v>28</v>
      </c>
      <c r="E144" s="142">
        <f>IF(B144=0,0,IF('Foglio deposito'!F144=0,0,LOOKUP('Foglio deposito'!F144,$D$117:$D$156,$C$117:$C$156)))</f>
        <v>0</v>
      </c>
      <c r="F144" s="93">
        <f>'DATI STRUTTURA'!H98</f>
        <v>0</v>
      </c>
      <c r="K144" s="93">
        <f>'DATI STRUTTURA'!H97</f>
        <v>0</v>
      </c>
      <c r="L144" s="349">
        <f>'DATI STRUTTURA'!I97+'DATI STRUTTURA'!L97+'Foglio deposito'!K198+'Foglio deposito'!$C$77*'DATI STRUTTURA'!D97*'DATI STRUTTURA'!E97*'Foglio deposito'!$C$81</f>
        <v>0</v>
      </c>
      <c r="M144" s="349">
        <f>'DATI STRUTTURA'!J97+'DATI STRUTTURA'!M97+'Foglio deposito'!L198</f>
        <v>0</v>
      </c>
      <c r="N144" s="349">
        <f>'DATI STRUTTURA'!K97+'DATI STRUTTURA'!N97+'Foglio deposito'!M198</f>
        <v>0</v>
      </c>
      <c r="O144" s="348"/>
      <c r="P144" s="85">
        <f>'Foglio deposito'!$C$77*'DATI STRUTTURA'!D48*'DATI STRUTTURA'!E48*'Foglio deposito'!$C$81</f>
        <v>0</v>
      </c>
      <c r="Q144" s="85">
        <f>'Foglio deposito'!$C$77*'DATI STRUTTURA'!D97*'DATI STRUTTURA'!E97*'Foglio deposito'!$C$81</f>
        <v>0</v>
      </c>
      <c r="S144" s="85">
        <f>(IF('Foglio deposito'!$AF$169='Foglio deposito'!AE195,'Foglio deposito'!$Q$118,0)+IF('Foglio deposito'!$AF$170='Foglio deposito'!AE195,'Foglio deposito'!$Q$119,0)+IF('Foglio deposito'!$AF$171='Foglio deposito'!AE195,'Foglio deposito'!$Q$120,0)+IF('Foglio deposito'!$AF$172='Foglio deposito'!AE195,'Foglio deposito'!$Q$121,0)+IF('Foglio deposito'!$AF$173='Foglio deposito'!AE195,'Foglio deposito'!$Q$122,0)+IF('Foglio deposito'!$AF$174='Foglio deposito'!AE195,'Foglio deposito'!$Q$123,0)+IF('Foglio deposito'!$AF$175='Foglio deposito'!AE195,'Foglio deposito'!$Q$124,0)+IF('Foglio deposito'!$AF$176='Foglio deposito'!AE195,'Foglio deposito'!$Q$125,0)+IF('Foglio deposito'!$AF$177='Foglio deposito'!AE195,'Foglio deposito'!$Q$126,0)+IF('Foglio deposito'!$AF$178='Foglio deposito'!AE195,'Foglio deposito'!$Q$127,0)+IF('Foglio deposito'!$AF$179='Foglio deposito'!AE195,'Foglio deposito'!$Q$128,0)+IF('Foglio deposito'!$AF$180='Foglio deposito'!AE195,'Foglio deposito'!$Q$129,0)+IF('Foglio deposito'!$AF$181='Foglio deposito'!AE195,'Foglio deposito'!$Q$130,0)+IF('Foglio deposito'!$AF$182='Foglio deposito'!AE195,'Foglio deposito'!$Q$131,0)+IF('Foglio deposito'!$AF$183='Foglio deposito'!AE195,'Foglio deposito'!$Q$132,0)+IF('Foglio deposito'!$AF$184='Foglio deposito'!AE195,'Foglio deposito'!$Q$133,0)+IF('Foglio deposito'!$AF$185='Foglio deposito'!AE195,'Foglio deposito'!$Q$134,0)+IF('Foglio deposito'!$AF$186='Foglio deposito'!AE195,'Foglio deposito'!$Q$135,0)+IF('Foglio deposito'!$AF$187='Foglio deposito'!AE195,'Foglio deposito'!$Q$136,0)+IF('Foglio deposito'!$AF$188='Foglio deposito'!AE195,'Foglio deposito'!$Q$137,0)+IF('Foglio deposito'!$AF$189='Foglio deposito'!AE195,'Foglio deposito'!$Q$138,0)+IF('Foglio deposito'!$AF$190='Foglio deposito'!AE195,'Foglio deposito'!$Q$139,0)+IF('Foglio deposito'!$AF$191='Foglio deposito'!AE195,'Foglio deposito'!$Q$140,0)+IF('Foglio deposito'!$AF$192='Foglio deposito'!AE195,'Foglio deposito'!$Q$141,0)+IF('Foglio deposito'!$AF$193='Foglio deposito'!AE195,'Foglio deposito'!$Q$142,0)+IF('Foglio deposito'!$AF$194='Foglio deposito'!AE195,'Foglio deposito'!$Q$144,0)+IF('Foglio deposito'!$AF$195='Foglio deposito'!AE195,'Foglio deposito'!$Q$143,0)+IF('Foglio deposito'!$AF$196='Foglio deposito'!AE195,'Foglio deposito'!$Q$145,0)+IF('Foglio deposito'!$AF$197='Foglio deposito'!AE195,'Foglio deposito'!$Q$146,0)+IF('Foglio deposito'!$AF$198='Foglio deposito'!AE195,'Foglio deposito'!$Q$147,0)+IF('Foglio deposito'!$AF$199='Foglio deposito'!AE195,'Foglio deposito'!$Q$148,0)+IF('Foglio deposito'!$AF$200='Foglio deposito'!AE195,'Foglio deposito'!$Q$149,0)+IF('Foglio deposito'!$AF$201='Foglio deposito'!AE195,'Foglio deposito'!$Q$150,0)+IF('Foglio deposito'!$AF$202='Foglio deposito'!AE195,'Foglio deposito'!$Q$151,0)+IF('Foglio deposito'!$AF$203='Foglio deposito'!AE195,'Foglio deposito'!$Q$152,0)+IF('Foglio deposito'!$AF$204='Foglio deposito'!AE195,'Foglio deposito'!$Q$153,0)+IF('Foglio deposito'!$AF$205='Foglio deposito'!AE195,'Foglio deposito'!$Q$154,0)+IF('Foglio deposito'!$AF$206='Foglio deposito'!AE195,'Foglio deposito'!$Q$155,0)+IF('Foglio deposito'!$AF$207='Foglio deposito'!AE195,'Foglio deposito'!$Q$156,0)+IF('Foglio deposito'!$AF$208='Foglio deposito'!AE195,'Foglio deposito'!$Q$157,0))/2+P144/2</f>
        <v>0</v>
      </c>
      <c r="T144" s="85"/>
      <c r="AB144" s="855">
        <f>'DATI STRUTTURA'!N97</f>
        <v>0</v>
      </c>
      <c r="AC144" s="855">
        <f>'DATI STRUTTURA'!K97</f>
        <v>0</v>
      </c>
    </row>
    <row r="145" spans="2:29" x14ac:dyDescent="0.25">
      <c r="B145" s="10">
        <f>MINA('DATI STRUTTURA'!D50:E50)</f>
        <v>0</v>
      </c>
      <c r="C145" s="10">
        <f>MINA('DATI STRUTTURA'!D99:E99)</f>
        <v>0</v>
      </c>
      <c r="D145" s="10">
        <f>'DATI STRUTTURA'!B50</f>
        <v>29</v>
      </c>
      <c r="E145" s="142">
        <f>IF(B145=0,0,IF('Foglio deposito'!F145=0,0,LOOKUP('Foglio deposito'!F145,$D$117:$D$156,$C$117:$C$156)))</f>
        <v>0</v>
      </c>
      <c r="F145" s="93">
        <f>'DATI STRUTTURA'!H99</f>
        <v>0</v>
      </c>
      <c r="K145" s="93">
        <f>'DATI STRUTTURA'!H98</f>
        <v>0</v>
      </c>
      <c r="L145" s="349">
        <f>'DATI STRUTTURA'!I98+'DATI STRUTTURA'!L98+'Foglio deposito'!K199+'Foglio deposito'!$C$77*'DATI STRUTTURA'!D98*'DATI STRUTTURA'!E98*'Foglio deposito'!$C$81</f>
        <v>0</v>
      </c>
      <c r="M145" s="349">
        <f>'DATI STRUTTURA'!J98+'DATI STRUTTURA'!M98+'Foglio deposito'!L199</f>
        <v>0</v>
      </c>
      <c r="N145" s="349">
        <f>'DATI STRUTTURA'!K98+'DATI STRUTTURA'!N98+'Foglio deposito'!M199</f>
        <v>0</v>
      </c>
      <c r="O145" s="348"/>
      <c r="P145" s="85">
        <f>'Foglio deposito'!$C$77*'DATI STRUTTURA'!D49*'DATI STRUTTURA'!E49*'Foglio deposito'!$C$81</f>
        <v>0</v>
      </c>
      <c r="Q145" s="85">
        <f>'Foglio deposito'!$C$77*'DATI STRUTTURA'!D98*'DATI STRUTTURA'!E98*'Foglio deposito'!$C$81</f>
        <v>0</v>
      </c>
      <c r="S145" s="85">
        <f>(IF('Foglio deposito'!$AF$169='Foglio deposito'!AE196,'Foglio deposito'!$Q$118,0)+IF('Foglio deposito'!$AF$170='Foglio deposito'!AE196,'Foglio deposito'!$Q$119,0)+IF('Foglio deposito'!$AF$171='Foglio deposito'!AE196,'Foglio deposito'!$Q$120,0)+IF('Foglio deposito'!$AF$172='Foglio deposito'!AE196,'Foglio deposito'!$Q$121,0)+IF('Foglio deposito'!$AF$173='Foglio deposito'!AE196,'Foglio deposito'!$Q$122,0)+IF('Foglio deposito'!$AF$174='Foglio deposito'!AE196,'Foglio deposito'!$Q$123,0)+IF('Foglio deposito'!$AF$175='Foglio deposito'!AE196,'Foglio deposito'!$Q$124,0)+IF('Foglio deposito'!$AF$176='Foglio deposito'!AE196,'Foglio deposito'!$Q$125,0)+IF('Foglio deposito'!$AF$177='Foglio deposito'!AE196,'Foglio deposito'!$Q$126,0)+IF('Foglio deposito'!$AF$178='Foglio deposito'!AE196,'Foglio deposito'!$Q$127,0)+IF('Foglio deposito'!$AF$179='Foglio deposito'!AE196,'Foglio deposito'!$Q$128,0)+IF('Foglio deposito'!$AF$180='Foglio deposito'!AE196,'Foglio deposito'!$Q$129,0)+IF('Foglio deposito'!$AF$181='Foglio deposito'!AE196,'Foglio deposito'!$Q$130,0)+IF('Foglio deposito'!$AF$182='Foglio deposito'!AE196,'Foglio deposito'!$Q$131,0)+IF('Foglio deposito'!$AF$183='Foglio deposito'!AE196,'Foglio deposito'!$Q$132,0)+IF('Foglio deposito'!$AF$184='Foglio deposito'!AE196,'Foglio deposito'!$Q$133,0)+IF('Foglio deposito'!$AF$185='Foglio deposito'!AE196,'Foglio deposito'!$Q$134,0)+IF('Foglio deposito'!$AF$186='Foglio deposito'!AE196,'Foglio deposito'!$Q$135,0)+IF('Foglio deposito'!$AF$187='Foglio deposito'!AE196,'Foglio deposito'!$Q$136,0)+IF('Foglio deposito'!$AF$188='Foglio deposito'!AE196,'Foglio deposito'!$Q$137,0)+IF('Foglio deposito'!$AF$189='Foglio deposito'!AE196,'Foglio deposito'!$Q$138,0)+IF('Foglio deposito'!$AF$190='Foglio deposito'!AE196,'Foglio deposito'!$Q$139,0)+IF('Foglio deposito'!$AF$191='Foglio deposito'!AE196,'Foglio deposito'!$Q$140,0)+IF('Foglio deposito'!$AF$192='Foglio deposito'!AE196,'Foglio deposito'!$Q$141,0)+IF('Foglio deposito'!$AF$193='Foglio deposito'!AE196,'Foglio deposito'!$Q$142,0)+IF('Foglio deposito'!$AF$194='Foglio deposito'!AE196,'Foglio deposito'!$Q$144,0)+IF('Foglio deposito'!$AF$195='Foglio deposito'!AE196,'Foglio deposito'!$Q$143,0)+IF('Foglio deposito'!$AF$196='Foglio deposito'!AE196,'Foglio deposito'!$Q$145,0)+IF('Foglio deposito'!$AF$197='Foglio deposito'!AE196,'Foglio deposito'!$Q$146,0)+IF('Foglio deposito'!$AF$198='Foglio deposito'!AE196,'Foglio deposito'!$Q$147,0)+IF('Foglio deposito'!$AF$199='Foglio deposito'!AE196,'Foglio deposito'!$Q$148,0)+IF('Foglio deposito'!$AF$200='Foglio deposito'!AE196,'Foglio deposito'!$Q$149,0)+IF('Foglio deposito'!$AF$201='Foglio deposito'!AE196,'Foglio deposito'!$Q$150,0)+IF('Foglio deposito'!$AF$202='Foglio deposito'!AE196,'Foglio deposito'!$Q$151,0)+IF('Foglio deposito'!$AF$203='Foglio deposito'!AE196,'Foglio deposito'!$Q$152,0)+IF('Foglio deposito'!$AF$204='Foglio deposito'!AE196,'Foglio deposito'!$Q$153,0)+IF('Foglio deposito'!$AF$205='Foglio deposito'!AE196,'Foglio deposito'!$Q$154,0)+IF('Foglio deposito'!$AF$206='Foglio deposito'!AE196,'Foglio deposito'!$Q$155,0)+IF('Foglio deposito'!$AF$207='Foglio deposito'!AE196,'Foglio deposito'!$Q$156,0)+IF('Foglio deposito'!$AF$208='Foglio deposito'!AE196,'Foglio deposito'!$Q$157,0))/2+P145/2</f>
        <v>0</v>
      </c>
      <c r="T145" s="85"/>
      <c r="AB145" s="855">
        <f>'DATI STRUTTURA'!N98</f>
        <v>0</v>
      </c>
      <c r="AC145" s="855">
        <f>'DATI STRUTTURA'!K98</f>
        <v>0</v>
      </c>
    </row>
    <row r="146" spans="2:29" x14ac:dyDescent="0.25">
      <c r="B146" s="10">
        <f>MINA('DATI STRUTTURA'!D51:E51)</f>
        <v>0</v>
      </c>
      <c r="C146" s="10">
        <f>MINA('DATI STRUTTURA'!D100:E100)</f>
        <v>0</v>
      </c>
      <c r="D146" s="10">
        <f>'DATI STRUTTURA'!B51</f>
        <v>30</v>
      </c>
      <c r="E146" s="142">
        <f>IF(B146=0,0,IF('Foglio deposito'!F146=0,0,LOOKUP('Foglio deposito'!F146,$D$117:$D$156,$C$117:$C$156)))</f>
        <v>0</v>
      </c>
      <c r="F146" s="93">
        <f>'DATI STRUTTURA'!H100</f>
        <v>0</v>
      </c>
      <c r="K146" s="93">
        <f>'DATI STRUTTURA'!H99</f>
        <v>0</v>
      </c>
      <c r="L146" s="349">
        <f>'DATI STRUTTURA'!I99+'DATI STRUTTURA'!L99+'Foglio deposito'!K200+'Foglio deposito'!$C$77*'DATI STRUTTURA'!D99*'DATI STRUTTURA'!E99*'Foglio deposito'!$C$81</f>
        <v>0</v>
      </c>
      <c r="M146" s="349">
        <f>'DATI STRUTTURA'!J99+'DATI STRUTTURA'!M99+'Foglio deposito'!L200</f>
        <v>0</v>
      </c>
      <c r="N146" s="349">
        <f>'DATI STRUTTURA'!K99+'DATI STRUTTURA'!N99+'Foglio deposito'!M200</f>
        <v>0</v>
      </c>
      <c r="O146" s="348"/>
      <c r="P146" s="85">
        <f>'Foglio deposito'!$C$77*'DATI STRUTTURA'!D50*'DATI STRUTTURA'!E50*'Foglio deposito'!$C$81</f>
        <v>0</v>
      </c>
      <c r="Q146" s="85">
        <f>'Foglio deposito'!$C$77*'DATI STRUTTURA'!D99*'DATI STRUTTURA'!E99*'Foglio deposito'!$C$81</f>
        <v>0</v>
      </c>
      <c r="S146" s="85">
        <f>(IF('Foglio deposito'!$AF$169='Foglio deposito'!AE197,'Foglio deposito'!$Q$118,0)+IF('Foglio deposito'!$AF$170='Foglio deposito'!AE197,'Foglio deposito'!$Q$119,0)+IF('Foglio deposito'!$AF$171='Foglio deposito'!AE197,'Foglio deposito'!$Q$120,0)+IF('Foglio deposito'!$AF$172='Foglio deposito'!AE197,'Foglio deposito'!$Q$121,0)+IF('Foglio deposito'!$AF$173='Foglio deposito'!AE197,'Foglio deposito'!$Q$122,0)+IF('Foglio deposito'!$AF$174='Foglio deposito'!AE197,'Foglio deposito'!$Q$123,0)+IF('Foglio deposito'!$AF$175='Foglio deposito'!AE197,'Foglio deposito'!$Q$124,0)+IF('Foglio deposito'!$AF$176='Foglio deposito'!AE197,'Foglio deposito'!$Q$125,0)+IF('Foglio deposito'!$AF$177='Foglio deposito'!AE197,'Foglio deposito'!$Q$126,0)+IF('Foglio deposito'!$AF$178='Foglio deposito'!AE197,'Foglio deposito'!$Q$127,0)+IF('Foglio deposito'!$AF$179='Foglio deposito'!AE197,'Foglio deposito'!$Q$128,0)+IF('Foglio deposito'!$AF$180='Foglio deposito'!AE197,'Foglio deposito'!$Q$129,0)+IF('Foglio deposito'!$AF$181='Foglio deposito'!AE197,'Foglio deposito'!$Q$130,0)+IF('Foglio deposito'!$AF$182='Foglio deposito'!AE197,'Foglio deposito'!$Q$131,0)+IF('Foglio deposito'!$AF$183='Foglio deposito'!AE197,'Foglio deposito'!$Q$132,0)+IF('Foglio deposito'!$AF$184='Foglio deposito'!AE197,'Foglio deposito'!$Q$133,0)+IF('Foglio deposito'!$AF$185='Foglio deposito'!AE197,'Foglio deposito'!$Q$134,0)+IF('Foglio deposito'!$AF$186='Foglio deposito'!AE197,'Foglio deposito'!$Q$135,0)+IF('Foglio deposito'!$AF$187='Foglio deposito'!AE197,'Foglio deposito'!$Q$136,0)+IF('Foglio deposito'!$AF$188='Foglio deposito'!AE197,'Foglio deposito'!$Q$137,0)+IF('Foglio deposito'!$AF$189='Foglio deposito'!AE197,'Foglio deposito'!$Q$138,0)+IF('Foglio deposito'!$AF$190='Foglio deposito'!AE197,'Foglio deposito'!$Q$139,0)+IF('Foglio deposito'!$AF$191='Foglio deposito'!AE197,'Foglio deposito'!$Q$140,0)+IF('Foglio deposito'!$AF$192='Foglio deposito'!AE197,'Foglio deposito'!$Q$141,0)+IF('Foglio deposito'!$AF$193='Foglio deposito'!AE197,'Foglio deposito'!$Q$142,0)+IF('Foglio deposito'!$AF$194='Foglio deposito'!AE197,'Foglio deposito'!$Q$144,0)+IF('Foglio deposito'!$AF$195='Foglio deposito'!AE197,'Foglio deposito'!$Q$143,0)+IF('Foglio deposito'!$AF$196='Foglio deposito'!AE197,'Foglio deposito'!$Q$145,0)+IF('Foglio deposito'!$AF$197='Foglio deposito'!AE197,'Foglio deposito'!$Q$146,0)+IF('Foglio deposito'!$AF$198='Foglio deposito'!AE197,'Foglio deposito'!$Q$147,0)+IF('Foglio deposito'!$AF$199='Foglio deposito'!AE197,'Foglio deposito'!$Q$148,0)+IF('Foglio deposito'!$AF$200='Foglio deposito'!AE197,'Foglio deposito'!$Q$149,0)+IF('Foglio deposito'!$AF$201='Foglio deposito'!AE197,'Foglio deposito'!$Q$150,0)+IF('Foglio deposito'!$AF$202='Foglio deposito'!AE197,'Foglio deposito'!$Q$151,0)+IF('Foglio deposito'!$AF$203='Foglio deposito'!AE197,'Foglio deposito'!$Q$152,0)+IF('Foglio deposito'!$AF$204='Foglio deposito'!AE197,'Foglio deposito'!$Q$153,0)+IF('Foglio deposito'!$AF$205='Foglio deposito'!AE197,'Foglio deposito'!$Q$154,0)+IF('Foglio deposito'!$AF$206='Foglio deposito'!AE197,'Foglio deposito'!$Q$155,0)+IF('Foglio deposito'!$AF$207='Foglio deposito'!AE197,'Foglio deposito'!$Q$156,0)+IF('Foglio deposito'!$AF$208='Foglio deposito'!AE197,'Foglio deposito'!$Q$157,0))/2+P146/2</f>
        <v>0</v>
      </c>
      <c r="T146" s="85"/>
      <c r="AB146" s="855">
        <f>'DATI STRUTTURA'!N99</f>
        <v>0</v>
      </c>
      <c r="AC146" s="855">
        <f>'DATI STRUTTURA'!K99</f>
        <v>0</v>
      </c>
    </row>
    <row r="147" spans="2:29" x14ac:dyDescent="0.25">
      <c r="B147" s="10">
        <f>MINA('DATI STRUTTURA'!D52:E52)</f>
        <v>0</v>
      </c>
      <c r="C147" s="10">
        <f>MINA('DATI STRUTTURA'!D101:E101)</f>
        <v>0</v>
      </c>
      <c r="D147" s="10">
        <f>'DATI STRUTTURA'!B52</f>
        <v>31</v>
      </c>
      <c r="E147" s="142">
        <f>IF(B147=0,0,IF('Foglio deposito'!F147=0,0,LOOKUP('Foglio deposito'!F147,$D$117:$D$156,$C$117:$C$156)))</f>
        <v>0</v>
      </c>
      <c r="F147" s="93">
        <f>'DATI STRUTTURA'!H101</f>
        <v>0</v>
      </c>
      <c r="K147" s="93">
        <f>'DATI STRUTTURA'!H100</f>
        <v>0</v>
      </c>
      <c r="L147" s="349">
        <f>'DATI STRUTTURA'!I100+'DATI STRUTTURA'!L100+'Foglio deposito'!K201+'Foglio deposito'!$C$77*'DATI STRUTTURA'!D100*'DATI STRUTTURA'!E100*'Foglio deposito'!$C$81</f>
        <v>0</v>
      </c>
      <c r="M147" s="349">
        <f>'DATI STRUTTURA'!J100+'DATI STRUTTURA'!M100+'Foglio deposito'!L201</f>
        <v>0</v>
      </c>
      <c r="N147" s="349">
        <f>'DATI STRUTTURA'!K100+'DATI STRUTTURA'!N100+'Foglio deposito'!M201</f>
        <v>0</v>
      </c>
      <c r="O147" s="348"/>
      <c r="P147" s="85">
        <f>'Foglio deposito'!$C$77*'DATI STRUTTURA'!D51*'DATI STRUTTURA'!E51*'Foglio deposito'!$C$81</f>
        <v>0</v>
      </c>
      <c r="Q147" s="85">
        <f>'Foglio deposito'!$C$77*'DATI STRUTTURA'!D100*'DATI STRUTTURA'!E100*'Foglio deposito'!$C$81</f>
        <v>0</v>
      </c>
      <c r="S147" s="85">
        <f>(IF('Foglio deposito'!$AF$169='Foglio deposito'!AE198,'Foglio deposito'!$Q$118,0)+IF('Foglio deposito'!$AF$170='Foglio deposito'!AE198,'Foglio deposito'!$Q$119,0)+IF('Foglio deposito'!$AF$171='Foglio deposito'!AE198,'Foglio deposito'!$Q$120,0)+IF('Foglio deposito'!$AF$172='Foglio deposito'!AE198,'Foglio deposito'!$Q$121,0)+IF('Foglio deposito'!$AF$173='Foglio deposito'!AE198,'Foglio deposito'!$Q$122,0)+IF('Foglio deposito'!$AF$174='Foglio deposito'!AE198,'Foglio deposito'!$Q$123,0)+IF('Foglio deposito'!$AF$175='Foglio deposito'!AE198,'Foglio deposito'!$Q$124,0)+IF('Foglio deposito'!$AF$176='Foglio deposito'!AE198,'Foglio deposito'!$Q$125,0)+IF('Foglio deposito'!$AF$177='Foglio deposito'!AE198,'Foglio deposito'!$Q$126,0)+IF('Foglio deposito'!$AF$178='Foglio deposito'!AE198,'Foglio deposito'!$Q$127,0)+IF('Foglio deposito'!$AF$179='Foglio deposito'!AE198,'Foglio deposito'!$Q$128,0)+IF('Foglio deposito'!$AF$180='Foglio deposito'!AE198,'Foglio deposito'!$Q$129,0)+IF('Foglio deposito'!$AF$181='Foglio deposito'!AE198,'Foglio deposito'!$Q$130,0)+IF('Foglio deposito'!$AF$182='Foglio deposito'!AE198,'Foglio deposito'!$Q$131,0)+IF('Foglio deposito'!$AF$183='Foglio deposito'!AE198,'Foglio deposito'!$Q$132,0)+IF('Foglio deposito'!$AF$184='Foglio deposito'!AE198,'Foglio deposito'!$Q$133,0)+IF('Foglio deposito'!$AF$185='Foglio deposito'!AE198,'Foglio deposito'!$Q$134,0)+IF('Foglio deposito'!$AF$186='Foglio deposito'!AE198,'Foglio deposito'!$Q$135,0)+IF('Foglio deposito'!$AF$187='Foglio deposito'!AE198,'Foglio deposito'!$Q$136,0)+IF('Foglio deposito'!$AF$188='Foglio deposito'!AE198,'Foglio deposito'!$Q$137,0)+IF('Foglio deposito'!$AF$189='Foglio deposito'!AE198,'Foglio deposito'!$Q$138,0)+IF('Foglio deposito'!$AF$190='Foglio deposito'!AE198,'Foglio deposito'!$Q$139,0)+IF('Foglio deposito'!$AF$191='Foglio deposito'!AE198,'Foglio deposito'!$Q$140,0)+IF('Foglio deposito'!$AF$192='Foglio deposito'!AE198,'Foglio deposito'!$Q$141,0)+IF('Foglio deposito'!$AF$193='Foglio deposito'!AE198,'Foglio deposito'!$Q$142,0)+IF('Foglio deposito'!$AF$194='Foglio deposito'!AE198,'Foglio deposito'!$Q$144,0)+IF('Foglio deposito'!$AF$195='Foglio deposito'!AE198,'Foglio deposito'!$Q$143,0)+IF('Foglio deposito'!$AF$196='Foglio deposito'!AE198,'Foglio deposito'!$Q$145,0)+IF('Foglio deposito'!$AF$197='Foglio deposito'!AE198,'Foglio deposito'!$Q$146,0)+IF('Foglio deposito'!$AF$198='Foglio deposito'!AE198,'Foglio deposito'!$Q$147,0)+IF('Foglio deposito'!$AF$199='Foglio deposito'!AE198,'Foglio deposito'!$Q$148,0)+IF('Foglio deposito'!$AF$200='Foglio deposito'!AE198,'Foglio deposito'!$Q$149,0)+IF('Foglio deposito'!$AF$201='Foglio deposito'!AE198,'Foglio deposito'!$Q$150,0)+IF('Foglio deposito'!$AF$202='Foglio deposito'!AE198,'Foglio deposito'!$Q$151,0)+IF('Foglio deposito'!$AF$203='Foglio deposito'!AE198,'Foglio deposito'!$Q$152,0)+IF('Foglio deposito'!$AF$204='Foglio deposito'!AE198,'Foglio deposito'!$Q$153,0)+IF('Foglio deposito'!$AF$205='Foglio deposito'!AE198,'Foglio deposito'!$Q$154,0)+IF('Foglio deposito'!$AF$206='Foglio deposito'!AE198,'Foglio deposito'!$Q$155,0)+IF('Foglio deposito'!$AF$207='Foglio deposito'!AE198,'Foglio deposito'!$Q$156,0)+IF('Foglio deposito'!$AF$208='Foglio deposito'!AE198,'Foglio deposito'!$Q$157,0))/2+P147/2</f>
        <v>0</v>
      </c>
      <c r="T147" s="85"/>
      <c r="AB147" s="855">
        <f>'DATI STRUTTURA'!N100</f>
        <v>0</v>
      </c>
      <c r="AC147" s="855">
        <f>'DATI STRUTTURA'!K100</f>
        <v>0</v>
      </c>
    </row>
    <row r="148" spans="2:29" x14ac:dyDescent="0.25">
      <c r="B148" s="10">
        <f>MINA('DATI STRUTTURA'!D53:E53)</f>
        <v>0</v>
      </c>
      <c r="C148" s="10">
        <f>MINA('DATI STRUTTURA'!D102:E102)</f>
        <v>0</v>
      </c>
      <c r="D148" s="10">
        <f>'DATI STRUTTURA'!B53</f>
        <v>32</v>
      </c>
      <c r="E148" s="142">
        <f>IF(B148=0,0,IF('Foglio deposito'!F148=0,0,LOOKUP('Foglio deposito'!F148,$D$117:$D$156,$C$117:$C$156)))</f>
        <v>0</v>
      </c>
      <c r="F148" s="93">
        <f>'DATI STRUTTURA'!H102</f>
        <v>0</v>
      </c>
      <c r="K148" s="93">
        <f>'DATI STRUTTURA'!H101</f>
        <v>0</v>
      </c>
      <c r="L148" s="349">
        <f>'DATI STRUTTURA'!I101+'DATI STRUTTURA'!L101+'Foglio deposito'!K202+'Foglio deposito'!$C$77*'DATI STRUTTURA'!D101*'DATI STRUTTURA'!E101*'Foglio deposito'!$C$81</f>
        <v>0</v>
      </c>
      <c r="M148" s="349">
        <f>'DATI STRUTTURA'!J101+'DATI STRUTTURA'!M101+'Foglio deposito'!L202</f>
        <v>0</v>
      </c>
      <c r="N148" s="349">
        <f>'DATI STRUTTURA'!K101+'DATI STRUTTURA'!N101+'Foglio deposito'!M202</f>
        <v>0</v>
      </c>
      <c r="O148" s="348"/>
      <c r="P148" s="85">
        <f>'Foglio deposito'!$C$77*'DATI STRUTTURA'!D52*'DATI STRUTTURA'!E52*'Foglio deposito'!$C$81</f>
        <v>0</v>
      </c>
      <c r="Q148" s="85">
        <f>'Foglio deposito'!$C$77*'DATI STRUTTURA'!D101*'DATI STRUTTURA'!E101*'Foglio deposito'!$C$81</f>
        <v>0</v>
      </c>
      <c r="S148" s="85">
        <f>(IF('Foglio deposito'!$AF$169='Foglio deposito'!AE199,'Foglio deposito'!$Q$118,0)+IF('Foglio deposito'!$AF$170='Foglio deposito'!AE199,'Foglio deposito'!$Q$119,0)+IF('Foglio deposito'!$AF$171='Foglio deposito'!AE199,'Foglio deposito'!$Q$120,0)+IF('Foglio deposito'!$AF$172='Foglio deposito'!AE199,'Foglio deposito'!$Q$121,0)+IF('Foglio deposito'!$AF$173='Foglio deposito'!AE199,'Foglio deposito'!$Q$122,0)+IF('Foglio deposito'!$AF$174='Foglio deposito'!AE199,'Foglio deposito'!$Q$123,0)+IF('Foglio deposito'!$AF$175='Foglio deposito'!AE199,'Foglio deposito'!$Q$124,0)+IF('Foglio deposito'!$AF$176='Foglio deposito'!AE199,'Foglio deposito'!$Q$125,0)+IF('Foglio deposito'!$AF$177='Foglio deposito'!AE199,'Foglio deposito'!$Q$126,0)+IF('Foglio deposito'!$AF$178='Foglio deposito'!AE199,'Foglio deposito'!$Q$127,0)+IF('Foglio deposito'!$AF$179='Foglio deposito'!AE199,'Foglio deposito'!$Q$128,0)+IF('Foglio deposito'!$AF$180='Foglio deposito'!AE199,'Foglio deposito'!$Q$129,0)+IF('Foglio deposito'!$AF$181='Foglio deposito'!AE199,'Foglio deposito'!$Q$130,0)+IF('Foglio deposito'!$AF$182='Foglio deposito'!AE199,'Foglio deposito'!$Q$131,0)+IF('Foglio deposito'!$AF$183='Foglio deposito'!AE199,'Foglio deposito'!$Q$132,0)+IF('Foglio deposito'!$AF$184='Foglio deposito'!AE199,'Foglio deposito'!$Q$133,0)+IF('Foglio deposito'!$AF$185='Foglio deposito'!AE199,'Foglio deposito'!$Q$134,0)+IF('Foglio deposito'!$AF$186='Foglio deposito'!AE199,'Foglio deposito'!$Q$135,0)+IF('Foglio deposito'!$AF$187='Foglio deposito'!AE199,'Foglio deposito'!$Q$136,0)+IF('Foglio deposito'!$AF$188='Foglio deposito'!AE199,'Foglio deposito'!$Q$137,0)+IF('Foglio deposito'!$AF$189='Foglio deposito'!AE199,'Foglio deposito'!$Q$138,0)+IF('Foglio deposito'!$AF$190='Foglio deposito'!AE199,'Foglio deposito'!$Q$139,0)+IF('Foglio deposito'!$AF$191='Foglio deposito'!AE199,'Foglio deposito'!$Q$140,0)+IF('Foglio deposito'!$AF$192='Foglio deposito'!AE199,'Foglio deposito'!$Q$141,0)+IF('Foglio deposito'!$AF$193='Foglio deposito'!AE199,'Foglio deposito'!$Q$142,0)+IF('Foglio deposito'!$AF$194='Foglio deposito'!AE199,'Foglio deposito'!$Q$144,0)+IF('Foglio deposito'!$AF$195='Foglio deposito'!AE199,'Foglio deposito'!$Q$143,0)+IF('Foglio deposito'!$AF$196='Foglio deposito'!AE199,'Foglio deposito'!$Q$145,0)+IF('Foglio deposito'!$AF$197='Foglio deposito'!AE199,'Foglio deposito'!$Q$146,0)+IF('Foglio deposito'!$AF$198='Foglio deposito'!AE199,'Foglio deposito'!$Q$147,0)+IF('Foglio deposito'!$AF$199='Foglio deposito'!AE199,'Foglio deposito'!$Q$148,0)+IF('Foglio deposito'!$AF$200='Foglio deposito'!AE199,'Foglio deposito'!$Q$149,0)+IF('Foglio deposito'!$AF$201='Foglio deposito'!AE199,'Foglio deposito'!$Q$150,0)+IF('Foglio deposito'!$AF$202='Foglio deposito'!AE199,'Foglio deposito'!$Q$151,0)+IF('Foglio deposito'!$AF$203='Foglio deposito'!AE199,'Foglio deposito'!$Q$152,0)+IF('Foglio deposito'!$AF$204='Foglio deposito'!AE199,'Foglio deposito'!$Q$153,0)+IF('Foglio deposito'!$AF$205='Foglio deposito'!AE199,'Foglio deposito'!$Q$154,0)+IF('Foglio deposito'!$AF$206='Foglio deposito'!AE199,'Foglio deposito'!$Q$155,0)+IF('Foglio deposito'!$AF$207='Foglio deposito'!AE199,'Foglio deposito'!$Q$156,0)+IF('Foglio deposito'!$AF$208='Foglio deposito'!AE199,'Foglio deposito'!$Q$157,0))/2+P148/2</f>
        <v>0</v>
      </c>
      <c r="T148" s="85"/>
      <c r="AB148" s="855">
        <f>'DATI STRUTTURA'!N101</f>
        <v>0</v>
      </c>
      <c r="AC148" s="855">
        <f>'DATI STRUTTURA'!K101</f>
        <v>0</v>
      </c>
    </row>
    <row r="149" spans="2:29" x14ac:dyDescent="0.25">
      <c r="B149" s="10">
        <f>MINA('DATI STRUTTURA'!D54:E54)</f>
        <v>0</v>
      </c>
      <c r="C149" s="10">
        <f>MINA('DATI STRUTTURA'!D103:E103)</f>
        <v>0</v>
      </c>
      <c r="D149" s="10">
        <f>'DATI STRUTTURA'!B54</f>
        <v>33</v>
      </c>
      <c r="E149" s="142">
        <f>IF(B149=0,0,IF('Foglio deposito'!F149=0,0,LOOKUP('Foglio deposito'!F149,$D$117:$D$156,$C$117:$C$156)))</f>
        <v>0</v>
      </c>
      <c r="F149" s="93">
        <f>'DATI STRUTTURA'!H103</f>
        <v>0</v>
      </c>
      <c r="K149" s="93">
        <f>'DATI STRUTTURA'!H102</f>
        <v>0</v>
      </c>
      <c r="L149" s="349">
        <f>'DATI STRUTTURA'!I102+'DATI STRUTTURA'!L102+'Foglio deposito'!K203+'Foglio deposito'!$C$77*'DATI STRUTTURA'!D102*'DATI STRUTTURA'!E102*'Foglio deposito'!$C$81</f>
        <v>0</v>
      </c>
      <c r="M149" s="349">
        <f>'DATI STRUTTURA'!J102+'DATI STRUTTURA'!M102+'Foglio deposito'!L203</f>
        <v>0</v>
      </c>
      <c r="N149" s="349">
        <f>'DATI STRUTTURA'!K102+'DATI STRUTTURA'!N102+'Foglio deposito'!M203</f>
        <v>0</v>
      </c>
      <c r="O149" s="348"/>
      <c r="P149" s="85">
        <f>'Foglio deposito'!$C$77*'DATI STRUTTURA'!D53*'DATI STRUTTURA'!E53*'Foglio deposito'!$C$81</f>
        <v>0</v>
      </c>
      <c r="Q149" s="85">
        <f>'Foglio deposito'!$C$77*'DATI STRUTTURA'!D102*'DATI STRUTTURA'!E102*'Foglio deposito'!$C$81</f>
        <v>0</v>
      </c>
      <c r="S149" s="85">
        <f>(IF('Foglio deposito'!$AF$169='Foglio deposito'!AE200,'Foglio deposito'!$Q$118,0)+IF('Foglio deposito'!$AF$170='Foglio deposito'!AE200,'Foglio deposito'!$Q$119,0)+IF('Foglio deposito'!$AF$171='Foglio deposito'!AE200,'Foglio deposito'!$Q$120,0)+IF('Foglio deposito'!$AF$172='Foglio deposito'!AE200,'Foglio deposito'!$Q$121,0)+IF('Foglio deposito'!$AF$173='Foglio deposito'!AE200,'Foglio deposito'!$Q$122,0)+IF('Foglio deposito'!$AF$174='Foglio deposito'!AE200,'Foglio deposito'!$Q$123,0)+IF('Foglio deposito'!$AF$175='Foglio deposito'!AE200,'Foglio deposito'!$Q$124,0)+IF('Foglio deposito'!$AF$176='Foglio deposito'!AE200,'Foglio deposito'!$Q$125,0)+IF('Foglio deposito'!$AF$177='Foglio deposito'!AE200,'Foglio deposito'!$Q$126,0)+IF('Foglio deposito'!$AF$178='Foglio deposito'!AE200,'Foglio deposito'!$Q$127,0)+IF('Foglio deposito'!$AF$179='Foglio deposito'!AE200,'Foglio deposito'!$Q$128,0)+IF('Foglio deposito'!$AF$180='Foglio deposito'!AE200,'Foglio deposito'!$Q$129,0)+IF('Foglio deposito'!$AF$181='Foglio deposito'!AE200,'Foglio deposito'!$Q$130,0)+IF('Foglio deposito'!$AF$182='Foglio deposito'!AE200,'Foglio deposito'!$Q$131,0)+IF('Foglio deposito'!$AF$183='Foglio deposito'!AE200,'Foglio deposito'!$Q$132,0)+IF('Foglio deposito'!$AF$184='Foglio deposito'!AE200,'Foglio deposito'!$Q$133,0)+IF('Foglio deposito'!$AF$185='Foglio deposito'!AE200,'Foglio deposito'!$Q$134,0)+IF('Foglio deposito'!$AF$186='Foglio deposito'!AE200,'Foglio deposito'!$Q$135,0)+IF('Foglio deposito'!$AF$187='Foglio deposito'!AE200,'Foglio deposito'!$Q$136,0)+IF('Foglio deposito'!$AF$188='Foglio deposito'!AE200,'Foglio deposito'!$Q$137,0)+IF('Foglio deposito'!$AF$189='Foglio deposito'!AE200,'Foglio deposito'!$Q$138,0)+IF('Foglio deposito'!$AF$190='Foglio deposito'!AE200,'Foglio deposito'!$Q$139,0)+IF('Foglio deposito'!$AF$191='Foglio deposito'!AE200,'Foglio deposito'!$Q$140,0)+IF('Foglio deposito'!$AF$192='Foglio deposito'!AE200,'Foglio deposito'!$Q$141,0)+IF('Foglio deposito'!$AF$193='Foglio deposito'!AE200,'Foglio deposito'!$Q$142,0)+IF('Foglio deposito'!$AF$194='Foglio deposito'!AE200,'Foglio deposito'!$Q$144,0)+IF('Foglio deposito'!$AF$195='Foglio deposito'!AE200,'Foglio deposito'!$Q$143,0)+IF('Foglio deposito'!$AF$196='Foglio deposito'!AE200,'Foglio deposito'!$Q$145,0)+IF('Foglio deposito'!$AF$197='Foglio deposito'!AE200,'Foglio deposito'!$Q$146,0)+IF('Foglio deposito'!$AF$198='Foglio deposito'!AE200,'Foglio deposito'!$Q$147,0)+IF('Foglio deposito'!$AF$199='Foglio deposito'!AE200,'Foglio deposito'!$Q$148,0)+IF('Foglio deposito'!$AF$200='Foglio deposito'!AE200,'Foglio deposito'!$Q$149,0)+IF('Foglio deposito'!$AF$201='Foglio deposito'!AE200,'Foglio deposito'!$Q$150,0)+IF('Foglio deposito'!$AF$202='Foglio deposito'!AE200,'Foglio deposito'!$Q$151,0)+IF('Foglio deposito'!$AF$203='Foglio deposito'!AE200,'Foglio deposito'!$Q$152,0)+IF('Foglio deposito'!$AF$204='Foglio deposito'!AE200,'Foglio deposito'!$Q$153,0)+IF('Foglio deposito'!$AF$205='Foglio deposito'!AE200,'Foglio deposito'!$Q$154,0)+IF('Foglio deposito'!$AF$206='Foglio deposito'!AE200,'Foglio deposito'!$Q$155,0)+IF('Foglio deposito'!$AF$207='Foglio deposito'!AE200,'Foglio deposito'!$Q$156,0)+IF('Foglio deposito'!$AF$208='Foglio deposito'!AE200,'Foglio deposito'!$Q$157,0))/2+P149/2</f>
        <v>0</v>
      </c>
      <c r="T149" s="85"/>
      <c r="AB149" s="855">
        <f>'DATI STRUTTURA'!N102</f>
        <v>0</v>
      </c>
      <c r="AC149" s="855">
        <f>'DATI STRUTTURA'!K102</f>
        <v>0</v>
      </c>
    </row>
    <row r="150" spans="2:29" x14ac:dyDescent="0.25">
      <c r="B150" s="10">
        <f>MINA('DATI STRUTTURA'!D55:E55)</f>
        <v>0</v>
      </c>
      <c r="C150" s="10">
        <f>MINA('DATI STRUTTURA'!D104:E104)</f>
        <v>0</v>
      </c>
      <c r="D150" s="10">
        <f>'DATI STRUTTURA'!B55</f>
        <v>34</v>
      </c>
      <c r="E150" s="142">
        <f>IF(B150=0,0,IF('Foglio deposito'!F150=0,0,LOOKUP('Foglio deposito'!F150,$D$117:$D$156,$C$117:$C$156)))</f>
        <v>0</v>
      </c>
      <c r="F150" s="93">
        <f>'DATI STRUTTURA'!H104</f>
        <v>0</v>
      </c>
      <c r="K150" s="93">
        <f>'DATI STRUTTURA'!H103</f>
        <v>0</v>
      </c>
      <c r="L150" s="349">
        <f>'DATI STRUTTURA'!I103+'DATI STRUTTURA'!L103+'Foglio deposito'!K204+'Foglio deposito'!$C$77*'DATI STRUTTURA'!D103*'DATI STRUTTURA'!E103*'Foglio deposito'!$C$81</f>
        <v>0</v>
      </c>
      <c r="M150" s="349">
        <f>'DATI STRUTTURA'!J103+'DATI STRUTTURA'!M103+'Foglio deposito'!L204</f>
        <v>0</v>
      </c>
      <c r="N150" s="349">
        <f>'DATI STRUTTURA'!K103+'DATI STRUTTURA'!N103+'Foglio deposito'!M204</f>
        <v>0</v>
      </c>
      <c r="O150" s="348"/>
      <c r="P150" s="85">
        <f>'Foglio deposito'!$C$77*'DATI STRUTTURA'!D54*'DATI STRUTTURA'!E54*'Foglio deposito'!$C$81</f>
        <v>0</v>
      </c>
      <c r="Q150" s="85">
        <f>'Foglio deposito'!$C$77*'DATI STRUTTURA'!D103*'DATI STRUTTURA'!E103*'Foglio deposito'!$C$81</f>
        <v>0</v>
      </c>
      <c r="S150" s="85">
        <f>(IF('Foglio deposito'!$AF$169='Foglio deposito'!AE201,'Foglio deposito'!$Q$118,0)+IF('Foglio deposito'!$AF$170='Foglio deposito'!AE201,'Foglio deposito'!$Q$119,0)+IF('Foglio deposito'!$AF$171='Foglio deposito'!AE201,'Foglio deposito'!$Q$120,0)+IF('Foglio deposito'!$AF$172='Foglio deposito'!AE201,'Foglio deposito'!$Q$121,0)+IF('Foglio deposito'!$AF$173='Foglio deposito'!AE201,'Foglio deposito'!$Q$122,0)+IF('Foglio deposito'!$AF$174='Foglio deposito'!AE201,'Foglio deposito'!$Q$123,0)+IF('Foglio deposito'!$AF$175='Foglio deposito'!AE201,'Foglio deposito'!$Q$124,0)+IF('Foglio deposito'!$AF$176='Foglio deposito'!AE201,'Foglio deposito'!$Q$125,0)+IF('Foglio deposito'!$AF$177='Foglio deposito'!AE201,'Foglio deposito'!$Q$126,0)+IF('Foglio deposito'!$AF$178='Foglio deposito'!AE201,'Foglio deposito'!$Q$127,0)+IF('Foglio deposito'!$AF$179='Foglio deposito'!AE201,'Foglio deposito'!$Q$128,0)+IF('Foglio deposito'!$AF$180='Foglio deposito'!AE201,'Foglio deposito'!$Q$129,0)+IF('Foglio deposito'!$AF$181='Foglio deposito'!AE201,'Foglio deposito'!$Q$130,0)+IF('Foglio deposito'!$AF$182='Foglio deposito'!AE201,'Foglio deposito'!$Q$131,0)+IF('Foglio deposito'!$AF$183='Foglio deposito'!AE201,'Foglio deposito'!$Q$132,0)+IF('Foglio deposito'!$AF$184='Foglio deposito'!AE201,'Foglio deposito'!$Q$133,0)+IF('Foglio deposito'!$AF$185='Foglio deposito'!AE201,'Foglio deposito'!$Q$134,0)+IF('Foglio deposito'!$AF$186='Foglio deposito'!AE201,'Foglio deposito'!$Q$135,0)+IF('Foglio deposito'!$AF$187='Foglio deposito'!AE201,'Foglio deposito'!$Q$136,0)+IF('Foglio deposito'!$AF$188='Foglio deposito'!AE201,'Foglio deposito'!$Q$137,0)+IF('Foglio deposito'!$AF$189='Foglio deposito'!AE201,'Foglio deposito'!$Q$138,0)+IF('Foglio deposito'!$AF$190='Foglio deposito'!AE201,'Foglio deposito'!$Q$139,0)+IF('Foglio deposito'!$AF$191='Foglio deposito'!AE201,'Foglio deposito'!$Q$140,0)+IF('Foglio deposito'!$AF$192='Foglio deposito'!AE201,'Foglio deposito'!$Q$141,0)+IF('Foglio deposito'!$AF$193='Foglio deposito'!AE201,'Foglio deposito'!$Q$142,0)+IF('Foglio deposito'!$AF$194='Foglio deposito'!AE201,'Foglio deposito'!$Q$144,0)+IF('Foglio deposito'!$AF$195='Foglio deposito'!AE201,'Foglio deposito'!$Q$143,0)+IF('Foglio deposito'!$AF$196='Foglio deposito'!AE201,'Foglio deposito'!$Q$145,0)+IF('Foglio deposito'!$AF$197='Foglio deposito'!AE201,'Foglio deposito'!$Q$146,0)+IF('Foglio deposito'!$AF$198='Foglio deposito'!AE201,'Foglio deposito'!$Q$147,0)+IF('Foglio deposito'!$AF$199='Foglio deposito'!AE201,'Foglio deposito'!$Q$148,0)+IF('Foglio deposito'!$AF$200='Foglio deposito'!AE201,'Foglio deposito'!$Q$149,0)+IF('Foglio deposito'!$AF$201='Foglio deposito'!AE201,'Foglio deposito'!$Q$150,0)+IF('Foglio deposito'!$AF$202='Foglio deposito'!AE201,'Foglio deposito'!$Q$151,0)+IF('Foglio deposito'!$AF$203='Foglio deposito'!AE201,'Foglio deposito'!$Q$152,0)+IF('Foglio deposito'!$AF$204='Foglio deposito'!AE201,'Foglio deposito'!$Q$153,0)+IF('Foglio deposito'!$AF$205='Foglio deposito'!AE201,'Foglio deposito'!$Q$154,0)+IF('Foglio deposito'!$AF$206='Foglio deposito'!AE201,'Foglio deposito'!$Q$155,0)+IF('Foglio deposito'!$AF$207='Foglio deposito'!AE201,'Foglio deposito'!$Q$156,0)+IF('Foglio deposito'!$AF$208='Foglio deposito'!AE201,'Foglio deposito'!$Q$157,0))/2+P150/2</f>
        <v>0</v>
      </c>
      <c r="T150" s="85"/>
      <c r="AB150" s="855">
        <f>'DATI STRUTTURA'!N103</f>
        <v>0</v>
      </c>
      <c r="AC150" s="855">
        <f>'DATI STRUTTURA'!K103</f>
        <v>0</v>
      </c>
    </row>
    <row r="151" spans="2:29" x14ac:dyDescent="0.25">
      <c r="B151" s="10">
        <f>MINA('DATI STRUTTURA'!D56:E56)</f>
        <v>0</v>
      </c>
      <c r="C151" s="10">
        <f>MINA('DATI STRUTTURA'!D105:E105)</f>
        <v>0</v>
      </c>
      <c r="D151" s="10">
        <f>'DATI STRUTTURA'!B56</f>
        <v>35</v>
      </c>
      <c r="E151" s="142">
        <f>IF(B151=0,0,IF('Foglio deposito'!F151=0,0,LOOKUP('Foglio deposito'!F151,$D$117:$D$156,$C$117:$C$156)))</f>
        <v>0</v>
      </c>
      <c r="F151" s="93">
        <f>'DATI STRUTTURA'!H105</f>
        <v>0</v>
      </c>
      <c r="K151" s="93">
        <f>'DATI STRUTTURA'!H104</f>
        <v>0</v>
      </c>
      <c r="L151" s="349">
        <f>'DATI STRUTTURA'!I104+'DATI STRUTTURA'!L104+'Foglio deposito'!K205+'Foglio deposito'!$C$77*'DATI STRUTTURA'!D104*'DATI STRUTTURA'!E104*'Foglio deposito'!$C$81</f>
        <v>0</v>
      </c>
      <c r="M151" s="349">
        <f>'DATI STRUTTURA'!J104+'DATI STRUTTURA'!M104+'Foglio deposito'!L205</f>
        <v>0</v>
      </c>
      <c r="N151" s="349">
        <f>'DATI STRUTTURA'!K104+'DATI STRUTTURA'!N104+'Foglio deposito'!M205</f>
        <v>0</v>
      </c>
      <c r="O151" s="348"/>
      <c r="P151" s="85">
        <f>'Foglio deposito'!$C$77*'DATI STRUTTURA'!D55*'DATI STRUTTURA'!E55*'Foglio deposito'!$C$81</f>
        <v>0</v>
      </c>
      <c r="Q151" s="85">
        <f>'Foglio deposito'!$C$77*'DATI STRUTTURA'!D104*'DATI STRUTTURA'!E104*'Foglio deposito'!$C$81</f>
        <v>0</v>
      </c>
      <c r="S151" s="85">
        <f>(IF('Foglio deposito'!$AF$169='Foglio deposito'!AE202,'Foglio deposito'!$Q$118,0)+IF('Foglio deposito'!$AF$170='Foglio deposito'!AE202,'Foglio deposito'!$Q$119,0)+IF('Foglio deposito'!$AF$171='Foglio deposito'!AE202,'Foglio deposito'!$Q$120,0)+IF('Foglio deposito'!$AF$172='Foglio deposito'!AE202,'Foglio deposito'!$Q$121,0)+IF('Foglio deposito'!$AF$173='Foglio deposito'!AE202,'Foglio deposito'!$Q$122,0)+IF('Foglio deposito'!$AF$174='Foglio deposito'!AE202,'Foglio deposito'!$Q$123,0)+IF('Foglio deposito'!$AF$175='Foglio deposito'!AE202,'Foglio deposito'!$Q$124,0)+IF('Foglio deposito'!$AF$176='Foglio deposito'!AE202,'Foglio deposito'!$Q$125,0)+IF('Foglio deposito'!$AF$177='Foglio deposito'!AE202,'Foglio deposito'!$Q$126,0)+IF('Foglio deposito'!$AF$178='Foglio deposito'!AE202,'Foglio deposito'!$Q$127,0)+IF('Foglio deposito'!$AF$179='Foglio deposito'!AE202,'Foglio deposito'!$Q$128,0)+IF('Foglio deposito'!$AF$180='Foglio deposito'!AE202,'Foglio deposito'!$Q$129,0)+IF('Foglio deposito'!$AF$181='Foglio deposito'!AE202,'Foglio deposito'!$Q$130,0)+IF('Foglio deposito'!$AF$182='Foglio deposito'!AE202,'Foglio deposito'!$Q$131,0)+IF('Foglio deposito'!$AF$183='Foglio deposito'!AE202,'Foglio deposito'!$Q$132,0)+IF('Foglio deposito'!$AF$184='Foglio deposito'!AE202,'Foglio deposito'!$Q$133,0)+IF('Foglio deposito'!$AF$185='Foglio deposito'!AE202,'Foglio deposito'!$Q$134,0)+IF('Foglio deposito'!$AF$186='Foglio deposito'!AE202,'Foglio deposito'!$Q$135,0)+IF('Foglio deposito'!$AF$187='Foglio deposito'!AE202,'Foglio deposito'!$Q$136,0)+IF('Foglio deposito'!$AF$188='Foglio deposito'!AE202,'Foglio deposito'!$Q$137,0)+IF('Foglio deposito'!$AF$189='Foglio deposito'!AE202,'Foglio deposito'!$Q$138,0)+IF('Foglio deposito'!$AF$190='Foglio deposito'!AE202,'Foglio deposito'!$Q$139,0)+IF('Foglio deposito'!$AF$191='Foglio deposito'!AE202,'Foglio deposito'!$Q$140,0)+IF('Foglio deposito'!$AF$192='Foglio deposito'!AE202,'Foglio deposito'!$Q$141,0)+IF('Foglio deposito'!$AF$193='Foglio deposito'!AE202,'Foglio deposito'!$Q$142,0)+IF('Foglio deposito'!$AF$194='Foglio deposito'!AE202,'Foglio deposito'!$Q$144,0)+IF('Foglio deposito'!$AF$195='Foglio deposito'!AE202,'Foglio deposito'!$Q$143,0)+IF('Foglio deposito'!$AF$196='Foglio deposito'!AE202,'Foglio deposito'!$Q$145,0)+IF('Foglio deposito'!$AF$197='Foglio deposito'!AE202,'Foglio deposito'!$Q$146,0)+IF('Foglio deposito'!$AF$198='Foglio deposito'!AE202,'Foglio deposito'!$Q$147,0)+IF('Foglio deposito'!$AF$199='Foglio deposito'!AE202,'Foglio deposito'!$Q$148,0)+IF('Foglio deposito'!$AF$200='Foglio deposito'!AE202,'Foglio deposito'!$Q$149,0)+IF('Foglio deposito'!$AF$201='Foglio deposito'!AE202,'Foglio deposito'!$Q$150,0)+IF('Foglio deposito'!$AF$202='Foglio deposito'!AE202,'Foglio deposito'!$Q$151,0)+IF('Foglio deposito'!$AF$203='Foglio deposito'!AE202,'Foglio deposito'!$Q$152,0)+IF('Foglio deposito'!$AF$204='Foglio deposito'!AE202,'Foglio deposito'!$Q$153,0)+IF('Foglio deposito'!$AF$205='Foglio deposito'!AE202,'Foglio deposito'!$Q$154,0)+IF('Foglio deposito'!$AF$206='Foglio deposito'!AE202,'Foglio deposito'!$Q$155,0)+IF('Foglio deposito'!$AF$207='Foglio deposito'!AE202,'Foglio deposito'!$Q$156,0)+IF('Foglio deposito'!$AF$208='Foglio deposito'!AE202,'Foglio deposito'!$Q$157,0))/2+P151/2</f>
        <v>0</v>
      </c>
      <c r="T151" s="85"/>
      <c r="AB151" s="855">
        <f>'DATI STRUTTURA'!N104</f>
        <v>0</v>
      </c>
      <c r="AC151" s="855">
        <f>'DATI STRUTTURA'!K104</f>
        <v>0</v>
      </c>
    </row>
    <row r="152" spans="2:29" x14ac:dyDescent="0.25">
      <c r="B152" s="10">
        <f>MINA('DATI STRUTTURA'!D57:E57)</f>
        <v>0</v>
      </c>
      <c r="C152" s="10">
        <f>MINA('DATI STRUTTURA'!D106:E106)</f>
        <v>0</v>
      </c>
      <c r="D152" s="10">
        <f>'DATI STRUTTURA'!B57</f>
        <v>36</v>
      </c>
      <c r="E152" s="142">
        <f>IF(B152=0,0,IF('Foglio deposito'!F152=0,0,LOOKUP('Foglio deposito'!F152,$D$117:$D$156,$C$117:$C$156)))</f>
        <v>0</v>
      </c>
      <c r="F152" s="93">
        <f>'DATI STRUTTURA'!H106</f>
        <v>0</v>
      </c>
      <c r="K152" s="93">
        <f>'DATI STRUTTURA'!H105</f>
        <v>0</v>
      </c>
      <c r="L152" s="349">
        <f>'DATI STRUTTURA'!I105+'DATI STRUTTURA'!L105+'Foglio deposito'!K206+'Foglio deposito'!$C$77*'DATI STRUTTURA'!D105*'DATI STRUTTURA'!E105*'Foglio deposito'!$C$81</f>
        <v>0</v>
      </c>
      <c r="M152" s="349">
        <f>'DATI STRUTTURA'!J105+'DATI STRUTTURA'!M105+'Foglio deposito'!L206</f>
        <v>0</v>
      </c>
      <c r="N152" s="349">
        <f>'DATI STRUTTURA'!K105+'DATI STRUTTURA'!N105+'Foglio deposito'!M206</f>
        <v>0</v>
      </c>
      <c r="O152" s="348"/>
      <c r="P152" s="85">
        <f>'Foglio deposito'!$C$77*'DATI STRUTTURA'!D56*'DATI STRUTTURA'!E56*'Foglio deposito'!$C$81</f>
        <v>0</v>
      </c>
      <c r="Q152" s="85">
        <f>'Foglio deposito'!$C$77*'DATI STRUTTURA'!D105*'DATI STRUTTURA'!E105*'Foglio deposito'!$C$81</f>
        <v>0</v>
      </c>
      <c r="S152" s="85">
        <f>(IF('Foglio deposito'!$AF$169='Foglio deposito'!AE203,'Foglio deposito'!$Q$118,0)+IF('Foglio deposito'!$AF$170='Foglio deposito'!AE203,'Foglio deposito'!$Q$119,0)+IF('Foglio deposito'!$AF$171='Foglio deposito'!AE203,'Foglio deposito'!$Q$120,0)+IF('Foglio deposito'!$AF$172='Foglio deposito'!AE203,'Foglio deposito'!$Q$121,0)+IF('Foglio deposito'!$AF$173='Foglio deposito'!AE203,'Foglio deposito'!$Q$122,0)+IF('Foglio deposito'!$AF$174='Foglio deposito'!AE203,'Foglio deposito'!$Q$123,0)+IF('Foglio deposito'!$AF$175='Foglio deposito'!AE203,'Foglio deposito'!$Q$124,0)+IF('Foglio deposito'!$AF$176='Foglio deposito'!AE203,'Foglio deposito'!$Q$125,0)+IF('Foglio deposito'!$AF$177='Foglio deposito'!AE203,'Foglio deposito'!$Q$126,0)+IF('Foglio deposito'!$AF$178='Foglio deposito'!AE203,'Foglio deposito'!$Q$127,0)+IF('Foglio deposito'!$AF$179='Foglio deposito'!AE203,'Foglio deposito'!$Q$128,0)+IF('Foglio deposito'!$AF$180='Foglio deposito'!AE203,'Foglio deposito'!$Q$129,0)+IF('Foglio deposito'!$AF$181='Foglio deposito'!AE203,'Foglio deposito'!$Q$130,0)+IF('Foglio deposito'!$AF$182='Foglio deposito'!AE203,'Foglio deposito'!$Q$131,0)+IF('Foglio deposito'!$AF$183='Foglio deposito'!AE203,'Foglio deposito'!$Q$132,0)+IF('Foglio deposito'!$AF$184='Foglio deposito'!AE203,'Foglio deposito'!$Q$133,0)+IF('Foglio deposito'!$AF$185='Foglio deposito'!AE203,'Foglio deposito'!$Q$134,0)+IF('Foglio deposito'!$AF$186='Foglio deposito'!AE203,'Foglio deposito'!$Q$135,0)+IF('Foglio deposito'!$AF$187='Foglio deposito'!AE203,'Foglio deposito'!$Q$136,0)+IF('Foglio deposito'!$AF$188='Foglio deposito'!AE203,'Foglio deposito'!$Q$137,0)+IF('Foglio deposito'!$AF$189='Foglio deposito'!AE203,'Foglio deposito'!$Q$138,0)+IF('Foglio deposito'!$AF$190='Foglio deposito'!AE203,'Foglio deposito'!$Q$139,0)+IF('Foglio deposito'!$AF$191='Foglio deposito'!AE203,'Foglio deposito'!$Q$140,0)+IF('Foglio deposito'!$AF$192='Foglio deposito'!AE203,'Foglio deposito'!$Q$141,0)+IF('Foglio deposito'!$AF$193='Foglio deposito'!AE203,'Foglio deposito'!$Q$142,0)+IF('Foglio deposito'!$AF$194='Foglio deposito'!AE203,'Foglio deposito'!$Q$144,0)+IF('Foglio deposito'!$AF$195='Foglio deposito'!AE203,'Foglio deposito'!$Q$143,0)+IF('Foglio deposito'!$AF$196='Foglio deposito'!AE203,'Foglio deposito'!$Q$145,0)+IF('Foglio deposito'!$AF$197='Foglio deposito'!AE203,'Foglio deposito'!$Q$146,0)+IF('Foglio deposito'!$AF$198='Foglio deposito'!AE203,'Foglio deposito'!$Q$147,0)+IF('Foglio deposito'!$AF$199='Foglio deposito'!AE203,'Foglio deposito'!$Q$148,0)+IF('Foglio deposito'!$AF$200='Foglio deposito'!AE203,'Foglio deposito'!$Q$149,0)+IF('Foglio deposito'!$AF$201='Foglio deposito'!AE203,'Foglio deposito'!$Q$150,0)+IF('Foglio deposito'!$AF$202='Foglio deposito'!AE203,'Foglio deposito'!$Q$151,0)+IF('Foglio deposito'!$AF$203='Foglio deposito'!AE203,'Foglio deposito'!$Q$152,0)+IF('Foglio deposito'!$AF$204='Foglio deposito'!AE203,'Foglio deposito'!$Q$153,0)+IF('Foglio deposito'!$AF$205='Foglio deposito'!AE203,'Foglio deposito'!$Q$154,0)+IF('Foglio deposito'!$AF$206='Foglio deposito'!AE203,'Foglio deposito'!$Q$155,0)+IF('Foglio deposito'!$AF$207='Foglio deposito'!AE203,'Foglio deposito'!$Q$156,0)+IF('Foglio deposito'!$AF$208='Foglio deposito'!AE203,'Foglio deposito'!$Q$157,0))/2+P152/2</f>
        <v>0</v>
      </c>
      <c r="T152" s="85"/>
      <c r="AB152" s="855">
        <f>'DATI STRUTTURA'!N105</f>
        <v>0</v>
      </c>
      <c r="AC152" s="855">
        <f>'DATI STRUTTURA'!K105</f>
        <v>0</v>
      </c>
    </row>
    <row r="153" spans="2:29" x14ac:dyDescent="0.25">
      <c r="B153" s="10">
        <f>MINA('DATI STRUTTURA'!D58:E58)</f>
        <v>0</v>
      </c>
      <c r="C153" s="10">
        <f>MINA('DATI STRUTTURA'!D107:E107)</f>
        <v>0</v>
      </c>
      <c r="D153" s="10">
        <f>'DATI STRUTTURA'!B58</f>
        <v>37</v>
      </c>
      <c r="E153" s="142">
        <f>IF(B153=0,0,IF('Foglio deposito'!F153=0,0,LOOKUP('Foglio deposito'!F153,$D$117:$D$156,$C$117:$C$156)))</f>
        <v>0</v>
      </c>
      <c r="F153" s="93">
        <f>'DATI STRUTTURA'!H107</f>
        <v>0</v>
      </c>
      <c r="K153" s="93">
        <f>'DATI STRUTTURA'!H106</f>
        <v>0</v>
      </c>
      <c r="L153" s="349">
        <f>'DATI STRUTTURA'!I106+'DATI STRUTTURA'!L106+'Foglio deposito'!K207+'Foglio deposito'!$C$77*'DATI STRUTTURA'!D106*'DATI STRUTTURA'!E106*'Foglio deposito'!$C$81</f>
        <v>0</v>
      </c>
      <c r="M153" s="349">
        <f>'DATI STRUTTURA'!J106+'DATI STRUTTURA'!M106+'Foglio deposito'!L207</f>
        <v>0</v>
      </c>
      <c r="N153" s="349">
        <f>'DATI STRUTTURA'!K106+'DATI STRUTTURA'!N106+'Foglio deposito'!M207</f>
        <v>0</v>
      </c>
      <c r="O153" s="348"/>
      <c r="P153" s="85">
        <f>'Foglio deposito'!$C$77*'DATI STRUTTURA'!D57*'DATI STRUTTURA'!E57*'Foglio deposito'!$C$81</f>
        <v>0</v>
      </c>
      <c r="Q153" s="85">
        <f>'Foglio deposito'!$C$77*'DATI STRUTTURA'!D106*'DATI STRUTTURA'!E106*'Foglio deposito'!$C$81</f>
        <v>0</v>
      </c>
      <c r="S153" s="85">
        <f>(IF('Foglio deposito'!$AF$169='Foglio deposito'!AE204,'Foglio deposito'!$Q$118,0)+IF('Foglio deposito'!$AF$170='Foglio deposito'!AE204,'Foglio deposito'!$Q$119,0)+IF('Foglio deposito'!$AF$171='Foglio deposito'!AE204,'Foglio deposito'!$Q$120,0)+IF('Foglio deposito'!$AF$172='Foglio deposito'!AE204,'Foglio deposito'!$Q$121,0)+IF('Foglio deposito'!$AF$173='Foglio deposito'!AE204,'Foglio deposito'!$Q$122,0)+IF('Foglio deposito'!$AF$174='Foglio deposito'!AE204,'Foglio deposito'!$Q$123,0)+IF('Foglio deposito'!$AF$175='Foglio deposito'!AE204,'Foglio deposito'!$Q$124,0)+IF('Foglio deposito'!$AF$176='Foglio deposito'!AE204,'Foglio deposito'!$Q$125,0)+IF('Foglio deposito'!$AF$177='Foglio deposito'!AE204,'Foglio deposito'!$Q$126,0)+IF('Foglio deposito'!$AF$178='Foglio deposito'!AE204,'Foglio deposito'!$Q$127,0)+IF('Foglio deposito'!$AF$179='Foglio deposito'!AE204,'Foglio deposito'!$Q$128,0)+IF('Foglio deposito'!$AF$180='Foglio deposito'!AE204,'Foglio deposito'!$Q$129,0)+IF('Foglio deposito'!$AF$181='Foglio deposito'!AE204,'Foglio deposito'!$Q$130,0)+IF('Foglio deposito'!$AF$182='Foglio deposito'!AE204,'Foglio deposito'!$Q$131,0)+IF('Foglio deposito'!$AF$183='Foglio deposito'!AE204,'Foglio deposito'!$Q$132,0)+IF('Foglio deposito'!$AF$184='Foglio deposito'!AE204,'Foglio deposito'!$Q$133,0)+IF('Foglio deposito'!$AF$185='Foglio deposito'!AE204,'Foglio deposito'!$Q$134,0)+IF('Foglio deposito'!$AF$186='Foglio deposito'!AE204,'Foglio deposito'!$Q$135,0)+IF('Foglio deposito'!$AF$187='Foglio deposito'!AE204,'Foglio deposito'!$Q$136,0)+IF('Foglio deposito'!$AF$188='Foglio deposito'!AE204,'Foglio deposito'!$Q$137,0)+IF('Foglio deposito'!$AF$189='Foglio deposito'!AE204,'Foglio deposito'!$Q$138,0)+IF('Foglio deposito'!$AF$190='Foglio deposito'!AE204,'Foglio deposito'!$Q$139,0)+IF('Foglio deposito'!$AF$191='Foglio deposito'!AE204,'Foglio deposito'!$Q$140,0)+IF('Foglio deposito'!$AF$192='Foglio deposito'!AE204,'Foglio deposito'!$Q$141,0)+IF('Foglio deposito'!$AF$193='Foglio deposito'!AE204,'Foglio deposito'!$Q$142,0)+IF('Foglio deposito'!$AF$194='Foglio deposito'!AE204,'Foglio deposito'!$Q$144,0)+IF('Foglio deposito'!$AF$195='Foglio deposito'!AE204,'Foglio deposito'!$Q$143,0)+IF('Foglio deposito'!$AF$196='Foglio deposito'!AE204,'Foglio deposito'!$Q$145,0)+IF('Foglio deposito'!$AF$197='Foglio deposito'!AE204,'Foglio deposito'!$Q$146,0)+IF('Foglio deposito'!$AF$198='Foglio deposito'!AE204,'Foglio deposito'!$Q$147,0)+IF('Foglio deposito'!$AF$199='Foglio deposito'!AE204,'Foglio deposito'!$Q$148,0)+IF('Foglio deposito'!$AF$200='Foglio deposito'!AE204,'Foglio deposito'!$Q$149,0)+IF('Foglio deposito'!$AF$201='Foglio deposito'!AE204,'Foglio deposito'!$Q$150,0)+IF('Foglio deposito'!$AF$202='Foglio deposito'!AE204,'Foglio deposito'!$Q$151,0)+IF('Foglio deposito'!$AF$203='Foglio deposito'!AE204,'Foglio deposito'!$Q$152,0)+IF('Foglio deposito'!$AF$204='Foglio deposito'!AE204,'Foglio deposito'!$Q$153,0)+IF('Foglio deposito'!$AF$205='Foglio deposito'!AE204,'Foglio deposito'!$Q$154,0)+IF('Foglio deposito'!$AF$206='Foglio deposito'!AE204,'Foglio deposito'!$Q$155,0)+IF('Foglio deposito'!$AF$207='Foglio deposito'!AE204,'Foglio deposito'!$Q$156,0)+IF('Foglio deposito'!$AF$208='Foglio deposito'!AE204,'Foglio deposito'!$Q$157,0))/2+P153/2</f>
        <v>0</v>
      </c>
      <c r="T153" s="85"/>
      <c r="AB153" s="855">
        <f>'DATI STRUTTURA'!N106</f>
        <v>0</v>
      </c>
      <c r="AC153" s="855">
        <f>'DATI STRUTTURA'!K106</f>
        <v>0</v>
      </c>
    </row>
    <row r="154" spans="2:29" x14ac:dyDescent="0.25">
      <c r="B154" s="10">
        <f>MINA('DATI STRUTTURA'!D59:E59)</f>
        <v>0</v>
      </c>
      <c r="C154" s="10">
        <f>MINA('DATI STRUTTURA'!D108:E108)</f>
        <v>0</v>
      </c>
      <c r="D154" s="10">
        <f>'DATI STRUTTURA'!B59</f>
        <v>38</v>
      </c>
      <c r="E154" s="142">
        <f>IF(B154=0,0,IF('Foglio deposito'!F154=0,0,LOOKUP('Foglio deposito'!F154,$D$117:$D$156,$C$117:$C$156)))</f>
        <v>0</v>
      </c>
      <c r="F154" s="93">
        <f>'DATI STRUTTURA'!H108</f>
        <v>0</v>
      </c>
      <c r="K154" s="93">
        <f>'DATI STRUTTURA'!H107</f>
        <v>0</v>
      </c>
      <c r="L154" s="349">
        <f>'DATI STRUTTURA'!I107+'DATI STRUTTURA'!L107+'Foglio deposito'!K208+'Foglio deposito'!$C$77*'DATI STRUTTURA'!D107*'DATI STRUTTURA'!E107*'Foglio deposito'!$C$81</f>
        <v>0</v>
      </c>
      <c r="M154" s="349">
        <f>'DATI STRUTTURA'!J107+'DATI STRUTTURA'!M107+'Foglio deposito'!L208</f>
        <v>0</v>
      </c>
      <c r="N154" s="349">
        <f>'DATI STRUTTURA'!K107+'DATI STRUTTURA'!N107+'Foglio deposito'!M208</f>
        <v>0</v>
      </c>
      <c r="O154" s="348"/>
      <c r="P154" s="85">
        <f>'Foglio deposito'!$C$77*'DATI STRUTTURA'!D58*'DATI STRUTTURA'!E58*'Foglio deposito'!$C$81</f>
        <v>0</v>
      </c>
      <c r="Q154" s="85">
        <f>'Foglio deposito'!$C$77*'DATI STRUTTURA'!D107*'DATI STRUTTURA'!E107*'Foglio deposito'!$C$81</f>
        <v>0</v>
      </c>
      <c r="S154" s="85">
        <f>(IF('Foglio deposito'!$AF$169='Foglio deposito'!AE205,'Foglio deposito'!$Q$118,0)+IF('Foglio deposito'!$AF$170='Foglio deposito'!AE205,'Foglio deposito'!$Q$119,0)+IF('Foglio deposito'!$AF$171='Foglio deposito'!AE205,'Foglio deposito'!$Q$120,0)+IF('Foglio deposito'!$AF$172='Foglio deposito'!AE205,'Foglio deposito'!$Q$121,0)+IF('Foglio deposito'!$AF$173='Foglio deposito'!AE205,'Foglio deposito'!$Q$122,0)+IF('Foglio deposito'!$AF$174='Foglio deposito'!AE205,'Foglio deposito'!$Q$123,0)+IF('Foglio deposito'!$AF$175='Foglio deposito'!AE205,'Foglio deposito'!$Q$124,0)+IF('Foglio deposito'!$AF$176='Foglio deposito'!AE205,'Foglio deposito'!$Q$125,0)+IF('Foglio deposito'!$AF$177='Foglio deposito'!AE205,'Foglio deposito'!$Q$126,0)+IF('Foglio deposito'!$AF$178='Foglio deposito'!AE205,'Foglio deposito'!$Q$127,0)+IF('Foglio deposito'!$AF$179='Foglio deposito'!AE205,'Foglio deposito'!$Q$128,0)+IF('Foglio deposito'!$AF$180='Foglio deposito'!AE205,'Foglio deposito'!$Q$129,0)+IF('Foglio deposito'!$AF$181='Foglio deposito'!AE205,'Foglio deposito'!$Q$130,0)+IF('Foglio deposito'!$AF$182='Foglio deposito'!AE205,'Foglio deposito'!$Q$131,0)+IF('Foglio deposito'!$AF$183='Foglio deposito'!AE205,'Foglio deposito'!$Q$132,0)+IF('Foglio deposito'!$AF$184='Foglio deposito'!AE205,'Foglio deposito'!$Q$133,0)+IF('Foglio deposito'!$AF$185='Foglio deposito'!AE205,'Foglio deposito'!$Q$134,0)+IF('Foglio deposito'!$AF$186='Foglio deposito'!AE205,'Foglio deposito'!$Q$135,0)+IF('Foglio deposito'!$AF$187='Foglio deposito'!AE205,'Foglio deposito'!$Q$136,0)+IF('Foglio deposito'!$AF$188='Foglio deposito'!AE205,'Foglio deposito'!$Q$137,0)+IF('Foglio deposito'!$AF$189='Foglio deposito'!AE205,'Foglio deposito'!$Q$138,0)+IF('Foglio deposito'!$AF$190='Foglio deposito'!AE205,'Foglio deposito'!$Q$139,0)+IF('Foglio deposito'!$AF$191='Foglio deposito'!AE205,'Foglio deposito'!$Q$140,0)+IF('Foglio deposito'!$AF$192='Foglio deposito'!AE205,'Foglio deposito'!$Q$141,0)+IF('Foglio deposito'!$AF$193='Foglio deposito'!AE205,'Foglio deposito'!$Q$142,0)+IF('Foglio deposito'!$AF$194='Foglio deposito'!AE205,'Foglio deposito'!$Q$144,0)+IF('Foglio deposito'!$AF$195='Foglio deposito'!AE205,'Foglio deposito'!$Q$143,0)+IF('Foglio deposito'!$AF$196='Foglio deposito'!AE205,'Foglio deposito'!$Q$145,0)+IF('Foglio deposito'!$AF$197='Foglio deposito'!AE205,'Foglio deposito'!$Q$146,0)+IF('Foglio deposito'!$AF$198='Foglio deposito'!AE205,'Foglio deposito'!$Q$147,0)+IF('Foglio deposito'!$AF$199='Foglio deposito'!AE205,'Foglio deposito'!$Q$148,0)+IF('Foglio deposito'!$AF$200='Foglio deposito'!AE205,'Foglio deposito'!$Q$149,0)+IF('Foglio deposito'!$AF$201='Foglio deposito'!AE205,'Foglio deposito'!$Q$150,0)+IF('Foglio deposito'!$AF$202='Foglio deposito'!AE205,'Foglio deposito'!$Q$151,0)+IF('Foglio deposito'!$AF$203='Foglio deposito'!AE205,'Foglio deposito'!$Q$152,0)+IF('Foglio deposito'!$AF$204='Foglio deposito'!AE205,'Foglio deposito'!$Q$153,0)+IF('Foglio deposito'!$AF$205='Foglio deposito'!AE205,'Foglio deposito'!$Q$154,0)+IF('Foglio deposito'!$AF$206='Foglio deposito'!AE205,'Foglio deposito'!$Q$155,0)+IF('Foglio deposito'!$AF$207='Foglio deposito'!AE205,'Foglio deposito'!$Q$156,0)+IF('Foglio deposito'!$AF$208='Foglio deposito'!AE205,'Foglio deposito'!$Q$157,0))/2+P154/2</f>
        <v>0</v>
      </c>
      <c r="T154" s="85"/>
      <c r="AB154" s="855">
        <f>'DATI STRUTTURA'!N107</f>
        <v>0</v>
      </c>
      <c r="AC154" s="855">
        <f>'DATI STRUTTURA'!K107</f>
        <v>0</v>
      </c>
    </row>
    <row r="155" spans="2:29" x14ac:dyDescent="0.25">
      <c r="B155" s="10">
        <f>MINA('DATI STRUTTURA'!D60:E60)</f>
        <v>0</v>
      </c>
      <c r="C155" s="10">
        <f>MINA('DATI STRUTTURA'!D109:E109)</f>
        <v>0</v>
      </c>
      <c r="D155" s="10">
        <f>'DATI STRUTTURA'!B60</f>
        <v>39</v>
      </c>
      <c r="E155" s="142">
        <f>IF(B155=0,0,IF('Foglio deposito'!F155=0,0,LOOKUP('Foglio deposito'!F155,$D$117:$D$156,$C$117:$C$156)))</f>
        <v>0</v>
      </c>
      <c r="F155" s="93">
        <f>'DATI STRUTTURA'!H109</f>
        <v>0</v>
      </c>
      <c r="K155" s="93">
        <f>'DATI STRUTTURA'!H108</f>
        <v>0</v>
      </c>
      <c r="L155" s="349">
        <f>'DATI STRUTTURA'!I108+'DATI STRUTTURA'!L108+'Foglio deposito'!K209+'Foglio deposito'!$C$77*'DATI STRUTTURA'!D108*'DATI STRUTTURA'!E108*'Foglio deposito'!$C$81</f>
        <v>0</v>
      </c>
      <c r="M155" s="349">
        <f>'DATI STRUTTURA'!J108+'DATI STRUTTURA'!M108+'Foglio deposito'!L209</f>
        <v>0</v>
      </c>
      <c r="N155" s="349">
        <f>'DATI STRUTTURA'!K108+'DATI STRUTTURA'!N108+'Foglio deposito'!M209</f>
        <v>0</v>
      </c>
      <c r="O155" s="348"/>
      <c r="P155" s="85">
        <f>'Foglio deposito'!$C$77*'DATI STRUTTURA'!D59*'DATI STRUTTURA'!E59*'Foglio deposito'!$C$81</f>
        <v>0</v>
      </c>
      <c r="Q155" s="85">
        <f>'Foglio deposito'!$C$77*'DATI STRUTTURA'!D108*'DATI STRUTTURA'!E108*'Foglio deposito'!$C$81</f>
        <v>0</v>
      </c>
      <c r="S155" s="85">
        <f>(IF('Foglio deposito'!$AF$169='Foglio deposito'!AE206,'Foglio deposito'!$Q$118,0)+IF('Foglio deposito'!$AF$170='Foglio deposito'!AE206,'Foglio deposito'!$Q$119,0)+IF('Foglio deposito'!$AF$171='Foglio deposito'!AE206,'Foglio deposito'!$Q$120,0)+IF('Foglio deposito'!$AF$172='Foglio deposito'!AE206,'Foglio deposito'!$Q$121,0)+IF('Foglio deposito'!$AF$173='Foglio deposito'!AE206,'Foglio deposito'!$Q$122,0)+IF('Foglio deposito'!$AF$174='Foglio deposito'!AE206,'Foglio deposito'!$Q$123,0)+IF('Foglio deposito'!$AF$175='Foglio deposito'!AE206,'Foglio deposito'!$Q$124,0)+IF('Foglio deposito'!$AF$176='Foglio deposito'!AE206,'Foglio deposito'!$Q$125,0)+IF('Foglio deposito'!$AF$177='Foglio deposito'!AE206,'Foglio deposito'!$Q$126,0)+IF('Foglio deposito'!$AF$178='Foglio deposito'!AE206,'Foglio deposito'!$Q$127,0)+IF('Foglio deposito'!$AF$179='Foglio deposito'!AE206,'Foglio deposito'!$Q$128,0)+IF('Foglio deposito'!$AF$180='Foglio deposito'!AE206,'Foglio deposito'!$Q$129,0)+IF('Foglio deposito'!$AF$181='Foglio deposito'!AE206,'Foglio deposito'!$Q$130,0)+IF('Foglio deposito'!$AF$182='Foglio deposito'!AE206,'Foglio deposito'!$Q$131,0)+IF('Foglio deposito'!$AF$183='Foglio deposito'!AE206,'Foglio deposito'!$Q$132,0)+IF('Foglio deposito'!$AF$184='Foglio deposito'!AE206,'Foglio deposito'!$Q$133,0)+IF('Foglio deposito'!$AF$185='Foglio deposito'!AE206,'Foglio deposito'!$Q$134,0)+IF('Foglio deposito'!$AF$186='Foglio deposito'!AE206,'Foglio deposito'!$Q$135,0)+IF('Foglio deposito'!$AF$187='Foglio deposito'!AE206,'Foglio deposito'!$Q$136,0)+IF('Foglio deposito'!$AF$188='Foglio deposito'!AE206,'Foglio deposito'!$Q$137,0)+IF('Foglio deposito'!$AF$189='Foglio deposito'!AE206,'Foglio deposito'!$Q$138,0)+IF('Foglio deposito'!$AF$190='Foglio deposito'!AE206,'Foglio deposito'!$Q$139,0)+IF('Foglio deposito'!$AF$191='Foglio deposito'!AE206,'Foglio deposito'!$Q$140,0)+IF('Foglio deposito'!$AF$192='Foglio deposito'!AE206,'Foglio deposito'!$Q$141,0)+IF('Foglio deposito'!$AF$193='Foglio deposito'!AE206,'Foglio deposito'!$Q$142,0)+IF('Foglio deposito'!$AF$194='Foglio deposito'!AE206,'Foglio deposito'!$Q$144,0)+IF('Foglio deposito'!$AF$195='Foglio deposito'!AE206,'Foglio deposito'!$Q$143,0)+IF('Foglio deposito'!$AF$196='Foglio deposito'!AE206,'Foglio deposito'!$Q$145,0)+IF('Foglio deposito'!$AF$197='Foglio deposito'!AE206,'Foglio deposito'!$Q$146,0)+IF('Foglio deposito'!$AF$198='Foglio deposito'!AE206,'Foglio deposito'!$Q$147,0)+IF('Foglio deposito'!$AF$199='Foglio deposito'!AE206,'Foglio deposito'!$Q$148,0)+IF('Foglio deposito'!$AF$200='Foglio deposito'!AE206,'Foglio deposito'!$Q$149,0)+IF('Foglio deposito'!$AF$201='Foglio deposito'!AE206,'Foglio deposito'!$Q$150,0)+IF('Foglio deposito'!$AF$202='Foglio deposito'!AE206,'Foglio deposito'!$Q$151,0)+IF('Foglio deposito'!$AF$203='Foglio deposito'!AE206,'Foglio deposito'!$Q$152,0)+IF('Foglio deposito'!$AF$204='Foglio deposito'!AE206,'Foglio deposito'!$Q$153,0)+IF('Foglio deposito'!$AF$205='Foglio deposito'!AE206,'Foglio deposito'!$Q$154,0)+IF('Foglio deposito'!$AF$206='Foglio deposito'!AE206,'Foglio deposito'!$Q$155,0)+IF('Foglio deposito'!$AF$207='Foglio deposito'!AE206,'Foglio deposito'!$Q$156,0)+IF('Foglio deposito'!$AF$208='Foglio deposito'!AE206,'Foglio deposito'!$Q$157,0))/2+P155/2</f>
        <v>0</v>
      </c>
      <c r="T155" s="85"/>
      <c r="AB155" s="855">
        <f>'DATI STRUTTURA'!N108</f>
        <v>0</v>
      </c>
      <c r="AC155" s="855">
        <f>'DATI STRUTTURA'!K108</f>
        <v>0</v>
      </c>
    </row>
    <row r="156" spans="2:29" x14ac:dyDescent="0.25">
      <c r="B156" s="10">
        <f>MINA('DATI STRUTTURA'!D61:E61)</f>
        <v>0</v>
      </c>
      <c r="C156" s="10">
        <f>MINA('DATI STRUTTURA'!D110:E110)</f>
        <v>0</v>
      </c>
      <c r="D156" s="10">
        <f>'DATI STRUTTURA'!B61</f>
        <v>40</v>
      </c>
      <c r="E156" s="142">
        <f>IF(B156=0,0,IF('Foglio deposito'!F156=0,0,LOOKUP('Foglio deposito'!F156,$D$117:$D$156,$C$117:$C$156)))</f>
        <v>0</v>
      </c>
      <c r="F156" s="93">
        <f>'DATI STRUTTURA'!H110</f>
        <v>0</v>
      </c>
      <c r="K156" s="93">
        <f>'DATI STRUTTURA'!H109</f>
        <v>0</v>
      </c>
      <c r="L156" s="349">
        <f>'DATI STRUTTURA'!I109+'DATI STRUTTURA'!L109+'Foglio deposito'!K210+'Foglio deposito'!$C$77*'DATI STRUTTURA'!D109*'DATI STRUTTURA'!E109*'Foglio deposito'!$C$81</f>
        <v>0</v>
      </c>
      <c r="M156" s="349">
        <f>'DATI STRUTTURA'!J109+'DATI STRUTTURA'!M109+'Foglio deposito'!L210</f>
        <v>0</v>
      </c>
      <c r="N156" s="349">
        <f>'DATI STRUTTURA'!K109+'DATI STRUTTURA'!N109+'Foglio deposito'!M210</f>
        <v>0</v>
      </c>
      <c r="O156" s="348"/>
      <c r="P156" s="85">
        <f>'Foglio deposito'!$C$77*'DATI STRUTTURA'!D60*'DATI STRUTTURA'!E60*'Foglio deposito'!$C$81</f>
        <v>0</v>
      </c>
      <c r="Q156" s="85">
        <f>'Foglio deposito'!$C$77*'DATI STRUTTURA'!D109*'DATI STRUTTURA'!E109*'Foglio deposito'!$C$81</f>
        <v>0</v>
      </c>
      <c r="S156" s="85">
        <f>(IF('Foglio deposito'!$AF$169='Foglio deposito'!AE207,'Foglio deposito'!$Q$118,0)+IF('Foglio deposito'!$AF$170='Foglio deposito'!AE207,'Foglio deposito'!$Q$119,0)+IF('Foglio deposito'!$AF$171='Foglio deposito'!AE207,'Foglio deposito'!$Q$120,0)+IF('Foglio deposito'!$AF$172='Foglio deposito'!AE207,'Foglio deposito'!$Q$121,0)+IF('Foglio deposito'!$AF$173='Foglio deposito'!AE207,'Foglio deposito'!$Q$122,0)+IF('Foglio deposito'!$AF$174='Foglio deposito'!AE207,'Foglio deposito'!$Q$123,0)+IF('Foglio deposito'!$AF$175='Foglio deposito'!AE207,'Foglio deposito'!$Q$124,0)+IF('Foglio deposito'!$AF$176='Foglio deposito'!AE207,'Foglio deposito'!$Q$125,0)+IF('Foglio deposito'!$AF$177='Foglio deposito'!AE207,'Foglio deposito'!$Q$126,0)+IF('Foglio deposito'!$AF$178='Foglio deposito'!AE207,'Foglio deposito'!$Q$127,0)+IF('Foglio deposito'!$AF$179='Foglio deposito'!AE207,'Foglio deposito'!$Q$128,0)+IF('Foglio deposito'!$AF$180='Foglio deposito'!AE207,'Foglio deposito'!$Q$129,0)+IF('Foglio deposito'!$AF$181='Foglio deposito'!AE207,'Foglio deposito'!$Q$130,0)+IF('Foglio deposito'!$AF$182='Foglio deposito'!AE207,'Foglio deposito'!$Q$131,0)+IF('Foglio deposito'!$AF$183='Foglio deposito'!AE207,'Foglio deposito'!$Q$132,0)+IF('Foglio deposito'!$AF$184='Foglio deposito'!AE207,'Foglio deposito'!$Q$133,0)+IF('Foglio deposito'!$AF$185='Foglio deposito'!AE207,'Foglio deposito'!$Q$134,0)+IF('Foglio deposito'!$AF$186='Foglio deposito'!AE207,'Foglio deposito'!$Q$135,0)+IF('Foglio deposito'!$AF$187='Foglio deposito'!AE207,'Foglio deposito'!$Q$136,0)+IF('Foglio deposito'!$AF$188='Foglio deposito'!AE207,'Foglio deposito'!$Q$137,0)+IF('Foglio deposito'!$AF$189='Foglio deposito'!AE207,'Foglio deposito'!$Q$138,0)+IF('Foglio deposito'!$AF$190='Foglio deposito'!AE207,'Foglio deposito'!$Q$139,0)+IF('Foglio deposito'!$AF$191='Foglio deposito'!AE207,'Foglio deposito'!$Q$140,0)+IF('Foglio deposito'!$AF$192='Foglio deposito'!AE207,'Foglio deposito'!$Q$141,0)+IF('Foglio deposito'!$AF$193='Foglio deposito'!AE207,'Foglio deposito'!$Q$142,0)+IF('Foglio deposito'!$AF$194='Foglio deposito'!AE207,'Foglio deposito'!$Q$144,0)+IF('Foglio deposito'!$AF$195='Foglio deposito'!AE207,'Foglio deposito'!$Q$143,0)+IF('Foglio deposito'!$AF$196='Foglio deposito'!AE207,'Foglio deposito'!$Q$145,0)+IF('Foglio deposito'!$AF$197='Foglio deposito'!AE207,'Foglio deposito'!$Q$146,0)+IF('Foglio deposito'!$AF$198='Foglio deposito'!AE207,'Foglio deposito'!$Q$147,0)+IF('Foglio deposito'!$AF$199='Foglio deposito'!AE207,'Foglio deposito'!$Q$148,0)+IF('Foglio deposito'!$AF$200='Foglio deposito'!AE207,'Foglio deposito'!$Q$149,0)+IF('Foglio deposito'!$AF$201='Foglio deposito'!AE207,'Foglio deposito'!$Q$150,0)+IF('Foglio deposito'!$AF$202='Foglio deposito'!AE207,'Foglio deposito'!$Q$151,0)+IF('Foglio deposito'!$AF$203='Foglio deposito'!AE207,'Foglio deposito'!$Q$152,0)+IF('Foglio deposito'!$AF$204='Foglio deposito'!AE207,'Foglio deposito'!$Q$153,0)+IF('Foglio deposito'!$AF$205='Foglio deposito'!AE207,'Foglio deposito'!$Q$154,0)+IF('Foglio deposito'!$AF$206='Foglio deposito'!AE207,'Foglio deposito'!$Q$155,0)+IF('Foglio deposito'!$AF$207='Foglio deposito'!AE207,'Foglio deposito'!$Q$156,0)+IF('Foglio deposito'!$AF$208='Foglio deposito'!AE207,'Foglio deposito'!$Q$157,0))/2+P156/2</f>
        <v>0</v>
      </c>
      <c r="T156" s="85"/>
      <c r="AB156" s="855">
        <f>'DATI STRUTTURA'!N109</f>
        <v>0</v>
      </c>
      <c r="AC156" s="855">
        <f>'DATI STRUTTURA'!K109</f>
        <v>0</v>
      </c>
    </row>
    <row r="157" spans="2:29" x14ac:dyDescent="0.25">
      <c r="K157" s="93">
        <f>'DATI STRUTTURA'!H110</f>
        <v>0</v>
      </c>
      <c r="L157" s="349">
        <f>'DATI STRUTTURA'!I110+'DATI STRUTTURA'!L110+'Foglio deposito'!K211+'Foglio deposito'!$C$77*'DATI STRUTTURA'!D110*'DATI STRUTTURA'!E110*'Foglio deposito'!$C$81</f>
        <v>0</v>
      </c>
      <c r="M157" s="349">
        <f>'DATI STRUTTURA'!J110+'DATI STRUTTURA'!M110+'Foglio deposito'!L211</f>
        <v>0</v>
      </c>
      <c r="N157" s="349">
        <f>'DATI STRUTTURA'!K110+'DATI STRUTTURA'!N110+'Foglio deposito'!M211</f>
        <v>0</v>
      </c>
      <c r="O157" s="348"/>
      <c r="P157" s="519">
        <f>'Foglio deposito'!$C$77*'DATI STRUTTURA'!D61*'DATI STRUTTURA'!E61*'Foglio deposito'!$C$81</f>
        <v>0</v>
      </c>
      <c r="Q157" s="519">
        <f>'Foglio deposito'!$C$77*'DATI STRUTTURA'!D110*'DATI STRUTTURA'!E110*'Foglio deposito'!$C$81</f>
        <v>0</v>
      </c>
      <c r="S157" s="85">
        <f>(IF('Foglio deposito'!$AF$169='Foglio deposito'!AE208,'Foglio deposito'!$Q$118,0)+IF('Foglio deposito'!$AF$170='Foglio deposito'!AE208,'Foglio deposito'!$Q$119,0)+IF('Foglio deposito'!$AF$171='Foglio deposito'!AE208,'Foglio deposito'!$Q$120,0)+IF('Foglio deposito'!$AF$172='Foglio deposito'!AE208,'Foglio deposito'!$Q$121,0)+IF('Foglio deposito'!$AF$173='Foglio deposito'!AE208,'Foglio deposito'!$Q$122,0)+IF('Foglio deposito'!$AF$174='Foglio deposito'!AE208,'Foglio deposito'!$Q$123,0)+IF('Foglio deposito'!$AF$175='Foglio deposito'!AE208,'Foglio deposito'!$Q$124,0)+IF('Foglio deposito'!$AF$176='Foglio deposito'!AE208,'Foglio deposito'!$Q$125,0)+IF('Foglio deposito'!$AF$177='Foglio deposito'!AE208,'Foglio deposito'!$Q$126,0)+IF('Foglio deposito'!$AF$178='Foglio deposito'!AE208,'Foglio deposito'!$Q$127,0)+IF('Foglio deposito'!$AF$179='Foglio deposito'!AE208,'Foglio deposito'!$Q$128,0)+IF('Foglio deposito'!$AF$180='Foglio deposito'!AE208,'Foglio deposito'!$Q$129,0)+IF('Foglio deposito'!$AF$181='Foglio deposito'!AE208,'Foglio deposito'!$Q$130,0)+IF('Foglio deposito'!$AF$182='Foglio deposito'!AE208,'Foglio deposito'!$Q$131,0)+IF('Foglio deposito'!$AF$183='Foglio deposito'!AE208,'Foglio deposito'!$Q$132,0)+IF('Foglio deposito'!$AF$184='Foglio deposito'!AE208,'Foglio deposito'!$Q$133,0)+IF('Foglio deposito'!$AF$185='Foglio deposito'!AE208,'Foglio deposito'!$Q$134,0)+IF('Foglio deposito'!$AF$186='Foglio deposito'!AE208,'Foglio deposito'!$Q$135,0)+IF('Foglio deposito'!$AF$187='Foglio deposito'!AE208,'Foglio deposito'!$Q$136,0)+IF('Foglio deposito'!$AF$188='Foglio deposito'!AE208,'Foglio deposito'!$Q$137,0)+IF('Foglio deposito'!$AF$189='Foglio deposito'!AE208,'Foglio deposito'!$Q$138,0)+IF('Foglio deposito'!$AF$190='Foglio deposito'!AE208,'Foglio deposito'!$Q$139,0)+IF('Foglio deposito'!$AF$191='Foglio deposito'!AE208,'Foglio deposito'!$Q$140,0)+IF('Foglio deposito'!$AF$192='Foglio deposito'!AE208,'Foglio deposito'!$Q$141,0)+IF('Foglio deposito'!$AF$193='Foglio deposito'!AE208,'Foglio deposito'!$Q$142,0)+IF('Foglio deposito'!$AF$194='Foglio deposito'!AE208,'Foglio deposito'!$Q$144,0)+IF('Foglio deposito'!$AF$195='Foglio deposito'!AE208,'Foglio deposito'!$Q$143,0)+IF('Foglio deposito'!$AF$196='Foglio deposito'!AE208,'Foglio deposito'!$Q$145,0)+IF('Foglio deposito'!$AF$197='Foglio deposito'!AE208,'Foglio deposito'!$Q$146,0)+IF('Foglio deposito'!$AF$198='Foglio deposito'!AE208,'Foglio deposito'!$Q$147,0)+IF('Foglio deposito'!$AF$199='Foglio deposito'!AE208,'Foglio deposito'!$Q$148,0)+IF('Foglio deposito'!$AF$200='Foglio deposito'!AE208,'Foglio deposito'!$Q$149,0)+IF('Foglio deposito'!$AF$201='Foglio deposito'!AE208,'Foglio deposito'!$Q$150,0)+IF('Foglio deposito'!$AF$202='Foglio deposito'!AE208,'Foglio deposito'!$Q$151,0)+IF('Foglio deposito'!$AF$203='Foglio deposito'!AE208,'Foglio deposito'!$Q$152,0)+IF('Foglio deposito'!$AF$204='Foglio deposito'!AE208,'Foglio deposito'!$Q$153,0)+IF('Foglio deposito'!$AF$205='Foglio deposito'!AE208,'Foglio deposito'!$Q$154,0)+IF('Foglio deposito'!$AF$206='Foglio deposito'!AE208,'Foglio deposito'!$Q$155,0)+IF('Foglio deposito'!$AF$207='Foglio deposito'!AE208,'Foglio deposito'!$Q$156,0)+IF('Foglio deposito'!$AF$208='Foglio deposito'!AE208,'Foglio deposito'!$Q$157,0))/2+P157/2</f>
        <v>0</v>
      </c>
      <c r="T157" s="85"/>
      <c r="AB157" s="855">
        <f>'DATI STRUTTURA'!N110</f>
        <v>0</v>
      </c>
      <c r="AC157" s="855">
        <f>'DATI STRUTTURA'!K110</f>
        <v>0</v>
      </c>
    </row>
    <row r="158" spans="2:29" x14ac:dyDescent="0.25">
      <c r="P158" s="348">
        <f>SUM(P118:P157)</f>
        <v>416.55599999999998</v>
      </c>
      <c r="Q158" s="348">
        <f>SUM(Q118:Q157)</f>
        <v>422.82</v>
      </c>
    </row>
    <row r="161" spans="2:37" ht="17.25" x14ac:dyDescent="0.25">
      <c r="B161" s="61" t="s">
        <v>84</v>
      </c>
      <c r="C161" s="62">
        <f>1000*'Foglio deposito'!M98</f>
        <v>6200</v>
      </c>
      <c r="D161" s="63" t="s">
        <v>85</v>
      </c>
      <c r="E161" s="756" t="s">
        <v>91</v>
      </c>
      <c r="F161" s="756"/>
      <c r="G161" s="756"/>
      <c r="H161" s="756"/>
      <c r="I161" s="62" t="s">
        <v>4</v>
      </c>
      <c r="J161" s="1">
        <f>'DATI STRUTTURA'!C5</f>
        <v>5700000</v>
      </c>
      <c r="K161" s="63" t="s">
        <v>85</v>
      </c>
      <c r="L161" t="s">
        <v>93</v>
      </c>
    </row>
    <row r="162" spans="2:37" ht="17.25" x14ac:dyDescent="0.25">
      <c r="B162" s="61" t="s">
        <v>90</v>
      </c>
      <c r="C162" s="70">
        <f>C161/'Foglio deposito'!M101</f>
        <v>3100</v>
      </c>
      <c r="D162" s="63" t="s">
        <v>85</v>
      </c>
      <c r="E162" s="756" t="s">
        <v>95</v>
      </c>
      <c r="F162" s="756"/>
      <c r="G162" s="756"/>
      <c r="H162" s="756"/>
      <c r="I162" s="62" t="s">
        <v>5</v>
      </c>
      <c r="J162" s="1">
        <f>'DATI STRUTTURA'!C6</f>
        <v>2280000</v>
      </c>
      <c r="K162" s="63" t="s">
        <v>85</v>
      </c>
      <c r="L162" t="s">
        <v>94</v>
      </c>
    </row>
    <row r="163" spans="2:37" ht="17.25" x14ac:dyDescent="0.25">
      <c r="B163" s="61" t="s">
        <v>86</v>
      </c>
      <c r="C163" s="62">
        <f>1000*'Foglio deposito'!M99</f>
        <v>300</v>
      </c>
      <c r="D163" s="63" t="s">
        <v>85</v>
      </c>
      <c r="E163" s="756" t="s">
        <v>92</v>
      </c>
      <c r="F163" s="756"/>
      <c r="G163" s="756"/>
      <c r="H163" s="756"/>
    </row>
    <row r="164" spans="2:37" ht="17.25" x14ac:dyDescent="0.25">
      <c r="B164" s="160" t="s">
        <v>210</v>
      </c>
      <c r="C164" s="62">
        <f>'Foglio deposito'!M101</f>
        <v>2</v>
      </c>
      <c r="D164" s="8" t="s">
        <v>149</v>
      </c>
      <c r="E164" s="742" t="s">
        <v>211</v>
      </c>
      <c r="F164" s="742"/>
      <c r="G164" s="742"/>
      <c r="H164" s="742"/>
    </row>
    <row r="165" spans="2:37" x14ac:dyDescent="0.25">
      <c r="AJ165" t="s">
        <v>690</v>
      </c>
      <c r="AK165" t="s">
        <v>691</v>
      </c>
    </row>
    <row r="167" spans="2:37" ht="18.75" x14ac:dyDescent="0.25">
      <c r="G167" s="625" t="s">
        <v>178</v>
      </c>
      <c r="H167" s="625"/>
      <c r="I167" s="625"/>
      <c r="K167" s="625" t="s">
        <v>178</v>
      </c>
      <c r="L167" s="625"/>
      <c r="M167" s="625"/>
      <c r="O167" s="82" t="s">
        <v>115</v>
      </c>
      <c r="Q167" s="119" t="s">
        <v>115</v>
      </c>
      <c r="T167" s="747" t="s">
        <v>198</v>
      </c>
      <c r="U167" s="748"/>
      <c r="V167" s="747" t="s">
        <v>199</v>
      </c>
      <c r="W167" s="748"/>
      <c r="X167" s="347"/>
      <c r="Y167" s="746" t="s">
        <v>430</v>
      </c>
      <c r="Z167" s="746"/>
      <c r="AB167" s="740" t="s">
        <v>422</v>
      </c>
      <c r="AC167" s="741" t="s">
        <v>421</v>
      </c>
      <c r="AE167" s="740" t="s">
        <v>429</v>
      </c>
      <c r="AF167" s="740" t="s">
        <v>186</v>
      </c>
      <c r="AJ167" s="488" t="s">
        <v>689</v>
      </c>
      <c r="AK167" s="488" t="s">
        <v>689</v>
      </c>
    </row>
    <row r="168" spans="2:37" ht="18.75" x14ac:dyDescent="0.25">
      <c r="B168" s="82" t="s">
        <v>122</v>
      </c>
      <c r="D168" s="52" t="s">
        <v>182</v>
      </c>
      <c r="G168" s="626"/>
      <c r="H168" s="626"/>
      <c r="I168" s="626"/>
      <c r="K168" s="626"/>
      <c r="L168" s="626"/>
      <c r="M168" s="626"/>
      <c r="O168" s="352" t="s">
        <v>116</v>
      </c>
      <c r="Q168" s="352" t="s">
        <v>116</v>
      </c>
      <c r="T168" s="144" t="s">
        <v>196</v>
      </c>
      <c r="U168" s="145" t="s">
        <v>197</v>
      </c>
      <c r="V168" s="144" t="s">
        <v>196</v>
      </c>
      <c r="W168" s="145" t="s">
        <v>197</v>
      </c>
      <c r="X168" s="334"/>
      <c r="Y168" s="144" t="s">
        <v>196</v>
      </c>
      <c r="Z168" s="145" t="s">
        <v>197</v>
      </c>
      <c r="AB168" s="740"/>
      <c r="AC168" s="741"/>
      <c r="AE168" s="740"/>
      <c r="AF168" s="740"/>
      <c r="AJ168" s="414" t="s">
        <v>97</v>
      </c>
      <c r="AK168" s="414" t="s">
        <v>97</v>
      </c>
    </row>
    <row r="169" spans="2:37" x14ac:dyDescent="0.25">
      <c r="B169" s="84" t="s">
        <v>123</v>
      </c>
      <c r="D169" s="84" t="s">
        <v>123</v>
      </c>
      <c r="G169" s="743" t="s">
        <v>106</v>
      </c>
      <c r="H169" s="744"/>
      <c r="I169" s="745"/>
      <c r="K169" s="743" t="s">
        <v>106</v>
      </c>
      <c r="L169" s="744"/>
      <c r="M169" s="745"/>
      <c r="O169" s="5" t="s">
        <v>215</v>
      </c>
      <c r="Q169" s="5" t="s">
        <v>215</v>
      </c>
      <c r="T169" s="357">
        <f>'RIPARTIZIONE FORZE SISMICHE'!E19+IF('Foglio deposito'!$AF$169='Foglio deposito'!AE169,'RIPARTIZIONE FORZE SISMICHE'!$E$64,0)+IF('Foglio deposito'!$AF$170='Foglio deposito'!AE169,'RIPARTIZIONE FORZE SISMICHE'!$E$65,0)+IF('Foglio deposito'!$AF$171='Foglio deposito'!AE169,'RIPARTIZIONE FORZE SISMICHE'!$E$66,0)+IF('Foglio deposito'!$AF$172='Foglio deposito'!AE169,'RIPARTIZIONE FORZE SISMICHE'!$E$67,0)+IF('Foglio deposito'!$AF$173='Foglio deposito'!AE169,'RIPARTIZIONE FORZE SISMICHE'!$E$68,0)+IF('Foglio deposito'!$AF$174='Foglio deposito'!AE169,'RIPARTIZIONE FORZE SISMICHE'!$E$69,0)+IF('Foglio deposito'!$AF$175='Foglio deposito'!AE169,'RIPARTIZIONE FORZE SISMICHE'!$E$70,0)+IF('Foglio deposito'!$AF$176='Foglio deposito'!AE169,'RIPARTIZIONE FORZE SISMICHE'!$E$71,0)+IF('Foglio deposito'!$AF$177='Foglio deposito'!AE169,'RIPARTIZIONE FORZE SISMICHE'!$E$72,0)+IF('Foglio deposito'!$AF$178='Foglio deposito'!AE169,'RIPARTIZIONE FORZE SISMICHE'!$E$73,0)+IF('Foglio deposito'!$AF$179='Foglio deposito'!AE169,'RIPARTIZIONE FORZE SISMICHE'!$E$74,0)+IF('Foglio deposito'!$AF$180='Foglio deposito'!AE169,'RIPARTIZIONE FORZE SISMICHE'!$E$75,0)+IF('Foglio deposito'!$AF$181='Foglio deposito'!AE169,'RIPARTIZIONE FORZE SISMICHE'!$E$76,0)+IF('Foglio deposito'!$AF$182='Foglio deposito'!AE169,'RIPARTIZIONE FORZE SISMICHE'!$E$77,0)+IF('Foglio deposito'!$AF$183='Foglio deposito'!AE169,'RIPARTIZIONE FORZE SISMICHE'!$E$78,0)+IF('Foglio deposito'!$AF$184='Foglio deposito'!AE169,'RIPARTIZIONE FORZE SISMICHE'!$E$79,0)+IF('Foglio deposito'!$AF$185='Foglio deposito'!AE169,'RIPARTIZIONE FORZE SISMICHE'!$E$80,0)+IF('Foglio deposito'!$AF$186='Foglio deposito'!AE169,'RIPARTIZIONE FORZE SISMICHE'!$E$81,0)+IF('Foglio deposito'!$AF$187='Foglio deposito'!AE169,'RIPARTIZIONE FORZE SISMICHE'!$E$82,0)+IF('Foglio deposito'!$AF$188='Foglio deposito'!AE169,'RIPARTIZIONE FORZE SISMICHE'!$E$83,0)+IF('Foglio deposito'!$AF$189='Foglio deposito'!AE169,'RIPARTIZIONE FORZE SISMICHE'!$E$84,0)+IF('Foglio deposito'!$AF$190='Foglio deposito'!AE169,'RIPARTIZIONE FORZE SISMICHE'!$E$85,0)+IF('Foglio deposito'!$AF$191='Foglio deposito'!AE169,'RIPARTIZIONE FORZE SISMICHE'!$E$86,0)+IF('Foglio deposito'!$AF$192='Foglio deposito'!AE169,'RIPARTIZIONE FORZE SISMICHE'!$E$87,0)+IF('Foglio deposito'!$AF$193='Foglio deposito'!AE169,'RIPARTIZIONE FORZE SISMICHE'!$E$88,0)+IF('Foglio deposito'!$AF$194='Foglio deposito'!AE169,'RIPARTIZIONE FORZE SISMICHE'!$E$89,0)+IF('Foglio deposito'!$AF$195='Foglio deposito'!AE169,'RIPARTIZIONE FORZE SISMICHE'!$E$90,0)+IF('Foglio deposito'!$AF$196='Foglio deposito'!AE169,'RIPARTIZIONE FORZE SISMICHE'!$E$91,0)+IF('Foglio deposito'!$AF$197='Foglio deposito'!AE169,'RIPARTIZIONE FORZE SISMICHE'!$E$92,0)+IF('Foglio deposito'!$AF$198='Foglio deposito'!AE169,'RIPARTIZIONE FORZE SISMICHE'!$E$93,0)+IF('Foglio deposito'!$AF$199='Foglio deposito'!AE169,'RIPARTIZIONE FORZE SISMICHE'!$E$94,0)+IF('Foglio deposito'!$AF$200='Foglio deposito'!AE169,'RIPARTIZIONE FORZE SISMICHE'!$E$95,0)+IF('Foglio deposito'!$AF$201='Foglio deposito'!AE169,'RIPARTIZIONE FORZE SISMICHE'!$E$96,0)+IF('Foglio deposito'!$AF$202='Foglio deposito'!AE169,'RIPARTIZIONE FORZE SISMICHE'!$E$97,0)+IF('Foglio deposito'!$AF$203='Foglio deposito'!AE169,'RIPARTIZIONE FORZE SISMICHE'!$E$98,0)+IF('Foglio deposito'!$AF$204='Foglio deposito'!AE169,'RIPARTIZIONE FORZE SISMICHE'!$E$99,0)+IF('Foglio deposito'!$AF$205='Foglio deposito'!AE169,'RIPARTIZIONE FORZE SISMICHE'!$E$100,0)+IF('Foglio deposito'!$AF$206='Foglio deposito'!AE169,'RIPARTIZIONE FORZE SISMICHE'!$E$101,0)+IF('Foglio deposito'!$AF$207='Foglio deposito'!AE169,'RIPARTIZIONE FORZE SISMICHE'!$E$102,0)+IF('Foglio deposito'!$AF$208='Foglio deposito'!AE169,'RIPARTIZIONE FORZE SISMICHE'!$E$103,0)</f>
        <v>31.827207801342574</v>
      </c>
      <c r="U169" s="356">
        <f>'RIPARTIZIONE FORZE SISMICHE'!F19+IF('Foglio deposito'!$AF$169='Foglio deposito'!AE169,'RIPARTIZIONE FORZE SISMICHE'!$F$64,0)+IF('Foglio deposito'!$AF$170='Foglio deposito'!AE169,'RIPARTIZIONE FORZE SISMICHE'!$F$65,0)+IF('Foglio deposito'!$AF$171='Foglio deposito'!AE169,'RIPARTIZIONE FORZE SISMICHE'!$F$66,0)+IF('Foglio deposito'!$AF$172='Foglio deposito'!AE169,'RIPARTIZIONE FORZE SISMICHE'!$F$67,0)+IF('Foglio deposito'!$AF$173='Foglio deposito'!AE169,'RIPARTIZIONE FORZE SISMICHE'!$F$68,0)+IF('Foglio deposito'!$AF$174='Foglio deposito'!AE169,'RIPARTIZIONE FORZE SISMICHE'!$F$69,0)+IF('Foglio deposito'!$AF$175='Foglio deposito'!AE169,'RIPARTIZIONE FORZE SISMICHE'!$F$70,0)+IF('Foglio deposito'!$AF$176='Foglio deposito'!AE169,'RIPARTIZIONE FORZE SISMICHE'!$F$71,0)+IF('Foglio deposito'!$AF$177='Foglio deposito'!AE169,'RIPARTIZIONE FORZE SISMICHE'!$F$72,0)+IF('Foglio deposito'!$AF$178='Foglio deposito'!AE169,'RIPARTIZIONE FORZE SISMICHE'!$F$73,0)+IF('Foglio deposito'!$AF$179='Foglio deposito'!AE169,'RIPARTIZIONE FORZE SISMICHE'!$F$74,0)+IF('Foglio deposito'!$AF$180='Foglio deposito'!AE169,'RIPARTIZIONE FORZE SISMICHE'!$F$75,0)+IF('Foglio deposito'!$AF$181='Foglio deposito'!AE169,'RIPARTIZIONE FORZE SISMICHE'!$F$76,0)+IF('Foglio deposito'!$AF$182='Foglio deposito'!AE169,'RIPARTIZIONE FORZE SISMICHE'!$F$77,0)+IF('Foglio deposito'!$AF$183='Foglio deposito'!AE169,'RIPARTIZIONE FORZE SISMICHE'!$F$78,0)+IF('Foglio deposito'!$AF$184='Foglio deposito'!AE169,'RIPARTIZIONE FORZE SISMICHE'!$F$79,0)+IF('Foglio deposito'!$AF$185='Foglio deposito'!AE169,'RIPARTIZIONE FORZE SISMICHE'!$F$80,0)+IF('Foglio deposito'!$AF$186='Foglio deposito'!AE169,'RIPARTIZIONE FORZE SISMICHE'!$F$81,0)+IF('Foglio deposito'!$AF$187='Foglio deposito'!AE169,'RIPARTIZIONE FORZE SISMICHE'!$F$82,0)+IF('Foglio deposito'!$AF$188='Foglio deposito'!AE169,'RIPARTIZIONE FORZE SISMICHE'!$F$83,0)+IF('Foglio deposito'!$AF$189='Foglio deposito'!AE169,'RIPARTIZIONE FORZE SISMICHE'!$F$84,0)+IF('Foglio deposito'!$AF$190='Foglio deposito'!AE169,'RIPARTIZIONE FORZE SISMICHE'!$F$85,0)+IF('Foglio deposito'!$AF$191='Foglio deposito'!AE169,'RIPARTIZIONE FORZE SISMICHE'!$F$86,0)+IF('Foglio deposito'!$AF$192='Foglio deposito'!AE169,'RIPARTIZIONE FORZE SISMICHE'!$F$87,0)+IF('Foglio deposito'!$AF$193='Foglio deposito'!AE169,'RIPARTIZIONE FORZE SISMICHE'!$F$88,0)+IF('Foglio deposito'!$AF$194='Foglio deposito'!AE169,'RIPARTIZIONE FORZE SISMICHE'!$F$89,0)+IF('Foglio deposito'!$AF$195='Foglio deposito'!AE169,'RIPARTIZIONE FORZE SISMICHE'!$F$90,0)+IF('Foglio deposito'!$AF$196='Foglio deposito'!AE169,'RIPARTIZIONE FORZE SISMICHE'!$F$91,0)+IF('Foglio deposito'!$AF$197='Foglio deposito'!AE169,'RIPARTIZIONE FORZE SISMICHE'!$F$92,0)+IF('Foglio deposito'!$AF$198='Foglio deposito'!AE169,'RIPARTIZIONE FORZE SISMICHE'!$F$93,0)+IF('Foglio deposito'!$AF$199='Foglio deposito'!AE169,'RIPARTIZIONE FORZE SISMICHE'!$F$94,0)+IF('Foglio deposito'!$AF$200='Foglio deposito'!AE169,'RIPARTIZIONE FORZE SISMICHE'!$F$95,0)+IF('Foglio deposito'!$AF$201='Foglio deposito'!AE169,'RIPARTIZIONE FORZE SISMICHE'!$F$96,0)+IF('Foglio deposito'!$AF$202='Foglio deposito'!AE169,'RIPARTIZIONE FORZE SISMICHE'!$F$97,0)+IF('Foglio deposito'!$AF$203='Foglio deposito'!AE169,'RIPARTIZIONE FORZE SISMICHE'!$F$98,0)+IF('Foglio deposito'!$AF$204='Foglio deposito'!AE169,'RIPARTIZIONE FORZE SISMICHE'!$F$99,0)+IF('Foglio deposito'!$AF$205='Foglio deposito'!AE169,'RIPARTIZIONE FORZE SISMICHE'!$F$100,0)+IF('Foglio deposito'!$AF$206='Foglio deposito'!AE169,'RIPARTIZIONE FORZE SISMICHE'!$F$101,0)+IF('Foglio deposito'!$AF$207='Foglio deposito'!AE169,'RIPARTIZIONE FORZE SISMICHE'!$F$102,0)+IF('Foglio deposito'!$AF$208='Foglio deposito'!AE169,'RIPARTIZIONE FORZE SISMICHE'!$F$103,0)</f>
        <v>0</v>
      </c>
      <c r="V169" s="357">
        <f>'RIPARTIZIONE FORZE SISMICHE'!G19+IF('Foglio deposito'!$AF$169='Foglio deposito'!AE169,'RIPARTIZIONE FORZE SISMICHE'!$G$64,0)+IF('Foglio deposito'!$AF$170='Foglio deposito'!AE169,'RIPARTIZIONE FORZE SISMICHE'!$G$65,0)+IF('Foglio deposito'!$AF$171='Foglio deposito'!AE169,'RIPARTIZIONE FORZE SISMICHE'!$G$66,0)+IF('Foglio deposito'!$AF$172='Foglio deposito'!AE169,'RIPARTIZIONE FORZE SISMICHE'!$G$67,0)+IF('Foglio deposito'!$AF$173='Foglio deposito'!AE169,'RIPARTIZIONE FORZE SISMICHE'!$G$68,0)+IF('Foglio deposito'!$AF$174='Foglio deposito'!AE169,'RIPARTIZIONE FORZE SISMICHE'!$G$69,0)+IF('Foglio deposito'!$AF$175='Foglio deposito'!AE169,'RIPARTIZIONE FORZE SISMICHE'!$G$70,0)+IF('Foglio deposito'!$AF$176='Foglio deposito'!AE169,'RIPARTIZIONE FORZE SISMICHE'!$G$71,0)+IF('Foglio deposito'!$AF$177='Foglio deposito'!AE169,'RIPARTIZIONE FORZE SISMICHE'!$G$72,0)+IF('Foglio deposito'!$AF$178='Foglio deposito'!AE169,'RIPARTIZIONE FORZE SISMICHE'!$G$73,0)+IF('Foglio deposito'!$AF$179='Foglio deposito'!AE169,'RIPARTIZIONE FORZE SISMICHE'!$G$74,0)+IF('Foglio deposito'!$AF$180='Foglio deposito'!AE169,'RIPARTIZIONE FORZE SISMICHE'!$G$75,0)+IF('Foglio deposito'!$AF$181='Foglio deposito'!AE169,'RIPARTIZIONE FORZE SISMICHE'!$G$76,0)+IF('Foglio deposito'!$AF$182='Foglio deposito'!AE169,'RIPARTIZIONE FORZE SISMICHE'!$G$77,0)+IF('Foglio deposito'!$AF$183='Foglio deposito'!AE169,'RIPARTIZIONE FORZE SISMICHE'!$G$78,0)+IF('Foglio deposito'!$AF$184='Foglio deposito'!AE169,'RIPARTIZIONE FORZE SISMICHE'!$G$79,0)+IF('Foglio deposito'!$AF$185='Foglio deposito'!AE169,'RIPARTIZIONE FORZE SISMICHE'!$G$80,0)+IF('Foglio deposito'!$AF$186='Foglio deposito'!AE169,'RIPARTIZIONE FORZE SISMICHE'!$G$81,0)+IF('Foglio deposito'!$AF$187='Foglio deposito'!AE169,'RIPARTIZIONE FORZE SISMICHE'!$G$82,0)+IF('Foglio deposito'!$AF$188='Foglio deposito'!AE169,'RIPARTIZIONE FORZE SISMICHE'!$G$83,0)+IF('Foglio deposito'!$AF$189='Foglio deposito'!AE169,'RIPARTIZIONE FORZE SISMICHE'!$G$84,0)+IF('Foglio deposito'!$AF$190='Foglio deposito'!AE169,'RIPARTIZIONE FORZE SISMICHE'!$G$85,0)+IF('Foglio deposito'!$AF$191='Foglio deposito'!AE169,'RIPARTIZIONE FORZE SISMICHE'!$G$86,0)+IF('Foglio deposito'!$AF$192='Foglio deposito'!AE169,'RIPARTIZIONE FORZE SISMICHE'!$G$87,0)+IF('Foglio deposito'!$AF$193='Foglio deposito'!AE169,'RIPARTIZIONE FORZE SISMICHE'!$G$88,0)+IF('Foglio deposito'!$AF$194='Foglio deposito'!AE169,'RIPARTIZIONE FORZE SISMICHE'!$G$89,0)+IF('Foglio deposito'!$AF$195='Foglio deposito'!AE169,'RIPARTIZIONE FORZE SISMICHE'!$G$90,0)+IF('Foglio deposito'!$AF$196='Foglio deposito'!AE169,'RIPARTIZIONE FORZE SISMICHE'!$G$91,0)+IF('Foglio deposito'!$AF$197='Foglio deposito'!AE169,'RIPARTIZIONE FORZE SISMICHE'!$G$92,0)+IF('Foglio deposito'!$AF$198='Foglio deposito'!AE169,'RIPARTIZIONE FORZE SISMICHE'!$G$93,0)+IF('Foglio deposito'!$AF$199='Foglio deposito'!AE169,'RIPARTIZIONE FORZE SISMICHE'!$G$94,0)+IF('Foglio deposito'!$AF$200='Foglio deposito'!AE169,'RIPARTIZIONE FORZE SISMICHE'!$G$95,0)+IF('Foglio deposito'!$AF$201='Foglio deposito'!AE169,'RIPARTIZIONE FORZE SISMICHE'!$G$96,0)+IF('Foglio deposito'!$AF$202='Foglio deposito'!AE169,'RIPARTIZIONE FORZE SISMICHE'!$G$97,0)+IF('Foglio deposito'!$AF$203='Foglio deposito'!AE169,'RIPARTIZIONE FORZE SISMICHE'!$G$98,0)+IF('Foglio deposito'!$AF$204='Foglio deposito'!AE169,'RIPARTIZIONE FORZE SISMICHE'!$G$99,0)+IF('Foglio deposito'!$AF$205='Foglio deposito'!AE169,'RIPARTIZIONE FORZE SISMICHE'!$G$100,0)+IF('Foglio deposito'!$AF$206='Foglio deposito'!AE169,'RIPARTIZIONE FORZE SISMICHE'!$G$101,0)+IF('Foglio deposito'!$AF$207='Foglio deposito'!AE169,'RIPARTIZIONE FORZE SISMICHE'!$G$102,0)+IF('Foglio deposito'!$AF$208='Foglio deposito'!AE169,'RIPARTIZIONE FORZE SISMICHE'!$G$103,0)</f>
        <v>35.692691236951461</v>
      </c>
      <c r="W169" s="355">
        <f>'RIPARTIZIONE FORZE SISMICHE'!H19+IF('Foglio deposito'!$AF$169='Foglio deposito'!AE169,'RIPARTIZIONE FORZE SISMICHE'!$H$64,0)+IF('Foglio deposito'!$AF$170='Foglio deposito'!AE169,'RIPARTIZIONE FORZE SISMICHE'!$H$65,0)+IF('Foglio deposito'!$AF$171='Foglio deposito'!AE169,'RIPARTIZIONE FORZE SISMICHE'!$H$66,0)+IF('Foglio deposito'!$AF$172='Foglio deposito'!AE169,'RIPARTIZIONE FORZE SISMICHE'!$H$67,0)+IF('Foglio deposito'!$AF$173='Foglio deposito'!AE169,'RIPARTIZIONE FORZE SISMICHE'!$H$67,0)+IF('Foglio deposito'!$AF$174='Foglio deposito'!AE169,'RIPARTIZIONE FORZE SISMICHE'!$H$69,0)+IF('Foglio deposito'!$AF$175='Foglio deposito'!AE169,'RIPARTIZIONE FORZE SISMICHE'!$H$70,0)+IF('Foglio deposito'!$AF$176='Foglio deposito'!AE169,'RIPARTIZIONE FORZE SISMICHE'!$H$71,0)+IF('Foglio deposito'!$AF$177='Foglio deposito'!AE169,'RIPARTIZIONE FORZE SISMICHE'!$H$72,0)+IF('Foglio deposito'!$AF$178='Foglio deposito'!AE169,'RIPARTIZIONE FORZE SISMICHE'!$H$73,0)+IF('Foglio deposito'!$AF$179='Foglio deposito'!AE169,'RIPARTIZIONE FORZE SISMICHE'!$H$74,0)+IF('Foglio deposito'!$AF$180='Foglio deposito'!AE169,'RIPARTIZIONE FORZE SISMICHE'!$H$75,0)+IF('Foglio deposito'!$AF$181='Foglio deposito'!AE169,'RIPARTIZIONE FORZE SISMICHE'!$H$76,0)+IF('Foglio deposito'!$AF$182='Foglio deposito'!AE169,'RIPARTIZIONE FORZE SISMICHE'!$H$77,0)+IF('Foglio deposito'!$AF$183='Foglio deposito'!AE169,'RIPARTIZIONE FORZE SISMICHE'!$H$78,0)+IF('Foglio deposito'!$AF$184='Foglio deposito'!AE169,'RIPARTIZIONE FORZE SISMICHE'!$H$79,0)+IF('Foglio deposito'!$AF$185='Foglio deposito'!AE169,'RIPARTIZIONE FORZE SISMICHE'!$H$80,0)+IF('Foglio deposito'!$AF$186='Foglio deposito'!AE169,'RIPARTIZIONE FORZE SISMICHE'!$H$81,0)+IF('Foglio deposito'!$AF$187='Foglio deposito'!AE169,'RIPARTIZIONE FORZE SISMICHE'!$H$82,0)+IF('Foglio deposito'!$AF$188='Foglio deposito'!AE169,'RIPARTIZIONE FORZE SISMICHE'!$H$83,0)+IF('Foglio deposito'!$AF$189='Foglio deposito'!AE169,'RIPARTIZIONE FORZE SISMICHE'!$H$84,0)+IF('Foglio deposito'!$AF$190='Foglio deposito'!AE169,'RIPARTIZIONE FORZE SISMICHE'!$H$85,0)+IF('Foglio deposito'!$AF$191='Foglio deposito'!AE169,'RIPARTIZIONE FORZE SISMICHE'!$H$86,0)+IF('Foglio deposito'!$AF$192='Foglio deposito'!AE169,'RIPARTIZIONE FORZE SISMICHE'!$H$87,0)+IF('Foglio deposito'!$AF$193='Foglio deposito'!AE169,'RIPARTIZIONE FORZE SISMICHE'!$H$88,0)+IF('Foglio deposito'!$AF$194='Foglio deposito'!AE169,'RIPARTIZIONE FORZE SISMICHE'!$H$89,0)+IF('Foglio deposito'!$AF$195='Foglio deposito'!AE169,'RIPARTIZIONE FORZE SISMICHE'!$H$90,0)+IF('Foglio deposito'!$AF$196='Foglio deposito'!AE169,'RIPARTIZIONE FORZE SISMICHE'!$H$91,0)+IF('Foglio deposito'!$AF$197='Foglio deposito'!AE169,'RIPARTIZIONE FORZE SISMICHE'!$H$92,0)+IF('Foglio deposito'!$AF$198='Foglio deposito'!AE169,'RIPARTIZIONE FORZE SISMICHE'!$H$93,0)+IF('Foglio deposito'!$AF$199='Foglio deposito'!AE169,'RIPARTIZIONE FORZE SISMICHE'!$H$94,0)+IF('Foglio deposito'!$AF$200='Foglio deposito'!AE169,'RIPARTIZIONE FORZE SISMICHE'!$H$95,0)+IF('Foglio deposito'!$AF$201='Foglio deposito'!AE169,'RIPARTIZIONE FORZE SISMICHE'!$H$96,0)+IF('Foglio deposito'!$AF$202='Foglio deposito'!AE169,'RIPARTIZIONE FORZE SISMICHE'!$H$97,0)+IF('Foglio deposito'!$AF$203='Foglio deposito'!AE169,'RIPARTIZIONE FORZE SISMICHE'!$H$98,0)+IF('Foglio deposito'!$AF$204='Foglio deposito'!AE169,'RIPARTIZIONE FORZE SISMICHE'!$H$99,0)+IF('Foglio deposito'!$AF$205='Foglio deposito'!AE169,'RIPARTIZIONE FORZE SISMICHE'!$H$100,0)+IF('Foglio deposito'!$AF$206='Foglio deposito'!AE169,'RIPARTIZIONE FORZE SISMICHE'!$H$101,0)+IF('Foglio deposito'!$AF$207='Foglio deposito'!AE169,'RIPARTIZIONE FORZE SISMICHE'!$H$102,0)+IF('Foglio deposito'!$AF$208='Foglio deposito'!AE169,'RIPARTIZIONE FORZE SISMICHE'!$H$103,0)</f>
        <v>0</v>
      </c>
      <c r="X169" s="142"/>
      <c r="Y169" s="142">
        <f>IF('Foglio deposito'!$AF$169='Foglio deposito'!AE169,'RIPARTIZIONE FORZE SISMICHE'!$G$64,0)+IF('Foglio deposito'!$AF$170='Foglio deposito'!AE169,'RIPARTIZIONE FORZE SISMICHE'!$G$65,0)+IF('Foglio deposito'!$AF$171='Foglio deposito'!AE169,'RIPARTIZIONE FORZE SISMICHE'!$G$66,0)+IF('Foglio deposito'!$AF$172='Foglio deposito'!AE169,'RIPARTIZIONE FORZE SISMICHE'!$G$67,0)+IF('Foglio deposito'!$AF$173='Foglio deposito'!AE169,'RIPARTIZIONE FORZE SISMICHE'!$G$68,0)+IF('Foglio deposito'!$AF$174='Foglio deposito'!AE169,'RIPARTIZIONE FORZE SISMICHE'!$G$69,0)+IF('Foglio deposito'!$AF$175='Foglio deposito'!AE169,'RIPARTIZIONE FORZE SISMICHE'!$G$70,0)+IF('Foglio deposito'!$AF$176='Foglio deposito'!AE169,'RIPARTIZIONE FORZE SISMICHE'!$G$71,0)+IF('Foglio deposito'!$AF$177='Foglio deposito'!AE169,'RIPARTIZIONE FORZE SISMICHE'!$G$72,0)+IF('Foglio deposito'!$AF$178='Foglio deposito'!AE169,'RIPARTIZIONE FORZE SISMICHE'!$G$73,0)+IF('Foglio deposito'!$AF$179='Foglio deposito'!AE169,'RIPARTIZIONE FORZE SISMICHE'!$G$74,0)+IF('Foglio deposito'!$AF$180='Foglio deposito'!AE169,'RIPARTIZIONE FORZE SISMICHE'!$G$75,0)+IF('Foglio deposito'!$AF$181='Foglio deposito'!AE169,'RIPARTIZIONE FORZE SISMICHE'!$G$76,0)+IF('Foglio deposito'!$AF$182='Foglio deposito'!AE169,'RIPARTIZIONE FORZE SISMICHE'!$G$77,0)+IF('Foglio deposito'!$AF$183='Foglio deposito'!AE169,'RIPARTIZIONE FORZE SISMICHE'!$G$78,0)+IF('Foglio deposito'!$AF$184='Foglio deposito'!AE169,'RIPARTIZIONE FORZE SISMICHE'!$G$79,0)+IF('Foglio deposito'!$AF$185='Foglio deposito'!AE169,'RIPARTIZIONE FORZE SISMICHE'!$G$80,0)+IF('Foglio deposito'!$AF$186='Foglio deposito'!AE169,'RIPARTIZIONE FORZE SISMICHE'!$G$81,0)+IF('Foglio deposito'!$AF$187='Foglio deposito'!AE169,'RIPARTIZIONE FORZE SISMICHE'!$G$82,0)+IF('Foglio deposito'!$AF$188='Foglio deposito'!AE169,'RIPARTIZIONE FORZE SISMICHE'!$G$83,0)+IF('Foglio deposito'!$AF$189='Foglio deposito'!AE169,'RIPARTIZIONE FORZE SISMICHE'!$G$84,0)+IF('Foglio deposito'!$AF$190='Foglio deposito'!AE169,'RIPARTIZIONE FORZE SISMICHE'!$G$85,0)+IF('Foglio deposito'!$AF$191='Foglio deposito'!AE169,'RIPARTIZIONE FORZE SISMICHE'!$G$86,0)+IF('Foglio deposito'!$AF$192='Foglio deposito'!AE169,'RIPARTIZIONE FORZE SISMICHE'!$G$87,0)+IF('Foglio deposito'!$AF$193='Foglio deposito'!AE169,'RIPARTIZIONE FORZE SISMICHE'!$G$88,0)+IF('Foglio deposito'!$AF$194='Foglio deposito'!AE169,'RIPARTIZIONE FORZE SISMICHE'!$G$89,0)+IF('Foglio deposito'!$AF$195='Foglio deposito'!AE169,'RIPARTIZIONE FORZE SISMICHE'!$G$90,0)+IF('Foglio deposito'!$AF$196='Foglio deposito'!AE169,'RIPARTIZIONE FORZE SISMICHE'!$G$91,0)+IF('Foglio deposito'!$AF$197='Foglio deposito'!AE169,'RIPARTIZIONE FORZE SISMICHE'!$G$92,0)+IF('Foglio deposito'!$AF$198='Foglio deposito'!AE169,'RIPARTIZIONE FORZE SISMICHE'!$G$93,0)+IF('Foglio deposito'!$AF$199='Foglio deposito'!AE169,'RIPARTIZIONE FORZE SISMICHE'!$G$94,0)+IF('Foglio deposito'!$AF$200='Foglio deposito'!AE169,'RIPARTIZIONE FORZE SISMICHE'!$G$95,0)+IF('Foglio deposito'!$AF$201='Foglio deposito'!AE169,'RIPARTIZIONE FORZE SISMICHE'!$G$96,0)+IF('Foglio deposito'!$AF$202='Foglio deposito'!AE169,'RIPARTIZIONE FORZE SISMICHE'!$G$97,0)+IF('Foglio deposito'!$AF$203='Foglio deposito'!AE169,'RIPARTIZIONE FORZE SISMICHE'!$G$98,0)+IF('Foglio deposito'!$AF$204='Foglio deposito'!AE169,'RIPARTIZIONE FORZE SISMICHE'!$G$99,0)+IF('Foglio deposito'!$AF$205='Foglio deposito'!AE169,'RIPARTIZIONE FORZE SISMICHE'!$G$100,0)+IF('Foglio deposito'!$AF$206='Foglio deposito'!AE169,'RIPARTIZIONE FORZE SISMICHE'!$G$101,0)+IF('Foglio deposito'!$AF$207='Foglio deposito'!AE169,'RIPARTIZIONE FORZE SISMICHE'!$G$102,0)+IF('Foglio deposito'!$AF$208='Foglio deposito'!AE169,'RIPARTIZIONE FORZE SISMICHE'!$G$103,0)</f>
        <v>11.886326661395039</v>
      </c>
      <c r="Z169" s="142">
        <f>IF('Foglio deposito'!$AF$169='Foglio deposito'!AE169,'RIPARTIZIONE FORZE SISMICHE'!$H$64,0)+IF('Foglio deposito'!$AF$170='Foglio deposito'!AE169,'RIPARTIZIONE FORZE SISMICHE'!$H$65,0)+IF('Foglio deposito'!$AF$171='Foglio deposito'!AE169,'RIPARTIZIONE FORZE SISMICHE'!$H$66,0)+IF('Foglio deposito'!$AF$172='Foglio deposito'!AE169,'RIPARTIZIONE FORZE SISMICHE'!$H$67,0)+IF('Foglio deposito'!$AF$173='Foglio deposito'!AE169,'RIPARTIZIONE FORZE SISMICHE'!$H$67,0)+IF('Foglio deposito'!$AF$174='Foglio deposito'!AE169,'RIPARTIZIONE FORZE SISMICHE'!$H$69,0)+IF('Foglio deposito'!$AF$175='Foglio deposito'!AE169,'RIPARTIZIONE FORZE SISMICHE'!$H$70,0)+IF('Foglio deposito'!$AF$176='Foglio deposito'!AE169,'RIPARTIZIONE FORZE SISMICHE'!$H$71,0)+IF('Foglio deposito'!$AF$177='Foglio deposito'!AE169,'RIPARTIZIONE FORZE SISMICHE'!$H$72,0)+IF('Foglio deposito'!$AF$178='Foglio deposito'!AE169,'RIPARTIZIONE FORZE SISMICHE'!$H$73,0)+IF('Foglio deposito'!$AF$179='Foglio deposito'!AE169,'RIPARTIZIONE FORZE SISMICHE'!$H$74,0)+IF('Foglio deposito'!$AF$180='Foglio deposito'!AE169,'RIPARTIZIONE FORZE SISMICHE'!$H$75,0)+IF('Foglio deposito'!$AF$181='Foglio deposito'!AE169,'RIPARTIZIONE FORZE SISMICHE'!$H$76,0)+IF('Foglio deposito'!$AF$182='Foglio deposito'!AE169,'RIPARTIZIONE FORZE SISMICHE'!$H$77,0)+IF('Foglio deposito'!$AF$183='Foglio deposito'!AE169,'RIPARTIZIONE FORZE SISMICHE'!$H$78,0)+IF('Foglio deposito'!$AF$184='Foglio deposito'!AE169,'RIPARTIZIONE FORZE SISMICHE'!$H$79,0)+IF('Foglio deposito'!$AF$185='Foglio deposito'!AE169,'RIPARTIZIONE FORZE SISMICHE'!$H$80,0)+IF('Foglio deposito'!$AF$186='Foglio deposito'!AE169,'RIPARTIZIONE FORZE SISMICHE'!$H$81,0)+IF('Foglio deposito'!$AF$187='Foglio deposito'!AE169,'RIPARTIZIONE FORZE SISMICHE'!$H$82,0)+IF('Foglio deposito'!$AF$188='Foglio deposito'!AE169,'RIPARTIZIONE FORZE SISMICHE'!$H$83,0)+IF('Foglio deposito'!$AF$189='Foglio deposito'!AE169,'RIPARTIZIONE FORZE SISMICHE'!$H$84,0)+IF('Foglio deposito'!$AF$190='Foglio deposito'!AE169,'RIPARTIZIONE FORZE SISMICHE'!$H$85,0)+IF('Foglio deposito'!$AF$191='Foglio deposito'!AE169,'RIPARTIZIONE FORZE SISMICHE'!$H$86,0)+IF('Foglio deposito'!$AF$192='Foglio deposito'!AE169,'RIPARTIZIONE FORZE SISMICHE'!$H$87,0)+IF('Foglio deposito'!$AF$193='Foglio deposito'!AE169,'RIPARTIZIONE FORZE SISMICHE'!$H$88,0)+IF('Foglio deposito'!$AF$194='Foglio deposito'!AE169,'RIPARTIZIONE FORZE SISMICHE'!$H$89,0)+IF('Foglio deposito'!$AF$195='Foglio deposito'!AE169,'RIPARTIZIONE FORZE SISMICHE'!$H$90,0)+IF('Foglio deposito'!$AF$196='Foglio deposito'!AE169,'RIPARTIZIONE FORZE SISMICHE'!$H$91,0)+IF('Foglio deposito'!$AF$197='Foglio deposito'!AE169,'RIPARTIZIONE FORZE SISMICHE'!$H$92,0)+IF('Foglio deposito'!$AF$198='Foglio deposito'!AE169,'RIPARTIZIONE FORZE SISMICHE'!$H$93,0)+IF('Foglio deposito'!$AF$199='Foglio deposito'!AE169,'RIPARTIZIONE FORZE SISMICHE'!$H$94,0)+IF('Foglio deposito'!$AF$200='Foglio deposito'!AE169,'RIPARTIZIONE FORZE SISMICHE'!$H$95,0)+IF('Foglio deposito'!$AF$201='Foglio deposito'!AE169,'RIPARTIZIONE FORZE SISMICHE'!$H$96,0)+IF('Foglio deposito'!$AF$202='Foglio deposito'!AE169,'RIPARTIZIONE FORZE SISMICHE'!$H$97,0)+IF('Foglio deposito'!$AF$203='Foglio deposito'!AE169,'RIPARTIZIONE FORZE SISMICHE'!$H$98,0)+IF('Foglio deposito'!$AF$204='Foglio deposito'!AE169,'RIPARTIZIONE FORZE SISMICHE'!$H$99,0)+IF('Foglio deposito'!$AF$205='Foglio deposito'!AE169,'RIPARTIZIONE FORZE SISMICHE'!$H$100,0)+IF('Foglio deposito'!$AF$206='Foglio deposito'!AE169,'RIPARTIZIONE FORZE SISMICHE'!$H$101,0)+IF('Foglio deposito'!$AF$207='Foglio deposito'!AE169,'RIPARTIZIONE FORZE SISMICHE'!$H$102,0)+IF('Foglio deposito'!$AF$208='Foglio deposito'!AE169,'RIPARTIZIONE FORZE SISMICHE'!$H$103,0)</f>
        <v>0</v>
      </c>
      <c r="AB169" s="740"/>
      <c r="AC169" s="741"/>
      <c r="AE169" s="361">
        <f>'DATI STRUTTURA'!B22</f>
        <v>1</v>
      </c>
      <c r="AF169" s="363">
        <f>'DATI STRUTTURA'!H71</f>
        <v>1</v>
      </c>
      <c r="AJ169" s="489">
        <f>IF('Foglio deposito'!$AF$169='Foglio deposito'!AE169,'Foglio deposito'!$N$118,0)+IF('Foglio deposito'!$AF$170='Foglio deposito'!AE169,'Foglio deposito'!$N$119,0)+IF('Foglio deposito'!$AF$171='Foglio deposito'!AE169,'Foglio deposito'!$N$120,0)+IF('Foglio deposito'!$AF$172='Foglio deposito'!AE169,'Foglio deposito'!$N$121,0)+IF('Foglio deposito'!$AF$173='Foglio deposito'!AE169,'Foglio deposito'!$N$122,0)+IF('Foglio deposito'!$AF$174='Foglio deposito'!AE169,'Foglio deposito'!$N$123,0)+IF('Foglio deposito'!$AF$175='Foglio deposito'!AE169,'Foglio deposito'!$N$124,0)+IF('Foglio deposito'!$AF$176='Foglio deposito'!AE169,'Foglio deposito'!$N$125,0)+IF('Foglio deposito'!$AF$177='Foglio deposito'!AE169,'Foglio deposito'!$N$126,0)+IF('Foglio deposito'!$AF$178='Foglio deposito'!AE169,'Foglio deposito'!$N$127,0)+IF('Foglio deposito'!$AF$179='Foglio deposito'!AE169,'Foglio deposito'!$N$128,0)+IF('Foglio deposito'!$AF$180='Foglio deposito'!AE169,'Foglio deposito'!$N$129,0)+IF('Foglio deposito'!$AF$181='Foglio deposito'!AE169,'Foglio deposito'!$N$130,0)+IF('Foglio deposito'!$AF$182='Foglio deposito'!AE169,'Foglio deposito'!$N$131,0)+IF('Foglio deposito'!$AF$183='Foglio deposito'!AE169,'Foglio deposito'!$N$132,0)+IF('Foglio deposito'!$AF$184='Foglio deposito'!AE169,'Foglio deposito'!$N$133,0)+IF('Foglio deposito'!$AF$185='Foglio deposito'!AE169,'Foglio deposito'!$N$134,0)+IF('Foglio deposito'!$AF$186='Foglio deposito'!AE169,'Foglio deposito'!$N$135,0)+IF('Foglio deposito'!$AF$187='Foglio deposito'!AE169,'Foglio deposito'!$N$136,0)+IF('Foglio deposito'!$AF$188='Foglio deposito'!AE169,'Foglio deposito'!$N$137,0)+IF('Foglio deposito'!$AF$189='Foglio deposito'!AE169,'Foglio deposito'!$N$138,0)+IF('Foglio deposito'!$AF$190='Foglio deposito'!AE169,'Foglio deposito'!$N$139,0)+IF('Foglio deposito'!$AF$191='Foglio deposito'!AE169,'Foglio deposito'!$N$140,0)+IF('Foglio deposito'!$AF$192='Foglio deposito'!AE169,'Foglio deposito'!$N$141,0)+IF('Foglio deposito'!$AF$193='Foglio deposito'!AE169,'Foglio deposito'!$N$142,0)+IF('Foglio deposito'!$AF$194='Foglio deposito'!AE169,'Foglio deposito'!$N$144,0)+IF('Foglio deposito'!$AF$195='Foglio deposito'!AE169,'Foglio deposito'!$N$143,0)+IF('Foglio deposito'!$AF$196='Foglio deposito'!AE169,'Foglio deposito'!$N$145,0)+IF('Foglio deposito'!$AF$197='Foglio deposito'!AE169,'Foglio deposito'!$N$146,0)+IF('Foglio deposito'!$AF$198='Foglio deposito'!AE169,'Foglio deposito'!$N$147,0)+IF('Foglio deposito'!$AF$199='Foglio deposito'!AE169,'Foglio deposito'!$N$148,0)+IF('Foglio deposito'!$AF$200='Foglio deposito'!AE169,'Foglio deposito'!$N$149,0)+IF('Foglio deposito'!$AF$201='Foglio deposito'!AE169,'Foglio deposito'!$N$150,0)+IF('Foglio deposito'!$AF$202='Foglio deposito'!AE169,'Foglio deposito'!$N$151,0)+IF('Foglio deposito'!$AF$203='Foglio deposito'!AE169,'Foglio deposito'!$N$152,0)+IF('Foglio deposito'!$AF$204='Foglio deposito'!AE169,'Foglio deposito'!$N$153,0)+IF('Foglio deposito'!$AF$205='Foglio deposito'!AE169,'Foglio deposito'!$N$154,0)+IF('Foglio deposito'!$AF$206='Foglio deposito'!AE169,'Foglio deposito'!$N$155,0)+IF('Foglio deposito'!$AF$207='Foglio deposito'!AE169,'Foglio deposito'!$N$156,0)+IF('Foglio deposito'!$AF$208='Foglio deposito'!AE169,'Foglio deposito'!$N$157,0)+'DATI STRUTTURA'!J22</f>
        <v>34.364800000000002</v>
      </c>
      <c r="AK169" s="533">
        <f>'Foglio deposito'!N118</f>
        <v>9.5823999999999998</v>
      </c>
    </row>
    <row r="170" spans="2:37" ht="18.75" x14ac:dyDescent="0.25">
      <c r="B170" s="143" t="s">
        <v>213</v>
      </c>
      <c r="D170" s="161" t="s">
        <v>213</v>
      </c>
      <c r="G170" s="11" t="s">
        <v>96</v>
      </c>
      <c r="H170" s="73" t="s">
        <v>98</v>
      </c>
      <c r="I170" s="11" t="s">
        <v>99</v>
      </c>
      <c r="K170" s="117" t="s">
        <v>96</v>
      </c>
      <c r="L170" s="118" t="s">
        <v>98</v>
      </c>
      <c r="M170" s="117" t="s">
        <v>99</v>
      </c>
      <c r="O170" s="5" t="s">
        <v>215</v>
      </c>
      <c r="Q170" s="5" t="s">
        <v>215</v>
      </c>
      <c r="T170" s="357">
        <f>'RIPARTIZIONE FORZE SISMICHE'!E20+IF('Foglio deposito'!$AF$169='Foglio deposito'!AE170,'RIPARTIZIONE FORZE SISMICHE'!$E$64,0)+IF('Foglio deposito'!$AF$170='Foglio deposito'!AE170,'RIPARTIZIONE FORZE SISMICHE'!$E$65,0)+IF('Foglio deposito'!$AF$171='Foglio deposito'!AE170,'RIPARTIZIONE FORZE SISMICHE'!$E$66,0)+IF('Foglio deposito'!$AF$172='Foglio deposito'!AE170,'RIPARTIZIONE FORZE SISMICHE'!$E$67,0)+IF('Foglio deposito'!$AF$173='Foglio deposito'!AE170,'RIPARTIZIONE FORZE SISMICHE'!$E$68,0)+IF('Foglio deposito'!$AF$174='Foglio deposito'!AE170,'RIPARTIZIONE FORZE SISMICHE'!$E$69,0)+IF('Foglio deposito'!$AF$175='Foglio deposito'!AE170,'RIPARTIZIONE FORZE SISMICHE'!$E$70,0)+IF('Foglio deposito'!$AF$176='Foglio deposito'!AE170,'RIPARTIZIONE FORZE SISMICHE'!$E$71,0)+IF('Foglio deposito'!$AF$177='Foglio deposito'!AE170,'RIPARTIZIONE FORZE SISMICHE'!$E$72,0)+IF('Foglio deposito'!$AF$178='Foglio deposito'!AE170,'RIPARTIZIONE FORZE SISMICHE'!$E$73,0)+IF('Foglio deposito'!$AF$179='Foglio deposito'!AE170,'RIPARTIZIONE FORZE SISMICHE'!$E$74,0)+IF('Foglio deposito'!$AF$180='Foglio deposito'!AE170,'RIPARTIZIONE FORZE SISMICHE'!$E$75,0)+IF('Foglio deposito'!$AF$181='Foglio deposito'!AE170,'RIPARTIZIONE FORZE SISMICHE'!$E$76,0)+IF('Foglio deposito'!$AF$182='Foglio deposito'!AE170,'RIPARTIZIONE FORZE SISMICHE'!$E$77,0)+IF('Foglio deposito'!$AF$183='Foglio deposito'!AE170,'RIPARTIZIONE FORZE SISMICHE'!$E$78,0)+IF('Foglio deposito'!$AF$184='Foglio deposito'!AE170,'RIPARTIZIONE FORZE SISMICHE'!$E$79,0)+IF('Foglio deposito'!$AF$185='Foglio deposito'!AE170,'RIPARTIZIONE FORZE SISMICHE'!$E$80,0)+IF('Foglio deposito'!$AF$186='Foglio deposito'!AE170,'RIPARTIZIONE FORZE SISMICHE'!$E$81,0)+IF('Foglio deposito'!$AF$187='Foglio deposito'!AE170,'RIPARTIZIONE FORZE SISMICHE'!$E$82,0)+IF('Foglio deposito'!$AF$188='Foglio deposito'!AE170,'RIPARTIZIONE FORZE SISMICHE'!$E$83,0)+IF('Foglio deposito'!$AF$189='Foglio deposito'!AE170,'RIPARTIZIONE FORZE SISMICHE'!$E$84,0)+IF('Foglio deposito'!$AF$190='Foglio deposito'!AE170,'RIPARTIZIONE FORZE SISMICHE'!$E$85,0)+IF('Foglio deposito'!$AF$191='Foglio deposito'!AE170,'RIPARTIZIONE FORZE SISMICHE'!$E$86,0)+IF('Foglio deposito'!$AF$192='Foglio deposito'!AE170,'RIPARTIZIONE FORZE SISMICHE'!$E$87,0)+IF('Foglio deposito'!$AF$193='Foglio deposito'!AE170,'RIPARTIZIONE FORZE SISMICHE'!$E$88,0)+IF('Foglio deposito'!$AF$194='Foglio deposito'!AE170,'RIPARTIZIONE FORZE SISMICHE'!$E$89,0)+IF('Foglio deposito'!$AF$195='Foglio deposito'!AE170,'RIPARTIZIONE FORZE SISMICHE'!$E$90,0)+IF('Foglio deposito'!$AF$196='Foglio deposito'!AE170,'RIPARTIZIONE FORZE SISMICHE'!$E$91,0)+IF('Foglio deposito'!$AF$197='Foglio deposito'!AE170,'RIPARTIZIONE FORZE SISMICHE'!$E$92,0)+IF('Foglio deposito'!$AF$198='Foglio deposito'!AE170,'RIPARTIZIONE FORZE SISMICHE'!$E$93,0)+IF('Foglio deposito'!$AF$199='Foglio deposito'!AE170,'RIPARTIZIONE FORZE SISMICHE'!$E$94,0)+IF('Foglio deposito'!$AF$200='Foglio deposito'!AE170,'RIPARTIZIONE FORZE SISMICHE'!$E$95,0)+IF('Foglio deposito'!$AF$201='Foglio deposito'!AE170,'RIPARTIZIONE FORZE SISMICHE'!$E$96,0)+IF('Foglio deposito'!$AF$202='Foglio deposito'!AE170,'RIPARTIZIONE FORZE SISMICHE'!$E$97,0)+IF('Foglio deposito'!$AF$203='Foglio deposito'!AE170,'RIPARTIZIONE FORZE SISMICHE'!$E$98,0)+IF('Foglio deposito'!$AF$204='Foglio deposito'!AE170,'RIPARTIZIONE FORZE SISMICHE'!$E$99,0)+IF('Foglio deposito'!$AF$205='Foglio deposito'!AE170,'RIPARTIZIONE FORZE SISMICHE'!$E$100,0)+IF('Foglio deposito'!$AF$206='Foglio deposito'!AE170,'RIPARTIZIONE FORZE SISMICHE'!$E$101,0)+IF('Foglio deposito'!$AF$207='Foglio deposito'!AE170,'RIPARTIZIONE FORZE SISMICHE'!$E$102,0)+IF('Foglio deposito'!$AF$208='Foglio deposito'!AE170,'RIPARTIZIONE FORZE SISMICHE'!$E$103,0)</f>
        <v>5.5028416853116662</v>
      </c>
      <c r="U170" s="356">
        <f>'RIPARTIZIONE FORZE SISMICHE'!F20+IF('Foglio deposito'!$AF$169='Foglio deposito'!AE170,'RIPARTIZIONE FORZE SISMICHE'!$F$64,0)+IF('Foglio deposito'!$AF$170='Foglio deposito'!AE170,'RIPARTIZIONE FORZE SISMICHE'!$F$65,0)+IF('Foglio deposito'!$AF$171='Foglio deposito'!AE170,'RIPARTIZIONE FORZE SISMICHE'!$F$66,0)+IF('Foglio deposito'!$AF$172='Foglio deposito'!AE170,'RIPARTIZIONE FORZE SISMICHE'!$F$67,0)+IF('Foglio deposito'!$AF$173='Foglio deposito'!AE170,'RIPARTIZIONE FORZE SISMICHE'!$F$68,0)+IF('Foglio deposito'!$AF$174='Foglio deposito'!AE170,'RIPARTIZIONE FORZE SISMICHE'!$F$69,0)+IF('Foglio deposito'!$AF$175='Foglio deposito'!AE170,'RIPARTIZIONE FORZE SISMICHE'!$F$70,0)+IF('Foglio deposito'!$AF$176='Foglio deposito'!AE170,'RIPARTIZIONE FORZE SISMICHE'!$F$71,0)+IF('Foglio deposito'!$AF$177='Foglio deposito'!AE170,'RIPARTIZIONE FORZE SISMICHE'!$F$72,0)+IF('Foglio deposito'!$AF$178='Foglio deposito'!AE170,'RIPARTIZIONE FORZE SISMICHE'!$F$73,0)+IF('Foglio deposito'!$AF$179='Foglio deposito'!AE170,'RIPARTIZIONE FORZE SISMICHE'!$F$74,0)+IF('Foglio deposito'!$AF$180='Foglio deposito'!AE170,'RIPARTIZIONE FORZE SISMICHE'!$F$75,0)+IF('Foglio deposito'!$AF$181='Foglio deposito'!AE170,'RIPARTIZIONE FORZE SISMICHE'!$F$76,0)+IF('Foglio deposito'!$AF$182='Foglio deposito'!AE170,'RIPARTIZIONE FORZE SISMICHE'!$F$77,0)+IF('Foglio deposito'!$AF$183='Foglio deposito'!AE170,'RIPARTIZIONE FORZE SISMICHE'!$F$78,0)+IF('Foglio deposito'!$AF$184='Foglio deposito'!AE170,'RIPARTIZIONE FORZE SISMICHE'!$F$79,0)+IF('Foglio deposito'!$AF$185='Foglio deposito'!AE170,'RIPARTIZIONE FORZE SISMICHE'!$F$80,0)+IF('Foglio deposito'!$AF$186='Foglio deposito'!AE170,'RIPARTIZIONE FORZE SISMICHE'!$F$81,0)+IF('Foglio deposito'!$AF$187='Foglio deposito'!AE170,'RIPARTIZIONE FORZE SISMICHE'!$F$82,0)+IF('Foglio deposito'!$AF$188='Foglio deposito'!AE170,'RIPARTIZIONE FORZE SISMICHE'!$F$83,0)+IF('Foglio deposito'!$AF$189='Foglio deposito'!AE170,'RIPARTIZIONE FORZE SISMICHE'!$F$84,0)+IF('Foglio deposito'!$AF$190='Foglio deposito'!AE170,'RIPARTIZIONE FORZE SISMICHE'!$F$85,0)+IF('Foglio deposito'!$AF$191='Foglio deposito'!AE170,'RIPARTIZIONE FORZE SISMICHE'!$F$86,0)+IF('Foglio deposito'!$AF$192='Foglio deposito'!AE170,'RIPARTIZIONE FORZE SISMICHE'!$F$87,0)+IF('Foglio deposito'!$AF$193='Foglio deposito'!AE170,'RIPARTIZIONE FORZE SISMICHE'!$F$88,0)+IF('Foglio deposito'!$AF$194='Foglio deposito'!AE170,'RIPARTIZIONE FORZE SISMICHE'!$F$89,0)+IF('Foglio deposito'!$AF$195='Foglio deposito'!AE170,'RIPARTIZIONE FORZE SISMICHE'!$F$90,0)+IF('Foglio deposito'!$AF$196='Foglio deposito'!AE170,'RIPARTIZIONE FORZE SISMICHE'!$F$91,0)+IF('Foglio deposito'!$AF$197='Foglio deposito'!AE170,'RIPARTIZIONE FORZE SISMICHE'!$F$92,0)+IF('Foglio deposito'!$AF$198='Foglio deposito'!AE170,'RIPARTIZIONE FORZE SISMICHE'!$F$93,0)+IF('Foglio deposito'!$AF$199='Foglio deposito'!AE170,'RIPARTIZIONE FORZE SISMICHE'!$F$94,0)+IF('Foglio deposito'!$AF$200='Foglio deposito'!AE170,'RIPARTIZIONE FORZE SISMICHE'!$F$95,0)+IF('Foglio deposito'!$AF$201='Foglio deposito'!AE170,'RIPARTIZIONE FORZE SISMICHE'!$F$96,0)+IF('Foglio deposito'!$AF$202='Foglio deposito'!AE170,'RIPARTIZIONE FORZE SISMICHE'!$F$97,0)+IF('Foglio deposito'!$AF$203='Foglio deposito'!AE170,'RIPARTIZIONE FORZE SISMICHE'!$F$98,0)+IF('Foglio deposito'!$AF$204='Foglio deposito'!AE170,'RIPARTIZIONE FORZE SISMICHE'!$F$99,0)+IF('Foglio deposito'!$AF$205='Foglio deposito'!AE170,'RIPARTIZIONE FORZE SISMICHE'!$F$100,0)+IF('Foglio deposito'!$AF$206='Foglio deposito'!AE170,'RIPARTIZIONE FORZE SISMICHE'!$F$101,0)+IF('Foglio deposito'!$AF$207='Foglio deposito'!AE170,'RIPARTIZIONE FORZE SISMICHE'!$F$102,0)+IF('Foglio deposito'!$AF$208='Foglio deposito'!AE170,'RIPARTIZIONE FORZE SISMICHE'!$F$103,0)</f>
        <v>0</v>
      </c>
      <c r="V170" s="357">
        <f>'RIPARTIZIONE FORZE SISMICHE'!G20+IF('Foglio deposito'!$AF$169='Foglio deposito'!AE170,'RIPARTIZIONE FORZE SISMICHE'!$G$64,0)+IF('Foglio deposito'!$AF$170='Foglio deposito'!AE170,'RIPARTIZIONE FORZE SISMICHE'!$G$65,0)+IF('Foglio deposito'!$AF$171='Foglio deposito'!AE170,'RIPARTIZIONE FORZE SISMICHE'!$G$66,0)+IF('Foglio deposito'!$AF$172='Foglio deposito'!AE170,'RIPARTIZIONE FORZE SISMICHE'!$G$67,0)+IF('Foglio deposito'!$AF$173='Foglio deposito'!AE170,'RIPARTIZIONE FORZE SISMICHE'!$G$68,0)+IF('Foglio deposito'!$AF$174='Foglio deposito'!AE170,'RIPARTIZIONE FORZE SISMICHE'!$G$69,0)+IF('Foglio deposito'!$AF$175='Foglio deposito'!AE170,'RIPARTIZIONE FORZE SISMICHE'!$G$70,0)+IF('Foglio deposito'!$AF$176='Foglio deposito'!AE170,'RIPARTIZIONE FORZE SISMICHE'!$G$71,0)+IF('Foglio deposito'!$AF$177='Foglio deposito'!AE170,'RIPARTIZIONE FORZE SISMICHE'!$G$72,0)+IF('Foglio deposito'!$AF$178='Foglio deposito'!AE170,'RIPARTIZIONE FORZE SISMICHE'!$G$73,0)+IF('Foglio deposito'!$AF$179='Foglio deposito'!AE170,'RIPARTIZIONE FORZE SISMICHE'!$G$74,0)+IF('Foglio deposito'!$AF$180='Foglio deposito'!AE170,'RIPARTIZIONE FORZE SISMICHE'!$G$75,0)+IF('Foglio deposito'!$AF$181='Foglio deposito'!AE170,'RIPARTIZIONE FORZE SISMICHE'!$G$76,0)+IF('Foglio deposito'!$AF$182='Foglio deposito'!AE170,'RIPARTIZIONE FORZE SISMICHE'!$G$77,0)+IF('Foglio deposito'!$AF$183='Foglio deposito'!AE170,'RIPARTIZIONE FORZE SISMICHE'!$G$78,0)+IF('Foglio deposito'!$AF$184='Foglio deposito'!AE170,'RIPARTIZIONE FORZE SISMICHE'!$G$79,0)+IF('Foglio deposito'!$AF$185='Foglio deposito'!AE170,'RIPARTIZIONE FORZE SISMICHE'!$G$80,0)+IF('Foglio deposito'!$AF$186='Foglio deposito'!AE170,'RIPARTIZIONE FORZE SISMICHE'!$G$81,0)+IF('Foglio deposito'!$AF$187='Foglio deposito'!AE170,'RIPARTIZIONE FORZE SISMICHE'!$G$82,0)+IF('Foglio deposito'!$AF$188='Foglio deposito'!AE170,'RIPARTIZIONE FORZE SISMICHE'!$G$83,0)+IF('Foglio deposito'!$AF$189='Foglio deposito'!AE170,'RIPARTIZIONE FORZE SISMICHE'!$G$84,0)+IF('Foglio deposito'!$AF$190='Foglio deposito'!AE170,'RIPARTIZIONE FORZE SISMICHE'!$G$85,0)+IF('Foglio deposito'!$AF$191='Foglio deposito'!AE170,'RIPARTIZIONE FORZE SISMICHE'!$G$86,0)+IF('Foglio deposito'!$AF$192='Foglio deposito'!AE170,'RIPARTIZIONE FORZE SISMICHE'!$G$87,0)+IF('Foglio deposito'!$AF$193='Foglio deposito'!AE170,'RIPARTIZIONE FORZE SISMICHE'!$G$88,0)+IF('Foglio deposito'!$AF$194='Foglio deposito'!AE170,'RIPARTIZIONE FORZE SISMICHE'!$G$89,0)+IF('Foglio deposito'!$AF$195='Foglio deposito'!AE170,'RIPARTIZIONE FORZE SISMICHE'!$G$90,0)+IF('Foglio deposito'!$AF$196='Foglio deposito'!AE170,'RIPARTIZIONE FORZE SISMICHE'!$G$91,0)+IF('Foglio deposito'!$AF$197='Foglio deposito'!AE170,'RIPARTIZIONE FORZE SISMICHE'!$G$92,0)+IF('Foglio deposito'!$AF$198='Foglio deposito'!AE170,'RIPARTIZIONE FORZE SISMICHE'!$G$93,0)+IF('Foglio deposito'!$AF$199='Foglio deposito'!AE170,'RIPARTIZIONE FORZE SISMICHE'!$G$94,0)+IF('Foglio deposito'!$AF$200='Foglio deposito'!AE170,'RIPARTIZIONE FORZE SISMICHE'!$G$95,0)+IF('Foglio deposito'!$AF$201='Foglio deposito'!AE170,'RIPARTIZIONE FORZE SISMICHE'!$G$96,0)+IF('Foglio deposito'!$AF$202='Foglio deposito'!AE170,'RIPARTIZIONE FORZE SISMICHE'!$G$97,0)+IF('Foglio deposito'!$AF$203='Foglio deposito'!AE170,'RIPARTIZIONE FORZE SISMICHE'!$G$98,0)+IF('Foglio deposito'!$AF$204='Foglio deposito'!AE170,'RIPARTIZIONE FORZE SISMICHE'!$G$99,0)+IF('Foglio deposito'!$AF$205='Foglio deposito'!AE170,'RIPARTIZIONE FORZE SISMICHE'!$G$100,0)+IF('Foglio deposito'!$AF$206='Foglio deposito'!AE170,'RIPARTIZIONE FORZE SISMICHE'!$G$101,0)+IF('Foglio deposito'!$AF$207='Foglio deposito'!AE170,'RIPARTIZIONE FORZE SISMICHE'!$G$102,0)+IF('Foglio deposito'!$AF$208='Foglio deposito'!AE170,'RIPARTIZIONE FORZE SISMICHE'!$G$103,0)</f>
        <v>4.0165935707436384</v>
      </c>
      <c r="W170" s="355">
        <f>'RIPARTIZIONE FORZE SISMICHE'!H20+IF('Foglio deposito'!$AF$169='Foglio deposito'!AE170,'RIPARTIZIONE FORZE SISMICHE'!$H$64,0)+IF('Foglio deposito'!$AF$170='Foglio deposito'!AE170,'RIPARTIZIONE FORZE SISMICHE'!$H$65,0)+IF('Foglio deposito'!$AF$171='Foglio deposito'!AE170,'RIPARTIZIONE FORZE SISMICHE'!$H$66,0)+IF('Foglio deposito'!$AF$172='Foglio deposito'!AE170,'RIPARTIZIONE FORZE SISMICHE'!$H$67,0)+IF('Foglio deposito'!$AF$173='Foglio deposito'!AE170,'RIPARTIZIONE FORZE SISMICHE'!$H$67,0)+IF('Foglio deposito'!$AF$174='Foglio deposito'!AE170,'RIPARTIZIONE FORZE SISMICHE'!$H$69,0)+IF('Foglio deposito'!$AF$175='Foglio deposito'!AE170,'RIPARTIZIONE FORZE SISMICHE'!$H$70,0)+IF('Foglio deposito'!$AF$176='Foglio deposito'!AE170,'RIPARTIZIONE FORZE SISMICHE'!$H$71,0)+IF('Foglio deposito'!$AF$177='Foglio deposito'!AE170,'RIPARTIZIONE FORZE SISMICHE'!$H$72,0)+IF('Foglio deposito'!$AF$178='Foglio deposito'!AE170,'RIPARTIZIONE FORZE SISMICHE'!$H$73,0)+IF('Foglio deposito'!$AF$179='Foglio deposito'!AE170,'RIPARTIZIONE FORZE SISMICHE'!$H$74,0)+IF('Foglio deposito'!$AF$180='Foglio deposito'!AE170,'RIPARTIZIONE FORZE SISMICHE'!$H$75,0)+IF('Foglio deposito'!$AF$181='Foglio deposito'!AE170,'RIPARTIZIONE FORZE SISMICHE'!$H$76,0)+IF('Foglio deposito'!$AF$182='Foglio deposito'!AE170,'RIPARTIZIONE FORZE SISMICHE'!$H$77,0)+IF('Foglio deposito'!$AF$183='Foglio deposito'!AE170,'RIPARTIZIONE FORZE SISMICHE'!$H$78,0)+IF('Foglio deposito'!$AF$184='Foglio deposito'!AE170,'RIPARTIZIONE FORZE SISMICHE'!$H$79,0)+IF('Foglio deposito'!$AF$185='Foglio deposito'!AE170,'RIPARTIZIONE FORZE SISMICHE'!$H$80,0)+IF('Foglio deposito'!$AF$186='Foglio deposito'!AE170,'RIPARTIZIONE FORZE SISMICHE'!$H$81,0)+IF('Foglio deposito'!$AF$187='Foglio deposito'!AE170,'RIPARTIZIONE FORZE SISMICHE'!$H$82,0)+IF('Foglio deposito'!$AF$188='Foglio deposito'!AE170,'RIPARTIZIONE FORZE SISMICHE'!$H$83,0)+IF('Foglio deposito'!$AF$189='Foglio deposito'!AE170,'RIPARTIZIONE FORZE SISMICHE'!$H$84,0)+IF('Foglio deposito'!$AF$190='Foglio deposito'!AE170,'RIPARTIZIONE FORZE SISMICHE'!$H$85,0)+IF('Foglio deposito'!$AF$191='Foglio deposito'!AE170,'RIPARTIZIONE FORZE SISMICHE'!$H$86,0)+IF('Foglio deposito'!$AF$192='Foglio deposito'!AE170,'RIPARTIZIONE FORZE SISMICHE'!$H$87,0)+IF('Foglio deposito'!$AF$193='Foglio deposito'!AE170,'RIPARTIZIONE FORZE SISMICHE'!$H$88,0)+IF('Foglio deposito'!$AF$194='Foglio deposito'!AE170,'RIPARTIZIONE FORZE SISMICHE'!$H$89,0)+IF('Foglio deposito'!$AF$195='Foglio deposito'!AE170,'RIPARTIZIONE FORZE SISMICHE'!$H$90,0)+IF('Foglio deposito'!$AF$196='Foglio deposito'!AE170,'RIPARTIZIONE FORZE SISMICHE'!$H$91,0)+IF('Foglio deposito'!$AF$197='Foglio deposito'!AE170,'RIPARTIZIONE FORZE SISMICHE'!$H$92,0)+IF('Foglio deposito'!$AF$198='Foglio deposito'!AE170,'RIPARTIZIONE FORZE SISMICHE'!$H$93,0)+IF('Foglio deposito'!$AF$199='Foglio deposito'!AE170,'RIPARTIZIONE FORZE SISMICHE'!$H$94,0)+IF('Foglio deposito'!$AF$200='Foglio deposito'!AE170,'RIPARTIZIONE FORZE SISMICHE'!$H$95,0)+IF('Foglio deposito'!$AF$201='Foglio deposito'!AE170,'RIPARTIZIONE FORZE SISMICHE'!$H$96,0)+IF('Foglio deposito'!$AF$202='Foglio deposito'!AE170,'RIPARTIZIONE FORZE SISMICHE'!$H$97,0)+IF('Foglio deposito'!$AF$203='Foglio deposito'!AE170,'RIPARTIZIONE FORZE SISMICHE'!$H$98,0)+IF('Foglio deposito'!$AF$204='Foglio deposito'!AE170,'RIPARTIZIONE FORZE SISMICHE'!$H$99,0)+IF('Foglio deposito'!$AF$205='Foglio deposito'!AE170,'RIPARTIZIONE FORZE SISMICHE'!$H$100,0)+IF('Foglio deposito'!$AF$206='Foglio deposito'!AE170,'RIPARTIZIONE FORZE SISMICHE'!$H$101,0)+IF('Foglio deposito'!$AF$207='Foglio deposito'!AE170,'RIPARTIZIONE FORZE SISMICHE'!$H$102,0)+IF('Foglio deposito'!$AF$208='Foglio deposito'!AE170,'RIPARTIZIONE FORZE SISMICHE'!$H$103,0)</f>
        <v>0</v>
      </c>
      <c r="X170" s="142"/>
      <c r="Y170" s="142">
        <f>IF('Foglio deposito'!$AF$169='Foglio deposito'!AE170,'RIPARTIZIONE FORZE SISMICHE'!$G$64,0)+IF('Foglio deposito'!$AF$170='Foglio deposito'!AE170,'RIPARTIZIONE FORZE SISMICHE'!$G$65,0)+IF('Foglio deposito'!$AF$171='Foglio deposito'!AE170,'RIPARTIZIONE FORZE SISMICHE'!$G$66,0)+IF('Foglio deposito'!$AF$172='Foglio deposito'!AE170,'RIPARTIZIONE FORZE SISMICHE'!$G$67,0)+IF('Foglio deposito'!$AF$173='Foglio deposito'!AE170,'RIPARTIZIONE FORZE SISMICHE'!$G$68,0)+IF('Foglio deposito'!$AF$174='Foglio deposito'!AE170,'RIPARTIZIONE FORZE SISMICHE'!$G$69,0)+IF('Foglio deposito'!$AF$175='Foglio deposito'!AE170,'RIPARTIZIONE FORZE SISMICHE'!$G$70,0)+IF('Foglio deposito'!$AF$176='Foglio deposito'!AE170,'RIPARTIZIONE FORZE SISMICHE'!$G$71,0)+IF('Foglio deposito'!$AF$177='Foglio deposito'!AE170,'RIPARTIZIONE FORZE SISMICHE'!$G$72,0)+IF('Foglio deposito'!$AF$178='Foglio deposito'!AE170,'RIPARTIZIONE FORZE SISMICHE'!$G$73,0)+IF('Foglio deposito'!$AF$179='Foglio deposito'!AE170,'RIPARTIZIONE FORZE SISMICHE'!$G$74,0)+IF('Foglio deposito'!$AF$180='Foglio deposito'!AE170,'RIPARTIZIONE FORZE SISMICHE'!$G$75,0)+IF('Foglio deposito'!$AF$181='Foglio deposito'!AE170,'RIPARTIZIONE FORZE SISMICHE'!$G$76,0)+IF('Foglio deposito'!$AF$182='Foglio deposito'!AE170,'RIPARTIZIONE FORZE SISMICHE'!$G$77,0)+IF('Foglio deposito'!$AF$183='Foglio deposito'!AE170,'RIPARTIZIONE FORZE SISMICHE'!$G$78,0)+IF('Foglio deposito'!$AF$184='Foglio deposito'!AE170,'RIPARTIZIONE FORZE SISMICHE'!$G$79,0)+IF('Foglio deposito'!$AF$185='Foglio deposito'!AE170,'RIPARTIZIONE FORZE SISMICHE'!$G$80,0)+IF('Foglio deposito'!$AF$186='Foglio deposito'!AE170,'RIPARTIZIONE FORZE SISMICHE'!$G$81,0)+IF('Foglio deposito'!$AF$187='Foglio deposito'!AE170,'RIPARTIZIONE FORZE SISMICHE'!$G$82,0)+IF('Foglio deposito'!$AF$188='Foglio deposito'!AE170,'RIPARTIZIONE FORZE SISMICHE'!$G$83,0)+IF('Foglio deposito'!$AF$189='Foglio deposito'!AE170,'RIPARTIZIONE FORZE SISMICHE'!$G$84,0)+IF('Foglio deposito'!$AF$190='Foglio deposito'!AE170,'RIPARTIZIONE FORZE SISMICHE'!$G$85,0)+IF('Foglio deposito'!$AF$191='Foglio deposito'!AE170,'RIPARTIZIONE FORZE SISMICHE'!$G$86,0)+IF('Foglio deposito'!$AF$192='Foglio deposito'!AE170,'RIPARTIZIONE FORZE SISMICHE'!$G$87,0)+IF('Foglio deposito'!$AF$193='Foglio deposito'!AE170,'RIPARTIZIONE FORZE SISMICHE'!$G$88,0)+IF('Foglio deposito'!$AF$194='Foglio deposito'!AE170,'RIPARTIZIONE FORZE SISMICHE'!$G$89,0)+IF('Foglio deposito'!$AF$195='Foglio deposito'!AE170,'RIPARTIZIONE FORZE SISMICHE'!$G$90,0)+IF('Foglio deposito'!$AF$196='Foglio deposito'!AE170,'RIPARTIZIONE FORZE SISMICHE'!$G$91,0)+IF('Foglio deposito'!$AF$197='Foglio deposito'!AE170,'RIPARTIZIONE FORZE SISMICHE'!$G$92,0)+IF('Foglio deposito'!$AF$198='Foglio deposito'!AE170,'RIPARTIZIONE FORZE SISMICHE'!$G$93,0)+IF('Foglio deposito'!$AF$199='Foglio deposito'!AE170,'RIPARTIZIONE FORZE SISMICHE'!$G$94,0)+IF('Foglio deposito'!$AF$200='Foglio deposito'!AE170,'RIPARTIZIONE FORZE SISMICHE'!$G$95,0)+IF('Foglio deposito'!$AF$201='Foglio deposito'!AE170,'RIPARTIZIONE FORZE SISMICHE'!$G$96,0)+IF('Foglio deposito'!$AF$202='Foglio deposito'!AE170,'RIPARTIZIONE FORZE SISMICHE'!$G$97,0)+IF('Foglio deposito'!$AF$203='Foglio deposito'!AE170,'RIPARTIZIONE FORZE SISMICHE'!$G$98,0)+IF('Foglio deposito'!$AF$204='Foglio deposito'!AE170,'RIPARTIZIONE FORZE SISMICHE'!$G$99,0)+IF('Foglio deposito'!$AF$205='Foglio deposito'!AE170,'RIPARTIZIONE FORZE SISMICHE'!$G$100,0)+IF('Foglio deposito'!$AF$206='Foglio deposito'!AE170,'RIPARTIZIONE FORZE SISMICHE'!$G$101,0)+IF('Foglio deposito'!$AF$207='Foglio deposito'!AE170,'RIPARTIZIONE FORZE SISMICHE'!$G$102,0)+IF('Foglio deposito'!$AF$208='Foglio deposito'!AE170,'RIPARTIZIONE FORZE SISMICHE'!$G$103,0)</f>
        <v>2.8721717291383864</v>
      </c>
      <c r="Z170" s="142">
        <f>IF('Foglio deposito'!$AF$169='Foglio deposito'!AE170,'RIPARTIZIONE FORZE SISMICHE'!$H$64,0)+IF('Foglio deposito'!$AF$170='Foglio deposito'!AE170,'RIPARTIZIONE FORZE SISMICHE'!$H$65,0)+IF('Foglio deposito'!$AF$171='Foglio deposito'!AE170,'RIPARTIZIONE FORZE SISMICHE'!$H$66,0)+IF('Foglio deposito'!$AF$172='Foglio deposito'!AE170,'RIPARTIZIONE FORZE SISMICHE'!$H$67,0)+IF('Foglio deposito'!$AF$173='Foglio deposito'!AE170,'RIPARTIZIONE FORZE SISMICHE'!$H$67,0)+IF('Foglio deposito'!$AF$174='Foglio deposito'!AE170,'RIPARTIZIONE FORZE SISMICHE'!$H$69,0)+IF('Foglio deposito'!$AF$175='Foglio deposito'!AE170,'RIPARTIZIONE FORZE SISMICHE'!$H$70,0)+IF('Foglio deposito'!$AF$176='Foglio deposito'!AE170,'RIPARTIZIONE FORZE SISMICHE'!$H$71,0)+IF('Foglio deposito'!$AF$177='Foglio deposito'!AE170,'RIPARTIZIONE FORZE SISMICHE'!$H$72,0)+IF('Foglio deposito'!$AF$178='Foglio deposito'!AE170,'RIPARTIZIONE FORZE SISMICHE'!$H$73,0)+IF('Foglio deposito'!$AF$179='Foglio deposito'!AE170,'RIPARTIZIONE FORZE SISMICHE'!$H$74,0)+IF('Foglio deposito'!$AF$180='Foglio deposito'!AE170,'RIPARTIZIONE FORZE SISMICHE'!$H$75,0)+IF('Foglio deposito'!$AF$181='Foglio deposito'!AE170,'RIPARTIZIONE FORZE SISMICHE'!$H$76,0)+IF('Foglio deposito'!$AF$182='Foglio deposito'!AE170,'RIPARTIZIONE FORZE SISMICHE'!$H$77,0)+IF('Foglio deposito'!$AF$183='Foglio deposito'!AE170,'RIPARTIZIONE FORZE SISMICHE'!$H$78,0)+IF('Foglio deposito'!$AF$184='Foglio deposito'!AE170,'RIPARTIZIONE FORZE SISMICHE'!$H$79,0)+IF('Foglio deposito'!$AF$185='Foglio deposito'!AE170,'RIPARTIZIONE FORZE SISMICHE'!$H$80,0)+IF('Foglio deposito'!$AF$186='Foglio deposito'!AE170,'RIPARTIZIONE FORZE SISMICHE'!$H$81,0)+IF('Foglio deposito'!$AF$187='Foglio deposito'!AE170,'RIPARTIZIONE FORZE SISMICHE'!$H$82,0)+IF('Foglio deposito'!$AF$188='Foglio deposito'!AE170,'RIPARTIZIONE FORZE SISMICHE'!$H$83,0)+IF('Foglio deposito'!$AF$189='Foglio deposito'!AE170,'RIPARTIZIONE FORZE SISMICHE'!$H$84,0)+IF('Foglio deposito'!$AF$190='Foglio deposito'!AE170,'RIPARTIZIONE FORZE SISMICHE'!$H$85,0)+IF('Foglio deposito'!$AF$191='Foglio deposito'!AE170,'RIPARTIZIONE FORZE SISMICHE'!$H$86,0)+IF('Foglio deposito'!$AF$192='Foglio deposito'!AE170,'RIPARTIZIONE FORZE SISMICHE'!$H$87,0)+IF('Foglio deposito'!$AF$193='Foglio deposito'!AE170,'RIPARTIZIONE FORZE SISMICHE'!$H$88,0)+IF('Foglio deposito'!$AF$194='Foglio deposito'!AE170,'RIPARTIZIONE FORZE SISMICHE'!$H$89,0)+IF('Foglio deposito'!$AF$195='Foglio deposito'!AE170,'RIPARTIZIONE FORZE SISMICHE'!$H$90,0)+IF('Foglio deposito'!$AF$196='Foglio deposito'!AE170,'RIPARTIZIONE FORZE SISMICHE'!$H$91,0)+IF('Foglio deposito'!$AF$197='Foglio deposito'!AE170,'RIPARTIZIONE FORZE SISMICHE'!$H$92,0)+IF('Foglio deposito'!$AF$198='Foglio deposito'!AE170,'RIPARTIZIONE FORZE SISMICHE'!$H$93,0)+IF('Foglio deposito'!$AF$199='Foglio deposito'!AE170,'RIPARTIZIONE FORZE SISMICHE'!$H$94,0)+IF('Foglio deposito'!$AF$200='Foglio deposito'!AE170,'RIPARTIZIONE FORZE SISMICHE'!$H$95,0)+IF('Foglio deposito'!$AF$201='Foglio deposito'!AE170,'RIPARTIZIONE FORZE SISMICHE'!$H$96,0)+IF('Foglio deposito'!$AF$202='Foglio deposito'!AE170,'RIPARTIZIONE FORZE SISMICHE'!$H$97,0)+IF('Foglio deposito'!$AF$203='Foglio deposito'!AE170,'RIPARTIZIONE FORZE SISMICHE'!$H$98,0)+IF('Foglio deposito'!$AF$204='Foglio deposito'!AE170,'RIPARTIZIONE FORZE SISMICHE'!$H$99,0)+IF('Foglio deposito'!$AF$205='Foglio deposito'!AE170,'RIPARTIZIONE FORZE SISMICHE'!$H$100,0)+IF('Foglio deposito'!$AF$206='Foglio deposito'!AE170,'RIPARTIZIONE FORZE SISMICHE'!$H$101,0)+IF('Foglio deposito'!$AF$207='Foglio deposito'!AE170,'RIPARTIZIONE FORZE SISMICHE'!$H$102,0)+IF('Foglio deposito'!$AF$208='Foglio deposito'!AE170,'RIPARTIZIONE FORZE SISMICHE'!$H$103,0)</f>
        <v>0</v>
      </c>
      <c r="AB170" s="353">
        <f>'DATI STRUTTURA'!B22</f>
        <v>1</v>
      </c>
      <c r="AC170" s="358">
        <f>'DATI STRUTTURA'!H71</f>
        <v>1</v>
      </c>
      <c r="AE170" s="362">
        <f>'DATI STRUTTURA'!B23</f>
        <v>2</v>
      </c>
      <c r="AF170" s="364">
        <f>'DATI STRUTTURA'!H72</f>
        <v>1</v>
      </c>
      <c r="AJ170" s="490">
        <f>IF('Foglio deposito'!$AF$169='Foglio deposito'!AE170,'Foglio deposito'!$N$118,0)+IF('Foglio deposito'!$AF$170='Foglio deposito'!AE170,'Foglio deposito'!$N$119,0)+IF('Foglio deposito'!$AF$171='Foglio deposito'!AE170,'Foglio deposito'!$N$120,0)+IF('Foglio deposito'!$AF$172='Foglio deposito'!AE170,'Foglio deposito'!$N$121,0)+IF('Foglio deposito'!$AF$173='Foglio deposito'!AE170,'Foglio deposito'!$N$122,0)+IF('Foglio deposito'!$AF$174='Foglio deposito'!AE170,'Foglio deposito'!$N$123,0)+IF('Foglio deposito'!$AF$175='Foglio deposito'!AE170,'Foglio deposito'!$N$124,0)+IF('Foglio deposito'!$AF$176='Foglio deposito'!AE170,'Foglio deposito'!$N$125,0)+IF('Foglio deposito'!$AF$177='Foglio deposito'!AE170,'Foglio deposito'!$N$126,0)+IF('Foglio deposito'!$AF$178='Foglio deposito'!AE170,'Foglio deposito'!$N$127,0)+IF('Foglio deposito'!$AF$179='Foglio deposito'!AE170,'Foglio deposito'!$N$128,0)+IF('Foglio deposito'!$AF$180='Foglio deposito'!AE170,'Foglio deposito'!$N$129,0)+IF('Foglio deposito'!$AF$181='Foglio deposito'!AE170,'Foglio deposito'!$N$130,0)+IF('Foglio deposito'!$AF$182='Foglio deposito'!AE170,'Foglio deposito'!$N$131,0)+IF('Foglio deposito'!$AF$183='Foglio deposito'!AE170,'Foglio deposito'!$N$132,0)+IF('Foglio deposito'!$AF$184='Foglio deposito'!AE170,'Foglio deposito'!$N$133,0)+IF('Foglio deposito'!$AF$185='Foglio deposito'!AE170,'Foglio deposito'!$N$134,0)+IF('Foglio deposito'!$AF$186='Foglio deposito'!AE170,'Foglio deposito'!$N$135,0)+IF('Foglio deposito'!$AF$187='Foglio deposito'!AE170,'Foglio deposito'!$N$136,0)+IF('Foglio deposito'!$AF$188='Foglio deposito'!AE170,'Foglio deposito'!$N$137,0)+IF('Foglio deposito'!$AF$189='Foglio deposito'!AE170,'Foglio deposito'!$N$138,0)+IF('Foglio deposito'!$AF$190='Foglio deposito'!AE170,'Foglio deposito'!$N$139,0)+IF('Foglio deposito'!$AF$191='Foglio deposito'!AE170,'Foglio deposito'!$N$140,0)+IF('Foglio deposito'!$AF$192='Foglio deposito'!AE170,'Foglio deposito'!$N$141,0)+IF('Foglio deposito'!$AF$193='Foglio deposito'!AE170,'Foglio deposito'!$N$142,0)+IF('Foglio deposito'!$AF$194='Foglio deposito'!AE170,'Foglio deposito'!$N$144,0)+IF('Foglio deposito'!$AF$195='Foglio deposito'!AE170,'Foglio deposito'!$N$143,0)+IF('Foglio deposito'!$AF$196='Foglio deposito'!AE170,'Foglio deposito'!$N$145,0)+IF('Foglio deposito'!$AF$197='Foglio deposito'!AE170,'Foglio deposito'!$N$146,0)+IF('Foglio deposito'!$AF$198='Foglio deposito'!AE170,'Foglio deposito'!$N$147,0)+IF('Foglio deposito'!$AF$199='Foglio deposito'!AE170,'Foglio deposito'!$N$148,0)+IF('Foglio deposito'!$AF$200='Foglio deposito'!AE170,'Foglio deposito'!$N$149,0)+IF('Foglio deposito'!$AF$201='Foglio deposito'!AE170,'Foglio deposito'!$N$150,0)+IF('Foglio deposito'!$AF$202='Foglio deposito'!AE170,'Foglio deposito'!$N$151,0)+IF('Foglio deposito'!$AF$203='Foglio deposito'!AE170,'Foglio deposito'!$N$152,0)+IF('Foglio deposito'!$AF$204='Foglio deposito'!AE170,'Foglio deposito'!$N$153,0)+IF('Foglio deposito'!$AF$205='Foglio deposito'!AE170,'Foglio deposito'!$N$154,0)+IF('Foglio deposito'!$AF$206='Foglio deposito'!AE170,'Foglio deposito'!$N$155,0)+IF('Foglio deposito'!$AF$207='Foglio deposito'!AE170,'Foglio deposito'!$N$156,0)+IF('Foglio deposito'!$AF$208='Foglio deposito'!AE170,'Foglio deposito'!$N$157,0)+'DATI STRUTTURA'!J23</f>
        <v>4.9088000000000003</v>
      </c>
      <c r="AK170" s="490">
        <f>'Foglio deposito'!N119</f>
        <v>9.8824000000000005</v>
      </c>
    </row>
    <row r="171" spans="2:37" x14ac:dyDescent="0.25">
      <c r="B171" s="345" t="s">
        <v>213</v>
      </c>
      <c r="D171" s="345" t="s">
        <v>213</v>
      </c>
      <c r="G171" s="72" t="s">
        <v>97</v>
      </c>
      <c r="H171" s="72" t="s">
        <v>97</v>
      </c>
      <c r="I171" s="72" t="s">
        <v>97</v>
      </c>
      <c r="K171" s="72" t="s">
        <v>97</v>
      </c>
      <c r="L171" s="72" t="s">
        <v>97</v>
      </c>
      <c r="M171" s="72" t="s">
        <v>97</v>
      </c>
      <c r="O171" s="5" t="s">
        <v>215</v>
      </c>
      <c r="Q171" s="5" t="s">
        <v>215</v>
      </c>
      <c r="T171" s="357">
        <f>'RIPARTIZIONE FORZE SISMICHE'!E21+IF('Foglio deposito'!$AF$169='Foglio deposito'!AE171,'RIPARTIZIONE FORZE SISMICHE'!$E$64,0)+IF('Foglio deposito'!$AF$170='Foglio deposito'!AE171,'RIPARTIZIONE FORZE SISMICHE'!$E$65,0)+IF('Foglio deposito'!$AF$171='Foglio deposito'!AE171,'RIPARTIZIONE FORZE SISMICHE'!$E$66,0)+IF('Foglio deposito'!$AF$172='Foglio deposito'!AE171,'RIPARTIZIONE FORZE SISMICHE'!$E$67,0)+IF('Foglio deposito'!$AF$173='Foglio deposito'!AE171,'RIPARTIZIONE FORZE SISMICHE'!$E$68,0)+IF('Foglio deposito'!$AF$174='Foglio deposito'!AE171,'RIPARTIZIONE FORZE SISMICHE'!$E$69,0)+IF('Foglio deposito'!$AF$175='Foglio deposito'!AE171,'RIPARTIZIONE FORZE SISMICHE'!$E$70,0)+IF('Foglio deposito'!$AF$176='Foglio deposito'!AE171,'RIPARTIZIONE FORZE SISMICHE'!$E$71,0)+IF('Foglio deposito'!$AF$177='Foglio deposito'!AE171,'RIPARTIZIONE FORZE SISMICHE'!$E$72,0)+IF('Foglio deposito'!$AF$178='Foglio deposito'!AE171,'RIPARTIZIONE FORZE SISMICHE'!$E$73,0)+IF('Foglio deposito'!$AF$179='Foglio deposito'!AE171,'RIPARTIZIONE FORZE SISMICHE'!$E$74,0)+IF('Foglio deposito'!$AF$180='Foglio deposito'!AE171,'RIPARTIZIONE FORZE SISMICHE'!$E$75,0)+IF('Foglio deposito'!$AF$181='Foglio deposito'!AE171,'RIPARTIZIONE FORZE SISMICHE'!$E$76,0)+IF('Foglio deposito'!$AF$182='Foglio deposito'!AE171,'RIPARTIZIONE FORZE SISMICHE'!$E$77,0)+IF('Foglio deposito'!$AF$183='Foglio deposito'!AE171,'RIPARTIZIONE FORZE SISMICHE'!$E$78,0)+IF('Foglio deposito'!$AF$184='Foglio deposito'!AE171,'RIPARTIZIONE FORZE SISMICHE'!$E$79,0)+IF('Foglio deposito'!$AF$185='Foglio deposito'!AE171,'RIPARTIZIONE FORZE SISMICHE'!$E$80,0)+IF('Foglio deposito'!$AF$186='Foglio deposito'!AE171,'RIPARTIZIONE FORZE SISMICHE'!$E$81,0)+IF('Foglio deposito'!$AF$187='Foglio deposito'!AE171,'RIPARTIZIONE FORZE SISMICHE'!$E$82,0)+IF('Foglio deposito'!$AF$188='Foglio deposito'!AE171,'RIPARTIZIONE FORZE SISMICHE'!$E$83,0)+IF('Foglio deposito'!$AF$189='Foglio deposito'!AE171,'RIPARTIZIONE FORZE SISMICHE'!$E$84,0)+IF('Foglio deposito'!$AF$190='Foglio deposito'!AE171,'RIPARTIZIONE FORZE SISMICHE'!$E$85,0)+IF('Foglio deposito'!$AF$191='Foglio deposito'!AE171,'RIPARTIZIONE FORZE SISMICHE'!$E$86,0)+IF('Foglio deposito'!$AF$192='Foglio deposito'!AE171,'RIPARTIZIONE FORZE SISMICHE'!$E$87,0)+IF('Foglio deposito'!$AF$193='Foglio deposito'!AE171,'RIPARTIZIONE FORZE SISMICHE'!$E$88,0)+IF('Foglio deposito'!$AF$194='Foglio deposito'!AE171,'RIPARTIZIONE FORZE SISMICHE'!$E$89,0)+IF('Foglio deposito'!$AF$195='Foglio deposito'!AE171,'RIPARTIZIONE FORZE SISMICHE'!$E$90,0)+IF('Foglio deposito'!$AF$196='Foglio deposito'!AE171,'RIPARTIZIONE FORZE SISMICHE'!$E$91,0)+IF('Foglio deposito'!$AF$197='Foglio deposito'!AE171,'RIPARTIZIONE FORZE SISMICHE'!$E$92,0)+IF('Foglio deposito'!$AF$198='Foglio deposito'!AE171,'RIPARTIZIONE FORZE SISMICHE'!$E$93,0)+IF('Foglio deposito'!$AF$199='Foglio deposito'!AE171,'RIPARTIZIONE FORZE SISMICHE'!$E$94,0)+IF('Foglio deposito'!$AF$200='Foglio deposito'!AE171,'RIPARTIZIONE FORZE SISMICHE'!$E$95,0)+IF('Foglio deposito'!$AF$201='Foglio deposito'!AE171,'RIPARTIZIONE FORZE SISMICHE'!$E$96,0)+IF('Foglio deposito'!$AF$202='Foglio deposito'!AE171,'RIPARTIZIONE FORZE SISMICHE'!$E$97,0)+IF('Foglio deposito'!$AF$203='Foglio deposito'!AE171,'RIPARTIZIONE FORZE SISMICHE'!$E$98,0)+IF('Foglio deposito'!$AF$204='Foglio deposito'!AE171,'RIPARTIZIONE FORZE SISMICHE'!$E$99,0)+IF('Foglio deposito'!$AF$205='Foglio deposito'!AE171,'RIPARTIZIONE FORZE SISMICHE'!$E$100,0)+IF('Foglio deposito'!$AF$206='Foglio deposito'!AE171,'RIPARTIZIONE FORZE SISMICHE'!$E$101,0)+IF('Foglio deposito'!$AF$207='Foglio deposito'!AE171,'RIPARTIZIONE FORZE SISMICHE'!$E$102,0)+IF('Foglio deposito'!$AF$208='Foglio deposito'!AE171,'RIPARTIZIONE FORZE SISMICHE'!$E$103,0)</f>
        <v>24.836155543235694</v>
      </c>
      <c r="U171" s="356">
        <f>'RIPARTIZIONE FORZE SISMICHE'!F21+IF('Foglio deposito'!$AF$169='Foglio deposito'!AE171,'RIPARTIZIONE FORZE SISMICHE'!$F$64,0)+IF('Foglio deposito'!$AF$170='Foglio deposito'!AE171,'RIPARTIZIONE FORZE SISMICHE'!$F$65,0)+IF('Foglio deposito'!$AF$171='Foglio deposito'!AE171,'RIPARTIZIONE FORZE SISMICHE'!$F$66,0)+IF('Foglio deposito'!$AF$172='Foglio deposito'!AE171,'RIPARTIZIONE FORZE SISMICHE'!$F$67,0)+IF('Foglio deposito'!$AF$173='Foglio deposito'!AE171,'RIPARTIZIONE FORZE SISMICHE'!$F$68,0)+IF('Foglio deposito'!$AF$174='Foglio deposito'!AE171,'RIPARTIZIONE FORZE SISMICHE'!$F$69,0)+IF('Foglio deposito'!$AF$175='Foglio deposito'!AE171,'RIPARTIZIONE FORZE SISMICHE'!$F$70,0)+IF('Foglio deposito'!$AF$176='Foglio deposito'!AE171,'RIPARTIZIONE FORZE SISMICHE'!$F$71,0)+IF('Foglio deposito'!$AF$177='Foglio deposito'!AE171,'RIPARTIZIONE FORZE SISMICHE'!$F$72,0)+IF('Foglio deposito'!$AF$178='Foglio deposito'!AE171,'RIPARTIZIONE FORZE SISMICHE'!$F$73,0)+IF('Foglio deposito'!$AF$179='Foglio deposito'!AE171,'RIPARTIZIONE FORZE SISMICHE'!$F$74,0)+IF('Foglio deposito'!$AF$180='Foglio deposito'!AE171,'RIPARTIZIONE FORZE SISMICHE'!$F$75,0)+IF('Foglio deposito'!$AF$181='Foglio deposito'!AE171,'RIPARTIZIONE FORZE SISMICHE'!$F$76,0)+IF('Foglio deposito'!$AF$182='Foglio deposito'!AE171,'RIPARTIZIONE FORZE SISMICHE'!$F$77,0)+IF('Foglio deposito'!$AF$183='Foglio deposito'!AE171,'RIPARTIZIONE FORZE SISMICHE'!$F$78,0)+IF('Foglio deposito'!$AF$184='Foglio deposito'!AE171,'RIPARTIZIONE FORZE SISMICHE'!$F$79,0)+IF('Foglio deposito'!$AF$185='Foglio deposito'!AE171,'RIPARTIZIONE FORZE SISMICHE'!$F$80,0)+IF('Foglio deposito'!$AF$186='Foglio deposito'!AE171,'RIPARTIZIONE FORZE SISMICHE'!$F$81,0)+IF('Foglio deposito'!$AF$187='Foglio deposito'!AE171,'RIPARTIZIONE FORZE SISMICHE'!$F$82,0)+IF('Foglio deposito'!$AF$188='Foglio deposito'!AE171,'RIPARTIZIONE FORZE SISMICHE'!$F$83,0)+IF('Foglio deposito'!$AF$189='Foglio deposito'!AE171,'RIPARTIZIONE FORZE SISMICHE'!$F$84,0)+IF('Foglio deposito'!$AF$190='Foglio deposito'!AE171,'RIPARTIZIONE FORZE SISMICHE'!$F$85,0)+IF('Foglio deposito'!$AF$191='Foglio deposito'!AE171,'RIPARTIZIONE FORZE SISMICHE'!$F$86,0)+IF('Foglio deposito'!$AF$192='Foglio deposito'!AE171,'RIPARTIZIONE FORZE SISMICHE'!$F$87,0)+IF('Foglio deposito'!$AF$193='Foglio deposito'!AE171,'RIPARTIZIONE FORZE SISMICHE'!$F$88,0)+IF('Foglio deposito'!$AF$194='Foglio deposito'!AE171,'RIPARTIZIONE FORZE SISMICHE'!$F$89,0)+IF('Foglio deposito'!$AF$195='Foglio deposito'!AE171,'RIPARTIZIONE FORZE SISMICHE'!$F$90,0)+IF('Foglio deposito'!$AF$196='Foglio deposito'!AE171,'RIPARTIZIONE FORZE SISMICHE'!$F$91,0)+IF('Foglio deposito'!$AF$197='Foglio deposito'!AE171,'RIPARTIZIONE FORZE SISMICHE'!$F$92,0)+IF('Foglio deposito'!$AF$198='Foglio deposito'!AE171,'RIPARTIZIONE FORZE SISMICHE'!$F$93,0)+IF('Foglio deposito'!$AF$199='Foglio deposito'!AE171,'RIPARTIZIONE FORZE SISMICHE'!$F$94,0)+IF('Foglio deposito'!$AF$200='Foglio deposito'!AE171,'RIPARTIZIONE FORZE SISMICHE'!$F$95,0)+IF('Foglio deposito'!$AF$201='Foglio deposito'!AE171,'RIPARTIZIONE FORZE SISMICHE'!$F$96,0)+IF('Foglio deposito'!$AF$202='Foglio deposito'!AE171,'RIPARTIZIONE FORZE SISMICHE'!$F$97,0)+IF('Foglio deposito'!$AF$203='Foglio deposito'!AE171,'RIPARTIZIONE FORZE SISMICHE'!$F$98,0)+IF('Foglio deposito'!$AF$204='Foglio deposito'!AE171,'RIPARTIZIONE FORZE SISMICHE'!$F$99,0)+IF('Foglio deposito'!$AF$205='Foglio deposito'!AE171,'RIPARTIZIONE FORZE SISMICHE'!$F$100,0)+IF('Foglio deposito'!$AF$206='Foglio deposito'!AE171,'RIPARTIZIONE FORZE SISMICHE'!$F$101,0)+IF('Foglio deposito'!$AF$207='Foglio deposito'!AE171,'RIPARTIZIONE FORZE SISMICHE'!$F$102,0)+IF('Foglio deposito'!$AF$208='Foglio deposito'!AE171,'RIPARTIZIONE FORZE SISMICHE'!$F$103,0)</f>
        <v>0</v>
      </c>
      <c r="V171" s="357">
        <f>'RIPARTIZIONE FORZE SISMICHE'!G21+IF('Foglio deposito'!$AF$169='Foglio deposito'!AE171,'RIPARTIZIONE FORZE SISMICHE'!$G$64,0)+IF('Foglio deposito'!$AF$170='Foglio deposito'!AE171,'RIPARTIZIONE FORZE SISMICHE'!$G$65,0)+IF('Foglio deposito'!$AF$171='Foglio deposito'!AE171,'RIPARTIZIONE FORZE SISMICHE'!$G$66,0)+IF('Foglio deposito'!$AF$172='Foglio deposito'!AE171,'RIPARTIZIONE FORZE SISMICHE'!$G$67,0)+IF('Foglio deposito'!$AF$173='Foglio deposito'!AE171,'RIPARTIZIONE FORZE SISMICHE'!$G$68,0)+IF('Foglio deposito'!$AF$174='Foglio deposito'!AE171,'RIPARTIZIONE FORZE SISMICHE'!$G$69,0)+IF('Foglio deposito'!$AF$175='Foglio deposito'!AE171,'RIPARTIZIONE FORZE SISMICHE'!$G$70,0)+IF('Foglio deposito'!$AF$176='Foglio deposito'!AE171,'RIPARTIZIONE FORZE SISMICHE'!$G$71,0)+IF('Foglio deposito'!$AF$177='Foglio deposito'!AE171,'RIPARTIZIONE FORZE SISMICHE'!$G$72,0)+IF('Foglio deposito'!$AF$178='Foglio deposito'!AE171,'RIPARTIZIONE FORZE SISMICHE'!$G$73,0)+IF('Foglio deposito'!$AF$179='Foglio deposito'!AE171,'RIPARTIZIONE FORZE SISMICHE'!$G$74,0)+IF('Foglio deposito'!$AF$180='Foglio deposito'!AE171,'RIPARTIZIONE FORZE SISMICHE'!$G$75,0)+IF('Foglio deposito'!$AF$181='Foglio deposito'!AE171,'RIPARTIZIONE FORZE SISMICHE'!$G$76,0)+IF('Foglio deposito'!$AF$182='Foglio deposito'!AE171,'RIPARTIZIONE FORZE SISMICHE'!$G$77,0)+IF('Foglio deposito'!$AF$183='Foglio deposito'!AE171,'RIPARTIZIONE FORZE SISMICHE'!$G$78,0)+IF('Foglio deposito'!$AF$184='Foglio deposito'!AE171,'RIPARTIZIONE FORZE SISMICHE'!$G$79,0)+IF('Foglio deposito'!$AF$185='Foglio deposito'!AE171,'RIPARTIZIONE FORZE SISMICHE'!$G$80,0)+IF('Foglio deposito'!$AF$186='Foglio deposito'!AE171,'RIPARTIZIONE FORZE SISMICHE'!$G$81,0)+IF('Foglio deposito'!$AF$187='Foglio deposito'!AE171,'RIPARTIZIONE FORZE SISMICHE'!$G$82,0)+IF('Foglio deposito'!$AF$188='Foglio deposito'!AE171,'RIPARTIZIONE FORZE SISMICHE'!$G$83,0)+IF('Foglio deposito'!$AF$189='Foglio deposito'!AE171,'RIPARTIZIONE FORZE SISMICHE'!$G$84,0)+IF('Foglio deposito'!$AF$190='Foglio deposito'!AE171,'RIPARTIZIONE FORZE SISMICHE'!$G$85,0)+IF('Foglio deposito'!$AF$191='Foglio deposito'!AE171,'RIPARTIZIONE FORZE SISMICHE'!$G$86,0)+IF('Foglio deposito'!$AF$192='Foglio deposito'!AE171,'RIPARTIZIONE FORZE SISMICHE'!$G$87,0)+IF('Foglio deposito'!$AF$193='Foglio deposito'!AE171,'RIPARTIZIONE FORZE SISMICHE'!$G$88,0)+IF('Foglio deposito'!$AF$194='Foglio deposito'!AE171,'RIPARTIZIONE FORZE SISMICHE'!$G$89,0)+IF('Foglio deposito'!$AF$195='Foglio deposito'!AE171,'RIPARTIZIONE FORZE SISMICHE'!$G$90,0)+IF('Foglio deposito'!$AF$196='Foglio deposito'!AE171,'RIPARTIZIONE FORZE SISMICHE'!$G$91,0)+IF('Foglio deposito'!$AF$197='Foglio deposito'!AE171,'RIPARTIZIONE FORZE SISMICHE'!$G$92,0)+IF('Foglio deposito'!$AF$198='Foglio deposito'!AE171,'RIPARTIZIONE FORZE SISMICHE'!$G$93,0)+IF('Foglio deposito'!$AF$199='Foglio deposito'!AE171,'RIPARTIZIONE FORZE SISMICHE'!$G$94,0)+IF('Foglio deposito'!$AF$200='Foglio deposito'!AE171,'RIPARTIZIONE FORZE SISMICHE'!$G$95,0)+IF('Foglio deposito'!$AF$201='Foglio deposito'!AE171,'RIPARTIZIONE FORZE SISMICHE'!$G$96,0)+IF('Foglio deposito'!$AF$202='Foglio deposito'!AE171,'RIPARTIZIONE FORZE SISMICHE'!$G$97,0)+IF('Foglio deposito'!$AF$203='Foglio deposito'!AE171,'RIPARTIZIONE FORZE SISMICHE'!$G$98,0)+IF('Foglio deposito'!$AF$204='Foglio deposito'!AE171,'RIPARTIZIONE FORZE SISMICHE'!$G$99,0)+IF('Foglio deposito'!$AF$205='Foglio deposito'!AE171,'RIPARTIZIONE FORZE SISMICHE'!$G$100,0)+IF('Foglio deposito'!$AF$206='Foglio deposito'!AE171,'RIPARTIZIONE FORZE SISMICHE'!$G$101,0)+IF('Foglio deposito'!$AF$207='Foglio deposito'!AE171,'RIPARTIZIONE FORZE SISMICHE'!$G$102,0)+IF('Foglio deposito'!$AF$208='Foglio deposito'!AE171,'RIPARTIZIONE FORZE SISMICHE'!$G$103,0)</f>
        <v>25.667747187233473</v>
      </c>
      <c r="W171" s="355">
        <f>'RIPARTIZIONE FORZE SISMICHE'!H21+IF('Foglio deposito'!$AF$169='Foglio deposito'!AE171,'RIPARTIZIONE FORZE SISMICHE'!$H$64,0)+IF('Foglio deposito'!$AF$170='Foglio deposito'!AE171,'RIPARTIZIONE FORZE SISMICHE'!$H$65,0)+IF('Foglio deposito'!$AF$171='Foglio deposito'!AE171,'RIPARTIZIONE FORZE SISMICHE'!$H$66,0)+IF('Foglio deposito'!$AF$172='Foglio deposito'!AE171,'RIPARTIZIONE FORZE SISMICHE'!$H$67,0)+IF('Foglio deposito'!$AF$173='Foglio deposito'!AE171,'RIPARTIZIONE FORZE SISMICHE'!$H$67,0)+IF('Foglio deposito'!$AF$174='Foglio deposito'!AE171,'RIPARTIZIONE FORZE SISMICHE'!$H$69,0)+IF('Foglio deposito'!$AF$175='Foglio deposito'!AE171,'RIPARTIZIONE FORZE SISMICHE'!$H$70,0)+IF('Foglio deposito'!$AF$176='Foglio deposito'!AE171,'RIPARTIZIONE FORZE SISMICHE'!$H$71,0)+IF('Foglio deposito'!$AF$177='Foglio deposito'!AE171,'RIPARTIZIONE FORZE SISMICHE'!$H$72,0)+IF('Foglio deposito'!$AF$178='Foglio deposito'!AE171,'RIPARTIZIONE FORZE SISMICHE'!$H$73,0)+IF('Foglio deposito'!$AF$179='Foglio deposito'!AE171,'RIPARTIZIONE FORZE SISMICHE'!$H$74,0)+IF('Foglio deposito'!$AF$180='Foglio deposito'!AE171,'RIPARTIZIONE FORZE SISMICHE'!$H$75,0)+IF('Foglio deposito'!$AF$181='Foglio deposito'!AE171,'RIPARTIZIONE FORZE SISMICHE'!$H$76,0)+IF('Foglio deposito'!$AF$182='Foglio deposito'!AE171,'RIPARTIZIONE FORZE SISMICHE'!$H$77,0)+IF('Foglio deposito'!$AF$183='Foglio deposito'!AE171,'RIPARTIZIONE FORZE SISMICHE'!$H$78,0)+IF('Foglio deposito'!$AF$184='Foglio deposito'!AE171,'RIPARTIZIONE FORZE SISMICHE'!$H$79,0)+IF('Foglio deposito'!$AF$185='Foglio deposito'!AE171,'RIPARTIZIONE FORZE SISMICHE'!$H$80,0)+IF('Foglio deposito'!$AF$186='Foglio deposito'!AE171,'RIPARTIZIONE FORZE SISMICHE'!$H$81,0)+IF('Foglio deposito'!$AF$187='Foglio deposito'!AE171,'RIPARTIZIONE FORZE SISMICHE'!$H$82,0)+IF('Foglio deposito'!$AF$188='Foglio deposito'!AE171,'RIPARTIZIONE FORZE SISMICHE'!$H$83,0)+IF('Foglio deposito'!$AF$189='Foglio deposito'!AE171,'RIPARTIZIONE FORZE SISMICHE'!$H$84,0)+IF('Foglio deposito'!$AF$190='Foglio deposito'!AE171,'RIPARTIZIONE FORZE SISMICHE'!$H$85,0)+IF('Foglio deposito'!$AF$191='Foglio deposito'!AE171,'RIPARTIZIONE FORZE SISMICHE'!$H$86,0)+IF('Foglio deposito'!$AF$192='Foglio deposito'!AE171,'RIPARTIZIONE FORZE SISMICHE'!$H$87,0)+IF('Foglio deposito'!$AF$193='Foglio deposito'!AE171,'RIPARTIZIONE FORZE SISMICHE'!$H$88,0)+IF('Foglio deposito'!$AF$194='Foglio deposito'!AE171,'RIPARTIZIONE FORZE SISMICHE'!$H$89,0)+IF('Foglio deposito'!$AF$195='Foglio deposito'!AE171,'RIPARTIZIONE FORZE SISMICHE'!$H$90,0)+IF('Foglio deposito'!$AF$196='Foglio deposito'!AE171,'RIPARTIZIONE FORZE SISMICHE'!$H$91,0)+IF('Foglio deposito'!$AF$197='Foglio deposito'!AE171,'RIPARTIZIONE FORZE SISMICHE'!$H$92,0)+IF('Foglio deposito'!$AF$198='Foglio deposito'!AE171,'RIPARTIZIONE FORZE SISMICHE'!$H$93,0)+IF('Foglio deposito'!$AF$199='Foglio deposito'!AE171,'RIPARTIZIONE FORZE SISMICHE'!$H$94,0)+IF('Foglio deposito'!$AF$200='Foglio deposito'!AE171,'RIPARTIZIONE FORZE SISMICHE'!$H$95,0)+IF('Foglio deposito'!$AF$201='Foglio deposito'!AE171,'RIPARTIZIONE FORZE SISMICHE'!$H$96,0)+IF('Foglio deposito'!$AF$202='Foglio deposito'!AE171,'RIPARTIZIONE FORZE SISMICHE'!$H$97,0)+IF('Foglio deposito'!$AF$203='Foglio deposito'!AE171,'RIPARTIZIONE FORZE SISMICHE'!$H$98,0)+IF('Foglio deposito'!$AF$204='Foglio deposito'!AE171,'RIPARTIZIONE FORZE SISMICHE'!$H$99,0)+IF('Foglio deposito'!$AF$205='Foglio deposito'!AE171,'RIPARTIZIONE FORZE SISMICHE'!$H$100,0)+IF('Foglio deposito'!$AF$206='Foglio deposito'!AE171,'RIPARTIZIONE FORZE SISMICHE'!$H$101,0)+IF('Foglio deposito'!$AF$207='Foglio deposito'!AE171,'RIPARTIZIONE FORZE SISMICHE'!$H$102,0)+IF('Foglio deposito'!$AF$208='Foglio deposito'!AE171,'RIPARTIZIONE FORZE SISMICHE'!$H$103,0)</f>
        <v>0</v>
      </c>
      <c r="X171" s="142"/>
      <c r="Y171" s="142">
        <f>IF('Foglio deposito'!$AF$169='Foglio deposito'!AE171,'RIPARTIZIONE FORZE SISMICHE'!$G$64,0)+IF('Foglio deposito'!$AF$170='Foglio deposito'!AE171,'RIPARTIZIONE FORZE SISMICHE'!$G$65,0)+IF('Foglio deposito'!$AF$171='Foglio deposito'!AE171,'RIPARTIZIONE FORZE SISMICHE'!$G$66,0)+IF('Foglio deposito'!$AF$172='Foglio deposito'!AE171,'RIPARTIZIONE FORZE SISMICHE'!$G$67,0)+IF('Foglio deposito'!$AF$173='Foglio deposito'!AE171,'RIPARTIZIONE FORZE SISMICHE'!$G$68,0)+IF('Foglio deposito'!$AF$174='Foglio deposito'!AE171,'RIPARTIZIONE FORZE SISMICHE'!$G$69,0)+IF('Foglio deposito'!$AF$175='Foglio deposito'!AE171,'RIPARTIZIONE FORZE SISMICHE'!$G$70,0)+IF('Foglio deposito'!$AF$176='Foglio deposito'!AE171,'RIPARTIZIONE FORZE SISMICHE'!$G$71,0)+IF('Foglio deposito'!$AF$177='Foglio deposito'!AE171,'RIPARTIZIONE FORZE SISMICHE'!$G$72,0)+IF('Foglio deposito'!$AF$178='Foglio deposito'!AE171,'RIPARTIZIONE FORZE SISMICHE'!$G$73,0)+IF('Foglio deposito'!$AF$179='Foglio deposito'!AE171,'RIPARTIZIONE FORZE SISMICHE'!$G$74,0)+IF('Foglio deposito'!$AF$180='Foglio deposito'!AE171,'RIPARTIZIONE FORZE SISMICHE'!$G$75,0)+IF('Foglio deposito'!$AF$181='Foglio deposito'!AE171,'RIPARTIZIONE FORZE SISMICHE'!$G$76,0)+IF('Foglio deposito'!$AF$182='Foglio deposito'!AE171,'RIPARTIZIONE FORZE SISMICHE'!$G$77,0)+IF('Foglio deposito'!$AF$183='Foglio deposito'!AE171,'RIPARTIZIONE FORZE SISMICHE'!$G$78,0)+IF('Foglio deposito'!$AF$184='Foglio deposito'!AE171,'RIPARTIZIONE FORZE SISMICHE'!$G$79,0)+IF('Foglio deposito'!$AF$185='Foglio deposito'!AE171,'RIPARTIZIONE FORZE SISMICHE'!$G$80,0)+IF('Foglio deposito'!$AF$186='Foglio deposito'!AE171,'RIPARTIZIONE FORZE SISMICHE'!$G$81,0)+IF('Foglio deposito'!$AF$187='Foglio deposito'!AE171,'RIPARTIZIONE FORZE SISMICHE'!$G$82,0)+IF('Foglio deposito'!$AF$188='Foglio deposito'!AE171,'RIPARTIZIONE FORZE SISMICHE'!$G$83,0)+IF('Foglio deposito'!$AF$189='Foglio deposito'!AE171,'RIPARTIZIONE FORZE SISMICHE'!$G$84,0)+IF('Foglio deposito'!$AF$190='Foglio deposito'!AE171,'RIPARTIZIONE FORZE SISMICHE'!$G$85,0)+IF('Foglio deposito'!$AF$191='Foglio deposito'!AE171,'RIPARTIZIONE FORZE SISMICHE'!$G$86,0)+IF('Foglio deposito'!$AF$192='Foglio deposito'!AE171,'RIPARTIZIONE FORZE SISMICHE'!$G$87,0)+IF('Foglio deposito'!$AF$193='Foglio deposito'!AE171,'RIPARTIZIONE FORZE SISMICHE'!$G$88,0)+IF('Foglio deposito'!$AF$194='Foglio deposito'!AE171,'RIPARTIZIONE FORZE SISMICHE'!$G$89,0)+IF('Foglio deposito'!$AF$195='Foglio deposito'!AE171,'RIPARTIZIONE FORZE SISMICHE'!$G$90,0)+IF('Foglio deposito'!$AF$196='Foglio deposito'!AE171,'RIPARTIZIONE FORZE SISMICHE'!$G$91,0)+IF('Foglio deposito'!$AF$197='Foglio deposito'!AE171,'RIPARTIZIONE FORZE SISMICHE'!$G$92,0)+IF('Foglio deposito'!$AF$198='Foglio deposito'!AE171,'RIPARTIZIONE FORZE SISMICHE'!$G$93,0)+IF('Foglio deposito'!$AF$199='Foglio deposito'!AE171,'RIPARTIZIONE FORZE SISMICHE'!$G$94,0)+IF('Foglio deposito'!$AF$200='Foglio deposito'!AE171,'RIPARTIZIONE FORZE SISMICHE'!$G$95,0)+IF('Foglio deposito'!$AF$201='Foglio deposito'!AE171,'RIPARTIZIONE FORZE SISMICHE'!$G$96,0)+IF('Foglio deposito'!$AF$202='Foglio deposito'!AE171,'RIPARTIZIONE FORZE SISMICHE'!$G$97,0)+IF('Foglio deposito'!$AF$203='Foglio deposito'!AE171,'RIPARTIZIONE FORZE SISMICHE'!$G$98,0)+IF('Foglio deposito'!$AF$204='Foglio deposito'!AE171,'RIPARTIZIONE FORZE SISMICHE'!$G$99,0)+IF('Foglio deposito'!$AF$205='Foglio deposito'!AE171,'RIPARTIZIONE FORZE SISMICHE'!$G$100,0)+IF('Foglio deposito'!$AF$206='Foglio deposito'!AE171,'RIPARTIZIONE FORZE SISMICHE'!$G$101,0)+IF('Foglio deposito'!$AF$207='Foglio deposito'!AE171,'RIPARTIZIONE FORZE SISMICHE'!$G$102,0)+IF('Foglio deposito'!$AF$208='Foglio deposito'!AE171,'RIPARTIZIONE FORZE SISMICHE'!$G$103,0)</f>
        <v>19.100884772181089</v>
      </c>
      <c r="Z171" s="142">
        <f>IF('Foglio deposito'!$AF$169='Foglio deposito'!AE171,'RIPARTIZIONE FORZE SISMICHE'!$H$64,0)+IF('Foglio deposito'!$AF$170='Foglio deposito'!AE171,'RIPARTIZIONE FORZE SISMICHE'!$H$65,0)+IF('Foglio deposito'!$AF$171='Foglio deposito'!AE171,'RIPARTIZIONE FORZE SISMICHE'!$H$66,0)+IF('Foglio deposito'!$AF$172='Foglio deposito'!AE171,'RIPARTIZIONE FORZE SISMICHE'!$H$67,0)+IF('Foglio deposito'!$AF$173='Foglio deposito'!AE171,'RIPARTIZIONE FORZE SISMICHE'!$H$67,0)+IF('Foglio deposito'!$AF$174='Foglio deposito'!AE171,'RIPARTIZIONE FORZE SISMICHE'!$H$69,0)+IF('Foglio deposito'!$AF$175='Foglio deposito'!AE171,'RIPARTIZIONE FORZE SISMICHE'!$H$70,0)+IF('Foglio deposito'!$AF$176='Foglio deposito'!AE171,'RIPARTIZIONE FORZE SISMICHE'!$H$71,0)+IF('Foglio deposito'!$AF$177='Foglio deposito'!AE171,'RIPARTIZIONE FORZE SISMICHE'!$H$72,0)+IF('Foglio deposito'!$AF$178='Foglio deposito'!AE171,'RIPARTIZIONE FORZE SISMICHE'!$H$73,0)+IF('Foglio deposito'!$AF$179='Foglio deposito'!AE171,'RIPARTIZIONE FORZE SISMICHE'!$H$74,0)+IF('Foglio deposito'!$AF$180='Foglio deposito'!AE171,'RIPARTIZIONE FORZE SISMICHE'!$H$75,0)+IF('Foglio deposito'!$AF$181='Foglio deposito'!AE171,'RIPARTIZIONE FORZE SISMICHE'!$H$76,0)+IF('Foglio deposito'!$AF$182='Foglio deposito'!AE171,'RIPARTIZIONE FORZE SISMICHE'!$H$77,0)+IF('Foglio deposito'!$AF$183='Foglio deposito'!AE171,'RIPARTIZIONE FORZE SISMICHE'!$H$78,0)+IF('Foglio deposito'!$AF$184='Foglio deposito'!AE171,'RIPARTIZIONE FORZE SISMICHE'!$H$79,0)+IF('Foglio deposito'!$AF$185='Foglio deposito'!AE171,'RIPARTIZIONE FORZE SISMICHE'!$H$80,0)+IF('Foglio deposito'!$AF$186='Foglio deposito'!AE171,'RIPARTIZIONE FORZE SISMICHE'!$H$81,0)+IF('Foglio deposito'!$AF$187='Foglio deposito'!AE171,'RIPARTIZIONE FORZE SISMICHE'!$H$82,0)+IF('Foglio deposito'!$AF$188='Foglio deposito'!AE171,'RIPARTIZIONE FORZE SISMICHE'!$H$83,0)+IF('Foglio deposito'!$AF$189='Foglio deposito'!AE171,'RIPARTIZIONE FORZE SISMICHE'!$H$84,0)+IF('Foglio deposito'!$AF$190='Foglio deposito'!AE171,'RIPARTIZIONE FORZE SISMICHE'!$H$85,0)+IF('Foglio deposito'!$AF$191='Foglio deposito'!AE171,'RIPARTIZIONE FORZE SISMICHE'!$H$86,0)+IF('Foglio deposito'!$AF$192='Foglio deposito'!AE171,'RIPARTIZIONE FORZE SISMICHE'!$H$87,0)+IF('Foglio deposito'!$AF$193='Foglio deposito'!AE171,'RIPARTIZIONE FORZE SISMICHE'!$H$88,0)+IF('Foglio deposito'!$AF$194='Foglio deposito'!AE171,'RIPARTIZIONE FORZE SISMICHE'!$H$89,0)+IF('Foglio deposito'!$AF$195='Foglio deposito'!AE171,'RIPARTIZIONE FORZE SISMICHE'!$H$90,0)+IF('Foglio deposito'!$AF$196='Foglio deposito'!AE171,'RIPARTIZIONE FORZE SISMICHE'!$H$91,0)+IF('Foglio deposito'!$AF$197='Foglio deposito'!AE171,'RIPARTIZIONE FORZE SISMICHE'!$H$92,0)+IF('Foglio deposito'!$AF$198='Foglio deposito'!AE171,'RIPARTIZIONE FORZE SISMICHE'!$H$93,0)+IF('Foglio deposito'!$AF$199='Foglio deposito'!AE171,'RIPARTIZIONE FORZE SISMICHE'!$H$94,0)+IF('Foglio deposito'!$AF$200='Foglio deposito'!AE171,'RIPARTIZIONE FORZE SISMICHE'!$H$95,0)+IF('Foglio deposito'!$AF$201='Foglio deposito'!AE171,'RIPARTIZIONE FORZE SISMICHE'!$H$96,0)+IF('Foglio deposito'!$AF$202='Foglio deposito'!AE171,'RIPARTIZIONE FORZE SISMICHE'!$H$97,0)+IF('Foglio deposito'!$AF$203='Foglio deposito'!AE171,'RIPARTIZIONE FORZE SISMICHE'!$H$98,0)+IF('Foglio deposito'!$AF$204='Foglio deposito'!AE171,'RIPARTIZIONE FORZE SISMICHE'!$H$99,0)+IF('Foglio deposito'!$AF$205='Foglio deposito'!AE171,'RIPARTIZIONE FORZE SISMICHE'!$H$100,0)+IF('Foglio deposito'!$AF$206='Foglio deposito'!AE171,'RIPARTIZIONE FORZE SISMICHE'!$H$101,0)+IF('Foglio deposito'!$AF$207='Foglio deposito'!AE171,'RIPARTIZIONE FORZE SISMICHE'!$H$102,0)+IF('Foglio deposito'!$AF$208='Foglio deposito'!AE171,'RIPARTIZIONE FORZE SISMICHE'!$H$103,0)</f>
        <v>0</v>
      </c>
      <c r="AB171" s="354">
        <f>'DATI STRUTTURA'!B23</f>
        <v>2</v>
      </c>
      <c r="AC171" s="359">
        <f>'DATI STRUTTURA'!H72</f>
        <v>1</v>
      </c>
      <c r="AE171" s="362">
        <f>'DATI STRUTTURA'!B24</f>
        <v>3</v>
      </c>
      <c r="AF171" s="364">
        <f>'DATI STRUTTURA'!H73</f>
        <v>2</v>
      </c>
      <c r="AJ171" s="490">
        <f>IF('Foglio deposito'!$AF$169='Foglio deposito'!AE171,'Foglio deposito'!$N$118,0)+IF('Foglio deposito'!$AF$170='Foglio deposito'!AE171,'Foglio deposito'!$N$119,0)+IF('Foglio deposito'!$AF$171='Foglio deposito'!AE171,'Foglio deposito'!$N$120,0)+IF('Foglio deposito'!$AF$172='Foglio deposito'!AE171,'Foglio deposito'!$N$121,0)+IF('Foglio deposito'!$AF$173='Foglio deposito'!AE171,'Foglio deposito'!$N$122,0)+IF('Foglio deposito'!$AF$174='Foglio deposito'!AE171,'Foglio deposito'!$N$123,0)+IF('Foglio deposito'!$AF$175='Foglio deposito'!AE171,'Foglio deposito'!$N$124,0)+IF('Foglio deposito'!$AF$176='Foglio deposito'!AE171,'Foglio deposito'!$N$125,0)+IF('Foglio deposito'!$AF$177='Foglio deposito'!AE171,'Foglio deposito'!$N$126,0)+IF('Foglio deposito'!$AF$178='Foglio deposito'!AE171,'Foglio deposito'!$N$127,0)+IF('Foglio deposito'!$AF$179='Foglio deposito'!AE171,'Foglio deposito'!$N$128,0)+IF('Foglio deposito'!$AF$180='Foglio deposito'!AE171,'Foglio deposito'!$N$129,0)+IF('Foglio deposito'!$AF$181='Foglio deposito'!AE171,'Foglio deposito'!$N$130,0)+IF('Foglio deposito'!$AF$182='Foglio deposito'!AE171,'Foglio deposito'!$N$131,0)+IF('Foglio deposito'!$AF$183='Foglio deposito'!AE171,'Foglio deposito'!$N$132,0)+IF('Foglio deposito'!$AF$184='Foglio deposito'!AE171,'Foglio deposito'!$N$133,0)+IF('Foglio deposito'!$AF$185='Foglio deposito'!AE171,'Foglio deposito'!$N$134,0)+IF('Foglio deposito'!$AF$186='Foglio deposito'!AE171,'Foglio deposito'!$N$135,0)+IF('Foglio deposito'!$AF$187='Foglio deposito'!AE171,'Foglio deposito'!$N$136,0)+IF('Foglio deposito'!$AF$188='Foglio deposito'!AE171,'Foglio deposito'!$N$137,0)+IF('Foglio deposito'!$AF$189='Foglio deposito'!AE171,'Foglio deposito'!$N$138,0)+IF('Foglio deposito'!$AF$190='Foglio deposito'!AE171,'Foglio deposito'!$N$139,0)+IF('Foglio deposito'!$AF$191='Foglio deposito'!AE171,'Foglio deposito'!$N$140,0)+IF('Foglio deposito'!$AF$192='Foglio deposito'!AE171,'Foglio deposito'!$N$141,0)+IF('Foglio deposito'!$AF$193='Foglio deposito'!AE171,'Foglio deposito'!$N$142,0)+IF('Foglio deposito'!$AF$194='Foglio deposito'!AE171,'Foglio deposito'!$N$144,0)+IF('Foglio deposito'!$AF$195='Foglio deposito'!AE171,'Foglio deposito'!$N$143,0)+IF('Foglio deposito'!$AF$196='Foglio deposito'!AE171,'Foglio deposito'!$N$145,0)+IF('Foglio deposito'!$AF$197='Foglio deposito'!AE171,'Foglio deposito'!$N$146,0)+IF('Foglio deposito'!$AF$198='Foglio deposito'!AE171,'Foglio deposito'!$N$147,0)+IF('Foglio deposito'!$AF$199='Foglio deposito'!AE171,'Foglio deposito'!$N$148,0)+IF('Foglio deposito'!$AF$200='Foglio deposito'!AE171,'Foglio deposito'!$N$149,0)+IF('Foglio deposito'!$AF$201='Foglio deposito'!AE171,'Foglio deposito'!$N$150,0)+IF('Foglio deposito'!$AF$202='Foglio deposito'!AE171,'Foglio deposito'!$N$151,0)+IF('Foglio deposito'!$AF$203='Foglio deposito'!AE171,'Foglio deposito'!$N$152,0)+IF('Foglio deposito'!$AF$204='Foglio deposito'!AE171,'Foglio deposito'!$N$153,0)+IF('Foglio deposito'!$AF$205='Foglio deposito'!AE171,'Foglio deposito'!$N$154,0)+IF('Foglio deposito'!$AF$206='Foglio deposito'!AE171,'Foglio deposito'!$N$155,0)+IF('Foglio deposito'!$AF$207='Foglio deposito'!AE171,'Foglio deposito'!$N$156,0)+IF('Foglio deposito'!$AF$208='Foglio deposito'!AE171,'Foglio deposito'!$N$157,0)+'DATI STRUTTURA'!J24</f>
        <v>14.1776</v>
      </c>
      <c r="AK171" s="490">
        <f>'Foglio deposito'!N120</f>
        <v>3.7288000000000006</v>
      </c>
    </row>
    <row r="172" spans="2:37" x14ac:dyDescent="0.25">
      <c r="B172" s="345" t="s">
        <v>213</v>
      </c>
      <c r="D172" s="345" t="s">
        <v>213</v>
      </c>
      <c r="G172" s="95"/>
      <c r="H172" s="95"/>
      <c r="I172" s="96"/>
      <c r="K172" s="95"/>
      <c r="L172" s="95"/>
      <c r="M172" s="96"/>
      <c r="O172" s="5" t="s">
        <v>215</v>
      </c>
      <c r="Q172" s="5" t="s">
        <v>215</v>
      </c>
      <c r="T172" s="357">
        <f>'RIPARTIZIONE FORZE SISMICHE'!E22+IF('Foglio deposito'!$AF$169='Foglio deposito'!AE172,'RIPARTIZIONE FORZE SISMICHE'!$E$64,0)+IF('Foglio deposito'!$AF$170='Foglio deposito'!AE172,'RIPARTIZIONE FORZE SISMICHE'!$E$65,0)+IF('Foglio deposito'!$AF$171='Foglio deposito'!AE172,'RIPARTIZIONE FORZE SISMICHE'!$E$66,0)+IF('Foglio deposito'!$AF$172='Foglio deposito'!AE172,'RIPARTIZIONE FORZE SISMICHE'!$E$67,0)+IF('Foglio deposito'!$AF$173='Foglio deposito'!AE172,'RIPARTIZIONE FORZE SISMICHE'!$E$68,0)+IF('Foglio deposito'!$AF$174='Foglio deposito'!AE172,'RIPARTIZIONE FORZE SISMICHE'!$E$69,0)+IF('Foglio deposito'!$AF$175='Foglio deposito'!AE172,'RIPARTIZIONE FORZE SISMICHE'!$E$70,0)+IF('Foglio deposito'!$AF$176='Foglio deposito'!AE172,'RIPARTIZIONE FORZE SISMICHE'!$E$71,0)+IF('Foglio deposito'!$AF$177='Foglio deposito'!AE172,'RIPARTIZIONE FORZE SISMICHE'!$E$72,0)+IF('Foglio deposito'!$AF$178='Foglio deposito'!AE172,'RIPARTIZIONE FORZE SISMICHE'!$E$73,0)+IF('Foglio deposito'!$AF$179='Foglio deposito'!AE172,'RIPARTIZIONE FORZE SISMICHE'!$E$74,0)+IF('Foglio deposito'!$AF$180='Foglio deposito'!AE172,'RIPARTIZIONE FORZE SISMICHE'!$E$75,0)+IF('Foglio deposito'!$AF$181='Foglio deposito'!AE172,'RIPARTIZIONE FORZE SISMICHE'!$E$76,0)+IF('Foglio deposito'!$AF$182='Foglio deposito'!AE172,'RIPARTIZIONE FORZE SISMICHE'!$E$77,0)+IF('Foglio deposito'!$AF$183='Foglio deposito'!AE172,'RIPARTIZIONE FORZE SISMICHE'!$E$78,0)+IF('Foglio deposito'!$AF$184='Foglio deposito'!AE172,'RIPARTIZIONE FORZE SISMICHE'!$E$79,0)+IF('Foglio deposito'!$AF$185='Foglio deposito'!AE172,'RIPARTIZIONE FORZE SISMICHE'!$E$80,0)+IF('Foglio deposito'!$AF$186='Foglio deposito'!AE172,'RIPARTIZIONE FORZE SISMICHE'!$E$81,0)+IF('Foglio deposito'!$AF$187='Foglio deposito'!AE172,'RIPARTIZIONE FORZE SISMICHE'!$E$82,0)+IF('Foglio deposito'!$AF$188='Foglio deposito'!AE172,'RIPARTIZIONE FORZE SISMICHE'!$E$83,0)+IF('Foglio deposito'!$AF$189='Foglio deposito'!AE172,'RIPARTIZIONE FORZE SISMICHE'!$E$84,0)+IF('Foglio deposito'!$AF$190='Foglio deposito'!AE172,'RIPARTIZIONE FORZE SISMICHE'!$E$85,0)+IF('Foglio deposito'!$AF$191='Foglio deposito'!AE172,'RIPARTIZIONE FORZE SISMICHE'!$E$86,0)+IF('Foglio deposito'!$AF$192='Foglio deposito'!AE172,'RIPARTIZIONE FORZE SISMICHE'!$E$87,0)+IF('Foglio deposito'!$AF$193='Foglio deposito'!AE172,'RIPARTIZIONE FORZE SISMICHE'!$E$88,0)+IF('Foglio deposito'!$AF$194='Foglio deposito'!AE172,'RIPARTIZIONE FORZE SISMICHE'!$E$89,0)+IF('Foglio deposito'!$AF$195='Foglio deposito'!AE172,'RIPARTIZIONE FORZE SISMICHE'!$E$90,0)+IF('Foglio deposito'!$AF$196='Foglio deposito'!AE172,'RIPARTIZIONE FORZE SISMICHE'!$E$91,0)+IF('Foglio deposito'!$AF$197='Foglio deposito'!AE172,'RIPARTIZIONE FORZE SISMICHE'!$E$92,0)+IF('Foglio deposito'!$AF$198='Foglio deposito'!AE172,'RIPARTIZIONE FORZE SISMICHE'!$E$93,0)+IF('Foglio deposito'!$AF$199='Foglio deposito'!AE172,'RIPARTIZIONE FORZE SISMICHE'!$E$94,0)+IF('Foglio deposito'!$AF$200='Foglio deposito'!AE172,'RIPARTIZIONE FORZE SISMICHE'!$E$95,0)+IF('Foglio deposito'!$AF$201='Foglio deposito'!AE172,'RIPARTIZIONE FORZE SISMICHE'!$E$96,0)+IF('Foglio deposito'!$AF$202='Foglio deposito'!AE172,'RIPARTIZIONE FORZE SISMICHE'!$E$97,0)+IF('Foglio deposito'!$AF$203='Foglio deposito'!AE172,'RIPARTIZIONE FORZE SISMICHE'!$E$98,0)+IF('Foglio deposito'!$AF$204='Foglio deposito'!AE172,'RIPARTIZIONE FORZE SISMICHE'!$E$99,0)+IF('Foglio deposito'!$AF$205='Foglio deposito'!AE172,'RIPARTIZIONE FORZE SISMICHE'!$E$100,0)+IF('Foglio deposito'!$AF$206='Foglio deposito'!AE172,'RIPARTIZIONE FORZE SISMICHE'!$E$101,0)+IF('Foglio deposito'!$AF$207='Foglio deposito'!AE172,'RIPARTIZIONE FORZE SISMICHE'!$E$102,0)+IF('Foglio deposito'!$AF$208='Foglio deposito'!AE172,'RIPARTIZIONE FORZE SISMICHE'!$E$103,0)</f>
        <v>20.596100957555969</v>
      </c>
      <c r="U172" s="356">
        <f>'RIPARTIZIONE FORZE SISMICHE'!F22+IF('Foglio deposito'!$AF$169='Foglio deposito'!AE172,'RIPARTIZIONE FORZE SISMICHE'!$F$64,0)+IF('Foglio deposito'!$AF$170='Foglio deposito'!AE172,'RIPARTIZIONE FORZE SISMICHE'!$F$65,0)+IF('Foglio deposito'!$AF$171='Foglio deposito'!AE172,'RIPARTIZIONE FORZE SISMICHE'!$F$66,0)+IF('Foglio deposito'!$AF$172='Foglio deposito'!AE172,'RIPARTIZIONE FORZE SISMICHE'!$F$67,0)+IF('Foglio deposito'!$AF$173='Foglio deposito'!AE172,'RIPARTIZIONE FORZE SISMICHE'!$F$68,0)+IF('Foglio deposito'!$AF$174='Foglio deposito'!AE172,'RIPARTIZIONE FORZE SISMICHE'!$F$69,0)+IF('Foglio deposito'!$AF$175='Foglio deposito'!AE172,'RIPARTIZIONE FORZE SISMICHE'!$F$70,0)+IF('Foglio deposito'!$AF$176='Foglio deposito'!AE172,'RIPARTIZIONE FORZE SISMICHE'!$F$71,0)+IF('Foglio deposito'!$AF$177='Foglio deposito'!AE172,'RIPARTIZIONE FORZE SISMICHE'!$F$72,0)+IF('Foglio deposito'!$AF$178='Foglio deposito'!AE172,'RIPARTIZIONE FORZE SISMICHE'!$F$73,0)+IF('Foglio deposito'!$AF$179='Foglio deposito'!AE172,'RIPARTIZIONE FORZE SISMICHE'!$F$74,0)+IF('Foglio deposito'!$AF$180='Foglio deposito'!AE172,'RIPARTIZIONE FORZE SISMICHE'!$F$75,0)+IF('Foglio deposito'!$AF$181='Foglio deposito'!AE172,'RIPARTIZIONE FORZE SISMICHE'!$F$76,0)+IF('Foglio deposito'!$AF$182='Foglio deposito'!AE172,'RIPARTIZIONE FORZE SISMICHE'!$F$77,0)+IF('Foglio deposito'!$AF$183='Foglio deposito'!AE172,'RIPARTIZIONE FORZE SISMICHE'!$F$78,0)+IF('Foglio deposito'!$AF$184='Foglio deposito'!AE172,'RIPARTIZIONE FORZE SISMICHE'!$F$79,0)+IF('Foglio deposito'!$AF$185='Foglio deposito'!AE172,'RIPARTIZIONE FORZE SISMICHE'!$F$80,0)+IF('Foglio deposito'!$AF$186='Foglio deposito'!AE172,'RIPARTIZIONE FORZE SISMICHE'!$F$81,0)+IF('Foglio deposito'!$AF$187='Foglio deposito'!AE172,'RIPARTIZIONE FORZE SISMICHE'!$F$82,0)+IF('Foglio deposito'!$AF$188='Foglio deposito'!AE172,'RIPARTIZIONE FORZE SISMICHE'!$F$83,0)+IF('Foglio deposito'!$AF$189='Foglio deposito'!AE172,'RIPARTIZIONE FORZE SISMICHE'!$F$84,0)+IF('Foglio deposito'!$AF$190='Foglio deposito'!AE172,'RIPARTIZIONE FORZE SISMICHE'!$F$85,0)+IF('Foglio deposito'!$AF$191='Foglio deposito'!AE172,'RIPARTIZIONE FORZE SISMICHE'!$F$86,0)+IF('Foglio deposito'!$AF$192='Foglio deposito'!AE172,'RIPARTIZIONE FORZE SISMICHE'!$F$87,0)+IF('Foglio deposito'!$AF$193='Foglio deposito'!AE172,'RIPARTIZIONE FORZE SISMICHE'!$F$88,0)+IF('Foglio deposito'!$AF$194='Foglio deposito'!AE172,'RIPARTIZIONE FORZE SISMICHE'!$F$89,0)+IF('Foglio deposito'!$AF$195='Foglio deposito'!AE172,'RIPARTIZIONE FORZE SISMICHE'!$F$90,0)+IF('Foglio deposito'!$AF$196='Foglio deposito'!AE172,'RIPARTIZIONE FORZE SISMICHE'!$F$91,0)+IF('Foglio deposito'!$AF$197='Foglio deposito'!AE172,'RIPARTIZIONE FORZE SISMICHE'!$F$92,0)+IF('Foglio deposito'!$AF$198='Foglio deposito'!AE172,'RIPARTIZIONE FORZE SISMICHE'!$F$93,0)+IF('Foglio deposito'!$AF$199='Foglio deposito'!AE172,'RIPARTIZIONE FORZE SISMICHE'!$F$94,0)+IF('Foglio deposito'!$AF$200='Foglio deposito'!AE172,'RIPARTIZIONE FORZE SISMICHE'!$F$95,0)+IF('Foglio deposito'!$AF$201='Foglio deposito'!AE172,'RIPARTIZIONE FORZE SISMICHE'!$F$96,0)+IF('Foglio deposito'!$AF$202='Foglio deposito'!AE172,'RIPARTIZIONE FORZE SISMICHE'!$F$97,0)+IF('Foglio deposito'!$AF$203='Foglio deposito'!AE172,'RIPARTIZIONE FORZE SISMICHE'!$F$98,0)+IF('Foglio deposito'!$AF$204='Foglio deposito'!AE172,'RIPARTIZIONE FORZE SISMICHE'!$F$99,0)+IF('Foglio deposito'!$AF$205='Foglio deposito'!AE172,'RIPARTIZIONE FORZE SISMICHE'!$F$100,0)+IF('Foglio deposito'!$AF$206='Foglio deposito'!AE172,'RIPARTIZIONE FORZE SISMICHE'!$F$101,0)+IF('Foglio deposito'!$AF$207='Foglio deposito'!AE172,'RIPARTIZIONE FORZE SISMICHE'!$F$102,0)+IF('Foglio deposito'!$AF$208='Foglio deposito'!AE172,'RIPARTIZIONE FORZE SISMICHE'!$F$103,0)</f>
        <v>0</v>
      </c>
      <c r="V172" s="357">
        <f>'RIPARTIZIONE FORZE SISMICHE'!G22+IF('Foglio deposito'!$AF$169='Foglio deposito'!AE172,'RIPARTIZIONE FORZE SISMICHE'!$G$64,0)+IF('Foglio deposito'!$AF$170='Foglio deposito'!AE172,'RIPARTIZIONE FORZE SISMICHE'!$G$65,0)+IF('Foglio deposito'!$AF$171='Foglio deposito'!AE172,'RIPARTIZIONE FORZE SISMICHE'!$G$66,0)+IF('Foglio deposito'!$AF$172='Foglio deposito'!AE172,'RIPARTIZIONE FORZE SISMICHE'!$G$67,0)+IF('Foglio deposito'!$AF$173='Foglio deposito'!AE172,'RIPARTIZIONE FORZE SISMICHE'!$G$68,0)+IF('Foglio deposito'!$AF$174='Foglio deposito'!AE172,'RIPARTIZIONE FORZE SISMICHE'!$G$69,0)+IF('Foglio deposito'!$AF$175='Foglio deposito'!AE172,'RIPARTIZIONE FORZE SISMICHE'!$G$70,0)+IF('Foglio deposito'!$AF$176='Foglio deposito'!AE172,'RIPARTIZIONE FORZE SISMICHE'!$G$71,0)+IF('Foglio deposito'!$AF$177='Foglio deposito'!AE172,'RIPARTIZIONE FORZE SISMICHE'!$G$72,0)+IF('Foglio deposito'!$AF$178='Foglio deposito'!AE172,'RIPARTIZIONE FORZE SISMICHE'!$G$73,0)+IF('Foglio deposito'!$AF$179='Foglio deposito'!AE172,'RIPARTIZIONE FORZE SISMICHE'!$G$74,0)+IF('Foglio deposito'!$AF$180='Foglio deposito'!AE172,'RIPARTIZIONE FORZE SISMICHE'!$G$75,0)+IF('Foglio deposito'!$AF$181='Foglio deposito'!AE172,'RIPARTIZIONE FORZE SISMICHE'!$G$76,0)+IF('Foglio deposito'!$AF$182='Foglio deposito'!AE172,'RIPARTIZIONE FORZE SISMICHE'!$G$77,0)+IF('Foglio deposito'!$AF$183='Foglio deposito'!AE172,'RIPARTIZIONE FORZE SISMICHE'!$G$78,0)+IF('Foglio deposito'!$AF$184='Foglio deposito'!AE172,'RIPARTIZIONE FORZE SISMICHE'!$G$79,0)+IF('Foglio deposito'!$AF$185='Foglio deposito'!AE172,'RIPARTIZIONE FORZE SISMICHE'!$G$80,0)+IF('Foglio deposito'!$AF$186='Foglio deposito'!AE172,'RIPARTIZIONE FORZE SISMICHE'!$G$81,0)+IF('Foglio deposito'!$AF$187='Foglio deposito'!AE172,'RIPARTIZIONE FORZE SISMICHE'!$G$82,0)+IF('Foglio deposito'!$AF$188='Foglio deposito'!AE172,'RIPARTIZIONE FORZE SISMICHE'!$G$83,0)+IF('Foglio deposito'!$AF$189='Foglio deposito'!AE172,'RIPARTIZIONE FORZE SISMICHE'!$G$84,0)+IF('Foglio deposito'!$AF$190='Foglio deposito'!AE172,'RIPARTIZIONE FORZE SISMICHE'!$G$85,0)+IF('Foglio deposito'!$AF$191='Foglio deposito'!AE172,'RIPARTIZIONE FORZE SISMICHE'!$G$86,0)+IF('Foglio deposito'!$AF$192='Foglio deposito'!AE172,'RIPARTIZIONE FORZE SISMICHE'!$G$87,0)+IF('Foglio deposito'!$AF$193='Foglio deposito'!AE172,'RIPARTIZIONE FORZE SISMICHE'!$G$88,0)+IF('Foglio deposito'!$AF$194='Foglio deposito'!AE172,'RIPARTIZIONE FORZE SISMICHE'!$G$89,0)+IF('Foglio deposito'!$AF$195='Foglio deposito'!AE172,'RIPARTIZIONE FORZE SISMICHE'!$G$90,0)+IF('Foglio deposito'!$AF$196='Foglio deposito'!AE172,'RIPARTIZIONE FORZE SISMICHE'!$G$91,0)+IF('Foglio deposito'!$AF$197='Foglio deposito'!AE172,'RIPARTIZIONE FORZE SISMICHE'!$G$92,0)+IF('Foglio deposito'!$AF$198='Foglio deposito'!AE172,'RIPARTIZIONE FORZE SISMICHE'!$G$93,0)+IF('Foglio deposito'!$AF$199='Foglio deposito'!AE172,'RIPARTIZIONE FORZE SISMICHE'!$G$94,0)+IF('Foglio deposito'!$AF$200='Foglio deposito'!AE172,'RIPARTIZIONE FORZE SISMICHE'!$G$95,0)+IF('Foglio deposito'!$AF$201='Foglio deposito'!AE172,'RIPARTIZIONE FORZE SISMICHE'!$G$96,0)+IF('Foglio deposito'!$AF$202='Foglio deposito'!AE172,'RIPARTIZIONE FORZE SISMICHE'!$G$97,0)+IF('Foglio deposito'!$AF$203='Foglio deposito'!AE172,'RIPARTIZIONE FORZE SISMICHE'!$G$98,0)+IF('Foglio deposito'!$AF$204='Foglio deposito'!AE172,'RIPARTIZIONE FORZE SISMICHE'!$G$99,0)+IF('Foglio deposito'!$AF$205='Foglio deposito'!AE172,'RIPARTIZIONE FORZE SISMICHE'!$G$100,0)+IF('Foglio deposito'!$AF$206='Foglio deposito'!AE172,'RIPARTIZIONE FORZE SISMICHE'!$G$101,0)+IF('Foglio deposito'!$AF$207='Foglio deposito'!AE172,'RIPARTIZIONE FORZE SISMICHE'!$G$102,0)+IF('Foglio deposito'!$AF$208='Foglio deposito'!AE172,'RIPARTIZIONE FORZE SISMICHE'!$G$103,0)</f>
        <v>20.104663353486437</v>
      </c>
      <c r="W172" s="355">
        <f>'RIPARTIZIONE FORZE SISMICHE'!H22+IF('Foglio deposito'!$AF$169='Foglio deposito'!AE172,'RIPARTIZIONE FORZE SISMICHE'!$H$64,0)+IF('Foglio deposito'!$AF$170='Foglio deposito'!AE172,'RIPARTIZIONE FORZE SISMICHE'!$H$65,0)+IF('Foglio deposito'!$AF$171='Foglio deposito'!AE172,'RIPARTIZIONE FORZE SISMICHE'!$H$66,0)+IF('Foglio deposito'!$AF$172='Foglio deposito'!AE172,'RIPARTIZIONE FORZE SISMICHE'!$H$67,0)+IF('Foglio deposito'!$AF$173='Foglio deposito'!AE172,'RIPARTIZIONE FORZE SISMICHE'!$H$67,0)+IF('Foglio deposito'!$AF$174='Foglio deposito'!AE172,'RIPARTIZIONE FORZE SISMICHE'!$H$69,0)+IF('Foglio deposito'!$AF$175='Foglio deposito'!AE172,'RIPARTIZIONE FORZE SISMICHE'!$H$70,0)+IF('Foglio deposito'!$AF$176='Foglio deposito'!AE172,'RIPARTIZIONE FORZE SISMICHE'!$H$71,0)+IF('Foglio deposito'!$AF$177='Foglio deposito'!AE172,'RIPARTIZIONE FORZE SISMICHE'!$H$72,0)+IF('Foglio deposito'!$AF$178='Foglio deposito'!AE172,'RIPARTIZIONE FORZE SISMICHE'!$H$73,0)+IF('Foglio deposito'!$AF$179='Foglio deposito'!AE172,'RIPARTIZIONE FORZE SISMICHE'!$H$74,0)+IF('Foglio deposito'!$AF$180='Foglio deposito'!AE172,'RIPARTIZIONE FORZE SISMICHE'!$H$75,0)+IF('Foglio deposito'!$AF$181='Foglio deposito'!AE172,'RIPARTIZIONE FORZE SISMICHE'!$H$76,0)+IF('Foglio deposito'!$AF$182='Foglio deposito'!AE172,'RIPARTIZIONE FORZE SISMICHE'!$H$77,0)+IF('Foglio deposito'!$AF$183='Foglio deposito'!AE172,'RIPARTIZIONE FORZE SISMICHE'!$H$78,0)+IF('Foglio deposito'!$AF$184='Foglio deposito'!AE172,'RIPARTIZIONE FORZE SISMICHE'!$H$79,0)+IF('Foglio deposito'!$AF$185='Foglio deposito'!AE172,'RIPARTIZIONE FORZE SISMICHE'!$H$80,0)+IF('Foglio deposito'!$AF$186='Foglio deposito'!AE172,'RIPARTIZIONE FORZE SISMICHE'!$H$81,0)+IF('Foglio deposito'!$AF$187='Foglio deposito'!AE172,'RIPARTIZIONE FORZE SISMICHE'!$H$82,0)+IF('Foglio deposito'!$AF$188='Foglio deposito'!AE172,'RIPARTIZIONE FORZE SISMICHE'!$H$83,0)+IF('Foglio deposito'!$AF$189='Foglio deposito'!AE172,'RIPARTIZIONE FORZE SISMICHE'!$H$84,0)+IF('Foglio deposito'!$AF$190='Foglio deposito'!AE172,'RIPARTIZIONE FORZE SISMICHE'!$H$85,0)+IF('Foglio deposito'!$AF$191='Foglio deposito'!AE172,'RIPARTIZIONE FORZE SISMICHE'!$H$86,0)+IF('Foglio deposito'!$AF$192='Foglio deposito'!AE172,'RIPARTIZIONE FORZE SISMICHE'!$H$87,0)+IF('Foglio deposito'!$AF$193='Foglio deposito'!AE172,'RIPARTIZIONE FORZE SISMICHE'!$H$88,0)+IF('Foglio deposito'!$AF$194='Foglio deposito'!AE172,'RIPARTIZIONE FORZE SISMICHE'!$H$89,0)+IF('Foglio deposito'!$AF$195='Foglio deposito'!AE172,'RIPARTIZIONE FORZE SISMICHE'!$H$90,0)+IF('Foglio deposito'!$AF$196='Foglio deposito'!AE172,'RIPARTIZIONE FORZE SISMICHE'!$H$91,0)+IF('Foglio deposito'!$AF$197='Foglio deposito'!AE172,'RIPARTIZIONE FORZE SISMICHE'!$H$92,0)+IF('Foglio deposito'!$AF$198='Foglio deposito'!AE172,'RIPARTIZIONE FORZE SISMICHE'!$H$93,0)+IF('Foglio deposito'!$AF$199='Foglio deposito'!AE172,'RIPARTIZIONE FORZE SISMICHE'!$H$94,0)+IF('Foglio deposito'!$AF$200='Foglio deposito'!AE172,'RIPARTIZIONE FORZE SISMICHE'!$H$95,0)+IF('Foglio deposito'!$AF$201='Foglio deposito'!AE172,'RIPARTIZIONE FORZE SISMICHE'!$H$96,0)+IF('Foglio deposito'!$AF$202='Foglio deposito'!AE172,'RIPARTIZIONE FORZE SISMICHE'!$H$97,0)+IF('Foglio deposito'!$AF$203='Foglio deposito'!AE172,'RIPARTIZIONE FORZE SISMICHE'!$H$98,0)+IF('Foglio deposito'!$AF$204='Foglio deposito'!AE172,'RIPARTIZIONE FORZE SISMICHE'!$H$99,0)+IF('Foglio deposito'!$AF$205='Foglio deposito'!AE172,'RIPARTIZIONE FORZE SISMICHE'!$H$100,0)+IF('Foglio deposito'!$AF$206='Foglio deposito'!AE172,'RIPARTIZIONE FORZE SISMICHE'!$H$101,0)+IF('Foglio deposito'!$AF$207='Foglio deposito'!AE172,'RIPARTIZIONE FORZE SISMICHE'!$H$102,0)+IF('Foglio deposito'!$AF$208='Foglio deposito'!AE172,'RIPARTIZIONE FORZE SISMICHE'!$H$103,0)</f>
        <v>0</v>
      </c>
      <c r="X172" s="142"/>
      <c r="Y172" s="142">
        <f>IF('Foglio deposito'!$AF$169='Foglio deposito'!AE172,'RIPARTIZIONE FORZE SISMICHE'!$G$64,0)+IF('Foglio deposito'!$AF$170='Foglio deposito'!AE172,'RIPARTIZIONE FORZE SISMICHE'!$G$65,0)+IF('Foglio deposito'!$AF$171='Foglio deposito'!AE172,'RIPARTIZIONE FORZE SISMICHE'!$G$66,0)+IF('Foglio deposito'!$AF$172='Foglio deposito'!AE172,'RIPARTIZIONE FORZE SISMICHE'!$G$67,0)+IF('Foglio deposito'!$AF$173='Foglio deposito'!AE172,'RIPARTIZIONE FORZE SISMICHE'!$G$68,0)+IF('Foglio deposito'!$AF$174='Foglio deposito'!AE172,'RIPARTIZIONE FORZE SISMICHE'!$G$69,0)+IF('Foglio deposito'!$AF$175='Foglio deposito'!AE172,'RIPARTIZIONE FORZE SISMICHE'!$G$70,0)+IF('Foglio deposito'!$AF$176='Foglio deposito'!AE172,'RIPARTIZIONE FORZE SISMICHE'!$G$71,0)+IF('Foglio deposito'!$AF$177='Foglio deposito'!AE172,'RIPARTIZIONE FORZE SISMICHE'!$G$72,0)+IF('Foglio deposito'!$AF$178='Foglio deposito'!AE172,'RIPARTIZIONE FORZE SISMICHE'!$G$73,0)+IF('Foglio deposito'!$AF$179='Foglio deposito'!AE172,'RIPARTIZIONE FORZE SISMICHE'!$G$74,0)+IF('Foglio deposito'!$AF$180='Foglio deposito'!AE172,'RIPARTIZIONE FORZE SISMICHE'!$G$75,0)+IF('Foglio deposito'!$AF$181='Foglio deposito'!AE172,'RIPARTIZIONE FORZE SISMICHE'!$G$76,0)+IF('Foglio deposito'!$AF$182='Foglio deposito'!AE172,'RIPARTIZIONE FORZE SISMICHE'!$G$77,0)+IF('Foglio deposito'!$AF$183='Foglio deposito'!AE172,'RIPARTIZIONE FORZE SISMICHE'!$G$78,0)+IF('Foglio deposito'!$AF$184='Foglio deposito'!AE172,'RIPARTIZIONE FORZE SISMICHE'!$G$79,0)+IF('Foglio deposito'!$AF$185='Foglio deposito'!AE172,'RIPARTIZIONE FORZE SISMICHE'!$G$80,0)+IF('Foglio deposito'!$AF$186='Foglio deposito'!AE172,'RIPARTIZIONE FORZE SISMICHE'!$G$81,0)+IF('Foglio deposito'!$AF$187='Foglio deposito'!AE172,'RIPARTIZIONE FORZE SISMICHE'!$G$82,0)+IF('Foglio deposito'!$AF$188='Foglio deposito'!AE172,'RIPARTIZIONE FORZE SISMICHE'!$G$83,0)+IF('Foglio deposito'!$AF$189='Foglio deposito'!AE172,'RIPARTIZIONE FORZE SISMICHE'!$G$84,0)+IF('Foglio deposito'!$AF$190='Foglio deposito'!AE172,'RIPARTIZIONE FORZE SISMICHE'!$G$85,0)+IF('Foglio deposito'!$AF$191='Foglio deposito'!AE172,'RIPARTIZIONE FORZE SISMICHE'!$G$86,0)+IF('Foglio deposito'!$AF$192='Foglio deposito'!AE172,'RIPARTIZIONE FORZE SISMICHE'!$G$87,0)+IF('Foglio deposito'!$AF$193='Foglio deposito'!AE172,'RIPARTIZIONE FORZE SISMICHE'!$G$88,0)+IF('Foglio deposito'!$AF$194='Foglio deposito'!AE172,'RIPARTIZIONE FORZE SISMICHE'!$G$89,0)+IF('Foglio deposito'!$AF$195='Foglio deposito'!AE172,'RIPARTIZIONE FORZE SISMICHE'!$G$90,0)+IF('Foglio deposito'!$AF$196='Foglio deposito'!AE172,'RIPARTIZIONE FORZE SISMICHE'!$G$91,0)+IF('Foglio deposito'!$AF$197='Foglio deposito'!AE172,'RIPARTIZIONE FORZE SISMICHE'!$G$92,0)+IF('Foglio deposito'!$AF$198='Foglio deposito'!AE172,'RIPARTIZIONE FORZE SISMICHE'!$G$93,0)+IF('Foglio deposito'!$AF$199='Foglio deposito'!AE172,'RIPARTIZIONE FORZE SISMICHE'!$G$94,0)+IF('Foglio deposito'!$AF$200='Foglio deposito'!AE172,'RIPARTIZIONE FORZE SISMICHE'!$G$95,0)+IF('Foglio deposito'!$AF$201='Foglio deposito'!AE172,'RIPARTIZIONE FORZE SISMICHE'!$G$96,0)+IF('Foglio deposito'!$AF$202='Foglio deposito'!AE172,'RIPARTIZIONE FORZE SISMICHE'!$G$97,0)+IF('Foglio deposito'!$AF$203='Foglio deposito'!AE172,'RIPARTIZIONE FORZE SISMICHE'!$G$98,0)+IF('Foglio deposito'!$AF$204='Foglio deposito'!AE172,'RIPARTIZIONE FORZE SISMICHE'!$G$99,0)+IF('Foglio deposito'!$AF$205='Foglio deposito'!AE172,'RIPARTIZIONE FORZE SISMICHE'!$G$100,0)+IF('Foglio deposito'!$AF$206='Foglio deposito'!AE172,'RIPARTIZIONE FORZE SISMICHE'!$G$101,0)+IF('Foglio deposito'!$AF$207='Foglio deposito'!AE172,'RIPARTIZIONE FORZE SISMICHE'!$G$102,0)+IF('Foglio deposito'!$AF$208='Foglio deposito'!AE172,'RIPARTIZIONE FORZE SISMICHE'!$G$103,0)</f>
        <v>15.246195886633283</v>
      </c>
      <c r="Z172" s="142">
        <f>IF('Foglio deposito'!$AF$169='Foglio deposito'!AE172,'RIPARTIZIONE FORZE SISMICHE'!$H$64,0)+IF('Foglio deposito'!$AF$170='Foglio deposito'!AE172,'RIPARTIZIONE FORZE SISMICHE'!$H$65,0)+IF('Foglio deposito'!$AF$171='Foglio deposito'!AE172,'RIPARTIZIONE FORZE SISMICHE'!$H$66,0)+IF('Foglio deposito'!$AF$172='Foglio deposito'!AE172,'RIPARTIZIONE FORZE SISMICHE'!$H$67,0)+IF('Foglio deposito'!$AF$173='Foglio deposito'!AE172,'RIPARTIZIONE FORZE SISMICHE'!$H$67,0)+IF('Foglio deposito'!$AF$174='Foglio deposito'!AE172,'RIPARTIZIONE FORZE SISMICHE'!$H$69,0)+IF('Foglio deposito'!$AF$175='Foglio deposito'!AE172,'RIPARTIZIONE FORZE SISMICHE'!$H$70,0)+IF('Foglio deposito'!$AF$176='Foglio deposito'!AE172,'RIPARTIZIONE FORZE SISMICHE'!$H$71,0)+IF('Foglio deposito'!$AF$177='Foglio deposito'!AE172,'RIPARTIZIONE FORZE SISMICHE'!$H$72,0)+IF('Foglio deposito'!$AF$178='Foglio deposito'!AE172,'RIPARTIZIONE FORZE SISMICHE'!$H$73,0)+IF('Foglio deposito'!$AF$179='Foglio deposito'!AE172,'RIPARTIZIONE FORZE SISMICHE'!$H$74,0)+IF('Foglio deposito'!$AF$180='Foglio deposito'!AE172,'RIPARTIZIONE FORZE SISMICHE'!$H$75,0)+IF('Foglio deposito'!$AF$181='Foglio deposito'!AE172,'RIPARTIZIONE FORZE SISMICHE'!$H$76,0)+IF('Foglio deposito'!$AF$182='Foglio deposito'!AE172,'RIPARTIZIONE FORZE SISMICHE'!$H$77,0)+IF('Foglio deposito'!$AF$183='Foglio deposito'!AE172,'RIPARTIZIONE FORZE SISMICHE'!$H$78,0)+IF('Foglio deposito'!$AF$184='Foglio deposito'!AE172,'RIPARTIZIONE FORZE SISMICHE'!$H$79,0)+IF('Foglio deposito'!$AF$185='Foglio deposito'!AE172,'RIPARTIZIONE FORZE SISMICHE'!$H$80,0)+IF('Foglio deposito'!$AF$186='Foglio deposito'!AE172,'RIPARTIZIONE FORZE SISMICHE'!$H$81,0)+IF('Foglio deposito'!$AF$187='Foglio deposito'!AE172,'RIPARTIZIONE FORZE SISMICHE'!$H$82,0)+IF('Foglio deposito'!$AF$188='Foglio deposito'!AE172,'RIPARTIZIONE FORZE SISMICHE'!$H$83,0)+IF('Foglio deposito'!$AF$189='Foglio deposito'!AE172,'RIPARTIZIONE FORZE SISMICHE'!$H$84,0)+IF('Foglio deposito'!$AF$190='Foglio deposito'!AE172,'RIPARTIZIONE FORZE SISMICHE'!$H$85,0)+IF('Foglio deposito'!$AF$191='Foglio deposito'!AE172,'RIPARTIZIONE FORZE SISMICHE'!$H$86,0)+IF('Foglio deposito'!$AF$192='Foglio deposito'!AE172,'RIPARTIZIONE FORZE SISMICHE'!$H$87,0)+IF('Foglio deposito'!$AF$193='Foglio deposito'!AE172,'RIPARTIZIONE FORZE SISMICHE'!$H$88,0)+IF('Foglio deposito'!$AF$194='Foglio deposito'!AE172,'RIPARTIZIONE FORZE SISMICHE'!$H$89,0)+IF('Foglio deposito'!$AF$195='Foglio deposito'!AE172,'RIPARTIZIONE FORZE SISMICHE'!$H$90,0)+IF('Foglio deposito'!$AF$196='Foglio deposito'!AE172,'RIPARTIZIONE FORZE SISMICHE'!$H$91,0)+IF('Foglio deposito'!$AF$197='Foglio deposito'!AE172,'RIPARTIZIONE FORZE SISMICHE'!$H$92,0)+IF('Foglio deposito'!$AF$198='Foglio deposito'!AE172,'RIPARTIZIONE FORZE SISMICHE'!$H$93,0)+IF('Foglio deposito'!$AF$199='Foglio deposito'!AE172,'RIPARTIZIONE FORZE SISMICHE'!$H$94,0)+IF('Foglio deposito'!$AF$200='Foglio deposito'!AE172,'RIPARTIZIONE FORZE SISMICHE'!$H$95,0)+IF('Foglio deposito'!$AF$201='Foglio deposito'!AE172,'RIPARTIZIONE FORZE SISMICHE'!$H$96,0)+IF('Foglio deposito'!$AF$202='Foglio deposito'!AE172,'RIPARTIZIONE FORZE SISMICHE'!$H$97,0)+IF('Foglio deposito'!$AF$203='Foglio deposito'!AE172,'RIPARTIZIONE FORZE SISMICHE'!$H$98,0)+IF('Foglio deposito'!$AF$204='Foglio deposito'!AE172,'RIPARTIZIONE FORZE SISMICHE'!$H$99,0)+IF('Foglio deposito'!$AF$205='Foglio deposito'!AE172,'RIPARTIZIONE FORZE SISMICHE'!$H$100,0)+IF('Foglio deposito'!$AF$206='Foglio deposito'!AE172,'RIPARTIZIONE FORZE SISMICHE'!$H$101,0)+IF('Foglio deposito'!$AF$207='Foglio deposito'!AE172,'RIPARTIZIONE FORZE SISMICHE'!$H$102,0)+IF('Foglio deposito'!$AF$208='Foglio deposito'!AE172,'RIPARTIZIONE FORZE SISMICHE'!$H$103,0)</f>
        <v>0</v>
      </c>
      <c r="AB172" s="354">
        <f>'DATI STRUTTURA'!B24</f>
        <v>3</v>
      </c>
      <c r="AC172" s="359">
        <f>'DATI STRUTTURA'!H73</f>
        <v>2</v>
      </c>
      <c r="AE172" s="362">
        <f>'DATI STRUTTURA'!B25</f>
        <v>4</v>
      </c>
      <c r="AF172" s="364">
        <f>'DATI STRUTTURA'!H74</f>
        <v>3</v>
      </c>
      <c r="AJ172" s="490">
        <f>IF('Foglio deposito'!$AF$169='Foglio deposito'!AE172,'Foglio deposito'!$N$118,0)+IF('Foglio deposito'!$AF$170='Foglio deposito'!AE172,'Foglio deposito'!$N$119,0)+IF('Foglio deposito'!$AF$171='Foglio deposito'!AE172,'Foglio deposito'!$N$120,0)+IF('Foglio deposito'!$AF$172='Foglio deposito'!AE172,'Foglio deposito'!$N$121,0)+IF('Foglio deposito'!$AF$173='Foglio deposito'!AE172,'Foglio deposito'!$N$122,0)+IF('Foglio deposito'!$AF$174='Foglio deposito'!AE172,'Foglio deposito'!$N$123,0)+IF('Foglio deposito'!$AF$175='Foglio deposito'!AE172,'Foglio deposito'!$N$124,0)+IF('Foglio deposito'!$AF$176='Foglio deposito'!AE172,'Foglio deposito'!$N$125,0)+IF('Foglio deposito'!$AF$177='Foglio deposito'!AE172,'Foglio deposito'!$N$126,0)+IF('Foglio deposito'!$AF$178='Foglio deposito'!AE172,'Foglio deposito'!$N$127,0)+IF('Foglio deposito'!$AF$179='Foglio deposito'!AE172,'Foglio deposito'!$N$128,0)+IF('Foglio deposito'!$AF$180='Foglio deposito'!AE172,'Foglio deposito'!$N$129,0)+IF('Foglio deposito'!$AF$181='Foglio deposito'!AE172,'Foglio deposito'!$N$130,0)+IF('Foglio deposito'!$AF$182='Foglio deposito'!AE172,'Foglio deposito'!$N$131,0)+IF('Foglio deposito'!$AF$183='Foglio deposito'!AE172,'Foglio deposito'!$N$132,0)+IF('Foglio deposito'!$AF$184='Foglio deposito'!AE172,'Foglio deposito'!$N$133,0)+IF('Foglio deposito'!$AF$185='Foglio deposito'!AE172,'Foglio deposito'!$N$134,0)+IF('Foglio deposito'!$AF$186='Foglio deposito'!AE172,'Foglio deposito'!$N$135,0)+IF('Foglio deposito'!$AF$187='Foglio deposito'!AE172,'Foglio deposito'!$N$136,0)+IF('Foglio deposito'!$AF$188='Foglio deposito'!AE172,'Foglio deposito'!$N$137,0)+IF('Foglio deposito'!$AF$189='Foglio deposito'!AE172,'Foglio deposito'!$N$138,0)+IF('Foglio deposito'!$AF$190='Foglio deposito'!AE172,'Foglio deposito'!$N$139,0)+IF('Foglio deposito'!$AF$191='Foglio deposito'!AE172,'Foglio deposito'!$N$140,0)+IF('Foglio deposito'!$AF$192='Foglio deposito'!AE172,'Foglio deposito'!$N$141,0)+IF('Foglio deposito'!$AF$193='Foglio deposito'!AE172,'Foglio deposito'!$N$142,0)+IF('Foglio deposito'!$AF$194='Foglio deposito'!AE172,'Foglio deposito'!$N$144,0)+IF('Foglio deposito'!$AF$195='Foglio deposito'!AE172,'Foglio deposito'!$N$143,0)+IF('Foglio deposito'!$AF$196='Foglio deposito'!AE172,'Foglio deposito'!$N$145,0)+IF('Foglio deposito'!$AF$197='Foglio deposito'!AE172,'Foglio deposito'!$N$146,0)+IF('Foglio deposito'!$AF$198='Foglio deposito'!AE172,'Foglio deposito'!$N$147,0)+IF('Foglio deposito'!$AF$199='Foglio deposito'!AE172,'Foglio deposito'!$N$148,0)+IF('Foglio deposito'!$AF$200='Foglio deposito'!AE172,'Foglio deposito'!$N$149,0)+IF('Foglio deposito'!$AF$201='Foglio deposito'!AE172,'Foglio deposito'!$N$150,0)+IF('Foglio deposito'!$AF$202='Foglio deposito'!AE172,'Foglio deposito'!$N$151,0)+IF('Foglio deposito'!$AF$203='Foglio deposito'!AE172,'Foglio deposito'!$N$152,0)+IF('Foglio deposito'!$AF$204='Foglio deposito'!AE172,'Foglio deposito'!$N$153,0)+IF('Foglio deposito'!$AF$205='Foglio deposito'!AE172,'Foglio deposito'!$N$154,0)+IF('Foglio deposito'!$AF$206='Foglio deposito'!AE172,'Foglio deposito'!$N$155,0)+IF('Foglio deposito'!$AF$207='Foglio deposito'!AE172,'Foglio deposito'!$N$156,0)+IF('Foglio deposito'!$AF$208='Foglio deposito'!AE172,'Foglio deposito'!$N$157,0)+'DATI STRUTTURA'!J25</f>
        <v>16.621600000000001</v>
      </c>
      <c r="AK172" s="490">
        <f>'Foglio deposito'!N121</f>
        <v>9.0975999999999999</v>
      </c>
    </row>
    <row r="173" spans="2:37" x14ac:dyDescent="0.25">
      <c r="B173" s="345" t="s">
        <v>213</v>
      </c>
      <c r="D173" s="345" t="s">
        <v>213</v>
      </c>
      <c r="G173" s="95"/>
      <c r="H173" s="95"/>
      <c r="I173" s="96"/>
      <c r="K173" s="95"/>
      <c r="L173" s="95"/>
      <c r="M173" s="96"/>
      <c r="O173" s="5" t="s">
        <v>215</v>
      </c>
      <c r="Q173" s="5" t="s">
        <v>215</v>
      </c>
      <c r="T173" s="357">
        <f>'RIPARTIZIONE FORZE SISMICHE'!E23+IF('Foglio deposito'!$AF$169='Foglio deposito'!AE173,'RIPARTIZIONE FORZE SISMICHE'!$E$64,0)+IF('Foglio deposito'!$AF$170='Foglio deposito'!AE173,'RIPARTIZIONE FORZE SISMICHE'!$E$65,0)+IF('Foglio deposito'!$AF$171='Foglio deposito'!AE173,'RIPARTIZIONE FORZE SISMICHE'!$E$66,0)+IF('Foglio deposito'!$AF$172='Foglio deposito'!AE173,'RIPARTIZIONE FORZE SISMICHE'!$E$67,0)+IF('Foglio deposito'!$AF$173='Foglio deposito'!AE173,'RIPARTIZIONE FORZE SISMICHE'!$E$68,0)+IF('Foglio deposito'!$AF$174='Foglio deposito'!AE173,'RIPARTIZIONE FORZE SISMICHE'!$E$69,0)+IF('Foglio deposito'!$AF$175='Foglio deposito'!AE173,'RIPARTIZIONE FORZE SISMICHE'!$E$70,0)+IF('Foglio deposito'!$AF$176='Foglio deposito'!AE173,'RIPARTIZIONE FORZE SISMICHE'!$E$71,0)+IF('Foglio deposito'!$AF$177='Foglio deposito'!AE173,'RIPARTIZIONE FORZE SISMICHE'!$E$72,0)+IF('Foglio deposito'!$AF$178='Foglio deposito'!AE173,'RIPARTIZIONE FORZE SISMICHE'!$E$73,0)+IF('Foglio deposito'!$AF$179='Foglio deposito'!AE173,'RIPARTIZIONE FORZE SISMICHE'!$E$74,0)+IF('Foglio deposito'!$AF$180='Foglio deposito'!AE173,'RIPARTIZIONE FORZE SISMICHE'!$E$75,0)+IF('Foglio deposito'!$AF$181='Foglio deposito'!AE173,'RIPARTIZIONE FORZE SISMICHE'!$E$76,0)+IF('Foglio deposito'!$AF$182='Foglio deposito'!AE173,'RIPARTIZIONE FORZE SISMICHE'!$E$77,0)+IF('Foglio deposito'!$AF$183='Foglio deposito'!AE173,'RIPARTIZIONE FORZE SISMICHE'!$E$78,0)+IF('Foglio deposito'!$AF$184='Foglio deposito'!AE173,'RIPARTIZIONE FORZE SISMICHE'!$E$79,0)+IF('Foglio deposito'!$AF$185='Foglio deposito'!AE173,'RIPARTIZIONE FORZE SISMICHE'!$E$80,0)+IF('Foglio deposito'!$AF$186='Foglio deposito'!AE173,'RIPARTIZIONE FORZE SISMICHE'!$E$81,0)+IF('Foglio deposito'!$AF$187='Foglio deposito'!AE173,'RIPARTIZIONE FORZE SISMICHE'!$E$82,0)+IF('Foglio deposito'!$AF$188='Foglio deposito'!AE173,'RIPARTIZIONE FORZE SISMICHE'!$E$83,0)+IF('Foglio deposito'!$AF$189='Foglio deposito'!AE173,'RIPARTIZIONE FORZE SISMICHE'!$E$84,0)+IF('Foglio deposito'!$AF$190='Foglio deposito'!AE173,'RIPARTIZIONE FORZE SISMICHE'!$E$85,0)+IF('Foglio deposito'!$AF$191='Foglio deposito'!AE173,'RIPARTIZIONE FORZE SISMICHE'!$E$86,0)+IF('Foglio deposito'!$AF$192='Foglio deposito'!AE173,'RIPARTIZIONE FORZE SISMICHE'!$E$87,0)+IF('Foglio deposito'!$AF$193='Foglio deposito'!AE173,'RIPARTIZIONE FORZE SISMICHE'!$E$88,0)+IF('Foglio deposito'!$AF$194='Foglio deposito'!AE173,'RIPARTIZIONE FORZE SISMICHE'!$E$89,0)+IF('Foglio deposito'!$AF$195='Foglio deposito'!AE173,'RIPARTIZIONE FORZE SISMICHE'!$E$90,0)+IF('Foglio deposito'!$AF$196='Foglio deposito'!AE173,'RIPARTIZIONE FORZE SISMICHE'!$E$91,0)+IF('Foglio deposito'!$AF$197='Foglio deposito'!AE173,'RIPARTIZIONE FORZE SISMICHE'!$E$92,0)+IF('Foglio deposito'!$AF$198='Foglio deposito'!AE173,'RIPARTIZIONE FORZE SISMICHE'!$E$93,0)+IF('Foglio deposito'!$AF$199='Foglio deposito'!AE173,'RIPARTIZIONE FORZE SISMICHE'!$E$94,0)+IF('Foglio deposito'!$AF$200='Foglio deposito'!AE173,'RIPARTIZIONE FORZE SISMICHE'!$E$95,0)+IF('Foglio deposito'!$AF$201='Foglio deposito'!AE173,'RIPARTIZIONE FORZE SISMICHE'!$E$96,0)+IF('Foglio deposito'!$AF$202='Foglio deposito'!AE173,'RIPARTIZIONE FORZE SISMICHE'!$E$97,0)+IF('Foglio deposito'!$AF$203='Foglio deposito'!AE173,'RIPARTIZIONE FORZE SISMICHE'!$E$98,0)+IF('Foglio deposito'!$AF$204='Foglio deposito'!AE173,'RIPARTIZIONE FORZE SISMICHE'!$E$99,0)+IF('Foglio deposito'!$AF$205='Foglio deposito'!AE173,'RIPARTIZIONE FORZE SISMICHE'!$E$100,0)+IF('Foglio deposito'!$AF$206='Foglio deposito'!AE173,'RIPARTIZIONE FORZE SISMICHE'!$E$101,0)+IF('Foglio deposito'!$AF$207='Foglio deposito'!AE173,'RIPARTIZIONE FORZE SISMICHE'!$E$102,0)+IF('Foglio deposito'!$AF$208='Foglio deposito'!AE173,'RIPARTIZIONE FORZE SISMICHE'!$E$103,0)</f>
        <v>14.944727392283152</v>
      </c>
      <c r="U173" s="356">
        <f>'RIPARTIZIONE FORZE SISMICHE'!F23+IF('Foglio deposito'!$AF$169='Foglio deposito'!AE173,'RIPARTIZIONE FORZE SISMICHE'!$F$64,0)+IF('Foglio deposito'!$AF$170='Foglio deposito'!AE173,'RIPARTIZIONE FORZE SISMICHE'!$F$65,0)+IF('Foglio deposito'!$AF$171='Foglio deposito'!AE173,'RIPARTIZIONE FORZE SISMICHE'!$F$66,0)+IF('Foglio deposito'!$AF$172='Foglio deposito'!AE173,'RIPARTIZIONE FORZE SISMICHE'!$F$67,0)+IF('Foglio deposito'!$AF$173='Foglio deposito'!AE173,'RIPARTIZIONE FORZE SISMICHE'!$F$68,0)+IF('Foglio deposito'!$AF$174='Foglio deposito'!AE173,'RIPARTIZIONE FORZE SISMICHE'!$F$69,0)+IF('Foglio deposito'!$AF$175='Foglio deposito'!AE173,'RIPARTIZIONE FORZE SISMICHE'!$F$70,0)+IF('Foglio deposito'!$AF$176='Foglio deposito'!AE173,'RIPARTIZIONE FORZE SISMICHE'!$F$71,0)+IF('Foglio deposito'!$AF$177='Foglio deposito'!AE173,'RIPARTIZIONE FORZE SISMICHE'!$F$72,0)+IF('Foglio deposito'!$AF$178='Foglio deposito'!AE173,'RIPARTIZIONE FORZE SISMICHE'!$F$73,0)+IF('Foglio deposito'!$AF$179='Foglio deposito'!AE173,'RIPARTIZIONE FORZE SISMICHE'!$F$74,0)+IF('Foglio deposito'!$AF$180='Foglio deposito'!AE173,'RIPARTIZIONE FORZE SISMICHE'!$F$75,0)+IF('Foglio deposito'!$AF$181='Foglio deposito'!AE173,'RIPARTIZIONE FORZE SISMICHE'!$F$76,0)+IF('Foglio deposito'!$AF$182='Foglio deposito'!AE173,'RIPARTIZIONE FORZE SISMICHE'!$F$77,0)+IF('Foglio deposito'!$AF$183='Foglio deposito'!AE173,'RIPARTIZIONE FORZE SISMICHE'!$F$78,0)+IF('Foglio deposito'!$AF$184='Foglio deposito'!AE173,'RIPARTIZIONE FORZE SISMICHE'!$F$79,0)+IF('Foglio deposito'!$AF$185='Foglio deposito'!AE173,'RIPARTIZIONE FORZE SISMICHE'!$F$80,0)+IF('Foglio deposito'!$AF$186='Foglio deposito'!AE173,'RIPARTIZIONE FORZE SISMICHE'!$F$81,0)+IF('Foglio deposito'!$AF$187='Foglio deposito'!AE173,'RIPARTIZIONE FORZE SISMICHE'!$F$82,0)+IF('Foglio deposito'!$AF$188='Foglio deposito'!AE173,'RIPARTIZIONE FORZE SISMICHE'!$F$83,0)+IF('Foglio deposito'!$AF$189='Foglio deposito'!AE173,'RIPARTIZIONE FORZE SISMICHE'!$F$84,0)+IF('Foglio deposito'!$AF$190='Foglio deposito'!AE173,'RIPARTIZIONE FORZE SISMICHE'!$F$85,0)+IF('Foglio deposito'!$AF$191='Foglio deposito'!AE173,'RIPARTIZIONE FORZE SISMICHE'!$F$86,0)+IF('Foglio deposito'!$AF$192='Foglio deposito'!AE173,'RIPARTIZIONE FORZE SISMICHE'!$F$87,0)+IF('Foglio deposito'!$AF$193='Foglio deposito'!AE173,'RIPARTIZIONE FORZE SISMICHE'!$F$88,0)+IF('Foglio deposito'!$AF$194='Foglio deposito'!AE173,'RIPARTIZIONE FORZE SISMICHE'!$F$89,0)+IF('Foglio deposito'!$AF$195='Foglio deposito'!AE173,'RIPARTIZIONE FORZE SISMICHE'!$F$90,0)+IF('Foglio deposito'!$AF$196='Foglio deposito'!AE173,'RIPARTIZIONE FORZE SISMICHE'!$F$91,0)+IF('Foglio deposito'!$AF$197='Foglio deposito'!AE173,'RIPARTIZIONE FORZE SISMICHE'!$F$92,0)+IF('Foglio deposito'!$AF$198='Foglio deposito'!AE173,'RIPARTIZIONE FORZE SISMICHE'!$F$93,0)+IF('Foglio deposito'!$AF$199='Foglio deposito'!AE173,'RIPARTIZIONE FORZE SISMICHE'!$F$94,0)+IF('Foglio deposito'!$AF$200='Foglio deposito'!AE173,'RIPARTIZIONE FORZE SISMICHE'!$F$95,0)+IF('Foglio deposito'!$AF$201='Foglio deposito'!AE173,'RIPARTIZIONE FORZE SISMICHE'!$F$96,0)+IF('Foglio deposito'!$AF$202='Foglio deposito'!AE173,'RIPARTIZIONE FORZE SISMICHE'!$F$97,0)+IF('Foglio deposito'!$AF$203='Foglio deposito'!AE173,'RIPARTIZIONE FORZE SISMICHE'!$F$98,0)+IF('Foglio deposito'!$AF$204='Foglio deposito'!AE173,'RIPARTIZIONE FORZE SISMICHE'!$F$99,0)+IF('Foglio deposito'!$AF$205='Foglio deposito'!AE173,'RIPARTIZIONE FORZE SISMICHE'!$F$100,0)+IF('Foglio deposito'!$AF$206='Foglio deposito'!AE173,'RIPARTIZIONE FORZE SISMICHE'!$F$101,0)+IF('Foglio deposito'!$AF$207='Foglio deposito'!AE173,'RIPARTIZIONE FORZE SISMICHE'!$F$102,0)+IF('Foglio deposito'!$AF$208='Foglio deposito'!AE173,'RIPARTIZIONE FORZE SISMICHE'!$F$103,0)</f>
        <v>0</v>
      </c>
      <c r="V173" s="357">
        <f>'RIPARTIZIONE FORZE SISMICHE'!G23+IF('Foglio deposito'!$AF$169='Foglio deposito'!AE173,'RIPARTIZIONE FORZE SISMICHE'!$G$64,0)+IF('Foglio deposito'!$AF$170='Foglio deposito'!AE173,'RIPARTIZIONE FORZE SISMICHE'!$G$65,0)+IF('Foglio deposito'!$AF$171='Foglio deposito'!AE173,'RIPARTIZIONE FORZE SISMICHE'!$G$66,0)+IF('Foglio deposito'!$AF$172='Foglio deposito'!AE173,'RIPARTIZIONE FORZE SISMICHE'!$G$67,0)+IF('Foglio deposito'!$AF$173='Foglio deposito'!AE173,'RIPARTIZIONE FORZE SISMICHE'!$G$68,0)+IF('Foglio deposito'!$AF$174='Foglio deposito'!AE173,'RIPARTIZIONE FORZE SISMICHE'!$G$69,0)+IF('Foglio deposito'!$AF$175='Foglio deposito'!AE173,'RIPARTIZIONE FORZE SISMICHE'!$G$70,0)+IF('Foglio deposito'!$AF$176='Foglio deposito'!AE173,'RIPARTIZIONE FORZE SISMICHE'!$G$71,0)+IF('Foglio deposito'!$AF$177='Foglio deposito'!AE173,'RIPARTIZIONE FORZE SISMICHE'!$G$72,0)+IF('Foglio deposito'!$AF$178='Foglio deposito'!AE173,'RIPARTIZIONE FORZE SISMICHE'!$G$73,0)+IF('Foglio deposito'!$AF$179='Foglio deposito'!AE173,'RIPARTIZIONE FORZE SISMICHE'!$G$74,0)+IF('Foglio deposito'!$AF$180='Foglio deposito'!AE173,'RIPARTIZIONE FORZE SISMICHE'!$G$75,0)+IF('Foglio deposito'!$AF$181='Foglio deposito'!AE173,'RIPARTIZIONE FORZE SISMICHE'!$G$76,0)+IF('Foglio deposito'!$AF$182='Foglio deposito'!AE173,'RIPARTIZIONE FORZE SISMICHE'!$G$77,0)+IF('Foglio deposito'!$AF$183='Foglio deposito'!AE173,'RIPARTIZIONE FORZE SISMICHE'!$G$78,0)+IF('Foglio deposito'!$AF$184='Foglio deposito'!AE173,'RIPARTIZIONE FORZE SISMICHE'!$G$79,0)+IF('Foglio deposito'!$AF$185='Foglio deposito'!AE173,'RIPARTIZIONE FORZE SISMICHE'!$G$80,0)+IF('Foglio deposito'!$AF$186='Foglio deposito'!AE173,'RIPARTIZIONE FORZE SISMICHE'!$G$81,0)+IF('Foglio deposito'!$AF$187='Foglio deposito'!AE173,'RIPARTIZIONE FORZE SISMICHE'!$G$82,0)+IF('Foglio deposito'!$AF$188='Foglio deposito'!AE173,'RIPARTIZIONE FORZE SISMICHE'!$G$83,0)+IF('Foglio deposito'!$AF$189='Foglio deposito'!AE173,'RIPARTIZIONE FORZE SISMICHE'!$G$84,0)+IF('Foglio deposito'!$AF$190='Foglio deposito'!AE173,'RIPARTIZIONE FORZE SISMICHE'!$G$85,0)+IF('Foglio deposito'!$AF$191='Foglio deposito'!AE173,'RIPARTIZIONE FORZE SISMICHE'!$G$86,0)+IF('Foglio deposito'!$AF$192='Foglio deposito'!AE173,'RIPARTIZIONE FORZE SISMICHE'!$G$87,0)+IF('Foglio deposito'!$AF$193='Foglio deposito'!AE173,'RIPARTIZIONE FORZE SISMICHE'!$G$88,0)+IF('Foglio deposito'!$AF$194='Foglio deposito'!AE173,'RIPARTIZIONE FORZE SISMICHE'!$G$89,0)+IF('Foglio deposito'!$AF$195='Foglio deposito'!AE173,'RIPARTIZIONE FORZE SISMICHE'!$G$90,0)+IF('Foglio deposito'!$AF$196='Foglio deposito'!AE173,'RIPARTIZIONE FORZE SISMICHE'!$G$91,0)+IF('Foglio deposito'!$AF$197='Foglio deposito'!AE173,'RIPARTIZIONE FORZE SISMICHE'!$G$92,0)+IF('Foglio deposito'!$AF$198='Foglio deposito'!AE173,'RIPARTIZIONE FORZE SISMICHE'!$G$93,0)+IF('Foglio deposito'!$AF$199='Foglio deposito'!AE173,'RIPARTIZIONE FORZE SISMICHE'!$G$94,0)+IF('Foglio deposito'!$AF$200='Foglio deposito'!AE173,'RIPARTIZIONE FORZE SISMICHE'!$G$95,0)+IF('Foglio deposito'!$AF$201='Foglio deposito'!AE173,'RIPARTIZIONE FORZE SISMICHE'!$G$96,0)+IF('Foglio deposito'!$AF$202='Foglio deposito'!AE173,'RIPARTIZIONE FORZE SISMICHE'!$G$97,0)+IF('Foglio deposito'!$AF$203='Foglio deposito'!AE173,'RIPARTIZIONE FORZE SISMICHE'!$G$98,0)+IF('Foglio deposito'!$AF$204='Foglio deposito'!AE173,'RIPARTIZIONE FORZE SISMICHE'!$G$99,0)+IF('Foglio deposito'!$AF$205='Foglio deposito'!AE173,'RIPARTIZIONE FORZE SISMICHE'!$G$100,0)+IF('Foglio deposito'!$AF$206='Foglio deposito'!AE173,'RIPARTIZIONE FORZE SISMICHE'!$G$101,0)+IF('Foglio deposito'!$AF$207='Foglio deposito'!AE173,'RIPARTIZIONE FORZE SISMICHE'!$G$102,0)+IF('Foglio deposito'!$AF$208='Foglio deposito'!AE173,'RIPARTIZIONE FORZE SISMICHE'!$G$103,0)</f>
        <v>14.061632471779717</v>
      </c>
      <c r="W173" s="355">
        <f>'RIPARTIZIONE FORZE SISMICHE'!H23+IF('Foglio deposito'!$AF$169='Foglio deposito'!AE173,'RIPARTIZIONE FORZE SISMICHE'!$H$64,0)+IF('Foglio deposito'!$AF$170='Foglio deposito'!AE173,'RIPARTIZIONE FORZE SISMICHE'!$H$65,0)+IF('Foglio deposito'!$AF$171='Foglio deposito'!AE173,'RIPARTIZIONE FORZE SISMICHE'!$H$66,0)+IF('Foglio deposito'!$AF$172='Foglio deposito'!AE173,'RIPARTIZIONE FORZE SISMICHE'!$H$67,0)+IF('Foglio deposito'!$AF$173='Foglio deposito'!AE173,'RIPARTIZIONE FORZE SISMICHE'!$H$67,0)+IF('Foglio deposito'!$AF$174='Foglio deposito'!AE173,'RIPARTIZIONE FORZE SISMICHE'!$H$69,0)+IF('Foglio deposito'!$AF$175='Foglio deposito'!AE173,'RIPARTIZIONE FORZE SISMICHE'!$H$70,0)+IF('Foglio deposito'!$AF$176='Foglio deposito'!AE173,'RIPARTIZIONE FORZE SISMICHE'!$H$71,0)+IF('Foglio deposito'!$AF$177='Foglio deposito'!AE173,'RIPARTIZIONE FORZE SISMICHE'!$H$72,0)+IF('Foglio deposito'!$AF$178='Foglio deposito'!AE173,'RIPARTIZIONE FORZE SISMICHE'!$H$73,0)+IF('Foglio deposito'!$AF$179='Foglio deposito'!AE173,'RIPARTIZIONE FORZE SISMICHE'!$H$74,0)+IF('Foglio deposito'!$AF$180='Foglio deposito'!AE173,'RIPARTIZIONE FORZE SISMICHE'!$H$75,0)+IF('Foglio deposito'!$AF$181='Foglio deposito'!AE173,'RIPARTIZIONE FORZE SISMICHE'!$H$76,0)+IF('Foglio deposito'!$AF$182='Foglio deposito'!AE173,'RIPARTIZIONE FORZE SISMICHE'!$H$77,0)+IF('Foglio deposito'!$AF$183='Foglio deposito'!AE173,'RIPARTIZIONE FORZE SISMICHE'!$H$78,0)+IF('Foglio deposito'!$AF$184='Foglio deposito'!AE173,'RIPARTIZIONE FORZE SISMICHE'!$H$79,0)+IF('Foglio deposito'!$AF$185='Foglio deposito'!AE173,'RIPARTIZIONE FORZE SISMICHE'!$H$80,0)+IF('Foglio deposito'!$AF$186='Foglio deposito'!AE173,'RIPARTIZIONE FORZE SISMICHE'!$H$81,0)+IF('Foglio deposito'!$AF$187='Foglio deposito'!AE173,'RIPARTIZIONE FORZE SISMICHE'!$H$82,0)+IF('Foglio deposito'!$AF$188='Foglio deposito'!AE173,'RIPARTIZIONE FORZE SISMICHE'!$H$83,0)+IF('Foglio deposito'!$AF$189='Foglio deposito'!AE173,'RIPARTIZIONE FORZE SISMICHE'!$H$84,0)+IF('Foglio deposito'!$AF$190='Foglio deposito'!AE173,'RIPARTIZIONE FORZE SISMICHE'!$H$85,0)+IF('Foglio deposito'!$AF$191='Foglio deposito'!AE173,'RIPARTIZIONE FORZE SISMICHE'!$H$86,0)+IF('Foglio deposito'!$AF$192='Foglio deposito'!AE173,'RIPARTIZIONE FORZE SISMICHE'!$H$87,0)+IF('Foglio deposito'!$AF$193='Foglio deposito'!AE173,'RIPARTIZIONE FORZE SISMICHE'!$H$88,0)+IF('Foglio deposito'!$AF$194='Foglio deposito'!AE173,'RIPARTIZIONE FORZE SISMICHE'!$H$89,0)+IF('Foglio deposito'!$AF$195='Foglio deposito'!AE173,'RIPARTIZIONE FORZE SISMICHE'!$H$90,0)+IF('Foglio deposito'!$AF$196='Foglio deposito'!AE173,'RIPARTIZIONE FORZE SISMICHE'!$H$91,0)+IF('Foglio deposito'!$AF$197='Foglio deposito'!AE173,'RIPARTIZIONE FORZE SISMICHE'!$H$92,0)+IF('Foglio deposito'!$AF$198='Foglio deposito'!AE173,'RIPARTIZIONE FORZE SISMICHE'!$H$93,0)+IF('Foglio deposito'!$AF$199='Foglio deposito'!AE173,'RIPARTIZIONE FORZE SISMICHE'!$H$94,0)+IF('Foglio deposito'!$AF$200='Foglio deposito'!AE173,'RIPARTIZIONE FORZE SISMICHE'!$H$95,0)+IF('Foglio deposito'!$AF$201='Foglio deposito'!AE173,'RIPARTIZIONE FORZE SISMICHE'!$H$96,0)+IF('Foglio deposito'!$AF$202='Foglio deposito'!AE173,'RIPARTIZIONE FORZE SISMICHE'!$H$97,0)+IF('Foglio deposito'!$AF$203='Foglio deposito'!AE173,'RIPARTIZIONE FORZE SISMICHE'!$H$98,0)+IF('Foglio deposito'!$AF$204='Foglio deposito'!AE173,'RIPARTIZIONE FORZE SISMICHE'!$H$99,0)+IF('Foglio deposito'!$AF$205='Foglio deposito'!AE173,'RIPARTIZIONE FORZE SISMICHE'!$H$100,0)+IF('Foglio deposito'!$AF$206='Foglio deposito'!AE173,'RIPARTIZIONE FORZE SISMICHE'!$H$101,0)+IF('Foglio deposito'!$AF$207='Foglio deposito'!AE173,'RIPARTIZIONE FORZE SISMICHE'!$H$102,0)+IF('Foglio deposito'!$AF$208='Foglio deposito'!AE173,'RIPARTIZIONE FORZE SISMICHE'!$H$103,0)</f>
        <v>0</v>
      </c>
      <c r="X173" s="142"/>
      <c r="Y173" s="142">
        <f>IF('Foglio deposito'!$AF$169='Foglio deposito'!AE173,'RIPARTIZIONE FORZE SISMICHE'!$G$64,0)+IF('Foglio deposito'!$AF$170='Foglio deposito'!AE173,'RIPARTIZIONE FORZE SISMICHE'!$G$65,0)+IF('Foglio deposito'!$AF$171='Foglio deposito'!AE173,'RIPARTIZIONE FORZE SISMICHE'!$G$66,0)+IF('Foglio deposito'!$AF$172='Foglio deposito'!AE173,'RIPARTIZIONE FORZE SISMICHE'!$G$67,0)+IF('Foglio deposito'!$AF$173='Foglio deposito'!AE173,'RIPARTIZIONE FORZE SISMICHE'!$G$68,0)+IF('Foglio deposito'!$AF$174='Foglio deposito'!AE173,'RIPARTIZIONE FORZE SISMICHE'!$G$69,0)+IF('Foglio deposito'!$AF$175='Foglio deposito'!AE173,'RIPARTIZIONE FORZE SISMICHE'!$G$70,0)+IF('Foglio deposito'!$AF$176='Foglio deposito'!AE173,'RIPARTIZIONE FORZE SISMICHE'!$G$71,0)+IF('Foglio deposito'!$AF$177='Foglio deposito'!AE173,'RIPARTIZIONE FORZE SISMICHE'!$G$72,0)+IF('Foglio deposito'!$AF$178='Foglio deposito'!AE173,'RIPARTIZIONE FORZE SISMICHE'!$G$73,0)+IF('Foglio deposito'!$AF$179='Foglio deposito'!AE173,'RIPARTIZIONE FORZE SISMICHE'!$G$74,0)+IF('Foglio deposito'!$AF$180='Foglio deposito'!AE173,'RIPARTIZIONE FORZE SISMICHE'!$G$75,0)+IF('Foglio deposito'!$AF$181='Foglio deposito'!AE173,'RIPARTIZIONE FORZE SISMICHE'!$G$76,0)+IF('Foglio deposito'!$AF$182='Foglio deposito'!AE173,'RIPARTIZIONE FORZE SISMICHE'!$G$77,0)+IF('Foglio deposito'!$AF$183='Foglio deposito'!AE173,'RIPARTIZIONE FORZE SISMICHE'!$G$78,0)+IF('Foglio deposito'!$AF$184='Foglio deposito'!AE173,'RIPARTIZIONE FORZE SISMICHE'!$G$79,0)+IF('Foglio deposito'!$AF$185='Foglio deposito'!AE173,'RIPARTIZIONE FORZE SISMICHE'!$G$80,0)+IF('Foglio deposito'!$AF$186='Foglio deposito'!AE173,'RIPARTIZIONE FORZE SISMICHE'!$G$81,0)+IF('Foglio deposito'!$AF$187='Foglio deposito'!AE173,'RIPARTIZIONE FORZE SISMICHE'!$G$82,0)+IF('Foglio deposito'!$AF$188='Foglio deposito'!AE173,'RIPARTIZIONE FORZE SISMICHE'!$G$83,0)+IF('Foglio deposito'!$AF$189='Foglio deposito'!AE173,'RIPARTIZIONE FORZE SISMICHE'!$G$84,0)+IF('Foglio deposito'!$AF$190='Foglio deposito'!AE173,'RIPARTIZIONE FORZE SISMICHE'!$G$85,0)+IF('Foglio deposito'!$AF$191='Foglio deposito'!AE173,'RIPARTIZIONE FORZE SISMICHE'!$G$86,0)+IF('Foglio deposito'!$AF$192='Foglio deposito'!AE173,'RIPARTIZIONE FORZE SISMICHE'!$G$87,0)+IF('Foglio deposito'!$AF$193='Foglio deposito'!AE173,'RIPARTIZIONE FORZE SISMICHE'!$G$88,0)+IF('Foglio deposito'!$AF$194='Foglio deposito'!AE173,'RIPARTIZIONE FORZE SISMICHE'!$G$89,0)+IF('Foglio deposito'!$AF$195='Foglio deposito'!AE173,'RIPARTIZIONE FORZE SISMICHE'!$G$90,0)+IF('Foglio deposito'!$AF$196='Foglio deposito'!AE173,'RIPARTIZIONE FORZE SISMICHE'!$G$91,0)+IF('Foglio deposito'!$AF$197='Foglio deposito'!AE173,'RIPARTIZIONE FORZE SISMICHE'!$G$92,0)+IF('Foglio deposito'!$AF$198='Foglio deposito'!AE173,'RIPARTIZIONE FORZE SISMICHE'!$G$93,0)+IF('Foglio deposito'!$AF$199='Foglio deposito'!AE173,'RIPARTIZIONE FORZE SISMICHE'!$G$94,0)+IF('Foglio deposito'!$AF$200='Foglio deposito'!AE173,'RIPARTIZIONE FORZE SISMICHE'!$G$95,0)+IF('Foglio deposito'!$AF$201='Foglio deposito'!AE173,'RIPARTIZIONE FORZE SISMICHE'!$G$96,0)+IF('Foglio deposito'!$AF$202='Foglio deposito'!AE173,'RIPARTIZIONE FORZE SISMICHE'!$G$97,0)+IF('Foglio deposito'!$AF$203='Foglio deposito'!AE173,'RIPARTIZIONE FORZE SISMICHE'!$G$98,0)+IF('Foglio deposito'!$AF$204='Foglio deposito'!AE173,'RIPARTIZIONE FORZE SISMICHE'!$G$99,0)+IF('Foglio deposito'!$AF$205='Foglio deposito'!AE173,'RIPARTIZIONE FORZE SISMICHE'!$G$100,0)+IF('Foglio deposito'!$AF$206='Foglio deposito'!AE173,'RIPARTIZIONE FORZE SISMICHE'!$G$101,0)+IF('Foglio deposito'!$AF$207='Foglio deposito'!AE173,'RIPARTIZIONE FORZE SISMICHE'!$G$102,0)+IF('Foglio deposito'!$AF$208='Foglio deposito'!AE173,'RIPARTIZIONE FORZE SISMICHE'!$G$103,0)</f>
        <v>10.621096393920499</v>
      </c>
      <c r="Z173" s="142">
        <f>IF('Foglio deposito'!$AF$169='Foglio deposito'!AE173,'RIPARTIZIONE FORZE SISMICHE'!$H$64,0)+IF('Foglio deposito'!$AF$170='Foglio deposito'!AE173,'RIPARTIZIONE FORZE SISMICHE'!$H$65,0)+IF('Foglio deposito'!$AF$171='Foglio deposito'!AE173,'RIPARTIZIONE FORZE SISMICHE'!$H$66,0)+IF('Foglio deposito'!$AF$172='Foglio deposito'!AE173,'RIPARTIZIONE FORZE SISMICHE'!$H$67,0)+IF('Foglio deposito'!$AF$173='Foglio deposito'!AE173,'RIPARTIZIONE FORZE SISMICHE'!$H$67,0)+IF('Foglio deposito'!$AF$174='Foglio deposito'!AE173,'RIPARTIZIONE FORZE SISMICHE'!$H$69,0)+IF('Foglio deposito'!$AF$175='Foglio deposito'!AE173,'RIPARTIZIONE FORZE SISMICHE'!$H$70,0)+IF('Foglio deposito'!$AF$176='Foglio deposito'!AE173,'RIPARTIZIONE FORZE SISMICHE'!$H$71,0)+IF('Foglio deposito'!$AF$177='Foglio deposito'!AE173,'RIPARTIZIONE FORZE SISMICHE'!$H$72,0)+IF('Foglio deposito'!$AF$178='Foglio deposito'!AE173,'RIPARTIZIONE FORZE SISMICHE'!$H$73,0)+IF('Foglio deposito'!$AF$179='Foglio deposito'!AE173,'RIPARTIZIONE FORZE SISMICHE'!$H$74,0)+IF('Foglio deposito'!$AF$180='Foglio deposito'!AE173,'RIPARTIZIONE FORZE SISMICHE'!$H$75,0)+IF('Foglio deposito'!$AF$181='Foglio deposito'!AE173,'RIPARTIZIONE FORZE SISMICHE'!$H$76,0)+IF('Foglio deposito'!$AF$182='Foglio deposito'!AE173,'RIPARTIZIONE FORZE SISMICHE'!$H$77,0)+IF('Foglio deposito'!$AF$183='Foglio deposito'!AE173,'RIPARTIZIONE FORZE SISMICHE'!$H$78,0)+IF('Foglio deposito'!$AF$184='Foglio deposito'!AE173,'RIPARTIZIONE FORZE SISMICHE'!$H$79,0)+IF('Foglio deposito'!$AF$185='Foglio deposito'!AE173,'RIPARTIZIONE FORZE SISMICHE'!$H$80,0)+IF('Foglio deposito'!$AF$186='Foglio deposito'!AE173,'RIPARTIZIONE FORZE SISMICHE'!$H$81,0)+IF('Foglio deposito'!$AF$187='Foglio deposito'!AE173,'RIPARTIZIONE FORZE SISMICHE'!$H$82,0)+IF('Foglio deposito'!$AF$188='Foglio deposito'!AE173,'RIPARTIZIONE FORZE SISMICHE'!$H$83,0)+IF('Foglio deposito'!$AF$189='Foglio deposito'!AE173,'RIPARTIZIONE FORZE SISMICHE'!$H$84,0)+IF('Foglio deposito'!$AF$190='Foglio deposito'!AE173,'RIPARTIZIONE FORZE SISMICHE'!$H$85,0)+IF('Foglio deposito'!$AF$191='Foglio deposito'!AE173,'RIPARTIZIONE FORZE SISMICHE'!$H$86,0)+IF('Foglio deposito'!$AF$192='Foglio deposito'!AE173,'RIPARTIZIONE FORZE SISMICHE'!$H$87,0)+IF('Foglio deposito'!$AF$193='Foglio deposito'!AE173,'RIPARTIZIONE FORZE SISMICHE'!$H$88,0)+IF('Foglio deposito'!$AF$194='Foglio deposito'!AE173,'RIPARTIZIONE FORZE SISMICHE'!$H$89,0)+IF('Foglio deposito'!$AF$195='Foglio deposito'!AE173,'RIPARTIZIONE FORZE SISMICHE'!$H$90,0)+IF('Foglio deposito'!$AF$196='Foglio deposito'!AE173,'RIPARTIZIONE FORZE SISMICHE'!$H$91,0)+IF('Foglio deposito'!$AF$197='Foglio deposito'!AE173,'RIPARTIZIONE FORZE SISMICHE'!$H$92,0)+IF('Foglio deposito'!$AF$198='Foglio deposito'!AE173,'RIPARTIZIONE FORZE SISMICHE'!$H$93,0)+IF('Foglio deposito'!$AF$199='Foglio deposito'!AE173,'RIPARTIZIONE FORZE SISMICHE'!$H$94,0)+IF('Foglio deposito'!$AF$200='Foglio deposito'!AE173,'RIPARTIZIONE FORZE SISMICHE'!$H$95,0)+IF('Foglio deposito'!$AF$201='Foglio deposito'!AE173,'RIPARTIZIONE FORZE SISMICHE'!$H$96,0)+IF('Foglio deposito'!$AF$202='Foglio deposito'!AE173,'RIPARTIZIONE FORZE SISMICHE'!$H$97,0)+IF('Foglio deposito'!$AF$203='Foglio deposito'!AE173,'RIPARTIZIONE FORZE SISMICHE'!$H$98,0)+IF('Foglio deposito'!$AF$204='Foglio deposito'!AE173,'RIPARTIZIONE FORZE SISMICHE'!$H$99,0)+IF('Foglio deposito'!$AF$205='Foglio deposito'!AE173,'RIPARTIZIONE FORZE SISMICHE'!$H$100,0)+IF('Foglio deposito'!$AF$206='Foglio deposito'!AE173,'RIPARTIZIONE FORZE SISMICHE'!$H$101,0)+IF('Foglio deposito'!$AF$207='Foglio deposito'!AE173,'RIPARTIZIONE FORZE SISMICHE'!$H$102,0)+IF('Foglio deposito'!$AF$208='Foglio deposito'!AE173,'RIPARTIZIONE FORZE SISMICHE'!$H$103,0)</f>
        <v>0</v>
      </c>
      <c r="AB173" s="354">
        <f>'DATI STRUTTURA'!B25</f>
        <v>4</v>
      </c>
      <c r="AC173" s="359">
        <f>'DATI STRUTTURA'!H74</f>
        <v>3</v>
      </c>
      <c r="AE173" s="362">
        <f>'DATI STRUTTURA'!B26</f>
        <v>5</v>
      </c>
      <c r="AF173" s="364">
        <f>'DATI STRUTTURA'!H75</f>
        <v>4</v>
      </c>
      <c r="AJ173" s="490">
        <f>IF('Foglio deposito'!$AF$169='Foglio deposito'!AE173,'Foglio deposito'!$N$118,0)+IF('Foglio deposito'!$AF$170='Foglio deposito'!AE173,'Foglio deposito'!$N$119,0)+IF('Foglio deposito'!$AF$171='Foglio deposito'!AE173,'Foglio deposito'!$N$120,0)+IF('Foglio deposito'!$AF$172='Foglio deposito'!AE173,'Foglio deposito'!$N$121,0)+IF('Foglio deposito'!$AF$173='Foglio deposito'!AE173,'Foglio deposito'!$N$122,0)+IF('Foglio deposito'!$AF$174='Foglio deposito'!AE173,'Foglio deposito'!$N$123,0)+IF('Foglio deposito'!$AF$175='Foglio deposito'!AE173,'Foglio deposito'!$N$124,0)+IF('Foglio deposito'!$AF$176='Foglio deposito'!AE173,'Foglio deposito'!$N$125,0)+IF('Foglio deposito'!$AF$177='Foglio deposito'!AE173,'Foglio deposito'!$N$126,0)+IF('Foglio deposito'!$AF$178='Foglio deposito'!AE173,'Foglio deposito'!$N$127,0)+IF('Foglio deposito'!$AF$179='Foglio deposito'!AE173,'Foglio deposito'!$N$128,0)+IF('Foglio deposito'!$AF$180='Foglio deposito'!AE173,'Foglio deposito'!$N$129,0)+IF('Foglio deposito'!$AF$181='Foglio deposito'!AE173,'Foglio deposito'!$N$130,0)+IF('Foglio deposito'!$AF$182='Foglio deposito'!AE173,'Foglio deposito'!$N$131,0)+IF('Foglio deposito'!$AF$183='Foglio deposito'!AE173,'Foglio deposito'!$N$132,0)+IF('Foglio deposito'!$AF$184='Foglio deposito'!AE173,'Foglio deposito'!$N$133,0)+IF('Foglio deposito'!$AF$185='Foglio deposito'!AE173,'Foglio deposito'!$N$134,0)+IF('Foglio deposito'!$AF$186='Foglio deposito'!AE173,'Foglio deposito'!$N$135,0)+IF('Foglio deposito'!$AF$187='Foglio deposito'!AE173,'Foglio deposito'!$N$136,0)+IF('Foglio deposito'!$AF$188='Foglio deposito'!AE173,'Foglio deposito'!$N$137,0)+IF('Foglio deposito'!$AF$189='Foglio deposito'!AE173,'Foglio deposito'!$N$138,0)+IF('Foglio deposito'!$AF$190='Foglio deposito'!AE173,'Foglio deposito'!$N$139,0)+IF('Foglio deposito'!$AF$191='Foglio deposito'!AE173,'Foglio deposito'!$N$140,0)+IF('Foglio deposito'!$AF$192='Foglio deposito'!AE173,'Foglio deposito'!$N$141,0)+IF('Foglio deposito'!$AF$193='Foglio deposito'!AE173,'Foglio deposito'!$N$142,0)+IF('Foglio deposito'!$AF$194='Foglio deposito'!AE173,'Foglio deposito'!$N$144,0)+IF('Foglio deposito'!$AF$195='Foglio deposito'!AE173,'Foglio deposito'!$N$143,0)+IF('Foglio deposito'!$AF$196='Foglio deposito'!AE173,'Foglio deposito'!$N$145,0)+IF('Foglio deposito'!$AF$197='Foglio deposito'!AE173,'Foglio deposito'!$N$146,0)+IF('Foglio deposito'!$AF$198='Foglio deposito'!AE173,'Foglio deposito'!$N$147,0)+IF('Foglio deposito'!$AF$199='Foglio deposito'!AE173,'Foglio deposito'!$N$148,0)+IF('Foglio deposito'!$AF$200='Foglio deposito'!AE173,'Foglio deposito'!$N$149,0)+IF('Foglio deposito'!$AF$201='Foglio deposito'!AE173,'Foglio deposito'!$N$150,0)+IF('Foglio deposito'!$AF$202='Foglio deposito'!AE173,'Foglio deposito'!$N$151,0)+IF('Foglio deposito'!$AF$203='Foglio deposito'!AE173,'Foglio deposito'!$N$152,0)+IF('Foglio deposito'!$AF$204='Foglio deposito'!AE173,'Foglio deposito'!$N$153,0)+IF('Foglio deposito'!$AF$205='Foglio deposito'!AE173,'Foglio deposito'!$N$154,0)+IF('Foglio deposito'!$AF$206='Foglio deposito'!AE173,'Foglio deposito'!$N$155,0)+IF('Foglio deposito'!$AF$207='Foglio deposito'!AE173,'Foglio deposito'!$N$156,0)+IF('Foglio deposito'!$AF$208='Foglio deposito'!AE173,'Foglio deposito'!$N$157,0)+'DATI STRUTTURA'!J26</f>
        <v>40.203199999999995</v>
      </c>
      <c r="AK173" s="490">
        <f>'Foglio deposito'!N122</f>
        <v>9.5815999999999999</v>
      </c>
    </row>
    <row r="174" spans="2:37" x14ac:dyDescent="0.25">
      <c r="B174" s="345" t="s">
        <v>213</v>
      </c>
      <c r="D174" s="345" t="s">
        <v>213</v>
      </c>
      <c r="G174" s="95"/>
      <c r="H174" s="95"/>
      <c r="I174" s="96"/>
      <c r="K174" s="95"/>
      <c r="L174" s="95"/>
      <c r="M174" s="96"/>
      <c r="O174" s="5" t="s">
        <v>215</v>
      </c>
      <c r="Q174" s="5" t="s">
        <v>215</v>
      </c>
      <c r="T174" s="357">
        <f>'RIPARTIZIONE FORZE SISMICHE'!E24+IF('Foglio deposito'!$AF$169='Foglio deposito'!AE174,'RIPARTIZIONE FORZE SISMICHE'!$E$64,0)+IF('Foglio deposito'!$AF$170='Foglio deposito'!AE174,'RIPARTIZIONE FORZE SISMICHE'!$E$65,0)+IF('Foglio deposito'!$AF$171='Foglio deposito'!AE174,'RIPARTIZIONE FORZE SISMICHE'!$E$66,0)+IF('Foglio deposito'!$AF$172='Foglio deposito'!AE174,'RIPARTIZIONE FORZE SISMICHE'!$E$67,0)+IF('Foglio deposito'!$AF$173='Foglio deposito'!AE174,'RIPARTIZIONE FORZE SISMICHE'!$E$68,0)+IF('Foglio deposito'!$AF$174='Foglio deposito'!AE174,'RIPARTIZIONE FORZE SISMICHE'!$E$69,0)+IF('Foglio deposito'!$AF$175='Foglio deposito'!AE174,'RIPARTIZIONE FORZE SISMICHE'!$E$70,0)+IF('Foglio deposito'!$AF$176='Foglio deposito'!AE174,'RIPARTIZIONE FORZE SISMICHE'!$E$71,0)+IF('Foglio deposito'!$AF$177='Foglio deposito'!AE174,'RIPARTIZIONE FORZE SISMICHE'!$E$72,0)+IF('Foglio deposito'!$AF$178='Foglio deposito'!AE174,'RIPARTIZIONE FORZE SISMICHE'!$E$73,0)+IF('Foglio deposito'!$AF$179='Foglio deposito'!AE174,'RIPARTIZIONE FORZE SISMICHE'!$E$74,0)+IF('Foglio deposito'!$AF$180='Foglio deposito'!AE174,'RIPARTIZIONE FORZE SISMICHE'!$E$75,0)+IF('Foglio deposito'!$AF$181='Foglio deposito'!AE174,'RIPARTIZIONE FORZE SISMICHE'!$E$76,0)+IF('Foglio deposito'!$AF$182='Foglio deposito'!AE174,'RIPARTIZIONE FORZE SISMICHE'!$E$77,0)+IF('Foglio deposito'!$AF$183='Foglio deposito'!AE174,'RIPARTIZIONE FORZE SISMICHE'!$E$78,0)+IF('Foglio deposito'!$AF$184='Foglio deposito'!AE174,'RIPARTIZIONE FORZE SISMICHE'!$E$79,0)+IF('Foglio deposito'!$AF$185='Foglio deposito'!AE174,'RIPARTIZIONE FORZE SISMICHE'!$E$80,0)+IF('Foglio deposito'!$AF$186='Foglio deposito'!AE174,'RIPARTIZIONE FORZE SISMICHE'!$E$81,0)+IF('Foglio deposito'!$AF$187='Foglio deposito'!AE174,'RIPARTIZIONE FORZE SISMICHE'!$E$82,0)+IF('Foglio deposito'!$AF$188='Foglio deposito'!AE174,'RIPARTIZIONE FORZE SISMICHE'!$E$83,0)+IF('Foglio deposito'!$AF$189='Foglio deposito'!AE174,'RIPARTIZIONE FORZE SISMICHE'!$E$84,0)+IF('Foglio deposito'!$AF$190='Foglio deposito'!AE174,'RIPARTIZIONE FORZE SISMICHE'!$E$85,0)+IF('Foglio deposito'!$AF$191='Foglio deposito'!AE174,'RIPARTIZIONE FORZE SISMICHE'!$E$86,0)+IF('Foglio deposito'!$AF$192='Foglio deposito'!AE174,'RIPARTIZIONE FORZE SISMICHE'!$E$87,0)+IF('Foglio deposito'!$AF$193='Foglio deposito'!AE174,'RIPARTIZIONE FORZE SISMICHE'!$E$88,0)+IF('Foglio deposito'!$AF$194='Foglio deposito'!AE174,'RIPARTIZIONE FORZE SISMICHE'!$E$89,0)+IF('Foglio deposito'!$AF$195='Foglio deposito'!AE174,'RIPARTIZIONE FORZE SISMICHE'!$E$90,0)+IF('Foglio deposito'!$AF$196='Foglio deposito'!AE174,'RIPARTIZIONE FORZE SISMICHE'!$E$91,0)+IF('Foglio deposito'!$AF$197='Foglio deposito'!AE174,'RIPARTIZIONE FORZE SISMICHE'!$E$92,0)+IF('Foglio deposito'!$AF$198='Foglio deposito'!AE174,'RIPARTIZIONE FORZE SISMICHE'!$E$93,0)+IF('Foglio deposito'!$AF$199='Foglio deposito'!AE174,'RIPARTIZIONE FORZE SISMICHE'!$E$94,0)+IF('Foglio deposito'!$AF$200='Foglio deposito'!AE174,'RIPARTIZIONE FORZE SISMICHE'!$E$95,0)+IF('Foglio deposito'!$AF$201='Foglio deposito'!AE174,'RIPARTIZIONE FORZE SISMICHE'!$E$96,0)+IF('Foglio deposito'!$AF$202='Foglio deposito'!AE174,'RIPARTIZIONE FORZE SISMICHE'!$E$97,0)+IF('Foglio deposito'!$AF$203='Foglio deposito'!AE174,'RIPARTIZIONE FORZE SISMICHE'!$E$98,0)+IF('Foglio deposito'!$AF$204='Foglio deposito'!AE174,'RIPARTIZIONE FORZE SISMICHE'!$E$99,0)+IF('Foglio deposito'!$AF$205='Foglio deposito'!AE174,'RIPARTIZIONE FORZE SISMICHE'!$E$100,0)+IF('Foglio deposito'!$AF$206='Foglio deposito'!AE174,'RIPARTIZIONE FORZE SISMICHE'!$E$101,0)+IF('Foglio deposito'!$AF$207='Foglio deposito'!AE174,'RIPARTIZIONE FORZE SISMICHE'!$E$102,0)+IF('Foglio deposito'!$AF$208='Foglio deposito'!AE174,'RIPARTIZIONE FORZE SISMICHE'!$E$103,0)</f>
        <v>18.213496964684499</v>
      </c>
      <c r="U174" s="356">
        <f>'RIPARTIZIONE FORZE SISMICHE'!F24+IF('Foglio deposito'!$AF$169='Foglio deposito'!AE174,'RIPARTIZIONE FORZE SISMICHE'!$F$64,0)+IF('Foglio deposito'!$AF$170='Foglio deposito'!AE174,'RIPARTIZIONE FORZE SISMICHE'!$F$65,0)+IF('Foglio deposito'!$AF$171='Foglio deposito'!AE174,'RIPARTIZIONE FORZE SISMICHE'!$F$66,0)+IF('Foglio deposito'!$AF$172='Foglio deposito'!AE174,'RIPARTIZIONE FORZE SISMICHE'!$F$67,0)+IF('Foglio deposito'!$AF$173='Foglio deposito'!AE174,'RIPARTIZIONE FORZE SISMICHE'!$F$68,0)+IF('Foglio deposito'!$AF$174='Foglio deposito'!AE174,'RIPARTIZIONE FORZE SISMICHE'!$F$69,0)+IF('Foglio deposito'!$AF$175='Foglio deposito'!AE174,'RIPARTIZIONE FORZE SISMICHE'!$F$70,0)+IF('Foglio deposito'!$AF$176='Foglio deposito'!AE174,'RIPARTIZIONE FORZE SISMICHE'!$F$71,0)+IF('Foglio deposito'!$AF$177='Foglio deposito'!AE174,'RIPARTIZIONE FORZE SISMICHE'!$F$72,0)+IF('Foglio deposito'!$AF$178='Foglio deposito'!AE174,'RIPARTIZIONE FORZE SISMICHE'!$F$73,0)+IF('Foglio deposito'!$AF$179='Foglio deposito'!AE174,'RIPARTIZIONE FORZE SISMICHE'!$F$74,0)+IF('Foglio deposito'!$AF$180='Foglio deposito'!AE174,'RIPARTIZIONE FORZE SISMICHE'!$F$75,0)+IF('Foglio deposito'!$AF$181='Foglio deposito'!AE174,'RIPARTIZIONE FORZE SISMICHE'!$F$76,0)+IF('Foglio deposito'!$AF$182='Foglio deposito'!AE174,'RIPARTIZIONE FORZE SISMICHE'!$F$77,0)+IF('Foglio deposito'!$AF$183='Foglio deposito'!AE174,'RIPARTIZIONE FORZE SISMICHE'!$F$78,0)+IF('Foglio deposito'!$AF$184='Foglio deposito'!AE174,'RIPARTIZIONE FORZE SISMICHE'!$F$79,0)+IF('Foglio deposito'!$AF$185='Foglio deposito'!AE174,'RIPARTIZIONE FORZE SISMICHE'!$F$80,0)+IF('Foglio deposito'!$AF$186='Foglio deposito'!AE174,'RIPARTIZIONE FORZE SISMICHE'!$F$81,0)+IF('Foglio deposito'!$AF$187='Foglio deposito'!AE174,'RIPARTIZIONE FORZE SISMICHE'!$F$82,0)+IF('Foglio deposito'!$AF$188='Foglio deposito'!AE174,'RIPARTIZIONE FORZE SISMICHE'!$F$83,0)+IF('Foglio deposito'!$AF$189='Foglio deposito'!AE174,'RIPARTIZIONE FORZE SISMICHE'!$F$84,0)+IF('Foglio deposito'!$AF$190='Foglio deposito'!AE174,'RIPARTIZIONE FORZE SISMICHE'!$F$85,0)+IF('Foglio deposito'!$AF$191='Foglio deposito'!AE174,'RIPARTIZIONE FORZE SISMICHE'!$F$86,0)+IF('Foglio deposito'!$AF$192='Foglio deposito'!AE174,'RIPARTIZIONE FORZE SISMICHE'!$F$87,0)+IF('Foglio deposito'!$AF$193='Foglio deposito'!AE174,'RIPARTIZIONE FORZE SISMICHE'!$F$88,0)+IF('Foglio deposito'!$AF$194='Foglio deposito'!AE174,'RIPARTIZIONE FORZE SISMICHE'!$F$89,0)+IF('Foglio deposito'!$AF$195='Foglio deposito'!AE174,'RIPARTIZIONE FORZE SISMICHE'!$F$90,0)+IF('Foglio deposito'!$AF$196='Foglio deposito'!AE174,'RIPARTIZIONE FORZE SISMICHE'!$F$91,0)+IF('Foglio deposito'!$AF$197='Foglio deposito'!AE174,'RIPARTIZIONE FORZE SISMICHE'!$F$92,0)+IF('Foglio deposito'!$AF$198='Foglio deposito'!AE174,'RIPARTIZIONE FORZE SISMICHE'!$F$93,0)+IF('Foglio deposito'!$AF$199='Foglio deposito'!AE174,'RIPARTIZIONE FORZE SISMICHE'!$F$94,0)+IF('Foglio deposito'!$AF$200='Foglio deposito'!AE174,'RIPARTIZIONE FORZE SISMICHE'!$F$95,0)+IF('Foglio deposito'!$AF$201='Foglio deposito'!AE174,'RIPARTIZIONE FORZE SISMICHE'!$F$96,0)+IF('Foglio deposito'!$AF$202='Foglio deposito'!AE174,'RIPARTIZIONE FORZE SISMICHE'!$F$97,0)+IF('Foglio deposito'!$AF$203='Foglio deposito'!AE174,'RIPARTIZIONE FORZE SISMICHE'!$F$98,0)+IF('Foglio deposito'!$AF$204='Foglio deposito'!AE174,'RIPARTIZIONE FORZE SISMICHE'!$F$99,0)+IF('Foglio deposito'!$AF$205='Foglio deposito'!AE174,'RIPARTIZIONE FORZE SISMICHE'!$F$100,0)+IF('Foglio deposito'!$AF$206='Foglio deposito'!AE174,'RIPARTIZIONE FORZE SISMICHE'!$F$101,0)+IF('Foglio deposito'!$AF$207='Foglio deposito'!AE174,'RIPARTIZIONE FORZE SISMICHE'!$F$102,0)+IF('Foglio deposito'!$AF$208='Foglio deposito'!AE174,'RIPARTIZIONE FORZE SISMICHE'!$F$103,0)</f>
        <v>0</v>
      </c>
      <c r="V174" s="357">
        <f>'RIPARTIZIONE FORZE SISMICHE'!G24+IF('Foglio deposito'!$AF$169='Foglio deposito'!AE174,'RIPARTIZIONE FORZE SISMICHE'!$G$64,0)+IF('Foglio deposito'!$AF$170='Foglio deposito'!AE174,'RIPARTIZIONE FORZE SISMICHE'!$G$65,0)+IF('Foglio deposito'!$AF$171='Foglio deposito'!AE174,'RIPARTIZIONE FORZE SISMICHE'!$G$66,0)+IF('Foglio deposito'!$AF$172='Foglio deposito'!AE174,'RIPARTIZIONE FORZE SISMICHE'!$G$67,0)+IF('Foglio deposito'!$AF$173='Foglio deposito'!AE174,'RIPARTIZIONE FORZE SISMICHE'!$G$68,0)+IF('Foglio deposito'!$AF$174='Foglio deposito'!AE174,'RIPARTIZIONE FORZE SISMICHE'!$G$69,0)+IF('Foglio deposito'!$AF$175='Foglio deposito'!AE174,'RIPARTIZIONE FORZE SISMICHE'!$G$70,0)+IF('Foglio deposito'!$AF$176='Foglio deposito'!AE174,'RIPARTIZIONE FORZE SISMICHE'!$G$71,0)+IF('Foglio deposito'!$AF$177='Foglio deposito'!AE174,'RIPARTIZIONE FORZE SISMICHE'!$G$72,0)+IF('Foglio deposito'!$AF$178='Foglio deposito'!AE174,'RIPARTIZIONE FORZE SISMICHE'!$G$73,0)+IF('Foglio deposito'!$AF$179='Foglio deposito'!AE174,'RIPARTIZIONE FORZE SISMICHE'!$G$74,0)+IF('Foglio deposito'!$AF$180='Foglio deposito'!AE174,'RIPARTIZIONE FORZE SISMICHE'!$G$75,0)+IF('Foglio deposito'!$AF$181='Foglio deposito'!AE174,'RIPARTIZIONE FORZE SISMICHE'!$G$76,0)+IF('Foglio deposito'!$AF$182='Foglio deposito'!AE174,'RIPARTIZIONE FORZE SISMICHE'!$G$77,0)+IF('Foglio deposito'!$AF$183='Foglio deposito'!AE174,'RIPARTIZIONE FORZE SISMICHE'!$G$78,0)+IF('Foglio deposito'!$AF$184='Foglio deposito'!AE174,'RIPARTIZIONE FORZE SISMICHE'!$G$79,0)+IF('Foglio deposito'!$AF$185='Foglio deposito'!AE174,'RIPARTIZIONE FORZE SISMICHE'!$G$80,0)+IF('Foglio deposito'!$AF$186='Foglio deposito'!AE174,'RIPARTIZIONE FORZE SISMICHE'!$G$81,0)+IF('Foglio deposito'!$AF$187='Foglio deposito'!AE174,'RIPARTIZIONE FORZE SISMICHE'!$G$82,0)+IF('Foglio deposito'!$AF$188='Foglio deposito'!AE174,'RIPARTIZIONE FORZE SISMICHE'!$G$83,0)+IF('Foglio deposito'!$AF$189='Foglio deposito'!AE174,'RIPARTIZIONE FORZE SISMICHE'!$G$84,0)+IF('Foglio deposito'!$AF$190='Foglio deposito'!AE174,'RIPARTIZIONE FORZE SISMICHE'!$G$85,0)+IF('Foglio deposito'!$AF$191='Foglio deposito'!AE174,'RIPARTIZIONE FORZE SISMICHE'!$G$86,0)+IF('Foglio deposito'!$AF$192='Foglio deposito'!AE174,'RIPARTIZIONE FORZE SISMICHE'!$G$87,0)+IF('Foglio deposito'!$AF$193='Foglio deposito'!AE174,'RIPARTIZIONE FORZE SISMICHE'!$G$88,0)+IF('Foglio deposito'!$AF$194='Foglio deposito'!AE174,'RIPARTIZIONE FORZE SISMICHE'!$G$89,0)+IF('Foglio deposito'!$AF$195='Foglio deposito'!AE174,'RIPARTIZIONE FORZE SISMICHE'!$G$90,0)+IF('Foglio deposito'!$AF$196='Foglio deposito'!AE174,'RIPARTIZIONE FORZE SISMICHE'!$G$91,0)+IF('Foglio deposito'!$AF$197='Foglio deposito'!AE174,'RIPARTIZIONE FORZE SISMICHE'!$G$92,0)+IF('Foglio deposito'!$AF$198='Foglio deposito'!AE174,'RIPARTIZIONE FORZE SISMICHE'!$G$93,0)+IF('Foglio deposito'!$AF$199='Foglio deposito'!AE174,'RIPARTIZIONE FORZE SISMICHE'!$G$94,0)+IF('Foglio deposito'!$AF$200='Foglio deposito'!AE174,'RIPARTIZIONE FORZE SISMICHE'!$G$95,0)+IF('Foglio deposito'!$AF$201='Foglio deposito'!AE174,'RIPARTIZIONE FORZE SISMICHE'!$G$96,0)+IF('Foglio deposito'!$AF$202='Foglio deposito'!AE174,'RIPARTIZIONE FORZE SISMICHE'!$G$97,0)+IF('Foglio deposito'!$AF$203='Foglio deposito'!AE174,'RIPARTIZIONE FORZE SISMICHE'!$G$98,0)+IF('Foglio deposito'!$AF$204='Foglio deposito'!AE174,'RIPARTIZIONE FORZE SISMICHE'!$G$99,0)+IF('Foglio deposito'!$AF$205='Foglio deposito'!AE174,'RIPARTIZIONE FORZE SISMICHE'!$G$100,0)+IF('Foglio deposito'!$AF$206='Foglio deposito'!AE174,'RIPARTIZIONE FORZE SISMICHE'!$G$101,0)+IF('Foglio deposito'!$AF$207='Foglio deposito'!AE174,'RIPARTIZIONE FORZE SISMICHE'!$G$102,0)+IF('Foglio deposito'!$AF$208='Foglio deposito'!AE174,'RIPARTIZIONE FORZE SISMICHE'!$G$103,0)</f>
        <v>19.216589807827258</v>
      </c>
      <c r="W174" s="355">
        <f>'RIPARTIZIONE FORZE SISMICHE'!H24+IF('Foglio deposito'!$AF$169='Foglio deposito'!AE174,'RIPARTIZIONE FORZE SISMICHE'!$H$64,0)+IF('Foglio deposito'!$AF$170='Foglio deposito'!AE174,'RIPARTIZIONE FORZE SISMICHE'!$H$65,0)+IF('Foglio deposito'!$AF$171='Foglio deposito'!AE174,'RIPARTIZIONE FORZE SISMICHE'!$H$66,0)+IF('Foglio deposito'!$AF$172='Foglio deposito'!AE174,'RIPARTIZIONE FORZE SISMICHE'!$H$67,0)+IF('Foglio deposito'!$AF$173='Foglio deposito'!AE174,'RIPARTIZIONE FORZE SISMICHE'!$H$67,0)+IF('Foglio deposito'!$AF$174='Foglio deposito'!AE174,'RIPARTIZIONE FORZE SISMICHE'!$H$69,0)+IF('Foglio deposito'!$AF$175='Foglio deposito'!AE174,'RIPARTIZIONE FORZE SISMICHE'!$H$70,0)+IF('Foglio deposito'!$AF$176='Foglio deposito'!AE174,'RIPARTIZIONE FORZE SISMICHE'!$H$71,0)+IF('Foglio deposito'!$AF$177='Foglio deposito'!AE174,'RIPARTIZIONE FORZE SISMICHE'!$H$72,0)+IF('Foglio deposito'!$AF$178='Foglio deposito'!AE174,'RIPARTIZIONE FORZE SISMICHE'!$H$73,0)+IF('Foglio deposito'!$AF$179='Foglio deposito'!AE174,'RIPARTIZIONE FORZE SISMICHE'!$H$74,0)+IF('Foglio deposito'!$AF$180='Foglio deposito'!AE174,'RIPARTIZIONE FORZE SISMICHE'!$H$75,0)+IF('Foglio deposito'!$AF$181='Foglio deposito'!AE174,'RIPARTIZIONE FORZE SISMICHE'!$H$76,0)+IF('Foglio deposito'!$AF$182='Foglio deposito'!AE174,'RIPARTIZIONE FORZE SISMICHE'!$H$77,0)+IF('Foglio deposito'!$AF$183='Foglio deposito'!AE174,'RIPARTIZIONE FORZE SISMICHE'!$H$78,0)+IF('Foglio deposito'!$AF$184='Foglio deposito'!AE174,'RIPARTIZIONE FORZE SISMICHE'!$H$79,0)+IF('Foglio deposito'!$AF$185='Foglio deposito'!AE174,'RIPARTIZIONE FORZE SISMICHE'!$H$80,0)+IF('Foglio deposito'!$AF$186='Foglio deposito'!AE174,'RIPARTIZIONE FORZE SISMICHE'!$H$81,0)+IF('Foglio deposito'!$AF$187='Foglio deposito'!AE174,'RIPARTIZIONE FORZE SISMICHE'!$H$82,0)+IF('Foglio deposito'!$AF$188='Foglio deposito'!AE174,'RIPARTIZIONE FORZE SISMICHE'!$H$83,0)+IF('Foglio deposito'!$AF$189='Foglio deposito'!AE174,'RIPARTIZIONE FORZE SISMICHE'!$H$84,0)+IF('Foglio deposito'!$AF$190='Foglio deposito'!AE174,'RIPARTIZIONE FORZE SISMICHE'!$H$85,0)+IF('Foglio deposito'!$AF$191='Foglio deposito'!AE174,'RIPARTIZIONE FORZE SISMICHE'!$H$86,0)+IF('Foglio deposito'!$AF$192='Foglio deposito'!AE174,'RIPARTIZIONE FORZE SISMICHE'!$H$87,0)+IF('Foglio deposito'!$AF$193='Foglio deposito'!AE174,'RIPARTIZIONE FORZE SISMICHE'!$H$88,0)+IF('Foglio deposito'!$AF$194='Foglio deposito'!AE174,'RIPARTIZIONE FORZE SISMICHE'!$H$89,0)+IF('Foglio deposito'!$AF$195='Foglio deposito'!AE174,'RIPARTIZIONE FORZE SISMICHE'!$H$90,0)+IF('Foglio deposito'!$AF$196='Foglio deposito'!AE174,'RIPARTIZIONE FORZE SISMICHE'!$H$91,0)+IF('Foglio deposito'!$AF$197='Foglio deposito'!AE174,'RIPARTIZIONE FORZE SISMICHE'!$H$92,0)+IF('Foglio deposito'!$AF$198='Foglio deposito'!AE174,'RIPARTIZIONE FORZE SISMICHE'!$H$93,0)+IF('Foglio deposito'!$AF$199='Foglio deposito'!AE174,'RIPARTIZIONE FORZE SISMICHE'!$H$94,0)+IF('Foglio deposito'!$AF$200='Foglio deposito'!AE174,'RIPARTIZIONE FORZE SISMICHE'!$H$95,0)+IF('Foglio deposito'!$AF$201='Foglio deposito'!AE174,'RIPARTIZIONE FORZE SISMICHE'!$H$96,0)+IF('Foglio deposito'!$AF$202='Foglio deposito'!AE174,'RIPARTIZIONE FORZE SISMICHE'!$H$97,0)+IF('Foglio deposito'!$AF$203='Foglio deposito'!AE174,'RIPARTIZIONE FORZE SISMICHE'!$H$98,0)+IF('Foglio deposito'!$AF$204='Foglio deposito'!AE174,'RIPARTIZIONE FORZE SISMICHE'!$H$99,0)+IF('Foglio deposito'!$AF$205='Foglio deposito'!AE174,'RIPARTIZIONE FORZE SISMICHE'!$H$100,0)+IF('Foglio deposito'!$AF$206='Foglio deposito'!AE174,'RIPARTIZIONE FORZE SISMICHE'!$H$101,0)+IF('Foglio deposito'!$AF$207='Foglio deposito'!AE174,'RIPARTIZIONE FORZE SISMICHE'!$H$102,0)+IF('Foglio deposito'!$AF$208='Foglio deposito'!AE174,'RIPARTIZIONE FORZE SISMICHE'!$H$103,0)</f>
        <v>0</v>
      </c>
      <c r="X174" s="142"/>
      <c r="Y174" s="142">
        <f>IF('Foglio deposito'!$AF$169='Foglio deposito'!AE174,'RIPARTIZIONE FORZE SISMICHE'!$G$64,0)+IF('Foglio deposito'!$AF$170='Foglio deposito'!AE174,'RIPARTIZIONE FORZE SISMICHE'!$G$65,0)+IF('Foglio deposito'!$AF$171='Foglio deposito'!AE174,'RIPARTIZIONE FORZE SISMICHE'!$G$66,0)+IF('Foglio deposito'!$AF$172='Foglio deposito'!AE174,'RIPARTIZIONE FORZE SISMICHE'!$G$67,0)+IF('Foglio deposito'!$AF$173='Foglio deposito'!AE174,'RIPARTIZIONE FORZE SISMICHE'!$G$68,0)+IF('Foglio deposito'!$AF$174='Foglio deposito'!AE174,'RIPARTIZIONE FORZE SISMICHE'!$G$69,0)+IF('Foglio deposito'!$AF$175='Foglio deposito'!AE174,'RIPARTIZIONE FORZE SISMICHE'!$G$70,0)+IF('Foglio deposito'!$AF$176='Foglio deposito'!AE174,'RIPARTIZIONE FORZE SISMICHE'!$G$71,0)+IF('Foglio deposito'!$AF$177='Foglio deposito'!AE174,'RIPARTIZIONE FORZE SISMICHE'!$G$72,0)+IF('Foglio deposito'!$AF$178='Foglio deposito'!AE174,'RIPARTIZIONE FORZE SISMICHE'!$G$73,0)+IF('Foglio deposito'!$AF$179='Foglio deposito'!AE174,'RIPARTIZIONE FORZE SISMICHE'!$G$74,0)+IF('Foglio deposito'!$AF$180='Foglio deposito'!AE174,'RIPARTIZIONE FORZE SISMICHE'!$G$75,0)+IF('Foglio deposito'!$AF$181='Foglio deposito'!AE174,'RIPARTIZIONE FORZE SISMICHE'!$G$76,0)+IF('Foglio deposito'!$AF$182='Foglio deposito'!AE174,'RIPARTIZIONE FORZE SISMICHE'!$G$77,0)+IF('Foglio deposito'!$AF$183='Foglio deposito'!AE174,'RIPARTIZIONE FORZE SISMICHE'!$G$78,0)+IF('Foglio deposito'!$AF$184='Foglio deposito'!AE174,'RIPARTIZIONE FORZE SISMICHE'!$G$79,0)+IF('Foglio deposito'!$AF$185='Foglio deposito'!AE174,'RIPARTIZIONE FORZE SISMICHE'!$G$80,0)+IF('Foglio deposito'!$AF$186='Foglio deposito'!AE174,'RIPARTIZIONE FORZE SISMICHE'!$G$81,0)+IF('Foglio deposito'!$AF$187='Foglio deposito'!AE174,'RIPARTIZIONE FORZE SISMICHE'!$G$82,0)+IF('Foglio deposito'!$AF$188='Foglio deposito'!AE174,'RIPARTIZIONE FORZE SISMICHE'!$G$83,0)+IF('Foglio deposito'!$AF$189='Foglio deposito'!AE174,'RIPARTIZIONE FORZE SISMICHE'!$G$84,0)+IF('Foglio deposito'!$AF$190='Foglio deposito'!AE174,'RIPARTIZIONE FORZE SISMICHE'!$G$85,0)+IF('Foglio deposito'!$AF$191='Foglio deposito'!AE174,'RIPARTIZIONE FORZE SISMICHE'!$G$86,0)+IF('Foglio deposito'!$AF$192='Foglio deposito'!AE174,'RIPARTIZIONE FORZE SISMICHE'!$G$87,0)+IF('Foglio deposito'!$AF$193='Foglio deposito'!AE174,'RIPARTIZIONE FORZE SISMICHE'!$G$88,0)+IF('Foglio deposito'!$AF$194='Foglio deposito'!AE174,'RIPARTIZIONE FORZE SISMICHE'!$G$89,0)+IF('Foglio deposito'!$AF$195='Foglio deposito'!AE174,'RIPARTIZIONE FORZE SISMICHE'!$G$90,0)+IF('Foglio deposito'!$AF$196='Foglio deposito'!AE174,'RIPARTIZIONE FORZE SISMICHE'!$G$91,0)+IF('Foglio deposito'!$AF$197='Foglio deposito'!AE174,'RIPARTIZIONE FORZE SISMICHE'!$G$92,0)+IF('Foglio deposito'!$AF$198='Foglio deposito'!AE174,'RIPARTIZIONE FORZE SISMICHE'!$G$93,0)+IF('Foglio deposito'!$AF$199='Foglio deposito'!AE174,'RIPARTIZIONE FORZE SISMICHE'!$G$94,0)+IF('Foglio deposito'!$AF$200='Foglio deposito'!AE174,'RIPARTIZIONE FORZE SISMICHE'!$G$95,0)+IF('Foglio deposito'!$AF$201='Foglio deposito'!AE174,'RIPARTIZIONE FORZE SISMICHE'!$G$96,0)+IF('Foglio deposito'!$AF$202='Foglio deposito'!AE174,'RIPARTIZIONE FORZE SISMICHE'!$G$97,0)+IF('Foglio deposito'!$AF$203='Foglio deposito'!AE174,'RIPARTIZIONE FORZE SISMICHE'!$G$98,0)+IF('Foglio deposito'!$AF$204='Foglio deposito'!AE174,'RIPARTIZIONE FORZE SISMICHE'!$G$99,0)+IF('Foglio deposito'!$AF$205='Foglio deposito'!AE174,'RIPARTIZIONE FORZE SISMICHE'!$G$100,0)+IF('Foglio deposito'!$AF$206='Foglio deposito'!AE174,'RIPARTIZIONE FORZE SISMICHE'!$G$101,0)+IF('Foglio deposito'!$AF$207='Foglio deposito'!AE174,'RIPARTIZIONE FORZE SISMICHE'!$G$102,0)+IF('Foglio deposito'!$AF$208='Foglio deposito'!AE174,'RIPARTIZIONE FORZE SISMICHE'!$G$103,0)</f>
        <v>17.403919507070171</v>
      </c>
      <c r="Z174" s="142">
        <f>IF('Foglio deposito'!$AF$169='Foglio deposito'!AE174,'RIPARTIZIONE FORZE SISMICHE'!$H$64,0)+IF('Foglio deposito'!$AF$170='Foglio deposito'!AE174,'RIPARTIZIONE FORZE SISMICHE'!$H$65,0)+IF('Foglio deposito'!$AF$171='Foglio deposito'!AE174,'RIPARTIZIONE FORZE SISMICHE'!$H$66,0)+IF('Foglio deposito'!$AF$172='Foglio deposito'!AE174,'RIPARTIZIONE FORZE SISMICHE'!$H$67,0)+IF('Foglio deposito'!$AF$173='Foglio deposito'!AE174,'RIPARTIZIONE FORZE SISMICHE'!$H$67,0)+IF('Foglio deposito'!$AF$174='Foglio deposito'!AE174,'RIPARTIZIONE FORZE SISMICHE'!$H$69,0)+IF('Foglio deposito'!$AF$175='Foglio deposito'!AE174,'RIPARTIZIONE FORZE SISMICHE'!$H$70,0)+IF('Foglio deposito'!$AF$176='Foglio deposito'!AE174,'RIPARTIZIONE FORZE SISMICHE'!$H$71,0)+IF('Foglio deposito'!$AF$177='Foglio deposito'!AE174,'RIPARTIZIONE FORZE SISMICHE'!$H$72,0)+IF('Foglio deposito'!$AF$178='Foglio deposito'!AE174,'RIPARTIZIONE FORZE SISMICHE'!$H$73,0)+IF('Foglio deposito'!$AF$179='Foglio deposito'!AE174,'RIPARTIZIONE FORZE SISMICHE'!$H$74,0)+IF('Foglio deposito'!$AF$180='Foglio deposito'!AE174,'RIPARTIZIONE FORZE SISMICHE'!$H$75,0)+IF('Foglio deposito'!$AF$181='Foglio deposito'!AE174,'RIPARTIZIONE FORZE SISMICHE'!$H$76,0)+IF('Foglio deposito'!$AF$182='Foglio deposito'!AE174,'RIPARTIZIONE FORZE SISMICHE'!$H$77,0)+IF('Foglio deposito'!$AF$183='Foglio deposito'!AE174,'RIPARTIZIONE FORZE SISMICHE'!$H$78,0)+IF('Foglio deposito'!$AF$184='Foglio deposito'!AE174,'RIPARTIZIONE FORZE SISMICHE'!$H$79,0)+IF('Foglio deposito'!$AF$185='Foglio deposito'!AE174,'RIPARTIZIONE FORZE SISMICHE'!$H$80,0)+IF('Foglio deposito'!$AF$186='Foglio deposito'!AE174,'RIPARTIZIONE FORZE SISMICHE'!$H$81,0)+IF('Foglio deposito'!$AF$187='Foglio deposito'!AE174,'RIPARTIZIONE FORZE SISMICHE'!$H$82,0)+IF('Foglio deposito'!$AF$188='Foglio deposito'!AE174,'RIPARTIZIONE FORZE SISMICHE'!$H$83,0)+IF('Foglio deposito'!$AF$189='Foglio deposito'!AE174,'RIPARTIZIONE FORZE SISMICHE'!$H$84,0)+IF('Foglio deposito'!$AF$190='Foglio deposito'!AE174,'RIPARTIZIONE FORZE SISMICHE'!$H$85,0)+IF('Foglio deposito'!$AF$191='Foglio deposito'!AE174,'RIPARTIZIONE FORZE SISMICHE'!$H$86,0)+IF('Foglio deposito'!$AF$192='Foglio deposito'!AE174,'RIPARTIZIONE FORZE SISMICHE'!$H$87,0)+IF('Foglio deposito'!$AF$193='Foglio deposito'!AE174,'RIPARTIZIONE FORZE SISMICHE'!$H$88,0)+IF('Foglio deposito'!$AF$194='Foglio deposito'!AE174,'RIPARTIZIONE FORZE SISMICHE'!$H$89,0)+IF('Foglio deposito'!$AF$195='Foglio deposito'!AE174,'RIPARTIZIONE FORZE SISMICHE'!$H$90,0)+IF('Foglio deposito'!$AF$196='Foglio deposito'!AE174,'RIPARTIZIONE FORZE SISMICHE'!$H$91,0)+IF('Foglio deposito'!$AF$197='Foglio deposito'!AE174,'RIPARTIZIONE FORZE SISMICHE'!$H$92,0)+IF('Foglio deposito'!$AF$198='Foglio deposito'!AE174,'RIPARTIZIONE FORZE SISMICHE'!$H$93,0)+IF('Foglio deposito'!$AF$199='Foglio deposito'!AE174,'RIPARTIZIONE FORZE SISMICHE'!$H$94,0)+IF('Foglio deposito'!$AF$200='Foglio deposito'!AE174,'RIPARTIZIONE FORZE SISMICHE'!$H$95,0)+IF('Foglio deposito'!$AF$201='Foglio deposito'!AE174,'RIPARTIZIONE FORZE SISMICHE'!$H$96,0)+IF('Foglio deposito'!$AF$202='Foglio deposito'!AE174,'RIPARTIZIONE FORZE SISMICHE'!$H$97,0)+IF('Foglio deposito'!$AF$203='Foglio deposito'!AE174,'RIPARTIZIONE FORZE SISMICHE'!$H$98,0)+IF('Foglio deposito'!$AF$204='Foglio deposito'!AE174,'RIPARTIZIONE FORZE SISMICHE'!$H$99,0)+IF('Foglio deposito'!$AF$205='Foglio deposito'!AE174,'RIPARTIZIONE FORZE SISMICHE'!$H$100,0)+IF('Foglio deposito'!$AF$206='Foglio deposito'!AE174,'RIPARTIZIONE FORZE SISMICHE'!$H$101,0)+IF('Foglio deposito'!$AF$207='Foglio deposito'!AE174,'RIPARTIZIONE FORZE SISMICHE'!$H$102,0)+IF('Foglio deposito'!$AF$208='Foglio deposito'!AE174,'RIPARTIZIONE FORZE SISMICHE'!$H$103,0)</f>
        <v>0</v>
      </c>
      <c r="AB174" s="354">
        <f>'DATI STRUTTURA'!B26</f>
        <v>5</v>
      </c>
      <c r="AC174" s="359">
        <f>'DATI STRUTTURA'!H75</f>
        <v>4</v>
      </c>
      <c r="AE174" s="362">
        <f>'DATI STRUTTURA'!B27</f>
        <v>6</v>
      </c>
      <c r="AF174" s="364">
        <f>'DATI STRUTTURA'!H76</f>
        <v>5</v>
      </c>
      <c r="AJ174" s="490">
        <f>IF('Foglio deposito'!$AF$169='Foglio deposito'!AE174,'Foglio deposito'!$N$118,0)+IF('Foglio deposito'!$AF$170='Foglio deposito'!AE174,'Foglio deposito'!$N$119,0)+IF('Foglio deposito'!$AF$171='Foglio deposito'!AE174,'Foglio deposito'!$N$120,0)+IF('Foglio deposito'!$AF$172='Foglio deposito'!AE174,'Foglio deposito'!$N$121,0)+IF('Foglio deposito'!$AF$173='Foglio deposito'!AE174,'Foglio deposito'!$N$122,0)+IF('Foglio deposito'!$AF$174='Foglio deposito'!AE174,'Foglio deposito'!$N$123,0)+IF('Foglio deposito'!$AF$175='Foglio deposito'!AE174,'Foglio deposito'!$N$124,0)+IF('Foglio deposito'!$AF$176='Foglio deposito'!AE174,'Foglio deposito'!$N$125,0)+IF('Foglio deposito'!$AF$177='Foglio deposito'!AE174,'Foglio deposito'!$N$126,0)+IF('Foglio deposito'!$AF$178='Foglio deposito'!AE174,'Foglio deposito'!$N$127,0)+IF('Foglio deposito'!$AF$179='Foglio deposito'!AE174,'Foglio deposito'!$N$128,0)+IF('Foglio deposito'!$AF$180='Foglio deposito'!AE174,'Foglio deposito'!$N$129,0)+IF('Foglio deposito'!$AF$181='Foglio deposito'!AE174,'Foglio deposito'!$N$130,0)+IF('Foglio deposito'!$AF$182='Foglio deposito'!AE174,'Foglio deposito'!$N$131,0)+IF('Foglio deposito'!$AF$183='Foglio deposito'!AE174,'Foglio deposito'!$N$132,0)+IF('Foglio deposito'!$AF$184='Foglio deposito'!AE174,'Foglio deposito'!$N$133,0)+IF('Foglio deposito'!$AF$185='Foglio deposito'!AE174,'Foglio deposito'!$N$134,0)+IF('Foglio deposito'!$AF$186='Foglio deposito'!AE174,'Foglio deposito'!$N$135,0)+IF('Foglio deposito'!$AF$187='Foglio deposito'!AE174,'Foglio deposito'!$N$136,0)+IF('Foglio deposito'!$AF$188='Foglio deposito'!AE174,'Foglio deposito'!$N$137,0)+IF('Foglio deposito'!$AF$189='Foglio deposito'!AE174,'Foglio deposito'!$N$138,0)+IF('Foglio deposito'!$AF$190='Foglio deposito'!AE174,'Foglio deposito'!$N$139,0)+IF('Foglio deposito'!$AF$191='Foglio deposito'!AE174,'Foglio deposito'!$N$140,0)+IF('Foglio deposito'!$AF$192='Foglio deposito'!AE174,'Foglio deposito'!$N$141,0)+IF('Foglio deposito'!$AF$193='Foglio deposito'!AE174,'Foglio deposito'!$N$142,0)+IF('Foglio deposito'!$AF$194='Foglio deposito'!AE174,'Foglio deposito'!$N$144,0)+IF('Foglio deposito'!$AF$195='Foglio deposito'!AE174,'Foglio deposito'!$N$143,0)+IF('Foglio deposito'!$AF$196='Foglio deposito'!AE174,'Foglio deposito'!$N$145,0)+IF('Foglio deposito'!$AF$197='Foglio deposito'!AE174,'Foglio deposito'!$N$146,0)+IF('Foglio deposito'!$AF$198='Foglio deposito'!AE174,'Foglio deposito'!$N$147,0)+IF('Foglio deposito'!$AF$199='Foglio deposito'!AE174,'Foglio deposito'!$N$148,0)+IF('Foglio deposito'!$AF$200='Foglio deposito'!AE174,'Foglio deposito'!$N$149,0)+IF('Foglio deposito'!$AF$201='Foglio deposito'!AE174,'Foglio deposito'!$N$150,0)+IF('Foglio deposito'!$AF$202='Foglio deposito'!AE174,'Foglio deposito'!$N$151,0)+IF('Foglio deposito'!$AF$203='Foglio deposito'!AE174,'Foglio deposito'!$N$152,0)+IF('Foglio deposito'!$AF$204='Foglio deposito'!AE174,'Foglio deposito'!$N$153,0)+IF('Foglio deposito'!$AF$205='Foglio deposito'!AE174,'Foglio deposito'!$N$154,0)+IF('Foglio deposito'!$AF$206='Foglio deposito'!AE174,'Foglio deposito'!$N$155,0)+IF('Foglio deposito'!$AF$207='Foglio deposito'!AE174,'Foglio deposito'!$N$156,0)+IF('Foglio deposito'!$AF$208='Foglio deposito'!AE174,'Foglio deposito'!$N$157,0)+'DATI STRUTTURA'!J27</f>
        <v>31.943999999999999</v>
      </c>
      <c r="AK174" s="490">
        <f>'Foglio deposito'!N123</f>
        <v>21.203199999999999</v>
      </c>
    </row>
    <row r="175" spans="2:37" x14ac:dyDescent="0.25">
      <c r="B175" s="345" t="s">
        <v>213</v>
      </c>
      <c r="D175" s="345" t="s">
        <v>213</v>
      </c>
      <c r="G175" s="95"/>
      <c r="H175" s="95"/>
      <c r="I175" s="96"/>
      <c r="K175" s="95"/>
      <c r="L175" s="95"/>
      <c r="M175" s="96"/>
      <c r="O175" s="5" t="s">
        <v>215</v>
      </c>
      <c r="Q175" s="5" t="s">
        <v>215</v>
      </c>
      <c r="T175" s="357">
        <f>'RIPARTIZIONE FORZE SISMICHE'!E25+IF('Foglio deposito'!$AF$169='Foglio deposito'!AE175,'RIPARTIZIONE FORZE SISMICHE'!$E$64,0)+IF('Foglio deposito'!$AF$170='Foglio deposito'!AE175,'RIPARTIZIONE FORZE SISMICHE'!$E$65,0)+IF('Foglio deposito'!$AF$171='Foglio deposito'!AE175,'RIPARTIZIONE FORZE SISMICHE'!$E$66,0)+IF('Foglio deposito'!$AF$172='Foglio deposito'!AE175,'RIPARTIZIONE FORZE SISMICHE'!$E$67,0)+IF('Foglio deposito'!$AF$173='Foglio deposito'!AE175,'RIPARTIZIONE FORZE SISMICHE'!$E$68,0)+IF('Foglio deposito'!$AF$174='Foglio deposito'!AE175,'RIPARTIZIONE FORZE SISMICHE'!$E$69,0)+IF('Foglio deposito'!$AF$175='Foglio deposito'!AE175,'RIPARTIZIONE FORZE SISMICHE'!$E$70,0)+IF('Foglio deposito'!$AF$176='Foglio deposito'!AE175,'RIPARTIZIONE FORZE SISMICHE'!$E$71,0)+IF('Foglio deposito'!$AF$177='Foglio deposito'!AE175,'RIPARTIZIONE FORZE SISMICHE'!$E$72,0)+IF('Foglio deposito'!$AF$178='Foglio deposito'!AE175,'RIPARTIZIONE FORZE SISMICHE'!$E$73,0)+IF('Foglio deposito'!$AF$179='Foglio deposito'!AE175,'RIPARTIZIONE FORZE SISMICHE'!$E$74,0)+IF('Foglio deposito'!$AF$180='Foglio deposito'!AE175,'RIPARTIZIONE FORZE SISMICHE'!$E$75,0)+IF('Foglio deposito'!$AF$181='Foglio deposito'!AE175,'RIPARTIZIONE FORZE SISMICHE'!$E$76,0)+IF('Foglio deposito'!$AF$182='Foglio deposito'!AE175,'RIPARTIZIONE FORZE SISMICHE'!$E$77,0)+IF('Foglio deposito'!$AF$183='Foglio deposito'!AE175,'RIPARTIZIONE FORZE SISMICHE'!$E$78,0)+IF('Foglio deposito'!$AF$184='Foglio deposito'!AE175,'RIPARTIZIONE FORZE SISMICHE'!$E$79,0)+IF('Foglio deposito'!$AF$185='Foglio deposito'!AE175,'RIPARTIZIONE FORZE SISMICHE'!$E$80,0)+IF('Foglio deposito'!$AF$186='Foglio deposito'!AE175,'RIPARTIZIONE FORZE SISMICHE'!$E$81,0)+IF('Foglio deposito'!$AF$187='Foglio deposito'!AE175,'RIPARTIZIONE FORZE SISMICHE'!$E$82,0)+IF('Foglio deposito'!$AF$188='Foglio deposito'!AE175,'RIPARTIZIONE FORZE SISMICHE'!$E$83,0)+IF('Foglio deposito'!$AF$189='Foglio deposito'!AE175,'RIPARTIZIONE FORZE SISMICHE'!$E$84,0)+IF('Foglio deposito'!$AF$190='Foglio deposito'!AE175,'RIPARTIZIONE FORZE SISMICHE'!$E$85,0)+IF('Foglio deposito'!$AF$191='Foglio deposito'!AE175,'RIPARTIZIONE FORZE SISMICHE'!$E$86,0)+IF('Foglio deposito'!$AF$192='Foglio deposito'!AE175,'RIPARTIZIONE FORZE SISMICHE'!$E$87,0)+IF('Foglio deposito'!$AF$193='Foglio deposito'!AE175,'RIPARTIZIONE FORZE SISMICHE'!$E$88,0)+IF('Foglio deposito'!$AF$194='Foglio deposito'!AE175,'RIPARTIZIONE FORZE SISMICHE'!$E$89,0)+IF('Foglio deposito'!$AF$195='Foglio deposito'!AE175,'RIPARTIZIONE FORZE SISMICHE'!$E$90,0)+IF('Foglio deposito'!$AF$196='Foglio deposito'!AE175,'RIPARTIZIONE FORZE SISMICHE'!$E$91,0)+IF('Foglio deposito'!$AF$197='Foglio deposito'!AE175,'RIPARTIZIONE FORZE SISMICHE'!$E$92,0)+IF('Foglio deposito'!$AF$198='Foglio deposito'!AE175,'RIPARTIZIONE FORZE SISMICHE'!$E$93,0)+IF('Foglio deposito'!$AF$199='Foglio deposito'!AE175,'RIPARTIZIONE FORZE SISMICHE'!$E$94,0)+IF('Foglio deposito'!$AF$200='Foglio deposito'!AE175,'RIPARTIZIONE FORZE SISMICHE'!$E$95,0)+IF('Foglio deposito'!$AF$201='Foglio deposito'!AE175,'RIPARTIZIONE FORZE SISMICHE'!$E$96,0)+IF('Foglio deposito'!$AF$202='Foglio deposito'!AE175,'RIPARTIZIONE FORZE SISMICHE'!$E$97,0)+IF('Foglio deposito'!$AF$203='Foglio deposito'!AE175,'RIPARTIZIONE FORZE SISMICHE'!$E$98,0)+IF('Foglio deposito'!$AF$204='Foglio deposito'!AE175,'RIPARTIZIONE FORZE SISMICHE'!$E$99,0)+IF('Foglio deposito'!$AF$205='Foglio deposito'!AE175,'RIPARTIZIONE FORZE SISMICHE'!$E$100,0)+IF('Foglio deposito'!$AF$206='Foglio deposito'!AE175,'RIPARTIZIONE FORZE SISMICHE'!$E$101,0)+IF('Foglio deposito'!$AF$207='Foglio deposito'!AE175,'RIPARTIZIONE FORZE SISMICHE'!$E$102,0)+IF('Foglio deposito'!$AF$208='Foglio deposito'!AE175,'RIPARTIZIONE FORZE SISMICHE'!$E$103,0)</f>
        <v>6.8394132928432194</v>
      </c>
      <c r="U175" s="356">
        <f>'RIPARTIZIONE FORZE SISMICHE'!F25+IF('Foglio deposito'!$AF$169='Foglio deposito'!AE175,'RIPARTIZIONE FORZE SISMICHE'!$F$64,0)+IF('Foglio deposito'!$AF$170='Foglio deposito'!AE175,'RIPARTIZIONE FORZE SISMICHE'!$F$65,0)+IF('Foglio deposito'!$AF$171='Foglio deposito'!AE175,'RIPARTIZIONE FORZE SISMICHE'!$F$66,0)+IF('Foglio deposito'!$AF$172='Foglio deposito'!AE175,'RIPARTIZIONE FORZE SISMICHE'!$F$67,0)+IF('Foglio deposito'!$AF$173='Foglio deposito'!AE175,'RIPARTIZIONE FORZE SISMICHE'!$F$68,0)+IF('Foglio deposito'!$AF$174='Foglio deposito'!AE175,'RIPARTIZIONE FORZE SISMICHE'!$F$69,0)+IF('Foglio deposito'!$AF$175='Foglio deposito'!AE175,'RIPARTIZIONE FORZE SISMICHE'!$F$70,0)+IF('Foglio deposito'!$AF$176='Foglio deposito'!AE175,'RIPARTIZIONE FORZE SISMICHE'!$F$71,0)+IF('Foglio deposito'!$AF$177='Foglio deposito'!AE175,'RIPARTIZIONE FORZE SISMICHE'!$F$72,0)+IF('Foglio deposito'!$AF$178='Foglio deposito'!AE175,'RIPARTIZIONE FORZE SISMICHE'!$F$73,0)+IF('Foglio deposito'!$AF$179='Foglio deposito'!AE175,'RIPARTIZIONE FORZE SISMICHE'!$F$74,0)+IF('Foglio deposito'!$AF$180='Foglio deposito'!AE175,'RIPARTIZIONE FORZE SISMICHE'!$F$75,0)+IF('Foglio deposito'!$AF$181='Foglio deposito'!AE175,'RIPARTIZIONE FORZE SISMICHE'!$F$76,0)+IF('Foglio deposito'!$AF$182='Foglio deposito'!AE175,'RIPARTIZIONE FORZE SISMICHE'!$F$77,0)+IF('Foglio deposito'!$AF$183='Foglio deposito'!AE175,'RIPARTIZIONE FORZE SISMICHE'!$F$78,0)+IF('Foglio deposito'!$AF$184='Foglio deposito'!AE175,'RIPARTIZIONE FORZE SISMICHE'!$F$79,0)+IF('Foglio deposito'!$AF$185='Foglio deposito'!AE175,'RIPARTIZIONE FORZE SISMICHE'!$F$80,0)+IF('Foglio deposito'!$AF$186='Foglio deposito'!AE175,'RIPARTIZIONE FORZE SISMICHE'!$F$81,0)+IF('Foglio deposito'!$AF$187='Foglio deposito'!AE175,'RIPARTIZIONE FORZE SISMICHE'!$F$82,0)+IF('Foglio deposito'!$AF$188='Foglio deposito'!AE175,'RIPARTIZIONE FORZE SISMICHE'!$F$83,0)+IF('Foglio deposito'!$AF$189='Foglio deposito'!AE175,'RIPARTIZIONE FORZE SISMICHE'!$F$84,0)+IF('Foglio deposito'!$AF$190='Foglio deposito'!AE175,'RIPARTIZIONE FORZE SISMICHE'!$F$85,0)+IF('Foglio deposito'!$AF$191='Foglio deposito'!AE175,'RIPARTIZIONE FORZE SISMICHE'!$F$86,0)+IF('Foglio deposito'!$AF$192='Foglio deposito'!AE175,'RIPARTIZIONE FORZE SISMICHE'!$F$87,0)+IF('Foglio deposito'!$AF$193='Foglio deposito'!AE175,'RIPARTIZIONE FORZE SISMICHE'!$F$88,0)+IF('Foglio deposito'!$AF$194='Foglio deposito'!AE175,'RIPARTIZIONE FORZE SISMICHE'!$F$89,0)+IF('Foglio deposito'!$AF$195='Foglio deposito'!AE175,'RIPARTIZIONE FORZE SISMICHE'!$F$90,0)+IF('Foglio deposito'!$AF$196='Foglio deposito'!AE175,'RIPARTIZIONE FORZE SISMICHE'!$F$91,0)+IF('Foglio deposito'!$AF$197='Foglio deposito'!AE175,'RIPARTIZIONE FORZE SISMICHE'!$F$92,0)+IF('Foglio deposito'!$AF$198='Foglio deposito'!AE175,'RIPARTIZIONE FORZE SISMICHE'!$F$93,0)+IF('Foglio deposito'!$AF$199='Foglio deposito'!AE175,'RIPARTIZIONE FORZE SISMICHE'!$F$94,0)+IF('Foglio deposito'!$AF$200='Foglio deposito'!AE175,'RIPARTIZIONE FORZE SISMICHE'!$F$95,0)+IF('Foglio deposito'!$AF$201='Foglio deposito'!AE175,'RIPARTIZIONE FORZE SISMICHE'!$F$96,0)+IF('Foglio deposito'!$AF$202='Foglio deposito'!AE175,'RIPARTIZIONE FORZE SISMICHE'!$F$97,0)+IF('Foglio deposito'!$AF$203='Foglio deposito'!AE175,'RIPARTIZIONE FORZE SISMICHE'!$F$98,0)+IF('Foglio deposito'!$AF$204='Foglio deposito'!AE175,'RIPARTIZIONE FORZE SISMICHE'!$F$99,0)+IF('Foglio deposito'!$AF$205='Foglio deposito'!AE175,'RIPARTIZIONE FORZE SISMICHE'!$F$100,0)+IF('Foglio deposito'!$AF$206='Foglio deposito'!AE175,'RIPARTIZIONE FORZE SISMICHE'!$F$101,0)+IF('Foglio deposito'!$AF$207='Foglio deposito'!AE175,'RIPARTIZIONE FORZE SISMICHE'!$F$102,0)+IF('Foglio deposito'!$AF$208='Foglio deposito'!AE175,'RIPARTIZIONE FORZE SISMICHE'!$F$103,0)</f>
        <v>0</v>
      </c>
      <c r="V175" s="357">
        <f>'RIPARTIZIONE FORZE SISMICHE'!G25+IF('Foglio deposito'!$AF$169='Foglio deposito'!AE175,'RIPARTIZIONE FORZE SISMICHE'!$G$64,0)+IF('Foglio deposito'!$AF$170='Foglio deposito'!AE175,'RIPARTIZIONE FORZE SISMICHE'!$G$65,0)+IF('Foglio deposito'!$AF$171='Foglio deposito'!AE175,'RIPARTIZIONE FORZE SISMICHE'!$G$66,0)+IF('Foglio deposito'!$AF$172='Foglio deposito'!AE175,'RIPARTIZIONE FORZE SISMICHE'!$G$67,0)+IF('Foglio deposito'!$AF$173='Foglio deposito'!AE175,'RIPARTIZIONE FORZE SISMICHE'!$G$68,0)+IF('Foglio deposito'!$AF$174='Foglio deposito'!AE175,'RIPARTIZIONE FORZE SISMICHE'!$G$69,0)+IF('Foglio deposito'!$AF$175='Foglio deposito'!AE175,'RIPARTIZIONE FORZE SISMICHE'!$G$70,0)+IF('Foglio deposito'!$AF$176='Foglio deposito'!AE175,'RIPARTIZIONE FORZE SISMICHE'!$G$71,0)+IF('Foglio deposito'!$AF$177='Foglio deposito'!AE175,'RIPARTIZIONE FORZE SISMICHE'!$G$72,0)+IF('Foglio deposito'!$AF$178='Foglio deposito'!AE175,'RIPARTIZIONE FORZE SISMICHE'!$G$73,0)+IF('Foglio deposito'!$AF$179='Foglio deposito'!AE175,'RIPARTIZIONE FORZE SISMICHE'!$G$74,0)+IF('Foglio deposito'!$AF$180='Foglio deposito'!AE175,'RIPARTIZIONE FORZE SISMICHE'!$G$75,0)+IF('Foglio deposito'!$AF$181='Foglio deposito'!AE175,'RIPARTIZIONE FORZE SISMICHE'!$G$76,0)+IF('Foglio deposito'!$AF$182='Foglio deposito'!AE175,'RIPARTIZIONE FORZE SISMICHE'!$G$77,0)+IF('Foglio deposito'!$AF$183='Foglio deposito'!AE175,'RIPARTIZIONE FORZE SISMICHE'!$G$78,0)+IF('Foglio deposito'!$AF$184='Foglio deposito'!AE175,'RIPARTIZIONE FORZE SISMICHE'!$G$79,0)+IF('Foglio deposito'!$AF$185='Foglio deposito'!AE175,'RIPARTIZIONE FORZE SISMICHE'!$G$80,0)+IF('Foglio deposito'!$AF$186='Foglio deposito'!AE175,'RIPARTIZIONE FORZE SISMICHE'!$G$81,0)+IF('Foglio deposito'!$AF$187='Foglio deposito'!AE175,'RIPARTIZIONE FORZE SISMICHE'!$G$82,0)+IF('Foglio deposito'!$AF$188='Foglio deposito'!AE175,'RIPARTIZIONE FORZE SISMICHE'!$G$83,0)+IF('Foglio deposito'!$AF$189='Foglio deposito'!AE175,'RIPARTIZIONE FORZE SISMICHE'!$G$84,0)+IF('Foglio deposito'!$AF$190='Foglio deposito'!AE175,'RIPARTIZIONE FORZE SISMICHE'!$G$85,0)+IF('Foglio deposito'!$AF$191='Foglio deposito'!AE175,'RIPARTIZIONE FORZE SISMICHE'!$G$86,0)+IF('Foglio deposito'!$AF$192='Foglio deposito'!AE175,'RIPARTIZIONE FORZE SISMICHE'!$G$87,0)+IF('Foglio deposito'!$AF$193='Foglio deposito'!AE175,'RIPARTIZIONE FORZE SISMICHE'!$G$88,0)+IF('Foglio deposito'!$AF$194='Foglio deposito'!AE175,'RIPARTIZIONE FORZE SISMICHE'!$G$89,0)+IF('Foglio deposito'!$AF$195='Foglio deposito'!AE175,'RIPARTIZIONE FORZE SISMICHE'!$G$90,0)+IF('Foglio deposito'!$AF$196='Foglio deposito'!AE175,'RIPARTIZIONE FORZE SISMICHE'!$G$91,0)+IF('Foglio deposito'!$AF$197='Foglio deposito'!AE175,'RIPARTIZIONE FORZE SISMICHE'!$G$92,0)+IF('Foglio deposito'!$AF$198='Foglio deposito'!AE175,'RIPARTIZIONE FORZE SISMICHE'!$G$93,0)+IF('Foglio deposito'!$AF$199='Foglio deposito'!AE175,'RIPARTIZIONE FORZE SISMICHE'!$G$94,0)+IF('Foglio deposito'!$AF$200='Foglio deposito'!AE175,'RIPARTIZIONE FORZE SISMICHE'!$G$95,0)+IF('Foglio deposito'!$AF$201='Foglio deposito'!AE175,'RIPARTIZIONE FORZE SISMICHE'!$G$96,0)+IF('Foglio deposito'!$AF$202='Foglio deposito'!AE175,'RIPARTIZIONE FORZE SISMICHE'!$G$97,0)+IF('Foglio deposito'!$AF$203='Foglio deposito'!AE175,'RIPARTIZIONE FORZE SISMICHE'!$G$98,0)+IF('Foglio deposito'!$AF$204='Foglio deposito'!AE175,'RIPARTIZIONE FORZE SISMICHE'!$G$99,0)+IF('Foglio deposito'!$AF$205='Foglio deposito'!AE175,'RIPARTIZIONE FORZE SISMICHE'!$G$100,0)+IF('Foglio deposito'!$AF$206='Foglio deposito'!AE175,'RIPARTIZIONE FORZE SISMICHE'!$G$101,0)+IF('Foglio deposito'!$AF$207='Foglio deposito'!AE175,'RIPARTIZIONE FORZE SISMICHE'!$G$102,0)+IF('Foglio deposito'!$AF$208='Foglio deposito'!AE175,'RIPARTIZIONE FORZE SISMICHE'!$G$103,0)</f>
        <v>5.8014267807856017</v>
      </c>
      <c r="W175" s="355">
        <f>'RIPARTIZIONE FORZE SISMICHE'!H25+IF('Foglio deposito'!$AF$169='Foglio deposito'!AE175,'RIPARTIZIONE FORZE SISMICHE'!$H$64,0)+IF('Foglio deposito'!$AF$170='Foglio deposito'!AE175,'RIPARTIZIONE FORZE SISMICHE'!$H$65,0)+IF('Foglio deposito'!$AF$171='Foglio deposito'!AE175,'RIPARTIZIONE FORZE SISMICHE'!$H$66,0)+IF('Foglio deposito'!$AF$172='Foglio deposito'!AE175,'RIPARTIZIONE FORZE SISMICHE'!$H$67,0)+IF('Foglio deposito'!$AF$173='Foglio deposito'!AE175,'RIPARTIZIONE FORZE SISMICHE'!$H$67,0)+IF('Foglio deposito'!$AF$174='Foglio deposito'!AE175,'RIPARTIZIONE FORZE SISMICHE'!$H$69,0)+IF('Foglio deposito'!$AF$175='Foglio deposito'!AE175,'RIPARTIZIONE FORZE SISMICHE'!$H$70,0)+IF('Foglio deposito'!$AF$176='Foglio deposito'!AE175,'RIPARTIZIONE FORZE SISMICHE'!$H$71,0)+IF('Foglio deposito'!$AF$177='Foglio deposito'!AE175,'RIPARTIZIONE FORZE SISMICHE'!$H$72,0)+IF('Foglio deposito'!$AF$178='Foglio deposito'!AE175,'RIPARTIZIONE FORZE SISMICHE'!$H$73,0)+IF('Foglio deposito'!$AF$179='Foglio deposito'!AE175,'RIPARTIZIONE FORZE SISMICHE'!$H$74,0)+IF('Foglio deposito'!$AF$180='Foglio deposito'!AE175,'RIPARTIZIONE FORZE SISMICHE'!$H$75,0)+IF('Foglio deposito'!$AF$181='Foglio deposito'!AE175,'RIPARTIZIONE FORZE SISMICHE'!$H$76,0)+IF('Foglio deposito'!$AF$182='Foglio deposito'!AE175,'RIPARTIZIONE FORZE SISMICHE'!$H$77,0)+IF('Foglio deposito'!$AF$183='Foglio deposito'!AE175,'RIPARTIZIONE FORZE SISMICHE'!$H$78,0)+IF('Foglio deposito'!$AF$184='Foglio deposito'!AE175,'RIPARTIZIONE FORZE SISMICHE'!$H$79,0)+IF('Foglio deposito'!$AF$185='Foglio deposito'!AE175,'RIPARTIZIONE FORZE SISMICHE'!$H$80,0)+IF('Foglio deposito'!$AF$186='Foglio deposito'!AE175,'RIPARTIZIONE FORZE SISMICHE'!$H$81,0)+IF('Foglio deposito'!$AF$187='Foglio deposito'!AE175,'RIPARTIZIONE FORZE SISMICHE'!$H$82,0)+IF('Foglio deposito'!$AF$188='Foglio deposito'!AE175,'RIPARTIZIONE FORZE SISMICHE'!$H$83,0)+IF('Foglio deposito'!$AF$189='Foglio deposito'!AE175,'RIPARTIZIONE FORZE SISMICHE'!$H$84,0)+IF('Foglio deposito'!$AF$190='Foglio deposito'!AE175,'RIPARTIZIONE FORZE SISMICHE'!$H$85,0)+IF('Foglio deposito'!$AF$191='Foglio deposito'!AE175,'RIPARTIZIONE FORZE SISMICHE'!$H$86,0)+IF('Foglio deposito'!$AF$192='Foglio deposito'!AE175,'RIPARTIZIONE FORZE SISMICHE'!$H$87,0)+IF('Foglio deposito'!$AF$193='Foglio deposito'!AE175,'RIPARTIZIONE FORZE SISMICHE'!$H$88,0)+IF('Foglio deposito'!$AF$194='Foglio deposito'!AE175,'RIPARTIZIONE FORZE SISMICHE'!$H$89,0)+IF('Foglio deposito'!$AF$195='Foglio deposito'!AE175,'RIPARTIZIONE FORZE SISMICHE'!$H$90,0)+IF('Foglio deposito'!$AF$196='Foglio deposito'!AE175,'RIPARTIZIONE FORZE SISMICHE'!$H$91,0)+IF('Foglio deposito'!$AF$197='Foglio deposito'!AE175,'RIPARTIZIONE FORZE SISMICHE'!$H$92,0)+IF('Foglio deposito'!$AF$198='Foglio deposito'!AE175,'RIPARTIZIONE FORZE SISMICHE'!$H$93,0)+IF('Foglio deposito'!$AF$199='Foglio deposito'!AE175,'RIPARTIZIONE FORZE SISMICHE'!$H$94,0)+IF('Foglio deposito'!$AF$200='Foglio deposito'!AE175,'RIPARTIZIONE FORZE SISMICHE'!$H$95,0)+IF('Foglio deposito'!$AF$201='Foglio deposito'!AE175,'RIPARTIZIONE FORZE SISMICHE'!$H$96,0)+IF('Foglio deposito'!$AF$202='Foglio deposito'!AE175,'RIPARTIZIONE FORZE SISMICHE'!$H$97,0)+IF('Foglio deposito'!$AF$203='Foglio deposito'!AE175,'RIPARTIZIONE FORZE SISMICHE'!$H$98,0)+IF('Foglio deposito'!$AF$204='Foglio deposito'!AE175,'RIPARTIZIONE FORZE SISMICHE'!$H$99,0)+IF('Foglio deposito'!$AF$205='Foglio deposito'!AE175,'RIPARTIZIONE FORZE SISMICHE'!$H$100,0)+IF('Foglio deposito'!$AF$206='Foglio deposito'!AE175,'RIPARTIZIONE FORZE SISMICHE'!$H$101,0)+IF('Foglio deposito'!$AF$207='Foglio deposito'!AE175,'RIPARTIZIONE FORZE SISMICHE'!$H$102,0)+IF('Foglio deposito'!$AF$208='Foglio deposito'!AE175,'RIPARTIZIONE FORZE SISMICHE'!$H$103,0)</f>
        <v>0</v>
      </c>
      <c r="X175" s="142"/>
      <c r="Y175" s="142">
        <f>IF('Foglio deposito'!$AF$169='Foglio deposito'!AE175,'RIPARTIZIONE FORZE SISMICHE'!$G$64,0)+IF('Foglio deposito'!$AF$170='Foglio deposito'!AE175,'RIPARTIZIONE FORZE SISMICHE'!$G$65,0)+IF('Foglio deposito'!$AF$171='Foglio deposito'!AE175,'RIPARTIZIONE FORZE SISMICHE'!$G$66,0)+IF('Foglio deposito'!$AF$172='Foglio deposito'!AE175,'RIPARTIZIONE FORZE SISMICHE'!$G$67,0)+IF('Foglio deposito'!$AF$173='Foglio deposito'!AE175,'RIPARTIZIONE FORZE SISMICHE'!$G$68,0)+IF('Foglio deposito'!$AF$174='Foglio deposito'!AE175,'RIPARTIZIONE FORZE SISMICHE'!$G$69,0)+IF('Foglio deposito'!$AF$175='Foglio deposito'!AE175,'RIPARTIZIONE FORZE SISMICHE'!$G$70,0)+IF('Foglio deposito'!$AF$176='Foglio deposito'!AE175,'RIPARTIZIONE FORZE SISMICHE'!$G$71,0)+IF('Foglio deposito'!$AF$177='Foglio deposito'!AE175,'RIPARTIZIONE FORZE SISMICHE'!$G$72,0)+IF('Foglio deposito'!$AF$178='Foglio deposito'!AE175,'RIPARTIZIONE FORZE SISMICHE'!$G$73,0)+IF('Foglio deposito'!$AF$179='Foglio deposito'!AE175,'RIPARTIZIONE FORZE SISMICHE'!$G$74,0)+IF('Foglio deposito'!$AF$180='Foglio deposito'!AE175,'RIPARTIZIONE FORZE SISMICHE'!$G$75,0)+IF('Foglio deposito'!$AF$181='Foglio deposito'!AE175,'RIPARTIZIONE FORZE SISMICHE'!$G$76,0)+IF('Foglio deposito'!$AF$182='Foglio deposito'!AE175,'RIPARTIZIONE FORZE SISMICHE'!$G$77,0)+IF('Foglio deposito'!$AF$183='Foglio deposito'!AE175,'RIPARTIZIONE FORZE SISMICHE'!$G$78,0)+IF('Foglio deposito'!$AF$184='Foglio deposito'!AE175,'RIPARTIZIONE FORZE SISMICHE'!$G$79,0)+IF('Foglio deposito'!$AF$185='Foglio deposito'!AE175,'RIPARTIZIONE FORZE SISMICHE'!$G$80,0)+IF('Foglio deposito'!$AF$186='Foglio deposito'!AE175,'RIPARTIZIONE FORZE SISMICHE'!$G$81,0)+IF('Foglio deposito'!$AF$187='Foglio deposito'!AE175,'RIPARTIZIONE FORZE SISMICHE'!$G$82,0)+IF('Foglio deposito'!$AF$188='Foglio deposito'!AE175,'RIPARTIZIONE FORZE SISMICHE'!$G$83,0)+IF('Foglio deposito'!$AF$189='Foglio deposito'!AE175,'RIPARTIZIONE FORZE SISMICHE'!$G$84,0)+IF('Foglio deposito'!$AF$190='Foglio deposito'!AE175,'RIPARTIZIONE FORZE SISMICHE'!$G$85,0)+IF('Foglio deposito'!$AF$191='Foglio deposito'!AE175,'RIPARTIZIONE FORZE SISMICHE'!$G$86,0)+IF('Foglio deposito'!$AF$192='Foglio deposito'!AE175,'RIPARTIZIONE FORZE SISMICHE'!$G$87,0)+IF('Foglio deposito'!$AF$193='Foglio deposito'!AE175,'RIPARTIZIONE FORZE SISMICHE'!$G$88,0)+IF('Foglio deposito'!$AF$194='Foglio deposito'!AE175,'RIPARTIZIONE FORZE SISMICHE'!$G$89,0)+IF('Foglio deposito'!$AF$195='Foglio deposito'!AE175,'RIPARTIZIONE FORZE SISMICHE'!$G$90,0)+IF('Foglio deposito'!$AF$196='Foglio deposito'!AE175,'RIPARTIZIONE FORZE SISMICHE'!$G$91,0)+IF('Foglio deposito'!$AF$197='Foglio deposito'!AE175,'RIPARTIZIONE FORZE SISMICHE'!$G$92,0)+IF('Foglio deposito'!$AF$198='Foglio deposito'!AE175,'RIPARTIZIONE FORZE SISMICHE'!$G$93,0)+IF('Foglio deposito'!$AF$199='Foglio deposito'!AE175,'RIPARTIZIONE FORZE SISMICHE'!$G$94,0)+IF('Foglio deposito'!$AF$200='Foglio deposito'!AE175,'RIPARTIZIONE FORZE SISMICHE'!$G$95,0)+IF('Foglio deposito'!$AF$201='Foglio deposito'!AE175,'RIPARTIZIONE FORZE SISMICHE'!$G$96,0)+IF('Foglio deposito'!$AF$202='Foglio deposito'!AE175,'RIPARTIZIONE FORZE SISMICHE'!$G$97,0)+IF('Foglio deposito'!$AF$203='Foglio deposito'!AE175,'RIPARTIZIONE FORZE SISMICHE'!$G$98,0)+IF('Foglio deposito'!$AF$204='Foglio deposito'!AE175,'RIPARTIZIONE FORZE SISMICHE'!$G$99,0)+IF('Foglio deposito'!$AF$205='Foglio deposito'!AE175,'RIPARTIZIONE FORZE SISMICHE'!$G$100,0)+IF('Foglio deposito'!$AF$206='Foglio deposito'!AE175,'RIPARTIZIONE FORZE SISMICHE'!$G$101,0)+IF('Foglio deposito'!$AF$207='Foglio deposito'!AE175,'RIPARTIZIONE FORZE SISMICHE'!$G$102,0)+IF('Foglio deposito'!$AF$208='Foglio deposito'!AE175,'RIPARTIZIONE FORZE SISMICHE'!$G$103,0)</f>
        <v>4.0999283219168081</v>
      </c>
      <c r="Z175" s="142">
        <f>IF('Foglio deposito'!$AF$169='Foglio deposito'!AE175,'RIPARTIZIONE FORZE SISMICHE'!$H$64,0)+IF('Foglio deposito'!$AF$170='Foglio deposito'!AE175,'RIPARTIZIONE FORZE SISMICHE'!$H$65,0)+IF('Foglio deposito'!$AF$171='Foglio deposito'!AE175,'RIPARTIZIONE FORZE SISMICHE'!$H$66,0)+IF('Foglio deposito'!$AF$172='Foglio deposito'!AE175,'RIPARTIZIONE FORZE SISMICHE'!$H$67,0)+IF('Foglio deposito'!$AF$173='Foglio deposito'!AE175,'RIPARTIZIONE FORZE SISMICHE'!$H$67,0)+IF('Foglio deposito'!$AF$174='Foglio deposito'!AE175,'RIPARTIZIONE FORZE SISMICHE'!$H$69,0)+IF('Foglio deposito'!$AF$175='Foglio deposito'!AE175,'RIPARTIZIONE FORZE SISMICHE'!$H$70,0)+IF('Foglio deposito'!$AF$176='Foglio deposito'!AE175,'RIPARTIZIONE FORZE SISMICHE'!$H$71,0)+IF('Foglio deposito'!$AF$177='Foglio deposito'!AE175,'RIPARTIZIONE FORZE SISMICHE'!$H$72,0)+IF('Foglio deposito'!$AF$178='Foglio deposito'!AE175,'RIPARTIZIONE FORZE SISMICHE'!$H$73,0)+IF('Foglio deposito'!$AF$179='Foglio deposito'!AE175,'RIPARTIZIONE FORZE SISMICHE'!$H$74,0)+IF('Foglio deposito'!$AF$180='Foglio deposito'!AE175,'RIPARTIZIONE FORZE SISMICHE'!$H$75,0)+IF('Foglio deposito'!$AF$181='Foglio deposito'!AE175,'RIPARTIZIONE FORZE SISMICHE'!$H$76,0)+IF('Foglio deposito'!$AF$182='Foglio deposito'!AE175,'RIPARTIZIONE FORZE SISMICHE'!$H$77,0)+IF('Foglio deposito'!$AF$183='Foglio deposito'!AE175,'RIPARTIZIONE FORZE SISMICHE'!$H$78,0)+IF('Foglio deposito'!$AF$184='Foglio deposito'!AE175,'RIPARTIZIONE FORZE SISMICHE'!$H$79,0)+IF('Foglio deposito'!$AF$185='Foglio deposito'!AE175,'RIPARTIZIONE FORZE SISMICHE'!$H$80,0)+IF('Foglio deposito'!$AF$186='Foglio deposito'!AE175,'RIPARTIZIONE FORZE SISMICHE'!$H$81,0)+IF('Foglio deposito'!$AF$187='Foglio deposito'!AE175,'RIPARTIZIONE FORZE SISMICHE'!$H$82,0)+IF('Foglio deposito'!$AF$188='Foglio deposito'!AE175,'RIPARTIZIONE FORZE SISMICHE'!$H$83,0)+IF('Foglio deposito'!$AF$189='Foglio deposito'!AE175,'RIPARTIZIONE FORZE SISMICHE'!$H$84,0)+IF('Foglio deposito'!$AF$190='Foglio deposito'!AE175,'RIPARTIZIONE FORZE SISMICHE'!$H$85,0)+IF('Foglio deposito'!$AF$191='Foglio deposito'!AE175,'RIPARTIZIONE FORZE SISMICHE'!$H$86,0)+IF('Foglio deposito'!$AF$192='Foglio deposito'!AE175,'RIPARTIZIONE FORZE SISMICHE'!$H$87,0)+IF('Foglio deposito'!$AF$193='Foglio deposito'!AE175,'RIPARTIZIONE FORZE SISMICHE'!$H$88,0)+IF('Foglio deposito'!$AF$194='Foglio deposito'!AE175,'RIPARTIZIONE FORZE SISMICHE'!$H$89,0)+IF('Foglio deposito'!$AF$195='Foglio deposito'!AE175,'RIPARTIZIONE FORZE SISMICHE'!$H$90,0)+IF('Foglio deposito'!$AF$196='Foglio deposito'!AE175,'RIPARTIZIONE FORZE SISMICHE'!$H$91,0)+IF('Foglio deposito'!$AF$197='Foglio deposito'!AE175,'RIPARTIZIONE FORZE SISMICHE'!$H$92,0)+IF('Foglio deposito'!$AF$198='Foglio deposito'!AE175,'RIPARTIZIONE FORZE SISMICHE'!$H$93,0)+IF('Foglio deposito'!$AF$199='Foglio deposito'!AE175,'RIPARTIZIONE FORZE SISMICHE'!$H$94,0)+IF('Foglio deposito'!$AF$200='Foglio deposito'!AE175,'RIPARTIZIONE FORZE SISMICHE'!$H$95,0)+IF('Foglio deposito'!$AF$201='Foglio deposito'!AE175,'RIPARTIZIONE FORZE SISMICHE'!$H$96,0)+IF('Foglio deposito'!$AF$202='Foglio deposito'!AE175,'RIPARTIZIONE FORZE SISMICHE'!$H$97,0)+IF('Foglio deposito'!$AF$203='Foglio deposito'!AE175,'RIPARTIZIONE FORZE SISMICHE'!$H$98,0)+IF('Foglio deposito'!$AF$204='Foglio deposito'!AE175,'RIPARTIZIONE FORZE SISMICHE'!$H$99,0)+IF('Foglio deposito'!$AF$205='Foglio deposito'!AE175,'RIPARTIZIONE FORZE SISMICHE'!$H$100,0)+IF('Foglio deposito'!$AF$206='Foglio deposito'!AE175,'RIPARTIZIONE FORZE SISMICHE'!$H$101,0)+IF('Foglio deposito'!$AF$207='Foglio deposito'!AE175,'RIPARTIZIONE FORZE SISMICHE'!$H$102,0)+IF('Foglio deposito'!$AF$208='Foglio deposito'!AE175,'RIPARTIZIONE FORZE SISMICHE'!$H$103,0)</f>
        <v>0</v>
      </c>
      <c r="AB175" s="354">
        <f>'DATI STRUTTURA'!B27</f>
        <v>6</v>
      </c>
      <c r="AC175" s="359">
        <f>'DATI STRUTTURA'!H76</f>
        <v>5</v>
      </c>
      <c r="AE175" s="362">
        <f>'DATI STRUTTURA'!B28</f>
        <v>7</v>
      </c>
      <c r="AF175" s="364">
        <f>'DATI STRUTTURA'!H77</f>
        <v>6</v>
      </c>
      <c r="AJ175" s="490">
        <f>IF('Foglio deposito'!$AF$169='Foglio deposito'!AE175,'Foglio deposito'!$N$118,0)+IF('Foglio deposito'!$AF$170='Foglio deposito'!AE175,'Foglio deposito'!$N$119,0)+IF('Foglio deposito'!$AF$171='Foglio deposito'!AE175,'Foglio deposito'!$N$120,0)+IF('Foglio deposito'!$AF$172='Foglio deposito'!AE175,'Foglio deposito'!$N$121,0)+IF('Foglio deposito'!$AF$173='Foglio deposito'!AE175,'Foglio deposito'!$N$122,0)+IF('Foglio deposito'!$AF$174='Foglio deposito'!AE175,'Foglio deposito'!$N$123,0)+IF('Foglio deposito'!$AF$175='Foglio deposito'!AE175,'Foglio deposito'!$N$124,0)+IF('Foglio deposito'!$AF$176='Foglio deposito'!AE175,'Foglio deposito'!$N$125,0)+IF('Foglio deposito'!$AF$177='Foglio deposito'!AE175,'Foglio deposito'!$N$126,0)+IF('Foglio deposito'!$AF$178='Foglio deposito'!AE175,'Foglio deposito'!$N$127,0)+IF('Foglio deposito'!$AF$179='Foglio deposito'!AE175,'Foglio deposito'!$N$128,0)+IF('Foglio deposito'!$AF$180='Foglio deposito'!AE175,'Foglio deposito'!$N$129,0)+IF('Foglio deposito'!$AF$181='Foglio deposito'!AE175,'Foglio deposito'!$N$130,0)+IF('Foglio deposito'!$AF$182='Foglio deposito'!AE175,'Foglio deposito'!$N$131,0)+IF('Foglio deposito'!$AF$183='Foglio deposito'!AE175,'Foglio deposito'!$N$132,0)+IF('Foglio deposito'!$AF$184='Foglio deposito'!AE175,'Foglio deposito'!$N$133,0)+IF('Foglio deposito'!$AF$185='Foglio deposito'!AE175,'Foglio deposito'!$N$134,0)+IF('Foglio deposito'!$AF$186='Foglio deposito'!AE175,'Foglio deposito'!$N$135,0)+IF('Foglio deposito'!$AF$187='Foglio deposito'!AE175,'Foglio deposito'!$N$136,0)+IF('Foglio deposito'!$AF$188='Foglio deposito'!AE175,'Foglio deposito'!$N$137,0)+IF('Foglio deposito'!$AF$189='Foglio deposito'!AE175,'Foglio deposito'!$N$138,0)+IF('Foglio deposito'!$AF$190='Foglio deposito'!AE175,'Foglio deposito'!$N$139,0)+IF('Foglio deposito'!$AF$191='Foglio deposito'!AE175,'Foglio deposito'!$N$140,0)+IF('Foglio deposito'!$AF$192='Foglio deposito'!AE175,'Foglio deposito'!$N$141,0)+IF('Foglio deposito'!$AF$193='Foglio deposito'!AE175,'Foglio deposito'!$N$142,0)+IF('Foglio deposito'!$AF$194='Foglio deposito'!AE175,'Foglio deposito'!$N$144,0)+IF('Foglio deposito'!$AF$195='Foglio deposito'!AE175,'Foglio deposito'!$N$143,0)+IF('Foglio deposito'!$AF$196='Foglio deposito'!AE175,'Foglio deposito'!$N$145,0)+IF('Foglio deposito'!$AF$197='Foglio deposito'!AE175,'Foglio deposito'!$N$146,0)+IF('Foglio deposito'!$AF$198='Foglio deposito'!AE175,'Foglio deposito'!$N$147,0)+IF('Foglio deposito'!$AF$199='Foglio deposito'!AE175,'Foglio deposito'!$N$148,0)+IF('Foglio deposito'!$AF$200='Foglio deposito'!AE175,'Foglio deposito'!$N$149,0)+IF('Foglio deposito'!$AF$201='Foglio deposito'!AE175,'Foglio deposito'!$N$150,0)+IF('Foglio deposito'!$AF$202='Foglio deposito'!AE175,'Foglio deposito'!$N$151,0)+IF('Foglio deposito'!$AF$203='Foglio deposito'!AE175,'Foglio deposito'!$N$152,0)+IF('Foglio deposito'!$AF$204='Foglio deposito'!AE175,'Foglio deposito'!$N$153,0)+IF('Foglio deposito'!$AF$205='Foglio deposito'!AE175,'Foglio deposito'!$N$154,0)+IF('Foglio deposito'!$AF$206='Foglio deposito'!AE175,'Foglio deposito'!$N$155,0)+IF('Foglio deposito'!$AF$207='Foglio deposito'!AE175,'Foglio deposito'!$N$156,0)+IF('Foglio deposito'!$AF$208='Foglio deposito'!AE175,'Foglio deposito'!$N$157,0)+'DATI STRUTTURA'!J28</f>
        <v>11.748799999999999</v>
      </c>
      <c r="AK175" s="490">
        <f>'Foglio deposito'!N124</f>
        <v>16.943999999999999</v>
      </c>
    </row>
    <row r="176" spans="2:37" x14ac:dyDescent="0.25">
      <c r="B176" s="345" t="s">
        <v>213</v>
      </c>
      <c r="D176" s="345" t="s">
        <v>213</v>
      </c>
      <c r="G176" s="95"/>
      <c r="H176" s="95"/>
      <c r="I176" s="96"/>
      <c r="K176" s="95"/>
      <c r="L176" s="95"/>
      <c r="M176" s="96"/>
      <c r="O176" s="5"/>
      <c r="Q176" s="5" t="s">
        <v>215</v>
      </c>
      <c r="T176" s="357">
        <f>'RIPARTIZIONE FORZE SISMICHE'!E26+IF('Foglio deposito'!$AF$169='Foglio deposito'!AE176,'RIPARTIZIONE FORZE SISMICHE'!$E$64,0)+IF('Foglio deposito'!$AF$170='Foglio deposito'!AE176,'RIPARTIZIONE FORZE SISMICHE'!$E$65,0)+IF('Foglio deposito'!$AF$171='Foglio deposito'!AE176,'RIPARTIZIONE FORZE SISMICHE'!$E$66,0)+IF('Foglio deposito'!$AF$172='Foglio deposito'!AE176,'RIPARTIZIONE FORZE SISMICHE'!$E$67,0)+IF('Foglio deposito'!$AF$173='Foglio deposito'!AE176,'RIPARTIZIONE FORZE SISMICHE'!$E$68,0)+IF('Foglio deposito'!$AF$174='Foglio deposito'!AE176,'RIPARTIZIONE FORZE SISMICHE'!$E$69,0)+IF('Foglio deposito'!$AF$175='Foglio deposito'!AE176,'RIPARTIZIONE FORZE SISMICHE'!$E$70,0)+IF('Foglio deposito'!$AF$176='Foglio deposito'!AE176,'RIPARTIZIONE FORZE SISMICHE'!$E$71,0)+IF('Foglio deposito'!$AF$177='Foglio deposito'!AE176,'RIPARTIZIONE FORZE SISMICHE'!$E$72,0)+IF('Foglio deposito'!$AF$178='Foglio deposito'!AE176,'RIPARTIZIONE FORZE SISMICHE'!$E$73,0)+IF('Foglio deposito'!$AF$179='Foglio deposito'!AE176,'RIPARTIZIONE FORZE SISMICHE'!$E$74,0)+IF('Foglio deposito'!$AF$180='Foglio deposito'!AE176,'RIPARTIZIONE FORZE SISMICHE'!$E$75,0)+IF('Foglio deposito'!$AF$181='Foglio deposito'!AE176,'RIPARTIZIONE FORZE SISMICHE'!$E$76,0)+IF('Foglio deposito'!$AF$182='Foglio deposito'!AE176,'RIPARTIZIONE FORZE SISMICHE'!$E$77,0)+IF('Foglio deposito'!$AF$183='Foglio deposito'!AE176,'RIPARTIZIONE FORZE SISMICHE'!$E$78,0)+IF('Foglio deposito'!$AF$184='Foglio deposito'!AE176,'RIPARTIZIONE FORZE SISMICHE'!$E$79,0)+IF('Foglio deposito'!$AF$185='Foglio deposito'!AE176,'RIPARTIZIONE FORZE SISMICHE'!$E$80,0)+IF('Foglio deposito'!$AF$186='Foglio deposito'!AE176,'RIPARTIZIONE FORZE SISMICHE'!$E$81,0)+IF('Foglio deposito'!$AF$187='Foglio deposito'!AE176,'RIPARTIZIONE FORZE SISMICHE'!$E$82,0)+IF('Foglio deposito'!$AF$188='Foglio deposito'!AE176,'RIPARTIZIONE FORZE SISMICHE'!$E$83,0)+IF('Foglio deposito'!$AF$189='Foglio deposito'!AE176,'RIPARTIZIONE FORZE SISMICHE'!$E$84,0)+IF('Foglio deposito'!$AF$190='Foglio deposito'!AE176,'RIPARTIZIONE FORZE SISMICHE'!$E$85,0)+IF('Foglio deposito'!$AF$191='Foglio deposito'!AE176,'RIPARTIZIONE FORZE SISMICHE'!$E$86,0)+IF('Foglio deposito'!$AF$192='Foglio deposito'!AE176,'RIPARTIZIONE FORZE SISMICHE'!$E$87,0)+IF('Foglio deposito'!$AF$193='Foglio deposito'!AE176,'RIPARTIZIONE FORZE SISMICHE'!$E$88,0)+IF('Foglio deposito'!$AF$194='Foglio deposito'!AE176,'RIPARTIZIONE FORZE SISMICHE'!$E$89,0)+IF('Foglio deposito'!$AF$195='Foglio deposito'!AE176,'RIPARTIZIONE FORZE SISMICHE'!$E$90,0)+IF('Foglio deposito'!$AF$196='Foglio deposito'!AE176,'RIPARTIZIONE FORZE SISMICHE'!$E$91,0)+IF('Foglio deposito'!$AF$197='Foglio deposito'!AE176,'RIPARTIZIONE FORZE SISMICHE'!$E$92,0)+IF('Foglio deposito'!$AF$198='Foglio deposito'!AE176,'RIPARTIZIONE FORZE SISMICHE'!$E$93,0)+IF('Foglio deposito'!$AF$199='Foglio deposito'!AE176,'RIPARTIZIONE FORZE SISMICHE'!$E$94,0)+IF('Foglio deposito'!$AF$200='Foglio deposito'!AE176,'RIPARTIZIONE FORZE SISMICHE'!$E$95,0)+IF('Foglio deposito'!$AF$201='Foglio deposito'!AE176,'RIPARTIZIONE FORZE SISMICHE'!$E$96,0)+IF('Foglio deposito'!$AF$202='Foglio deposito'!AE176,'RIPARTIZIONE FORZE SISMICHE'!$E$97,0)+IF('Foglio deposito'!$AF$203='Foglio deposito'!AE176,'RIPARTIZIONE FORZE SISMICHE'!$E$98,0)+IF('Foglio deposito'!$AF$204='Foglio deposito'!AE176,'RIPARTIZIONE FORZE SISMICHE'!$E$99,0)+IF('Foglio deposito'!$AF$205='Foglio deposito'!AE176,'RIPARTIZIONE FORZE SISMICHE'!$E$100,0)+IF('Foglio deposito'!$AF$206='Foglio deposito'!AE176,'RIPARTIZIONE FORZE SISMICHE'!$E$101,0)+IF('Foglio deposito'!$AF$207='Foglio deposito'!AE176,'RIPARTIZIONE FORZE SISMICHE'!$E$102,0)+IF('Foglio deposito'!$AF$208='Foglio deposito'!AE176,'RIPARTIZIONE FORZE SISMICHE'!$E$103,0)</f>
        <v>6.8394132928432194</v>
      </c>
      <c r="U176" s="356">
        <f>'RIPARTIZIONE FORZE SISMICHE'!F26+IF('Foglio deposito'!$AF$169='Foglio deposito'!AE176,'RIPARTIZIONE FORZE SISMICHE'!$F$64,0)+IF('Foglio deposito'!$AF$170='Foglio deposito'!AE176,'RIPARTIZIONE FORZE SISMICHE'!$F$65,0)+IF('Foglio deposito'!$AF$171='Foglio deposito'!AE176,'RIPARTIZIONE FORZE SISMICHE'!$F$66,0)+IF('Foglio deposito'!$AF$172='Foglio deposito'!AE176,'RIPARTIZIONE FORZE SISMICHE'!$F$67,0)+IF('Foglio deposito'!$AF$173='Foglio deposito'!AE176,'RIPARTIZIONE FORZE SISMICHE'!$F$68,0)+IF('Foglio deposito'!$AF$174='Foglio deposito'!AE176,'RIPARTIZIONE FORZE SISMICHE'!$F$69,0)+IF('Foglio deposito'!$AF$175='Foglio deposito'!AE176,'RIPARTIZIONE FORZE SISMICHE'!$F$70,0)+IF('Foglio deposito'!$AF$176='Foglio deposito'!AE176,'RIPARTIZIONE FORZE SISMICHE'!$F$71,0)+IF('Foglio deposito'!$AF$177='Foglio deposito'!AE176,'RIPARTIZIONE FORZE SISMICHE'!$F$72,0)+IF('Foglio deposito'!$AF$178='Foglio deposito'!AE176,'RIPARTIZIONE FORZE SISMICHE'!$F$73,0)+IF('Foglio deposito'!$AF$179='Foglio deposito'!AE176,'RIPARTIZIONE FORZE SISMICHE'!$F$74,0)+IF('Foglio deposito'!$AF$180='Foglio deposito'!AE176,'RIPARTIZIONE FORZE SISMICHE'!$F$75,0)+IF('Foglio deposito'!$AF$181='Foglio deposito'!AE176,'RIPARTIZIONE FORZE SISMICHE'!$F$76,0)+IF('Foglio deposito'!$AF$182='Foglio deposito'!AE176,'RIPARTIZIONE FORZE SISMICHE'!$F$77,0)+IF('Foglio deposito'!$AF$183='Foglio deposito'!AE176,'RIPARTIZIONE FORZE SISMICHE'!$F$78,0)+IF('Foglio deposito'!$AF$184='Foglio deposito'!AE176,'RIPARTIZIONE FORZE SISMICHE'!$F$79,0)+IF('Foglio deposito'!$AF$185='Foglio deposito'!AE176,'RIPARTIZIONE FORZE SISMICHE'!$F$80,0)+IF('Foglio deposito'!$AF$186='Foglio deposito'!AE176,'RIPARTIZIONE FORZE SISMICHE'!$F$81,0)+IF('Foglio deposito'!$AF$187='Foglio deposito'!AE176,'RIPARTIZIONE FORZE SISMICHE'!$F$82,0)+IF('Foglio deposito'!$AF$188='Foglio deposito'!AE176,'RIPARTIZIONE FORZE SISMICHE'!$F$83,0)+IF('Foglio deposito'!$AF$189='Foglio deposito'!AE176,'RIPARTIZIONE FORZE SISMICHE'!$F$84,0)+IF('Foglio deposito'!$AF$190='Foglio deposito'!AE176,'RIPARTIZIONE FORZE SISMICHE'!$F$85,0)+IF('Foglio deposito'!$AF$191='Foglio deposito'!AE176,'RIPARTIZIONE FORZE SISMICHE'!$F$86,0)+IF('Foglio deposito'!$AF$192='Foglio deposito'!AE176,'RIPARTIZIONE FORZE SISMICHE'!$F$87,0)+IF('Foglio deposito'!$AF$193='Foglio deposito'!AE176,'RIPARTIZIONE FORZE SISMICHE'!$F$88,0)+IF('Foglio deposito'!$AF$194='Foglio deposito'!AE176,'RIPARTIZIONE FORZE SISMICHE'!$F$89,0)+IF('Foglio deposito'!$AF$195='Foglio deposito'!AE176,'RIPARTIZIONE FORZE SISMICHE'!$F$90,0)+IF('Foglio deposito'!$AF$196='Foglio deposito'!AE176,'RIPARTIZIONE FORZE SISMICHE'!$F$91,0)+IF('Foglio deposito'!$AF$197='Foglio deposito'!AE176,'RIPARTIZIONE FORZE SISMICHE'!$F$92,0)+IF('Foglio deposito'!$AF$198='Foglio deposito'!AE176,'RIPARTIZIONE FORZE SISMICHE'!$F$93,0)+IF('Foglio deposito'!$AF$199='Foglio deposito'!AE176,'RIPARTIZIONE FORZE SISMICHE'!$F$94,0)+IF('Foglio deposito'!$AF$200='Foglio deposito'!AE176,'RIPARTIZIONE FORZE SISMICHE'!$F$95,0)+IF('Foglio deposito'!$AF$201='Foglio deposito'!AE176,'RIPARTIZIONE FORZE SISMICHE'!$F$96,0)+IF('Foglio deposito'!$AF$202='Foglio deposito'!AE176,'RIPARTIZIONE FORZE SISMICHE'!$F$97,0)+IF('Foglio deposito'!$AF$203='Foglio deposito'!AE176,'RIPARTIZIONE FORZE SISMICHE'!$F$98,0)+IF('Foglio deposito'!$AF$204='Foglio deposito'!AE176,'RIPARTIZIONE FORZE SISMICHE'!$F$99,0)+IF('Foglio deposito'!$AF$205='Foglio deposito'!AE176,'RIPARTIZIONE FORZE SISMICHE'!$F$100,0)+IF('Foglio deposito'!$AF$206='Foglio deposito'!AE176,'RIPARTIZIONE FORZE SISMICHE'!$F$101,0)+IF('Foglio deposito'!$AF$207='Foglio deposito'!AE176,'RIPARTIZIONE FORZE SISMICHE'!$F$102,0)+IF('Foglio deposito'!$AF$208='Foglio deposito'!AE176,'RIPARTIZIONE FORZE SISMICHE'!$F$103,0)</f>
        <v>0</v>
      </c>
      <c r="V176" s="357">
        <f>'RIPARTIZIONE FORZE SISMICHE'!G26+IF('Foglio deposito'!$AF$169='Foglio deposito'!AE176,'RIPARTIZIONE FORZE SISMICHE'!$G$64,0)+IF('Foglio deposito'!$AF$170='Foglio deposito'!AE176,'RIPARTIZIONE FORZE SISMICHE'!$G$65,0)+IF('Foglio deposito'!$AF$171='Foglio deposito'!AE176,'RIPARTIZIONE FORZE SISMICHE'!$G$66,0)+IF('Foglio deposito'!$AF$172='Foglio deposito'!AE176,'RIPARTIZIONE FORZE SISMICHE'!$G$67,0)+IF('Foglio deposito'!$AF$173='Foglio deposito'!AE176,'RIPARTIZIONE FORZE SISMICHE'!$G$68,0)+IF('Foglio deposito'!$AF$174='Foglio deposito'!AE176,'RIPARTIZIONE FORZE SISMICHE'!$G$69,0)+IF('Foglio deposito'!$AF$175='Foglio deposito'!AE176,'RIPARTIZIONE FORZE SISMICHE'!$G$70,0)+IF('Foglio deposito'!$AF$176='Foglio deposito'!AE176,'RIPARTIZIONE FORZE SISMICHE'!$G$71,0)+IF('Foglio deposito'!$AF$177='Foglio deposito'!AE176,'RIPARTIZIONE FORZE SISMICHE'!$G$72,0)+IF('Foglio deposito'!$AF$178='Foglio deposito'!AE176,'RIPARTIZIONE FORZE SISMICHE'!$G$73,0)+IF('Foglio deposito'!$AF$179='Foglio deposito'!AE176,'RIPARTIZIONE FORZE SISMICHE'!$G$74,0)+IF('Foglio deposito'!$AF$180='Foglio deposito'!AE176,'RIPARTIZIONE FORZE SISMICHE'!$G$75,0)+IF('Foglio deposito'!$AF$181='Foglio deposito'!AE176,'RIPARTIZIONE FORZE SISMICHE'!$G$76,0)+IF('Foglio deposito'!$AF$182='Foglio deposito'!AE176,'RIPARTIZIONE FORZE SISMICHE'!$G$77,0)+IF('Foglio deposito'!$AF$183='Foglio deposito'!AE176,'RIPARTIZIONE FORZE SISMICHE'!$G$78,0)+IF('Foglio deposito'!$AF$184='Foglio deposito'!AE176,'RIPARTIZIONE FORZE SISMICHE'!$G$79,0)+IF('Foglio deposito'!$AF$185='Foglio deposito'!AE176,'RIPARTIZIONE FORZE SISMICHE'!$G$80,0)+IF('Foglio deposito'!$AF$186='Foglio deposito'!AE176,'RIPARTIZIONE FORZE SISMICHE'!$G$81,0)+IF('Foglio deposito'!$AF$187='Foglio deposito'!AE176,'RIPARTIZIONE FORZE SISMICHE'!$G$82,0)+IF('Foglio deposito'!$AF$188='Foglio deposito'!AE176,'RIPARTIZIONE FORZE SISMICHE'!$G$83,0)+IF('Foglio deposito'!$AF$189='Foglio deposito'!AE176,'RIPARTIZIONE FORZE SISMICHE'!$G$84,0)+IF('Foglio deposito'!$AF$190='Foglio deposito'!AE176,'RIPARTIZIONE FORZE SISMICHE'!$G$85,0)+IF('Foglio deposito'!$AF$191='Foglio deposito'!AE176,'RIPARTIZIONE FORZE SISMICHE'!$G$86,0)+IF('Foglio deposito'!$AF$192='Foglio deposito'!AE176,'RIPARTIZIONE FORZE SISMICHE'!$G$87,0)+IF('Foglio deposito'!$AF$193='Foglio deposito'!AE176,'RIPARTIZIONE FORZE SISMICHE'!$G$88,0)+IF('Foglio deposito'!$AF$194='Foglio deposito'!AE176,'RIPARTIZIONE FORZE SISMICHE'!$G$89,0)+IF('Foglio deposito'!$AF$195='Foglio deposito'!AE176,'RIPARTIZIONE FORZE SISMICHE'!$G$90,0)+IF('Foglio deposito'!$AF$196='Foglio deposito'!AE176,'RIPARTIZIONE FORZE SISMICHE'!$G$91,0)+IF('Foglio deposito'!$AF$197='Foglio deposito'!AE176,'RIPARTIZIONE FORZE SISMICHE'!$G$92,0)+IF('Foglio deposito'!$AF$198='Foglio deposito'!AE176,'RIPARTIZIONE FORZE SISMICHE'!$G$93,0)+IF('Foglio deposito'!$AF$199='Foglio deposito'!AE176,'RIPARTIZIONE FORZE SISMICHE'!$G$94,0)+IF('Foglio deposito'!$AF$200='Foglio deposito'!AE176,'RIPARTIZIONE FORZE SISMICHE'!$G$95,0)+IF('Foglio deposito'!$AF$201='Foglio deposito'!AE176,'RIPARTIZIONE FORZE SISMICHE'!$G$96,0)+IF('Foglio deposito'!$AF$202='Foglio deposito'!AE176,'RIPARTIZIONE FORZE SISMICHE'!$G$97,0)+IF('Foglio deposito'!$AF$203='Foglio deposito'!AE176,'RIPARTIZIONE FORZE SISMICHE'!$G$98,0)+IF('Foglio deposito'!$AF$204='Foglio deposito'!AE176,'RIPARTIZIONE FORZE SISMICHE'!$G$99,0)+IF('Foglio deposito'!$AF$205='Foglio deposito'!AE176,'RIPARTIZIONE FORZE SISMICHE'!$G$100,0)+IF('Foglio deposito'!$AF$206='Foglio deposito'!AE176,'RIPARTIZIONE FORZE SISMICHE'!$G$101,0)+IF('Foglio deposito'!$AF$207='Foglio deposito'!AE176,'RIPARTIZIONE FORZE SISMICHE'!$G$102,0)+IF('Foglio deposito'!$AF$208='Foglio deposito'!AE176,'RIPARTIZIONE FORZE SISMICHE'!$G$103,0)</f>
        <v>5.8014267807856017</v>
      </c>
      <c r="W176" s="355">
        <f>'RIPARTIZIONE FORZE SISMICHE'!H26+IF('Foglio deposito'!$AF$169='Foglio deposito'!AE176,'RIPARTIZIONE FORZE SISMICHE'!$H$64,0)+IF('Foglio deposito'!$AF$170='Foglio deposito'!AE176,'RIPARTIZIONE FORZE SISMICHE'!$H$65,0)+IF('Foglio deposito'!$AF$171='Foglio deposito'!AE176,'RIPARTIZIONE FORZE SISMICHE'!$H$66,0)+IF('Foglio deposito'!$AF$172='Foglio deposito'!AE176,'RIPARTIZIONE FORZE SISMICHE'!$H$67,0)+IF('Foglio deposito'!$AF$173='Foglio deposito'!AE176,'RIPARTIZIONE FORZE SISMICHE'!$H$67,0)+IF('Foglio deposito'!$AF$174='Foglio deposito'!AE176,'RIPARTIZIONE FORZE SISMICHE'!$H$69,0)+IF('Foglio deposito'!$AF$175='Foglio deposito'!AE176,'RIPARTIZIONE FORZE SISMICHE'!$H$70,0)+IF('Foglio deposito'!$AF$176='Foglio deposito'!AE176,'RIPARTIZIONE FORZE SISMICHE'!$H$71,0)+IF('Foglio deposito'!$AF$177='Foglio deposito'!AE176,'RIPARTIZIONE FORZE SISMICHE'!$H$72,0)+IF('Foglio deposito'!$AF$178='Foglio deposito'!AE176,'RIPARTIZIONE FORZE SISMICHE'!$H$73,0)+IF('Foglio deposito'!$AF$179='Foglio deposito'!AE176,'RIPARTIZIONE FORZE SISMICHE'!$H$74,0)+IF('Foglio deposito'!$AF$180='Foglio deposito'!AE176,'RIPARTIZIONE FORZE SISMICHE'!$H$75,0)+IF('Foglio deposito'!$AF$181='Foglio deposito'!AE176,'RIPARTIZIONE FORZE SISMICHE'!$H$76,0)+IF('Foglio deposito'!$AF$182='Foglio deposito'!AE176,'RIPARTIZIONE FORZE SISMICHE'!$H$77,0)+IF('Foglio deposito'!$AF$183='Foglio deposito'!AE176,'RIPARTIZIONE FORZE SISMICHE'!$H$78,0)+IF('Foglio deposito'!$AF$184='Foglio deposito'!AE176,'RIPARTIZIONE FORZE SISMICHE'!$H$79,0)+IF('Foglio deposito'!$AF$185='Foglio deposito'!AE176,'RIPARTIZIONE FORZE SISMICHE'!$H$80,0)+IF('Foglio deposito'!$AF$186='Foglio deposito'!AE176,'RIPARTIZIONE FORZE SISMICHE'!$H$81,0)+IF('Foglio deposito'!$AF$187='Foglio deposito'!AE176,'RIPARTIZIONE FORZE SISMICHE'!$H$82,0)+IF('Foglio deposito'!$AF$188='Foglio deposito'!AE176,'RIPARTIZIONE FORZE SISMICHE'!$H$83,0)+IF('Foglio deposito'!$AF$189='Foglio deposito'!AE176,'RIPARTIZIONE FORZE SISMICHE'!$H$84,0)+IF('Foglio deposito'!$AF$190='Foglio deposito'!AE176,'RIPARTIZIONE FORZE SISMICHE'!$H$85,0)+IF('Foglio deposito'!$AF$191='Foglio deposito'!AE176,'RIPARTIZIONE FORZE SISMICHE'!$H$86,0)+IF('Foglio deposito'!$AF$192='Foglio deposito'!AE176,'RIPARTIZIONE FORZE SISMICHE'!$H$87,0)+IF('Foglio deposito'!$AF$193='Foglio deposito'!AE176,'RIPARTIZIONE FORZE SISMICHE'!$H$88,0)+IF('Foglio deposito'!$AF$194='Foglio deposito'!AE176,'RIPARTIZIONE FORZE SISMICHE'!$H$89,0)+IF('Foglio deposito'!$AF$195='Foglio deposito'!AE176,'RIPARTIZIONE FORZE SISMICHE'!$H$90,0)+IF('Foglio deposito'!$AF$196='Foglio deposito'!AE176,'RIPARTIZIONE FORZE SISMICHE'!$H$91,0)+IF('Foglio deposito'!$AF$197='Foglio deposito'!AE176,'RIPARTIZIONE FORZE SISMICHE'!$H$92,0)+IF('Foglio deposito'!$AF$198='Foglio deposito'!AE176,'RIPARTIZIONE FORZE SISMICHE'!$H$93,0)+IF('Foglio deposito'!$AF$199='Foglio deposito'!AE176,'RIPARTIZIONE FORZE SISMICHE'!$H$94,0)+IF('Foglio deposito'!$AF$200='Foglio deposito'!AE176,'RIPARTIZIONE FORZE SISMICHE'!$H$95,0)+IF('Foglio deposito'!$AF$201='Foglio deposito'!AE176,'RIPARTIZIONE FORZE SISMICHE'!$H$96,0)+IF('Foglio deposito'!$AF$202='Foglio deposito'!AE176,'RIPARTIZIONE FORZE SISMICHE'!$H$97,0)+IF('Foglio deposito'!$AF$203='Foglio deposito'!AE176,'RIPARTIZIONE FORZE SISMICHE'!$H$98,0)+IF('Foglio deposito'!$AF$204='Foglio deposito'!AE176,'RIPARTIZIONE FORZE SISMICHE'!$H$99,0)+IF('Foglio deposito'!$AF$205='Foglio deposito'!AE176,'RIPARTIZIONE FORZE SISMICHE'!$H$100,0)+IF('Foglio deposito'!$AF$206='Foglio deposito'!AE176,'RIPARTIZIONE FORZE SISMICHE'!$H$101,0)+IF('Foglio deposito'!$AF$207='Foglio deposito'!AE176,'RIPARTIZIONE FORZE SISMICHE'!$H$102,0)+IF('Foglio deposito'!$AF$208='Foglio deposito'!AE176,'RIPARTIZIONE FORZE SISMICHE'!$H$103,0)</f>
        <v>0</v>
      </c>
      <c r="X176" s="142"/>
      <c r="Y176" s="142">
        <f>IF('Foglio deposito'!$AF$169='Foglio deposito'!AE176,'RIPARTIZIONE FORZE SISMICHE'!$G$64,0)+IF('Foglio deposito'!$AF$170='Foglio deposito'!AE176,'RIPARTIZIONE FORZE SISMICHE'!$G$65,0)+IF('Foglio deposito'!$AF$171='Foglio deposito'!AE176,'RIPARTIZIONE FORZE SISMICHE'!$G$66,0)+IF('Foglio deposito'!$AF$172='Foglio deposito'!AE176,'RIPARTIZIONE FORZE SISMICHE'!$G$67,0)+IF('Foglio deposito'!$AF$173='Foglio deposito'!AE176,'RIPARTIZIONE FORZE SISMICHE'!$G$68,0)+IF('Foglio deposito'!$AF$174='Foglio deposito'!AE176,'RIPARTIZIONE FORZE SISMICHE'!$G$69,0)+IF('Foglio deposito'!$AF$175='Foglio deposito'!AE176,'RIPARTIZIONE FORZE SISMICHE'!$G$70,0)+IF('Foglio deposito'!$AF$176='Foglio deposito'!AE176,'RIPARTIZIONE FORZE SISMICHE'!$G$71,0)+IF('Foglio deposito'!$AF$177='Foglio deposito'!AE176,'RIPARTIZIONE FORZE SISMICHE'!$G$72,0)+IF('Foglio deposito'!$AF$178='Foglio deposito'!AE176,'RIPARTIZIONE FORZE SISMICHE'!$G$73,0)+IF('Foglio deposito'!$AF$179='Foglio deposito'!AE176,'RIPARTIZIONE FORZE SISMICHE'!$G$74,0)+IF('Foglio deposito'!$AF$180='Foglio deposito'!AE176,'RIPARTIZIONE FORZE SISMICHE'!$G$75,0)+IF('Foglio deposito'!$AF$181='Foglio deposito'!AE176,'RIPARTIZIONE FORZE SISMICHE'!$G$76,0)+IF('Foglio deposito'!$AF$182='Foglio deposito'!AE176,'RIPARTIZIONE FORZE SISMICHE'!$G$77,0)+IF('Foglio deposito'!$AF$183='Foglio deposito'!AE176,'RIPARTIZIONE FORZE SISMICHE'!$G$78,0)+IF('Foglio deposito'!$AF$184='Foglio deposito'!AE176,'RIPARTIZIONE FORZE SISMICHE'!$G$79,0)+IF('Foglio deposito'!$AF$185='Foglio deposito'!AE176,'RIPARTIZIONE FORZE SISMICHE'!$G$80,0)+IF('Foglio deposito'!$AF$186='Foglio deposito'!AE176,'RIPARTIZIONE FORZE SISMICHE'!$G$81,0)+IF('Foglio deposito'!$AF$187='Foglio deposito'!AE176,'RIPARTIZIONE FORZE SISMICHE'!$G$82,0)+IF('Foglio deposito'!$AF$188='Foglio deposito'!AE176,'RIPARTIZIONE FORZE SISMICHE'!$G$83,0)+IF('Foglio deposito'!$AF$189='Foglio deposito'!AE176,'RIPARTIZIONE FORZE SISMICHE'!$G$84,0)+IF('Foglio deposito'!$AF$190='Foglio deposito'!AE176,'RIPARTIZIONE FORZE SISMICHE'!$G$85,0)+IF('Foglio deposito'!$AF$191='Foglio deposito'!AE176,'RIPARTIZIONE FORZE SISMICHE'!$G$86,0)+IF('Foglio deposito'!$AF$192='Foglio deposito'!AE176,'RIPARTIZIONE FORZE SISMICHE'!$G$87,0)+IF('Foglio deposito'!$AF$193='Foglio deposito'!AE176,'RIPARTIZIONE FORZE SISMICHE'!$G$88,0)+IF('Foglio deposito'!$AF$194='Foglio deposito'!AE176,'RIPARTIZIONE FORZE SISMICHE'!$G$89,0)+IF('Foglio deposito'!$AF$195='Foglio deposito'!AE176,'RIPARTIZIONE FORZE SISMICHE'!$G$90,0)+IF('Foglio deposito'!$AF$196='Foglio deposito'!AE176,'RIPARTIZIONE FORZE SISMICHE'!$G$91,0)+IF('Foglio deposito'!$AF$197='Foglio deposito'!AE176,'RIPARTIZIONE FORZE SISMICHE'!$G$92,0)+IF('Foglio deposito'!$AF$198='Foglio deposito'!AE176,'RIPARTIZIONE FORZE SISMICHE'!$G$93,0)+IF('Foglio deposito'!$AF$199='Foglio deposito'!AE176,'RIPARTIZIONE FORZE SISMICHE'!$G$94,0)+IF('Foglio deposito'!$AF$200='Foglio deposito'!AE176,'RIPARTIZIONE FORZE SISMICHE'!$G$95,0)+IF('Foglio deposito'!$AF$201='Foglio deposito'!AE176,'RIPARTIZIONE FORZE SISMICHE'!$G$96,0)+IF('Foglio deposito'!$AF$202='Foglio deposito'!AE176,'RIPARTIZIONE FORZE SISMICHE'!$G$97,0)+IF('Foglio deposito'!$AF$203='Foglio deposito'!AE176,'RIPARTIZIONE FORZE SISMICHE'!$G$98,0)+IF('Foglio deposito'!$AF$204='Foglio deposito'!AE176,'RIPARTIZIONE FORZE SISMICHE'!$G$99,0)+IF('Foglio deposito'!$AF$205='Foglio deposito'!AE176,'RIPARTIZIONE FORZE SISMICHE'!$G$100,0)+IF('Foglio deposito'!$AF$206='Foglio deposito'!AE176,'RIPARTIZIONE FORZE SISMICHE'!$G$101,0)+IF('Foglio deposito'!$AF$207='Foglio deposito'!AE176,'RIPARTIZIONE FORZE SISMICHE'!$G$102,0)+IF('Foglio deposito'!$AF$208='Foglio deposito'!AE176,'RIPARTIZIONE FORZE SISMICHE'!$G$103,0)</f>
        <v>4.0999283219168081</v>
      </c>
      <c r="Z176" s="142">
        <f>IF('Foglio deposito'!$AF$169='Foglio deposito'!AE176,'RIPARTIZIONE FORZE SISMICHE'!$H$64,0)+IF('Foglio deposito'!$AF$170='Foglio deposito'!AE176,'RIPARTIZIONE FORZE SISMICHE'!$H$65,0)+IF('Foglio deposito'!$AF$171='Foglio deposito'!AE176,'RIPARTIZIONE FORZE SISMICHE'!$H$66,0)+IF('Foglio deposito'!$AF$172='Foglio deposito'!AE176,'RIPARTIZIONE FORZE SISMICHE'!$H$67,0)+IF('Foglio deposito'!$AF$173='Foglio deposito'!AE176,'RIPARTIZIONE FORZE SISMICHE'!$H$67,0)+IF('Foglio deposito'!$AF$174='Foglio deposito'!AE176,'RIPARTIZIONE FORZE SISMICHE'!$H$69,0)+IF('Foglio deposito'!$AF$175='Foglio deposito'!AE176,'RIPARTIZIONE FORZE SISMICHE'!$H$70,0)+IF('Foglio deposito'!$AF$176='Foglio deposito'!AE176,'RIPARTIZIONE FORZE SISMICHE'!$H$71,0)+IF('Foglio deposito'!$AF$177='Foglio deposito'!AE176,'RIPARTIZIONE FORZE SISMICHE'!$H$72,0)+IF('Foglio deposito'!$AF$178='Foglio deposito'!AE176,'RIPARTIZIONE FORZE SISMICHE'!$H$73,0)+IF('Foglio deposito'!$AF$179='Foglio deposito'!AE176,'RIPARTIZIONE FORZE SISMICHE'!$H$74,0)+IF('Foglio deposito'!$AF$180='Foglio deposito'!AE176,'RIPARTIZIONE FORZE SISMICHE'!$H$75,0)+IF('Foglio deposito'!$AF$181='Foglio deposito'!AE176,'RIPARTIZIONE FORZE SISMICHE'!$H$76,0)+IF('Foglio deposito'!$AF$182='Foglio deposito'!AE176,'RIPARTIZIONE FORZE SISMICHE'!$H$77,0)+IF('Foglio deposito'!$AF$183='Foglio deposito'!AE176,'RIPARTIZIONE FORZE SISMICHE'!$H$78,0)+IF('Foglio deposito'!$AF$184='Foglio deposito'!AE176,'RIPARTIZIONE FORZE SISMICHE'!$H$79,0)+IF('Foglio deposito'!$AF$185='Foglio deposito'!AE176,'RIPARTIZIONE FORZE SISMICHE'!$H$80,0)+IF('Foglio deposito'!$AF$186='Foglio deposito'!AE176,'RIPARTIZIONE FORZE SISMICHE'!$H$81,0)+IF('Foglio deposito'!$AF$187='Foglio deposito'!AE176,'RIPARTIZIONE FORZE SISMICHE'!$H$82,0)+IF('Foglio deposito'!$AF$188='Foglio deposito'!AE176,'RIPARTIZIONE FORZE SISMICHE'!$H$83,0)+IF('Foglio deposito'!$AF$189='Foglio deposito'!AE176,'RIPARTIZIONE FORZE SISMICHE'!$H$84,0)+IF('Foglio deposito'!$AF$190='Foglio deposito'!AE176,'RIPARTIZIONE FORZE SISMICHE'!$H$85,0)+IF('Foglio deposito'!$AF$191='Foglio deposito'!AE176,'RIPARTIZIONE FORZE SISMICHE'!$H$86,0)+IF('Foglio deposito'!$AF$192='Foglio deposito'!AE176,'RIPARTIZIONE FORZE SISMICHE'!$H$87,0)+IF('Foglio deposito'!$AF$193='Foglio deposito'!AE176,'RIPARTIZIONE FORZE SISMICHE'!$H$88,0)+IF('Foglio deposito'!$AF$194='Foglio deposito'!AE176,'RIPARTIZIONE FORZE SISMICHE'!$H$89,0)+IF('Foglio deposito'!$AF$195='Foglio deposito'!AE176,'RIPARTIZIONE FORZE SISMICHE'!$H$90,0)+IF('Foglio deposito'!$AF$196='Foglio deposito'!AE176,'RIPARTIZIONE FORZE SISMICHE'!$H$91,0)+IF('Foglio deposito'!$AF$197='Foglio deposito'!AE176,'RIPARTIZIONE FORZE SISMICHE'!$H$92,0)+IF('Foglio deposito'!$AF$198='Foglio deposito'!AE176,'RIPARTIZIONE FORZE SISMICHE'!$H$93,0)+IF('Foglio deposito'!$AF$199='Foglio deposito'!AE176,'RIPARTIZIONE FORZE SISMICHE'!$H$94,0)+IF('Foglio deposito'!$AF$200='Foglio deposito'!AE176,'RIPARTIZIONE FORZE SISMICHE'!$H$95,0)+IF('Foglio deposito'!$AF$201='Foglio deposito'!AE176,'RIPARTIZIONE FORZE SISMICHE'!$H$96,0)+IF('Foglio deposito'!$AF$202='Foglio deposito'!AE176,'RIPARTIZIONE FORZE SISMICHE'!$H$97,0)+IF('Foglio deposito'!$AF$203='Foglio deposito'!AE176,'RIPARTIZIONE FORZE SISMICHE'!$H$98,0)+IF('Foglio deposito'!$AF$204='Foglio deposito'!AE176,'RIPARTIZIONE FORZE SISMICHE'!$H$99,0)+IF('Foglio deposito'!$AF$205='Foglio deposito'!AE176,'RIPARTIZIONE FORZE SISMICHE'!$H$100,0)+IF('Foglio deposito'!$AF$206='Foglio deposito'!AE176,'RIPARTIZIONE FORZE SISMICHE'!$H$101,0)+IF('Foglio deposito'!$AF$207='Foglio deposito'!AE176,'RIPARTIZIONE FORZE SISMICHE'!$H$102,0)+IF('Foglio deposito'!$AF$208='Foglio deposito'!AE176,'RIPARTIZIONE FORZE SISMICHE'!$H$103,0)</f>
        <v>0</v>
      </c>
      <c r="AB176" s="354">
        <f>'DATI STRUTTURA'!B28</f>
        <v>7</v>
      </c>
      <c r="AC176" s="359">
        <f>'DATI STRUTTURA'!H77</f>
        <v>6</v>
      </c>
      <c r="AE176" s="362">
        <f>'DATI STRUTTURA'!B29</f>
        <v>8</v>
      </c>
      <c r="AF176" s="364">
        <f>'DATI STRUTTURA'!H78</f>
        <v>7</v>
      </c>
      <c r="AJ176" s="490">
        <f>IF('Foglio deposito'!$AF$169='Foglio deposito'!AE176,'Foglio deposito'!$N$118,0)+IF('Foglio deposito'!$AF$170='Foglio deposito'!AE176,'Foglio deposito'!$N$119,0)+IF('Foglio deposito'!$AF$171='Foglio deposito'!AE176,'Foglio deposito'!$N$120,0)+IF('Foglio deposito'!$AF$172='Foglio deposito'!AE176,'Foglio deposito'!$N$121,0)+IF('Foglio deposito'!$AF$173='Foglio deposito'!AE176,'Foglio deposito'!$N$122,0)+IF('Foglio deposito'!$AF$174='Foglio deposito'!AE176,'Foglio deposito'!$N$123,0)+IF('Foglio deposito'!$AF$175='Foglio deposito'!AE176,'Foglio deposito'!$N$124,0)+IF('Foglio deposito'!$AF$176='Foglio deposito'!AE176,'Foglio deposito'!$N$125,0)+IF('Foglio deposito'!$AF$177='Foglio deposito'!AE176,'Foglio deposito'!$N$126,0)+IF('Foglio deposito'!$AF$178='Foglio deposito'!AE176,'Foglio deposito'!$N$127,0)+IF('Foglio deposito'!$AF$179='Foglio deposito'!AE176,'Foglio deposito'!$N$128,0)+IF('Foglio deposito'!$AF$180='Foglio deposito'!AE176,'Foglio deposito'!$N$129,0)+IF('Foglio deposito'!$AF$181='Foglio deposito'!AE176,'Foglio deposito'!$N$130,0)+IF('Foglio deposito'!$AF$182='Foglio deposito'!AE176,'Foglio deposito'!$N$131,0)+IF('Foglio deposito'!$AF$183='Foglio deposito'!AE176,'Foglio deposito'!$N$132,0)+IF('Foglio deposito'!$AF$184='Foglio deposito'!AE176,'Foglio deposito'!$N$133,0)+IF('Foglio deposito'!$AF$185='Foglio deposito'!AE176,'Foglio deposito'!$N$134,0)+IF('Foglio deposito'!$AF$186='Foglio deposito'!AE176,'Foglio deposito'!$N$135,0)+IF('Foglio deposito'!$AF$187='Foglio deposito'!AE176,'Foglio deposito'!$N$136,0)+IF('Foglio deposito'!$AF$188='Foglio deposito'!AE176,'Foglio deposito'!$N$137,0)+IF('Foglio deposito'!$AF$189='Foglio deposito'!AE176,'Foglio deposito'!$N$138,0)+IF('Foglio deposito'!$AF$190='Foglio deposito'!AE176,'Foglio deposito'!$N$139,0)+IF('Foglio deposito'!$AF$191='Foglio deposito'!AE176,'Foglio deposito'!$N$140,0)+IF('Foglio deposito'!$AF$192='Foglio deposito'!AE176,'Foglio deposito'!$N$141,0)+IF('Foglio deposito'!$AF$193='Foglio deposito'!AE176,'Foglio deposito'!$N$142,0)+IF('Foglio deposito'!$AF$194='Foglio deposito'!AE176,'Foglio deposito'!$N$144,0)+IF('Foglio deposito'!$AF$195='Foglio deposito'!AE176,'Foglio deposito'!$N$143,0)+IF('Foglio deposito'!$AF$196='Foglio deposito'!AE176,'Foglio deposito'!$N$145,0)+IF('Foglio deposito'!$AF$197='Foglio deposito'!AE176,'Foglio deposito'!$N$146,0)+IF('Foglio deposito'!$AF$198='Foglio deposito'!AE176,'Foglio deposito'!$N$147,0)+IF('Foglio deposito'!$AF$199='Foglio deposito'!AE176,'Foglio deposito'!$N$148,0)+IF('Foglio deposito'!$AF$200='Foglio deposito'!AE176,'Foglio deposito'!$N$149,0)+IF('Foglio deposito'!$AF$201='Foglio deposito'!AE176,'Foglio deposito'!$N$150,0)+IF('Foglio deposito'!$AF$202='Foglio deposito'!AE176,'Foglio deposito'!$N$151,0)+IF('Foglio deposito'!$AF$203='Foglio deposito'!AE176,'Foglio deposito'!$N$152,0)+IF('Foglio deposito'!$AF$204='Foglio deposito'!AE176,'Foglio deposito'!$N$153,0)+IF('Foglio deposito'!$AF$205='Foglio deposito'!AE176,'Foglio deposito'!$N$154,0)+IF('Foglio deposito'!$AF$206='Foglio deposito'!AE176,'Foglio deposito'!$N$155,0)+IF('Foglio deposito'!$AF$207='Foglio deposito'!AE176,'Foglio deposito'!$N$156,0)+IF('Foglio deposito'!$AF$208='Foglio deposito'!AE176,'Foglio deposito'!$N$157,0)+'DATI STRUTTURA'!J29</f>
        <v>11.748799999999999</v>
      </c>
      <c r="AK176" s="490">
        <f>'Foglio deposito'!N125</f>
        <v>7.1487999999999996</v>
      </c>
    </row>
    <row r="177" spans="2:37" x14ac:dyDescent="0.25">
      <c r="B177" s="161"/>
      <c r="D177" s="345" t="s">
        <v>213</v>
      </c>
      <c r="G177" s="97"/>
      <c r="H177" s="97"/>
      <c r="I177" s="96"/>
      <c r="K177" s="95"/>
      <c r="L177" s="95"/>
      <c r="M177" s="96"/>
      <c r="O177" s="5"/>
      <c r="Q177" s="5" t="s">
        <v>215</v>
      </c>
      <c r="T177" s="357">
        <f>'RIPARTIZIONE FORZE SISMICHE'!E27+IF('Foglio deposito'!$AF$169='Foglio deposito'!AE177,'RIPARTIZIONE FORZE SISMICHE'!$E$64,0)+IF('Foglio deposito'!$AF$170='Foglio deposito'!AE177,'RIPARTIZIONE FORZE SISMICHE'!$E$65,0)+IF('Foglio deposito'!$AF$171='Foglio deposito'!AE177,'RIPARTIZIONE FORZE SISMICHE'!$E$66,0)+IF('Foglio deposito'!$AF$172='Foglio deposito'!AE177,'RIPARTIZIONE FORZE SISMICHE'!$E$67,0)+IF('Foglio deposito'!$AF$173='Foglio deposito'!AE177,'RIPARTIZIONE FORZE SISMICHE'!$E$68,0)+IF('Foglio deposito'!$AF$174='Foglio deposito'!AE177,'RIPARTIZIONE FORZE SISMICHE'!$E$69,0)+IF('Foglio deposito'!$AF$175='Foglio deposito'!AE177,'RIPARTIZIONE FORZE SISMICHE'!$E$70,0)+IF('Foglio deposito'!$AF$176='Foglio deposito'!AE177,'RIPARTIZIONE FORZE SISMICHE'!$E$71,0)+IF('Foglio deposito'!$AF$177='Foglio deposito'!AE177,'RIPARTIZIONE FORZE SISMICHE'!$E$72,0)+IF('Foglio deposito'!$AF$178='Foglio deposito'!AE177,'RIPARTIZIONE FORZE SISMICHE'!$E$73,0)+IF('Foglio deposito'!$AF$179='Foglio deposito'!AE177,'RIPARTIZIONE FORZE SISMICHE'!$E$74,0)+IF('Foglio deposito'!$AF$180='Foglio deposito'!AE177,'RIPARTIZIONE FORZE SISMICHE'!$E$75,0)+IF('Foglio deposito'!$AF$181='Foglio deposito'!AE177,'RIPARTIZIONE FORZE SISMICHE'!$E$76,0)+IF('Foglio deposito'!$AF$182='Foglio deposito'!AE177,'RIPARTIZIONE FORZE SISMICHE'!$E$77,0)+IF('Foglio deposito'!$AF$183='Foglio deposito'!AE177,'RIPARTIZIONE FORZE SISMICHE'!$E$78,0)+IF('Foglio deposito'!$AF$184='Foglio deposito'!AE177,'RIPARTIZIONE FORZE SISMICHE'!$E$79,0)+IF('Foglio deposito'!$AF$185='Foglio deposito'!AE177,'RIPARTIZIONE FORZE SISMICHE'!$E$80,0)+IF('Foglio deposito'!$AF$186='Foglio deposito'!AE177,'RIPARTIZIONE FORZE SISMICHE'!$E$81,0)+IF('Foglio deposito'!$AF$187='Foglio deposito'!AE177,'RIPARTIZIONE FORZE SISMICHE'!$E$82,0)+IF('Foglio deposito'!$AF$188='Foglio deposito'!AE177,'RIPARTIZIONE FORZE SISMICHE'!$E$83,0)+IF('Foglio deposito'!$AF$189='Foglio deposito'!AE177,'RIPARTIZIONE FORZE SISMICHE'!$E$84,0)+IF('Foglio deposito'!$AF$190='Foglio deposito'!AE177,'RIPARTIZIONE FORZE SISMICHE'!$E$85,0)+IF('Foglio deposito'!$AF$191='Foglio deposito'!AE177,'RIPARTIZIONE FORZE SISMICHE'!$E$86,0)+IF('Foglio deposito'!$AF$192='Foglio deposito'!AE177,'RIPARTIZIONE FORZE SISMICHE'!$E$87,0)+IF('Foglio deposito'!$AF$193='Foglio deposito'!AE177,'RIPARTIZIONE FORZE SISMICHE'!$E$88,0)+IF('Foglio deposito'!$AF$194='Foglio deposito'!AE177,'RIPARTIZIONE FORZE SISMICHE'!$E$89,0)+IF('Foglio deposito'!$AF$195='Foglio deposito'!AE177,'RIPARTIZIONE FORZE SISMICHE'!$E$90,0)+IF('Foglio deposito'!$AF$196='Foglio deposito'!AE177,'RIPARTIZIONE FORZE SISMICHE'!$E$91,0)+IF('Foglio deposito'!$AF$197='Foglio deposito'!AE177,'RIPARTIZIONE FORZE SISMICHE'!$E$92,0)+IF('Foglio deposito'!$AF$198='Foglio deposito'!AE177,'RIPARTIZIONE FORZE SISMICHE'!$E$93,0)+IF('Foglio deposito'!$AF$199='Foglio deposito'!AE177,'RIPARTIZIONE FORZE SISMICHE'!$E$94,0)+IF('Foglio deposito'!$AF$200='Foglio deposito'!AE177,'RIPARTIZIONE FORZE SISMICHE'!$E$95,0)+IF('Foglio deposito'!$AF$201='Foglio deposito'!AE177,'RIPARTIZIONE FORZE SISMICHE'!$E$96,0)+IF('Foglio deposito'!$AF$202='Foglio deposito'!AE177,'RIPARTIZIONE FORZE SISMICHE'!$E$97,0)+IF('Foglio deposito'!$AF$203='Foglio deposito'!AE177,'RIPARTIZIONE FORZE SISMICHE'!$E$98,0)+IF('Foglio deposito'!$AF$204='Foglio deposito'!AE177,'RIPARTIZIONE FORZE SISMICHE'!$E$99,0)+IF('Foglio deposito'!$AF$205='Foglio deposito'!AE177,'RIPARTIZIONE FORZE SISMICHE'!$E$100,0)+IF('Foglio deposito'!$AF$206='Foglio deposito'!AE177,'RIPARTIZIONE FORZE SISMICHE'!$E$101,0)+IF('Foglio deposito'!$AF$207='Foglio deposito'!AE177,'RIPARTIZIONE FORZE SISMICHE'!$E$102,0)+IF('Foglio deposito'!$AF$208='Foglio deposito'!AE177,'RIPARTIZIONE FORZE SISMICHE'!$E$103,0)</f>
        <v>3.7089160113542428</v>
      </c>
      <c r="U177" s="356">
        <f>'RIPARTIZIONE FORZE SISMICHE'!F27+IF('Foglio deposito'!$AF$169='Foglio deposito'!AE177,'RIPARTIZIONE FORZE SISMICHE'!$F$64,0)+IF('Foglio deposito'!$AF$170='Foglio deposito'!AE177,'RIPARTIZIONE FORZE SISMICHE'!$F$65,0)+IF('Foglio deposito'!$AF$171='Foglio deposito'!AE177,'RIPARTIZIONE FORZE SISMICHE'!$F$66,0)+IF('Foglio deposito'!$AF$172='Foglio deposito'!AE177,'RIPARTIZIONE FORZE SISMICHE'!$F$67,0)+IF('Foglio deposito'!$AF$173='Foglio deposito'!AE177,'RIPARTIZIONE FORZE SISMICHE'!$F$68,0)+IF('Foglio deposito'!$AF$174='Foglio deposito'!AE177,'RIPARTIZIONE FORZE SISMICHE'!$F$69,0)+IF('Foglio deposito'!$AF$175='Foglio deposito'!AE177,'RIPARTIZIONE FORZE SISMICHE'!$F$70,0)+IF('Foglio deposito'!$AF$176='Foglio deposito'!AE177,'RIPARTIZIONE FORZE SISMICHE'!$F$71,0)+IF('Foglio deposito'!$AF$177='Foglio deposito'!AE177,'RIPARTIZIONE FORZE SISMICHE'!$F$72,0)+IF('Foglio deposito'!$AF$178='Foglio deposito'!AE177,'RIPARTIZIONE FORZE SISMICHE'!$F$73,0)+IF('Foglio deposito'!$AF$179='Foglio deposito'!AE177,'RIPARTIZIONE FORZE SISMICHE'!$F$74,0)+IF('Foglio deposito'!$AF$180='Foglio deposito'!AE177,'RIPARTIZIONE FORZE SISMICHE'!$F$75,0)+IF('Foglio deposito'!$AF$181='Foglio deposito'!AE177,'RIPARTIZIONE FORZE SISMICHE'!$F$76,0)+IF('Foglio deposito'!$AF$182='Foglio deposito'!AE177,'RIPARTIZIONE FORZE SISMICHE'!$F$77,0)+IF('Foglio deposito'!$AF$183='Foglio deposito'!AE177,'RIPARTIZIONE FORZE SISMICHE'!$F$78,0)+IF('Foglio deposito'!$AF$184='Foglio deposito'!AE177,'RIPARTIZIONE FORZE SISMICHE'!$F$79,0)+IF('Foglio deposito'!$AF$185='Foglio deposito'!AE177,'RIPARTIZIONE FORZE SISMICHE'!$F$80,0)+IF('Foglio deposito'!$AF$186='Foglio deposito'!AE177,'RIPARTIZIONE FORZE SISMICHE'!$F$81,0)+IF('Foglio deposito'!$AF$187='Foglio deposito'!AE177,'RIPARTIZIONE FORZE SISMICHE'!$F$82,0)+IF('Foglio deposito'!$AF$188='Foglio deposito'!AE177,'RIPARTIZIONE FORZE SISMICHE'!$F$83,0)+IF('Foglio deposito'!$AF$189='Foglio deposito'!AE177,'RIPARTIZIONE FORZE SISMICHE'!$F$84,0)+IF('Foglio deposito'!$AF$190='Foglio deposito'!AE177,'RIPARTIZIONE FORZE SISMICHE'!$F$85,0)+IF('Foglio deposito'!$AF$191='Foglio deposito'!AE177,'RIPARTIZIONE FORZE SISMICHE'!$F$86,0)+IF('Foglio deposito'!$AF$192='Foglio deposito'!AE177,'RIPARTIZIONE FORZE SISMICHE'!$F$87,0)+IF('Foglio deposito'!$AF$193='Foglio deposito'!AE177,'RIPARTIZIONE FORZE SISMICHE'!$F$88,0)+IF('Foglio deposito'!$AF$194='Foglio deposito'!AE177,'RIPARTIZIONE FORZE SISMICHE'!$F$89,0)+IF('Foglio deposito'!$AF$195='Foglio deposito'!AE177,'RIPARTIZIONE FORZE SISMICHE'!$F$90,0)+IF('Foglio deposito'!$AF$196='Foglio deposito'!AE177,'RIPARTIZIONE FORZE SISMICHE'!$F$91,0)+IF('Foglio deposito'!$AF$197='Foglio deposito'!AE177,'RIPARTIZIONE FORZE SISMICHE'!$F$92,0)+IF('Foglio deposito'!$AF$198='Foglio deposito'!AE177,'RIPARTIZIONE FORZE SISMICHE'!$F$93,0)+IF('Foglio deposito'!$AF$199='Foglio deposito'!AE177,'RIPARTIZIONE FORZE SISMICHE'!$F$94,0)+IF('Foglio deposito'!$AF$200='Foglio deposito'!AE177,'RIPARTIZIONE FORZE SISMICHE'!$F$95,0)+IF('Foglio deposito'!$AF$201='Foglio deposito'!AE177,'RIPARTIZIONE FORZE SISMICHE'!$F$96,0)+IF('Foglio deposito'!$AF$202='Foglio deposito'!AE177,'RIPARTIZIONE FORZE SISMICHE'!$F$97,0)+IF('Foglio deposito'!$AF$203='Foglio deposito'!AE177,'RIPARTIZIONE FORZE SISMICHE'!$F$98,0)+IF('Foglio deposito'!$AF$204='Foglio deposito'!AE177,'RIPARTIZIONE FORZE SISMICHE'!$F$99,0)+IF('Foglio deposito'!$AF$205='Foglio deposito'!AE177,'RIPARTIZIONE FORZE SISMICHE'!$F$100,0)+IF('Foglio deposito'!$AF$206='Foglio deposito'!AE177,'RIPARTIZIONE FORZE SISMICHE'!$F$101,0)+IF('Foglio deposito'!$AF$207='Foglio deposito'!AE177,'RIPARTIZIONE FORZE SISMICHE'!$F$102,0)+IF('Foglio deposito'!$AF$208='Foglio deposito'!AE177,'RIPARTIZIONE FORZE SISMICHE'!$F$103,0)</f>
        <v>0</v>
      </c>
      <c r="V177" s="357">
        <f>'RIPARTIZIONE FORZE SISMICHE'!G27+IF('Foglio deposito'!$AF$169='Foglio deposito'!AE177,'RIPARTIZIONE FORZE SISMICHE'!$G$64,0)+IF('Foglio deposito'!$AF$170='Foglio deposito'!AE177,'RIPARTIZIONE FORZE SISMICHE'!$G$65,0)+IF('Foglio deposito'!$AF$171='Foglio deposito'!AE177,'RIPARTIZIONE FORZE SISMICHE'!$G$66,0)+IF('Foglio deposito'!$AF$172='Foglio deposito'!AE177,'RIPARTIZIONE FORZE SISMICHE'!$G$67,0)+IF('Foglio deposito'!$AF$173='Foglio deposito'!AE177,'RIPARTIZIONE FORZE SISMICHE'!$G$68,0)+IF('Foglio deposito'!$AF$174='Foglio deposito'!AE177,'RIPARTIZIONE FORZE SISMICHE'!$G$69,0)+IF('Foglio deposito'!$AF$175='Foglio deposito'!AE177,'RIPARTIZIONE FORZE SISMICHE'!$G$70,0)+IF('Foglio deposito'!$AF$176='Foglio deposito'!AE177,'RIPARTIZIONE FORZE SISMICHE'!$G$71,0)+IF('Foglio deposito'!$AF$177='Foglio deposito'!AE177,'RIPARTIZIONE FORZE SISMICHE'!$G$72,0)+IF('Foglio deposito'!$AF$178='Foglio deposito'!AE177,'RIPARTIZIONE FORZE SISMICHE'!$G$73,0)+IF('Foglio deposito'!$AF$179='Foglio deposito'!AE177,'RIPARTIZIONE FORZE SISMICHE'!$G$74,0)+IF('Foglio deposito'!$AF$180='Foglio deposito'!AE177,'RIPARTIZIONE FORZE SISMICHE'!$G$75,0)+IF('Foglio deposito'!$AF$181='Foglio deposito'!AE177,'RIPARTIZIONE FORZE SISMICHE'!$G$76,0)+IF('Foglio deposito'!$AF$182='Foglio deposito'!AE177,'RIPARTIZIONE FORZE SISMICHE'!$G$77,0)+IF('Foglio deposito'!$AF$183='Foglio deposito'!AE177,'RIPARTIZIONE FORZE SISMICHE'!$G$78,0)+IF('Foglio deposito'!$AF$184='Foglio deposito'!AE177,'RIPARTIZIONE FORZE SISMICHE'!$G$79,0)+IF('Foglio deposito'!$AF$185='Foglio deposito'!AE177,'RIPARTIZIONE FORZE SISMICHE'!$G$80,0)+IF('Foglio deposito'!$AF$186='Foglio deposito'!AE177,'RIPARTIZIONE FORZE SISMICHE'!$G$81,0)+IF('Foglio deposito'!$AF$187='Foglio deposito'!AE177,'RIPARTIZIONE FORZE SISMICHE'!$G$82,0)+IF('Foglio deposito'!$AF$188='Foglio deposito'!AE177,'RIPARTIZIONE FORZE SISMICHE'!$G$83,0)+IF('Foglio deposito'!$AF$189='Foglio deposito'!AE177,'RIPARTIZIONE FORZE SISMICHE'!$G$84,0)+IF('Foglio deposito'!$AF$190='Foglio deposito'!AE177,'RIPARTIZIONE FORZE SISMICHE'!$G$85,0)+IF('Foglio deposito'!$AF$191='Foglio deposito'!AE177,'RIPARTIZIONE FORZE SISMICHE'!$G$86,0)+IF('Foglio deposito'!$AF$192='Foglio deposito'!AE177,'RIPARTIZIONE FORZE SISMICHE'!$G$87,0)+IF('Foglio deposito'!$AF$193='Foglio deposito'!AE177,'RIPARTIZIONE FORZE SISMICHE'!$G$88,0)+IF('Foglio deposito'!$AF$194='Foglio deposito'!AE177,'RIPARTIZIONE FORZE SISMICHE'!$G$89,0)+IF('Foglio deposito'!$AF$195='Foglio deposito'!AE177,'RIPARTIZIONE FORZE SISMICHE'!$G$90,0)+IF('Foglio deposito'!$AF$196='Foglio deposito'!AE177,'RIPARTIZIONE FORZE SISMICHE'!$G$91,0)+IF('Foglio deposito'!$AF$197='Foglio deposito'!AE177,'RIPARTIZIONE FORZE SISMICHE'!$G$92,0)+IF('Foglio deposito'!$AF$198='Foglio deposito'!AE177,'RIPARTIZIONE FORZE SISMICHE'!$G$93,0)+IF('Foglio deposito'!$AF$199='Foglio deposito'!AE177,'RIPARTIZIONE FORZE SISMICHE'!$G$94,0)+IF('Foglio deposito'!$AF$200='Foglio deposito'!AE177,'RIPARTIZIONE FORZE SISMICHE'!$G$95,0)+IF('Foglio deposito'!$AF$201='Foglio deposito'!AE177,'RIPARTIZIONE FORZE SISMICHE'!$G$96,0)+IF('Foglio deposito'!$AF$202='Foglio deposito'!AE177,'RIPARTIZIONE FORZE SISMICHE'!$G$97,0)+IF('Foglio deposito'!$AF$203='Foglio deposito'!AE177,'RIPARTIZIONE FORZE SISMICHE'!$G$98,0)+IF('Foglio deposito'!$AF$204='Foglio deposito'!AE177,'RIPARTIZIONE FORZE SISMICHE'!$G$99,0)+IF('Foglio deposito'!$AF$205='Foglio deposito'!AE177,'RIPARTIZIONE FORZE SISMICHE'!$G$100,0)+IF('Foglio deposito'!$AF$206='Foglio deposito'!AE177,'RIPARTIZIONE FORZE SISMICHE'!$G$101,0)+IF('Foglio deposito'!$AF$207='Foglio deposito'!AE177,'RIPARTIZIONE FORZE SISMICHE'!$G$102,0)+IF('Foglio deposito'!$AF$208='Foglio deposito'!AE177,'RIPARTIZIONE FORZE SISMICHE'!$G$103,0)</f>
        <v>2.8577368469949693</v>
      </c>
      <c r="W177" s="355">
        <f>'RIPARTIZIONE FORZE SISMICHE'!H27+IF('Foglio deposito'!$AF$169='Foglio deposito'!AE177,'RIPARTIZIONE FORZE SISMICHE'!$H$64,0)+IF('Foglio deposito'!$AF$170='Foglio deposito'!AE177,'RIPARTIZIONE FORZE SISMICHE'!$H$65,0)+IF('Foglio deposito'!$AF$171='Foglio deposito'!AE177,'RIPARTIZIONE FORZE SISMICHE'!$H$66,0)+IF('Foglio deposito'!$AF$172='Foglio deposito'!AE177,'RIPARTIZIONE FORZE SISMICHE'!$H$67,0)+IF('Foglio deposito'!$AF$173='Foglio deposito'!AE177,'RIPARTIZIONE FORZE SISMICHE'!$H$67,0)+IF('Foglio deposito'!$AF$174='Foglio deposito'!AE177,'RIPARTIZIONE FORZE SISMICHE'!$H$69,0)+IF('Foglio deposito'!$AF$175='Foglio deposito'!AE177,'RIPARTIZIONE FORZE SISMICHE'!$H$70,0)+IF('Foglio deposito'!$AF$176='Foglio deposito'!AE177,'RIPARTIZIONE FORZE SISMICHE'!$H$71,0)+IF('Foglio deposito'!$AF$177='Foglio deposito'!AE177,'RIPARTIZIONE FORZE SISMICHE'!$H$72,0)+IF('Foglio deposito'!$AF$178='Foglio deposito'!AE177,'RIPARTIZIONE FORZE SISMICHE'!$H$73,0)+IF('Foglio deposito'!$AF$179='Foglio deposito'!AE177,'RIPARTIZIONE FORZE SISMICHE'!$H$74,0)+IF('Foglio deposito'!$AF$180='Foglio deposito'!AE177,'RIPARTIZIONE FORZE SISMICHE'!$H$75,0)+IF('Foglio deposito'!$AF$181='Foglio deposito'!AE177,'RIPARTIZIONE FORZE SISMICHE'!$H$76,0)+IF('Foglio deposito'!$AF$182='Foglio deposito'!AE177,'RIPARTIZIONE FORZE SISMICHE'!$H$77,0)+IF('Foglio deposito'!$AF$183='Foglio deposito'!AE177,'RIPARTIZIONE FORZE SISMICHE'!$H$78,0)+IF('Foglio deposito'!$AF$184='Foglio deposito'!AE177,'RIPARTIZIONE FORZE SISMICHE'!$H$79,0)+IF('Foglio deposito'!$AF$185='Foglio deposito'!AE177,'RIPARTIZIONE FORZE SISMICHE'!$H$80,0)+IF('Foglio deposito'!$AF$186='Foglio deposito'!AE177,'RIPARTIZIONE FORZE SISMICHE'!$H$81,0)+IF('Foglio deposito'!$AF$187='Foglio deposito'!AE177,'RIPARTIZIONE FORZE SISMICHE'!$H$82,0)+IF('Foglio deposito'!$AF$188='Foglio deposito'!AE177,'RIPARTIZIONE FORZE SISMICHE'!$H$83,0)+IF('Foglio deposito'!$AF$189='Foglio deposito'!AE177,'RIPARTIZIONE FORZE SISMICHE'!$H$84,0)+IF('Foglio deposito'!$AF$190='Foglio deposito'!AE177,'RIPARTIZIONE FORZE SISMICHE'!$H$85,0)+IF('Foglio deposito'!$AF$191='Foglio deposito'!AE177,'RIPARTIZIONE FORZE SISMICHE'!$H$86,0)+IF('Foglio deposito'!$AF$192='Foglio deposito'!AE177,'RIPARTIZIONE FORZE SISMICHE'!$H$87,0)+IF('Foglio deposito'!$AF$193='Foglio deposito'!AE177,'RIPARTIZIONE FORZE SISMICHE'!$H$88,0)+IF('Foglio deposito'!$AF$194='Foglio deposito'!AE177,'RIPARTIZIONE FORZE SISMICHE'!$H$89,0)+IF('Foglio deposito'!$AF$195='Foglio deposito'!AE177,'RIPARTIZIONE FORZE SISMICHE'!$H$90,0)+IF('Foglio deposito'!$AF$196='Foglio deposito'!AE177,'RIPARTIZIONE FORZE SISMICHE'!$H$91,0)+IF('Foglio deposito'!$AF$197='Foglio deposito'!AE177,'RIPARTIZIONE FORZE SISMICHE'!$H$92,0)+IF('Foglio deposito'!$AF$198='Foglio deposito'!AE177,'RIPARTIZIONE FORZE SISMICHE'!$H$93,0)+IF('Foglio deposito'!$AF$199='Foglio deposito'!AE177,'RIPARTIZIONE FORZE SISMICHE'!$H$94,0)+IF('Foglio deposito'!$AF$200='Foglio deposito'!AE177,'RIPARTIZIONE FORZE SISMICHE'!$H$95,0)+IF('Foglio deposito'!$AF$201='Foglio deposito'!AE177,'RIPARTIZIONE FORZE SISMICHE'!$H$96,0)+IF('Foglio deposito'!$AF$202='Foglio deposito'!AE177,'RIPARTIZIONE FORZE SISMICHE'!$H$97,0)+IF('Foglio deposito'!$AF$203='Foglio deposito'!AE177,'RIPARTIZIONE FORZE SISMICHE'!$H$98,0)+IF('Foglio deposito'!$AF$204='Foglio deposito'!AE177,'RIPARTIZIONE FORZE SISMICHE'!$H$99,0)+IF('Foglio deposito'!$AF$205='Foglio deposito'!AE177,'RIPARTIZIONE FORZE SISMICHE'!$H$100,0)+IF('Foglio deposito'!$AF$206='Foglio deposito'!AE177,'RIPARTIZIONE FORZE SISMICHE'!$H$101,0)+IF('Foglio deposito'!$AF$207='Foglio deposito'!AE177,'RIPARTIZIONE FORZE SISMICHE'!$H$102,0)+IF('Foglio deposito'!$AF$208='Foglio deposito'!AE177,'RIPARTIZIONE FORZE SISMICHE'!$H$103,0)</f>
        <v>0</v>
      </c>
      <c r="X177" s="142"/>
      <c r="Y177" s="142">
        <f>IF('Foglio deposito'!$AF$169='Foglio deposito'!AE177,'RIPARTIZIONE FORZE SISMICHE'!$G$64,0)+IF('Foglio deposito'!$AF$170='Foglio deposito'!AE177,'RIPARTIZIONE FORZE SISMICHE'!$G$65,0)+IF('Foglio deposito'!$AF$171='Foglio deposito'!AE177,'RIPARTIZIONE FORZE SISMICHE'!$G$66,0)+IF('Foglio deposito'!$AF$172='Foglio deposito'!AE177,'RIPARTIZIONE FORZE SISMICHE'!$G$67,0)+IF('Foglio deposito'!$AF$173='Foglio deposito'!AE177,'RIPARTIZIONE FORZE SISMICHE'!$G$68,0)+IF('Foglio deposito'!$AF$174='Foglio deposito'!AE177,'RIPARTIZIONE FORZE SISMICHE'!$G$69,0)+IF('Foglio deposito'!$AF$175='Foglio deposito'!AE177,'RIPARTIZIONE FORZE SISMICHE'!$G$70,0)+IF('Foglio deposito'!$AF$176='Foglio deposito'!AE177,'RIPARTIZIONE FORZE SISMICHE'!$G$71,0)+IF('Foglio deposito'!$AF$177='Foglio deposito'!AE177,'RIPARTIZIONE FORZE SISMICHE'!$G$72,0)+IF('Foglio deposito'!$AF$178='Foglio deposito'!AE177,'RIPARTIZIONE FORZE SISMICHE'!$G$73,0)+IF('Foglio deposito'!$AF$179='Foglio deposito'!AE177,'RIPARTIZIONE FORZE SISMICHE'!$G$74,0)+IF('Foglio deposito'!$AF$180='Foglio deposito'!AE177,'RIPARTIZIONE FORZE SISMICHE'!$G$75,0)+IF('Foglio deposito'!$AF$181='Foglio deposito'!AE177,'RIPARTIZIONE FORZE SISMICHE'!$G$76,0)+IF('Foglio deposito'!$AF$182='Foglio deposito'!AE177,'RIPARTIZIONE FORZE SISMICHE'!$G$77,0)+IF('Foglio deposito'!$AF$183='Foglio deposito'!AE177,'RIPARTIZIONE FORZE SISMICHE'!$G$78,0)+IF('Foglio deposito'!$AF$184='Foglio deposito'!AE177,'RIPARTIZIONE FORZE SISMICHE'!$G$79,0)+IF('Foglio deposito'!$AF$185='Foglio deposito'!AE177,'RIPARTIZIONE FORZE SISMICHE'!$G$80,0)+IF('Foglio deposito'!$AF$186='Foglio deposito'!AE177,'RIPARTIZIONE FORZE SISMICHE'!$G$81,0)+IF('Foglio deposito'!$AF$187='Foglio deposito'!AE177,'RIPARTIZIONE FORZE SISMICHE'!$G$82,0)+IF('Foglio deposito'!$AF$188='Foglio deposito'!AE177,'RIPARTIZIONE FORZE SISMICHE'!$G$83,0)+IF('Foglio deposito'!$AF$189='Foglio deposito'!AE177,'RIPARTIZIONE FORZE SISMICHE'!$G$84,0)+IF('Foglio deposito'!$AF$190='Foglio deposito'!AE177,'RIPARTIZIONE FORZE SISMICHE'!$G$85,0)+IF('Foglio deposito'!$AF$191='Foglio deposito'!AE177,'RIPARTIZIONE FORZE SISMICHE'!$G$86,0)+IF('Foglio deposito'!$AF$192='Foglio deposito'!AE177,'RIPARTIZIONE FORZE SISMICHE'!$G$87,0)+IF('Foglio deposito'!$AF$193='Foglio deposito'!AE177,'RIPARTIZIONE FORZE SISMICHE'!$G$88,0)+IF('Foglio deposito'!$AF$194='Foglio deposito'!AE177,'RIPARTIZIONE FORZE SISMICHE'!$G$89,0)+IF('Foglio deposito'!$AF$195='Foglio deposito'!AE177,'RIPARTIZIONE FORZE SISMICHE'!$G$90,0)+IF('Foglio deposito'!$AF$196='Foglio deposito'!AE177,'RIPARTIZIONE FORZE SISMICHE'!$G$91,0)+IF('Foglio deposito'!$AF$197='Foglio deposito'!AE177,'RIPARTIZIONE FORZE SISMICHE'!$G$92,0)+IF('Foglio deposito'!$AF$198='Foglio deposito'!AE177,'RIPARTIZIONE FORZE SISMICHE'!$G$93,0)+IF('Foglio deposito'!$AF$199='Foglio deposito'!AE177,'RIPARTIZIONE FORZE SISMICHE'!$G$94,0)+IF('Foglio deposito'!$AF$200='Foglio deposito'!AE177,'RIPARTIZIONE FORZE SISMICHE'!$G$95,0)+IF('Foglio deposito'!$AF$201='Foglio deposito'!AE177,'RIPARTIZIONE FORZE SISMICHE'!$G$96,0)+IF('Foglio deposito'!$AF$202='Foglio deposito'!AE177,'RIPARTIZIONE FORZE SISMICHE'!$G$97,0)+IF('Foglio deposito'!$AF$203='Foglio deposito'!AE177,'RIPARTIZIONE FORZE SISMICHE'!$G$98,0)+IF('Foglio deposito'!$AF$204='Foglio deposito'!AE177,'RIPARTIZIONE FORZE SISMICHE'!$G$99,0)+IF('Foglio deposito'!$AF$205='Foglio deposito'!AE177,'RIPARTIZIONE FORZE SISMICHE'!$G$100,0)+IF('Foglio deposito'!$AF$206='Foglio deposito'!AE177,'RIPARTIZIONE FORZE SISMICHE'!$G$101,0)+IF('Foglio deposito'!$AF$207='Foglio deposito'!AE177,'RIPARTIZIONE FORZE SISMICHE'!$G$102,0)+IF('Foglio deposito'!$AF$208='Foglio deposito'!AE177,'RIPARTIZIONE FORZE SISMICHE'!$G$103,0)</f>
        <v>2.1953276405686939</v>
      </c>
      <c r="Z177" s="142">
        <f>IF('Foglio deposito'!$AF$169='Foglio deposito'!AE177,'RIPARTIZIONE FORZE SISMICHE'!$H$64,0)+IF('Foglio deposito'!$AF$170='Foglio deposito'!AE177,'RIPARTIZIONE FORZE SISMICHE'!$H$65,0)+IF('Foglio deposito'!$AF$171='Foglio deposito'!AE177,'RIPARTIZIONE FORZE SISMICHE'!$H$66,0)+IF('Foglio deposito'!$AF$172='Foglio deposito'!AE177,'RIPARTIZIONE FORZE SISMICHE'!$H$67,0)+IF('Foglio deposito'!$AF$173='Foglio deposito'!AE177,'RIPARTIZIONE FORZE SISMICHE'!$H$67,0)+IF('Foglio deposito'!$AF$174='Foglio deposito'!AE177,'RIPARTIZIONE FORZE SISMICHE'!$H$69,0)+IF('Foglio deposito'!$AF$175='Foglio deposito'!AE177,'RIPARTIZIONE FORZE SISMICHE'!$H$70,0)+IF('Foglio deposito'!$AF$176='Foglio deposito'!AE177,'RIPARTIZIONE FORZE SISMICHE'!$H$71,0)+IF('Foglio deposito'!$AF$177='Foglio deposito'!AE177,'RIPARTIZIONE FORZE SISMICHE'!$H$72,0)+IF('Foglio deposito'!$AF$178='Foglio deposito'!AE177,'RIPARTIZIONE FORZE SISMICHE'!$H$73,0)+IF('Foglio deposito'!$AF$179='Foglio deposito'!AE177,'RIPARTIZIONE FORZE SISMICHE'!$H$74,0)+IF('Foglio deposito'!$AF$180='Foglio deposito'!AE177,'RIPARTIZIONE FORZE SISMICHE'!$H$75,0)+IF('Foglio deposito'!$AF$181='Foglio deposito'!AE177,'RIPARTIZIONE FORZE SISMICHE'!$H$76,0)+IF('Foglio deposito'!$AF$182='Foglio deposito'!AE177,'RIPARTIZIONE FORZE SISMICHE'!$H$77,0)+IF('Foglio deposito'!$AF$183='Foglio deposito'!AE177,'RIPARTIZIONE FORZE SISMICHE'!$H$78,0)+IF('Foglio deposito'!$AF$184='Foglio deposito'!AE177,'RIPARTIZIONE FORZE SISMICHE'!$H$79,0)+IF('Foglio deposito'!$AF$185='Foglio deposito'!AE177,'RIPARTIZIONE FORZE SISMICHE'!$H$80,0)+IF('Foglio deposito'!$AF$186='Foglio deposito'!AE177,'RIPARTIZIONE FORZE SISMICHE'!$H$81,0)+IF('Foglio deposito'!$AF$187='Foglio deposito'!AE177,'RIPARTIZIONE FORZE SISMICHE'!$H$82,0)+IF('Foglio deposito'!$AF$188='Foglio deposito'!AE177,'RIPARTIZIONE FORZE SISMICHE'!$H$83,0)+IF('Foglio deposito'!$AF$189='Foglio deposito'!AE177,'RIPARTIZIONE FORZE SISMICHE'!$H$84,0)+IF('Foglio deposito'!$AF$190='Foglio deposito'!AE177,'RIPARTIZIONE FORZE SISMICHE'!$H$85,0)+IF('Foglio deposito'!$AF$191='Foglio deposito'!AE177,'RIPARTIZIONE FORZE SISMICHE'!$H$86,0)+IF('Foglio deposito'!$AF$192='Foglio deposito'!AE177,'RIPARTIZIONE FORZE SISMICHE'!$H$87,0)+IF('Foglio deposito'!$AF$193='Foglio deposito'!AE177,'RIPARTIZIONE FORZE SISMICHE'!$H$88,0)+IF('Foglio deposito'!$AF$194='Foglio deposito'!AE177,'RIPARTIZIONE FORZE SISMICHE'!$H$89,0)+IF('Foglio deposito'!$AF$195='Foglio deposito'!AE177,'RIPARTIZIONE FORZE SISMICHE'!$H$90,0)+IF('Foglio deposito'!$AF$196='Foglio deposito'!AE177,'RIPARTIZIONE FORZE SISMICHE'!$H$91,0)+IF('Foglio deposito'!$AF$197='Foglio deposito'!AE177,'RIPARTIZIONE FORZE SISMICHE'!$H$92,0)+IF('Foglio deposito'!$AF$198='Foglio deposito'!AE177,'RIPARTIZIONE FORZE SISMICHE'!$H$93,0)+IF('Foglio deposito'!$AF$199='Foglio deposito'!AE177,'RIPARTIZIONE FORZE SISMICHE'!$H$94,0)+IF('Foglio deposito'!$AF$200='Foglio deposito'!AE177,'RIPARTIZIONE FORZE SISMICHE'!$H$95,0)+IF('Foglio deposito'!$AF$201='Foglio deposito'!AE177,'RIPARTIZIONE FORZE SISMICHE'!$H$96,0)+IF('Foglio deposito'!$AF$202='Foglio deposito'!AE177,'RIPARTIZIONE FORZE SISMICHE'!$H$97,0)+IF('Foglio deposito'!$AF$203='Foglio deposito'!AE177,'RIPARTIZIONE FORZE SISMICHE'!$H$98,0)+IF('Foglio deposito'!$AF$204='Foglio deposito'!AE177,'RIPARTIZIONE FORZE SISMICHE'!$H$99,0)+IF('Foglio deposito'!$AF$205='Foglio deposito'!AE177,'RIPARTIZIONE FORZE SISMICHE'!$H$100,0)+IF('Foglio deposito'!$AF$206='Foglio deposito'!AE177,'RIPARTIZIONE FORZE SISMICHE'!$H$101,0)+IF('Foglio deposito'!$AF$207='Foglio deposito'!AE177,'RIPARTIZIONE FORZE SISMICHE'!$H$102,0)+IF('Foglio deposito'!$AF$208='Foglio deposito'!AE177,'RIPARTIZIONE FORZE SISMICHE'!$H$103,0)</f>
        <v>0</v>
      </c>
      <c r="AB177" s="354">
        <f>'DATI STRUTTURA'!B29</f>
        <v>8</v>
      </c>
      <c r="AC177" s="359">
        <f>'DATI STRUTTURA'!H78</f>
        <v>7</v>
      </c>
      <c r="AE177" s="362">
        <f>'DATI STRUTTURA'!B30</f>
        <v>9</v>
      </c>
      <c r="AF177" s="364">
        <f>'DATI STRUTTURA'!H79</f>
        <v>8</v>
      </c>
      <c r="AJ177" s="490">
        <f>IF('Foglio deposito'!$AF$169='Foglio deposito'!AE177,'Foglio deposito'!$N$118,0)+IF('Foglio deposito'!$AF$170='Foglio deposito'!AE177,'Foglio deposito'!$N$119,0)+IF('Foglio deposito'!$AF$171='Foglio deposito'!AE177,'Foglio deposito'!$N$120,0)+IF('Foglio deposito'!$AF$172='Foglio deposito'!AE177,'Foglio deposito'!$N$121,0)+IF('Foglio deposito'!$AF$173='Foglio deposito'!AE177,'Foglio deposito'!$N$122,0)+IF('Foglio deposito'!$AF$174='Foglio deposito'!AE177,'Foglio deposito'!$N$123,0)+IF('Foglio deposito'!$AF$175='Foglio deposito'!AE177,'Foglio deposito'!$N$124,0)+IF('Foglio deposito'!$AF$176='Foglio deposito'!AE177,'Foglio deposito'!$N$125,0)+IF('Foglio deposito'!$AF$177='Foglio deposito'!AE177,'Foglio deposito'!$N$126,0)+IF('Foglio deposito'!$AF$178='Foglio deposito'!AE177,'Foglio deposito'!$N$127,0)+IF('Foglio deposito'!$AF$179='Foglio deposito'!AE177,'Foglio deposito'!$N$128,0)+IF('Foglio deposito'!$AF$180='Foglio deposito'!AE177,'Foglio deposito'!$N$129,0)+IF('Foglio deposito'!$AF$181='Foglio deposito'!AE177,'Foglio deposito'!$N$130,0)+IF('Foglio deposito'!$AF$182='Foglio deposito'!AE177,'Foglio deposito'!$N$131,0)+IF('Foglio deposito'!$AF$183='Foglio deposito'!AE177,'Foglio deposito'!$N$132,0)+IF('Foglio deposito'!$AF$184='Foglio deposito'!AE177,'Foglio deposito'!$N$133,0)+IF('Foglio deposito'!$AF$185='Foglio deposito'!AE177,'Foglio deposito'!$N$134,0)+IF('Foglio deposito'!$AF$186='Foglio deposito'!AE177,'Foglio deposito'!$N$135,0)+IF('Foglio deposito'!$AF$187='Foglio deposito'!AE177,'Foglio deposito'!$N$136,0)+IF('Foglio deposito'!$AF$188='Foglio deposito'!AE177,'Foglio deposito'!$N$137,0)+IF('Foglio deposito'!$AF$189='Foglio deposito'!AE177,'Foglio deposito'!$N$138,0)+IF('Foglio deposito'!$AF$190='Foglio deposito'!AE177,'Foglio deposito'!$N$139,0)+IF('Foglio deposito'!$AF$191='Foglio deposito'!AE177,'Foglio deposito'!$N$140,0)+IF('Foglio deposito'!$AF$192='Foglio deposito'!AE177,'Foglio deposito'!$N$141,0)+IF('Foglio deposito'!$AF$193='Foglio deposito'!AE177,'Foglio deposito'!$N$142,0)+IF('Foglio deposito'!$AF$194='Foglio deposito'!AE177,'Foglio deposito'!$N$144,0)+IF('Foglio deposito'!$AF$195='Foglio deposito'!AE177,'Foglio deposito'!$N$143,0)+IF('Foglio deposito'!$AF$196='Foglio deposito'!AE177,'Foglio deposito'!$N$145,0)+IF('Foglio deposito'!$AF$197='Foglio deposito'!AE177,'Foglio deposito'!$N$146,0)+IF('Foglio deposito'!$AF$198='Foglio deposito'!AE177,'Foglio deposito'!$N$147,0)+IF('Foglio deposito'!$AF$199='Foglio deposito'!AE177,'Foglio deposito'!$N$148,0)+IF('Foglio deposito'!$AF$200='Foglio deposito'!AE177,'Foglio deposito'!$N$149,0)+IF('Foglio deposito'!$AF$201='Foglio deposito'!AE177,'Foglio deposito'!$N$150,0)+IF('Foglio deposito'!$AF$202='Foglio deposito'!AE177,'Foglio deposito'!$N$151,0)+IF('Foglio deposito'!$AF$203='Foglio deposito'!AE177,'Foglio deposito'!$N$152,0)+IF('Foglio deposito'!$AF$204='Foglio deposito'!AE177,'Foglio deposito'!$N$153,0)+IF('Foglio deposito'!$AF$205='Foglio deposito'!AE177,'Foglio deposito'!$N$154,0)+IF('Foglio deposito'!$AF$206='Foglio deposito'!AE177,'Foglio deposito'!$N$155,0)+IF('Foglio deposito'!$AF$207='Foglio deposito'!AE177,'Foglio deposito'!$N$156,0)+IF('Foglio deposito'!$AF$208='Foglio deposito'!AE177,'Foglio deposito'!$N$157,0)+'DATI STRUTTURA'!J30</f>
        <v>17.2896</v>
      </c>
      <c r="AK177" s="490">
        <f>'Foglio deposito'!N126</f>
        <v>7.1487999999999996</v>
      </c>
    </row>
    <row r="178" spans="2:37" x14ac:dyDescent="0.25">
      <c r="B178" s="161"/>
      <c r="D178" s="345" t="s">
        <v>213</v>
      </c>
      <c r="G178" s="97"/>
      <c r="H178" s="97"/>
      <c r="I178" s="96"/>
      <c r="K178" s="95"/>
      <c r="L178" s="95"/>
      <c r="M178" s="96"/>
      <c r="O178" s="5"/>
      <c r="Q178" s="5" t="s">
        <v>215</v>
      </c>
      <c r="T178" s="357">
        <f>'RIPARTIZIONE FORZE SISMICHE'!E28+IF('Foglio deposito'!$AF$169='Foglio deposito'!AE178,'RIPARTIZIONE FORZE SISMICHE'!$E$64,0)+IF('Foglio deposito'!$AF$170='Foglio deposito'!AE178,'RIPARTIZIONE FORZE SISMICHE'!$E$65,0)+IF('Foglio deposito'!$AF$171='Foglio deposito'!AE178,'RIPARTIZIONE FORZE SISMICHE'!$E$66,0)+IF('Foglio deposito'!$AF$172='Foglio deposito'!AE178,'RIPARTIZIONE FORZE SISMICHE'!$E$67,0)+IF('Foglio deposito'!$AF$173='Foglio deposito'!AE178,'RIPARTIZIONE FORZE SISMICHE'!$E$68,0)+IF('Foglio deposito'!$AF$174='Foglio deposito'!AE178,'RIPARTIZIONE FORZE SISMICHE'!$E$69,0)+IF('Foglio deposito'!$AF$175='Foglio deposito'!AE178,'RIPARTIZIONE FORZE SISMICHE'!$E$70,0)+IF('Foglio deposito'!$AF$176='Foglio deposito'!AE178,'RIPARTIZIONE FORZE SISMICHE'!$E$71,0)+IF('Foglio deposito'!$AF$177='Foglio deposito'!AE178,'RIPARTIZIONE FORZE SISMICHE'!$E$72,0)+IF('Foglio deposito'!$AF$178='Foglio deposito'!AE178,'RIPARTIZIONE FORZE SISMICHE'!$E$73,0)+IF('Foglio deposito'!$AF$179='Foglio deposito'!AE178,'RIPARTIZIONE FORZE SISMICHE'!$E$74,0)+IF('Foglio deposito'!$AF$180='Foglio deposito'!AE178,'RIPARTIZIONE FORZE SISMICHE'!$E$75,0)+IF('Foglio deposito'!$AF$181='Foglio deposito'!AE178,'RIPARTIZIONE FORZE SISMICHE'!$E$76,0)+IF('Foglio deposito'!$AF$182='Foglio deposito'!AE178,'RIPARTIZIONE FORZE SISMICHE'!$E$77,0)+IF('Foglio deposito'!$AF$183='Foglio deposito'!AE178,'RIPARTIZIONE FORZE SISMICHE'!$E$78,0)+IF('Foglio deposito'!$AF$184='Foglio deposito'!AE178,'RIPARTIZIONE FORZE SISMICHE'!$E$79,0)+IF('Foglio deposito'!$AF$185='Foglio deposito'!AE178,'RIPARTIZIONE FORZE SISMICHE'!$E$80,0)+IF('Foglio deposito'!$AF$186='Foglio deposito'!AE178,'RIPARTIZIONE FORZE SISMICHE'!$E$81,0)+IF('Foglio deposito'!$AF$187='Foglio deposito'!AE178,'RIPARTIZIONE FORZE SISMICHE'!$E$82,0)+IF('Foglio deposito'!$AF$188='Foglio deposito'!AE178,'RIPARTIZIONE FORZE SISMICHE'!$E$83,0)+IF('Foglio deposito'!$AF$189='Foglio deposito'!AE178,'RIPARTIZIONE FORZE SISMICHE'!$E$84,0)+IF('Foglio deposito'!$AF$190='Foglio deposito'!AE178,'RIPARTIZIONE FORZE SISMICHE'!$E$85,0)+IF('Foglio deposito'!$AF$191='Foglio deposito'!AE178,'RIPARTIZIONE FORZE SISMICHE'!$E$86,0)+IF('Foglio deposito'!$AF$192='Foglio deposito'!AE178,'RIPARTIZIONE FORZE SISMICHE'!$E$87,0)+IF('Foglio deposito'!$AF$193='Foglio deposito'!AE178,'RIPARTIZIONE FORZE SISMICHE'!$E$88,0)+IF('Foglio deposito'!$AF$194='Foglio deposito'!AE178,'RIPARTIZIONE FORZE SISMICHE'!$E$89,0)+IF('Foglio deposito'!$AF$195='Foglio deposito'!AE178,'RIPARTIZIONE FORZE SISMICHE'!$E$90,0)+IF('Foglio deposito'!$AF$196='Foglio deposito'!AE178,'RIPARTIZIONE FORZE SISMICHE'!$E$91,0)+IF('Foglio deposito'!$AF$197='Foglio deposito'!AE178,'RIPARTIZIONE FORZE SISMICHE'!$E$92,0)+IF('Foglio deposito'!$AF$198='Foglio deposito'!AE178,'RIPARTIZIONE FORZE SISMICHE'!$E$93,0)+IF('Foglio deposito'!$AF$199='Foglio deposito'!AE178,'RIPARTIZIONE FORZE SISMICHE'!$E$94,0)+IF('Foglio deposito'!$AF$200='Foglio deposito'!AE178,'RIPARTIZIONE FORZE SISMICHE'!$E$95,0)+IF('Foglio deposito'!$AF$201='Foglio deposito'!AE178,'RIPARTIZIONE FORZE SISMICHE'!$E$96,0)+IF('Foglio deposito'!$AF$202='Foglio deposito'!AE178,'RIPARTIZIONE FORZE SISMICHE'!$E$97,0)+IF('Foglio deposito'!$AF$203='Foglio deposito'!AE178,'RIPARTIZIONE FORZE SISMICHE'!$E$98,0)+IF('Foglio deposito'!$AF$204='Foglio deposito'!AE178,'RIPARTIZIONE FORZE SISMICHE'!$E$99,0)+IF('Foglio deposito'!$AF$205='Foglio deposito'!AE178,'RIPARTIZIONE FORZE SISMICHE'!$E$100,0)+IF('Foglio deposito'!$AF$206='Foglio deposito'!AE178,'RIPARTIZIONE FORZE SISMICHE'!$E$101,0)+IF('Foglio deposito'!$AF$207='Foglio deposito'!AE178,'RIPARTIZIONE FORZE SISMICHE'!$E$102,0)+IF('Foglio deposito'!$AF$208='Foglio deposito'!AE178,'RIPARTIZIONE FORZE SISMICHE'!$E$103,0)</f>
        <v>12.555278064280133</v>
      </c>
      <c r="U178" s="356">
        <f>'RIPARTIZIONE FORZE SISMICHE'!F28+IF('Foglio deposito'!$AF$169='Foglio deposito'!AE178,'RIPARTIZIONE FORZE SISMICHE'!$F$64,0)+IF('Foglio deposito'!$AF$170='Foglio deposito'!AE178,'RIPARTIZIONE FORZE SISMICHE'!$F$65,0)+IF('Foglio deposito'!$AF$171='Foglio deposito'!AE178,'RIPARTIZIONE FORZE SISMICHE'!$F$66,0)+IF('Foglio deposito'!$AF$172='Foglio deposito'!AE178,'RIPARTIZIONE FORZE SISMICHE'!$F$67,0)+IF('Foglio deposito'!$AF$173='Foglio deposito'!AE178,'RIPARTIZIONE FORZE SISMICHE'!$F$68,0)+IF('Foglio deposito'!$AF$174='Foglio deposito'!AE178,'RIPARTIZIONE FORZE SISMICHE'!$F$69,0)+IF('Foglio deposito'!$AF$175='Foglio deposito'!AE178,'RIPARTIZIONE FORZE SISMICHE'!$F$70,0)+IF('Foglio deposito'!$AF$176='Foglio deposito'!AE178,'RIPARTIZIONE FORZE SISMICHE'!$F$71,0)+IF('Foglio deposito'!$AF$177='Foglio deposito'!AE178,'RIPARTIZIONE FORZE SISMICHE'!$F$72,0)+IF('Foglio deposito'!$AF$178='Foglio deposito'!AE178,'RIPARTIZIONE FORZE SISMICHE'!$F$73,0)+IF('Foglio deposito'!$AF$179='Foglio deposito'!AE178,'RIPARTIZIONE FORZE SISMICHE'!$F$74,0)+IF('Foglio deposito'!$AF$180='Foglio deposito'!AE178,'RIPARTIZIONE FORZE SISMICHE'!$F$75,0)+IF('Foglio deposito'!$AF$181='Foglio deposito'!AE178,'RIPARTIZIONE FORZE SISMICHE'!$F$76,0)+IF('Foglio deposito'!$AF$182='Foglio deposito'!AE178,'RIPARTIZIONE FORZE SISMICHE'!$F$77,0)+IF('Foglio deposito'!$AF$183='Foglio deposito'!AE178,'RIPARTIZIONE FORZE SISMICHE'!$F$78,0)+IF('Foglio deposito'!$AF$184='Foglio deposito'!AE178,'RIPARTIZIONE FORZE SISMICHE'!$F$79,0)+IF('Foglio deposito'!$AF$185='Foglio deposito'!AE178,'RIPARTIZIONE FORZE SISMICHE'!$F$80,0)+IF('Foglio deposito'!$AF$186='Foglio deposito'!AE178,'RIPARTIZIONE FORZE SISMICHE'!$F$81,0)+IF('Foglio deposito'!$AF$187='Foglio deposito'!AE178,'RIPARTIZIONE FORZE SISMICHE'!$F$82,0)+IF('Foglio deposito'!$AF$188='Foglio deposito'!AE178,'RIPARTIZIONE FORZE SISMICHE'!$F$83,0)+IF('Foglio deposito'!$AF$189='Foglio deposito'!AE178,'RIPARTIZIONE FORZE SISMICHE'!$F$84,0)+IF('Foglio deposito'!$AF$190='Foglio deposito'!AE178,'RIPARTIZIONE FORZE SISMICHE'!$F$85,0)+IF('Foglio deposito'!$AF$191='Foglio deposito'!AE178,'RIPARTIZIONE FORZE SISMICHE'!$F$86,0)+IF('Foglio deposito'!$AF$192='Foglio deposito'!AE178,'RIPARTIZIONE FORZE SISMICHE'!$F$87,0)+IF('Foglio deposito'!$AF$193='Foglio deposito'!AE178,'RIPARTIZIONE FORZE SISMICHE'!$F$88,0)+IF('Foglio deposito'!$AF$194='Foglio deposito'!AE178,'RIPARTIZIONE FORZE SISMICHE'!$F$89,0)+IF('Foglio deposito'!$AF$195='Foglio deposito'!AE178,'RIPARTIZIONE FORZE SISMICHE'!$F$90,0)+IF('Foglio deposito'!$AF$196='Foglio deposito'!AE178,'RIPARTIZIONE FORZE SISMICHE'!$F$91,0)+IF('Foglio deposito'!$AF$197='Foglio deposito'!AE178,'RIPARTIZIONE FORZE SISMICHE'!$F$92,0)+IF('Foglio deposito'!$AF$198='Foglio deposito'!AE178,'RIPARTIZIONE FORZE SISMICHE'!$F$93,0)+IF('Foglio deposito'!$AF$199='Foglio deposito'!AE178,'RIPARTIZIONE FORZE SISMICHE'!$F$94,0)+IF('Foglio deposito'!$AF$200='Foglio deposito'!AE178,'RIPARTIZIONE FORZE SISMICHE'!$F$95,0)+IF('Foglio deposito'!$AF$201='Foglio deposito'!AE178,'RIPARTIZIONE FORZE SISMICHE'!$F$96,0)+IF('Foglio deposito'!$AF$202='Foglio deposito'!AE178,'RIPARTIZIONE FORZE SISMICHE'!$F$97,0)+IF('Foglio deposito'!$AF$203='Foglio deposito'!AE178,'RIPARTIZIONE FORZE SISMICHE'!$F$98,0)+IF('Foglio deposito'!$AF$204='Foglio deposito'!AE178,'RIPARTIZIONE FORZE SISMICHE'!$F$99,0)+IF('Foglio deposito'!$AF$205='Foglio deposito'!AE178,'RIPARTIZIONE FORZE SISMICHE'!$F$100,0)+IF('Foglio deposito'!$AF$206='Foglio deposito'!AE178,'RIPARTIZIONE FORZE SISMICHE'!$F$101,0)+IF('Foglio deposito'!$AF$207='Foglio deposito'!AE178,'RIPARTIZIONE FORZE SISMICHE'!$F$102,0)+IF('Foglio deposito'!$AF$208='Foglio deposito'!AE178,'RIPARTIZIONE FORZE SISMICHE'!$F$103,0)</f>
        <v>0</v>
      </c>
      <c r="V178" s="357">
        <f>'RIPARTIZIONE FORZE SISMICHE'!G28+IF('Foglio deposito'!$AF$169='Foglio deposito'!AE178,'RIPARTIZIONE FORZE SISMICHE'!$G$64,0)+IF('Foglio deposito'!$AF$170='Foglio deposito'!AE178,'RIPARTIZIONE FORZE SISMICHE'!$G$65,0)+IF('Foglio deposito'!$AF$171='Foglio deposito'!AE178,'RIPARTIZIONE FORZE SISMICHE'!$G$66,0)+IF('Foglio deposito'!$AF$172='Foglio deposito'!AE178,'RIPARTIZIONE FORZE SISMICHE'!$G$67,0)+IF('Foglio deposito'!$AF$173='Foglio deposito'!AE178,'RIPARTIZIONE FORZE SISMICHE'!$G$68,0)+IF('Foglio deposito'!$AF$174='Foglio deposito'!AE178,'RIPARTIZIONE FORZE SISMICHE'!$G$69,0)+IF('Foglio deposito'!$AF$175='Foglio deposito'!AE178,'RIPARTIZIONE FORZE SISMICHE'!$G$70,0)+IF('Foglio deposito'!$AF$176='Foglio deposito'!AE178,'RIPARTIZIONE FORZE SISMICHE'!$G$71,0)+IF('Foglio deposito'!$AF$177='Foglio deposito'!AE178,'RIPARTIZIONE FORZE SISMICHE'!$G$72,0)+IF('Foglio deposito'!$AF$178='Foglio deposito'!AE178,'RIPARTIZIONE FORZE SISMICHE'!$G$73,0)+IF('Foglio deposito'!$AF$179='Foglio deposito'!AE178,'RIPARTIZIONE FORZE SISMICHE'!$G$74,0)+IF('Foglio deposito'!$AF$180='Foglio deposito'!AE178,'RIPARTIZIONE FORZE SISMICHE'!$G$75,0)+IF('Foglio deposito'!$AF$181='Foglio deposito'!AE178,'RIPARTIZIONE FORZE SISMICHE'!$G$76,0)+IF('Foglio deposito'!$AF$182='Foglio deposito'!AE178,'RIPARTIZIONE FORZE SISMICHE'!$G$77,0)+IF('Foglio deposito'!$AF$183='Foglio deposito'!AE178,'RIPARTIZIONE FORZE SISMICHE'!$G$78,0)+IF('Foglio deposito'!$AF$184='Foglio deposito'!AE178,'RIPARTIZIONE FORZE SISMICHE'!$G$79,0)+IF('Foglio deposito'!$AF$185='Foglio deposito'!AE178,'RIPARTIZIONE FORZE SISMICHE'!$G$80,0)+IF('Foglio deposito'!$AF$186='Foglio deposito'!AE178,'RIPARTIZIONE FORZE SISMICHE'!$G$81,0)+IF('Foglio deposito'!$AF$187='Foglio deposito'!AE178,'RIPARTIZIONE FORZE SISMICHE'!$G$82,0)+IF('Foglio deposito'!$AF$188='Foglio deposito'!AE178,'RIPARTIZIONE FORZE SISMICHE'!$G$83,0)+IF('Foglio deposito'!$AF$189='Foglio deposito'!AE178,'RIPARTIZIONE FORZE SISMICHE'!$G$84,0)+IF('Foglio deposito'!$AF$190='Foglio deposito'!AE178,'RIPARTIZIONE FORZE SISMICHE'!$G$85,0)+IF('Foglio deposito'!$AF$191='Foglio deposito'!AE178,'RIPARTIZIONE FORZE SISMICHE'!$G$86,0)+IF('Foglio deposito'!$AF$192='Foglio deposito'!AE178,'RIPARTIZIONE FORZE SISMICHE'!$G$87,0)+IF('Foglio deposito'!$AF$193='Foglio deposito'!AE178,'RIPARTIZIONE FORZE SISMICHE'!$G$88,0)+IF('Foglio deposito'!$AF$194='Foglio deposito'!AE178,'RIPARTIZIONE FORZE SISMICHE'!$G$89,0)+IF('Foglio deposito'!$AF$195='Foglio deposito'!AE178,'RIPARTIZIONE FORZE SISMICHE'!$G$90,0)+IF('Foglio deposito'!$AF$196='Foglio deposito'!AE178,'RIPARTIZIONE FORZE SISMICHE'!$G$91,0)+IF('Foglio deposito'!$AF$197='Foglio deposito'!AE178,'RIPARTIZIONE FORZE SISMICHE'!$G$92,0)+IF('Foglio deposito'!$AF$198='Foglio deposito'!AE178,'RIPARTIZIONE FORZE SISMICHE'!$G$93,0)+IF('Foglio deposito'!$AF$199='Foglio deposito'!AE178,'RIPARTIZIONE FORZE SISMICHE'!$G$94,0)+IF('Foglio deposito'!$AF$200='Foglio deposito'!AE178,'RIPARTIZIONE FORZE SISMICHE'!$G$95,0)+IF('Foglio deposito'!$AF$201='Foglio deposito'!AE178,'RIPARTIZIONE FORZE SISMICHE'!$G$96,0)+IF('Foglio deposito'!$AF$202='Foglio deposito'!AE178,'RIPARTIZIONE FORZE SISMICHE'!$G$97,0)+IF('Foglio deposito'!$AF$203='Foglio deposito'!AE178,'RIPARTIZIONE FORZE SISMICHE'!$G$98,0)+IF('Foglio deposito'!$AF$204='Foglio deposito'!AE178,'RIPARTIZIONE FORZE SISMICHE'!$G$99,0)+IF('Foglio deposito'!$AF$205='Foglio deposito'!AE178,'RIPARTIZIONE FORZE SISMICHE'!$G$100,0)+IF('Foglio deposito'!$AF$206='Foglio deposito'!AE178,'RIPARTIZIONE FORZE SISMICHE'!$G$101,0)+IF('Foglio deposito'!$AF$207='Foglio deposito'!AE178,'RIPARTIZIONE FORZE SISMICHE'!$G$102,0)+IF('Foglio deposito'!$AF$208='Foglio deposito'!AE178,'RIPARTIZIONE FORZE SISMICHE'!$G$103,0)</f>
        <v>12.332307363178279</v>
      </c>
      <c r="W178" s="355">
        <f>'RIPARTIZIONE FORZE SISMICHE'!H28+IF('Foglio deposito'!$AF$169='Foglio deposito'!AE178,'RIPARTIZIONE FORZE SISMICHE'!$H$64,0)+IF('Foglio deposito'!$AF$170='Foglio deposito'!AE178,'RIPARTIZIONE FORZE SISMICHE'!$H$65,0)+IF('Foglio deposito'!$AF$171='Foglio deposito'!AE178,'RIPARTIZIONE FORZE SISMICHE'!$H$66,0)+IF('Foglio deposito'!$AF$172='Foglio deposito'!AE178,'RIPARTIZIONE FORZE SISMICHE'!$H$67,0)+IF('Foglio deposito'!$AF$173='Foglio deposito'!AE178,'RIPARTIZIONE FORZE SISMICHE'!$H$67,0)+IF('Foglio deposito'!$AF$174='Foglio deposito'!AE178,'RIPARTIZIONE FORZE SISMICHE'!$H$69,0)+IF('Foglio deposito'!$AF$175='Foglio deposito'!AE178,'RIPARTIZIONE FORZE SISMICHE'!$H$70,0)+IF('Foglio deposito'!$AF$176='Foglio deposito'!AE178,'RIPARTIZIONE FORZE SISMICHE'!$H$71,0)+IF('Foglio deposito'!$AF$177='Foglio deposito'!AE178,'RIPARTIZIONE FORZE SISMICHE'!$H$72,0)+IF('Foglio deposito'!$AF$178='Foglio deposito'!AE178,'RIPARTIZIONE FORZE SISMICHE'!$H$73,0)+IF('Foglio deposito'!$AF$179='Foglio deposito'!AE178,'RIPARTIZIONE FORZE SISMICHE'!$H$74,0)+IF('Foglio deposito'!$AF$180='Foglio deposito'!AE178,'RIPARTIZIONE FORZE SISMICHE'!$H$75,0)+IF('Foglio deposito'!$AF$181='Foglio deposito'!AE178,'RIPARTIZIONE FORZE SISMICHE'!$H$76,0)+IF('Foglio deposito'!$AF$182='Foglio deposito'!AE178,'RIPARTIZIONE FORZE SISMICHE'!$H$77,0)+IF('Foglio deposito'!$AF$183='Foglio deposito'!AE178,'RIPARTIZIONE FORZE SISMICHE'!$H$78,0)+IF('Foglio deposito'!$AF$184='Foglio deposito'!AE178,'RIPARTIZIONE FORZE SISMICHE'!$H$79,0)+IF('Foglio deposito'!$AF$185='Foglio deposito'!AE178,'RIPARTIZIONE FORZE SISMICHE'!$H$80,0)+IF('Foglio deposito'!$AF$186='Foglio deposito'!AE178,'RIPARTIZIONE FORZE SISMICHE'!$H$81,0)+IF('Foglio deposito'!$AF$187='Foglio deposito'!AE178,'RIPARTIZIONE FORZE SISMICHE'!$H$82,0)+IF('Foglio deposito'!$AF$188='Foglio deposito'!AE178,'RIPARTIZIONE FORZE SISMICHE'!$H$83,0)+IF('Foglio deposito'!$AF$189='Foglio deposito'!AE178,'RIPARTIZIONE FORZE SISMICHE'!$H$84,0)+IF('Foglio deposito'!$AF$190='Foglio deposito'!AE178,'RIPARTIZIONE FORZE SISMICHE'!$H$85,0)+IF('Foglio deposito'!$AF$191='Foglio deposito'!AE178,'RIPARTIZIONE FORZE SISMICHE'!$H$86,0)+IF('Foglio deposito'!$AF$192='Foglio deposito'!AE178,'RIPARTIZIONE FORZE SISMICHE'!$H$87,0)+IF('Foglio deposito'!$AF$193='Foglio deposito'!AE178,'RIPARTIZIONE FORZE SISMICHE'!$H$88,0)+IF('Foglio deposito'!$AF$194='Foglio deposito'!AE178,'RIPARTIZIONE FORZE SISMICHE'!$H$89,0)+IF('Foglio deposito'!$AF$195='Foglio deposito'!AE178,'RIPARTIZIONE FORZE SISMICHE'!$H$90,0)+IF('Foglio deposito'!$AF$196='Foglio deposito'!AE178,'RIPARTIZIONE FORZE SISMICHE'!$H$91,0)+IF('Foglio deposito'!$AF$197='Foglio deposito'!AE178,'RIPARTIZIONE FORZE SISMICHE'!$H$92,0)+IF('Foglio deposito'!$AF$198='Foglio deposito'!AE178,'RIPARTIZIONE FORZE SISMICHE'!$H$93,0)+IF('Foglio deposito'!$AF$199='Foglio deposito'!AE178,'RIPARTIZIONE FORZE SISMICHE'!$H$94,0)+IF('Foglio deposito'!$AF$200='Foglio deposito'!AE178,'RIPARTIZIONE FORZE SISMICHE'!$H$95,0)+IF('Foglio deposito'!$AF$201='Foglio deposito'!AE178,'RIPARTIZIONE FORZE SISMICHE'!$H$96,0)+IF('Foglio deposito'!$AF$202='Foglio deposito'!AE178,'RIPARTIZIONE FORZE SISMICHE'!$H$97,0)+IF('Foglio deposito'!$AF$203='Foglio deposito'!AE178,'RIPARTIZIONE FORZE SISMICHE'!$H$98,0)+IF('Foglio deposito'!$AF$204='Foglio deposito'!AE178,'RIPARTIZIONE FORZE SISMICHE'!$H$99,0)+IF('Foglio deposito'!$AF$205='Foglio deposito'!AE178,'RIPARTIZIONE FORZE SISMICHE'!$H$100,0)+IF('Foglio deposito'!$AF$206='Foglio deposito'!AE178,'RIPARTIZIONE FORZE SISMICHE'!$H$101,0)+IF('Foglio deposito'!$AF$207='Foglio deposito'!AE178,'RIPARTIZIONE FORZE SISMICHE'!$H$102,0)+IF('Foglio deposito'!$AF$208='Foglio deposito'!AE178,'RIPARTIZIONE FORZE SISMICHE'!$H$103,0)</f>
        <v>0</v>
      </c>
      <c r="X178" s="142"/>
      <c r="Y178" s="142">
        <f>IF('Foglio deposito'!$AF$169='Foglio deposito'!AE178,'RIPARTIZIONE FORZE SISMICHE'!$G$64,0)+IF('Foglio deposito'!$AF$170='Foglio deposito'!AE178,'RIPARTIZIONE FORZE SISMICHE'!$G$65,0)+IF('Foglio deposito'!$AF$171='Foglio deposito'!AE178,'RIPARTIZIONE FORZE SISMICHE'!$G$66,0)+IF('Foglio deposito'!$AF$172='Foglio deposito'!AE178,'RIPARTIZIONE FORZE SISMICHE'!$G$67,0)+IF('Foglio deposito'!$AF$173='Foglio deposito'!AE178,'RIPARTIZIONE FORZE SISMICHE'!$G$68,0)+IF('Foglio deposito'!$AF$174='Foglio deposito'!AE178,'RIPARTIZIONE FORZE SISMICHE'!$G$69,0)+IF('Foglio deposito'!$AF$175='Foglio deposito'!AE178,'RIPARTIZIONE FORZE SISMICHE'!$G$70,0)+IF('Foglio deposito'!$AF$176='Foglio deposito'!AE178,'RIPARTIZIONE FORZE SISMICHE'!$G$71,0)+IF('Foglio deposito'!$AF$177='Foglio deposito'!AE178,'RIPARTIZIONE FORZE SISMICHE'!$G$72,0)+IF('Foglio deposito'!$AF$178='Foglio deposito'!AE178,'RIPARTIZIONE FORZE SISMICHE'!$G$73,0)+IF('Foglio deposito'!$AF$179='Foglio deposito'!AE178,'RIPARTIZIONE FORZE SISMICHE'!$G$74,0)+IF('Foglio deposito'!$AF$180='Foglio deposito'!AE178,'RIPARTIZIONE FORZE SISMICHE'!$G$75,0)+IF('Foglio deposito'!$AF$181='Foglio deposito'!AE178,'RIPARTIZIONE FORZE SISMICHE'!$G$76,0)+IF('Foglio deposito'!$AF$182='Foglio deposito'!AE178,'RIPARTIZIONE FORZE SISMICHE'!$G$77,0)+IF('Foglio deposito'!$AF$183='Foglio deposito'!AE178,'RIPARTIZIONE FORZE SISMICHE'!$G$78,0)+IF('Foglio deposito'!$AF$184='Foglio deposito'!AE178,'RIPARTIZIONE FORZE SISMICHE'!$G$79,0)+IF('Foglio deposito'!$AF$185='Foglio deposito'!AE178,'RIPARTIZIONE FORZE SISMICHE'!$G$80,0)+IF('Foglio deposito'!$AF$186='Foglio deposito'!AE178,'RIPARTIZIONE FORZE SISMICHE'!$G$81,0)+IF('Foglio deposito'!$AF$187='Foglio deposito'!AE178,'RIPARTIZIONE FORZE SISMICHE'!$G$82,0)+IF('Foglio deposito'!$AF$188='Foglio deposito'!AE178,'RIPARTIZIONE FORZE SISMICHE'!$G$83,0)+IF('Foglio deposito'!$AF$189='Foglio deposito'!AE178,'RIPARTIZIONE FORZE SISMICHE'!$G$84,0)+IF('Foglio deposito'!$AF$190='Foglio deposito'!AE178,'RIPARTIZIONE FORZE SISMICHE'!$G$85,0)+IF('Foglio deposito'!$AF$191='Foglio deposito'!AE178,'RIPARTIZIONE FORZE SISMICHE'!$G$86,0)+IF('Foglio deposito'!$AF$192='Foglio deposito'!AE178,'RIPARTIZIONE FORZE SISMICHE'!$G$87,0)+IF('Foglio deposito'!$AF$193='Foglio deposito'!AE178,'RIPARTIZIONE FORZE SISMICHE'!$G$88,0)+IF('Foglio deposito'!$AF$194='Foglio deposito'!AE178,'RIPARTIZIONE FORZE SISMICHE'!$G$89,0)+IF('Foglio deposito'!$AF$195='Foglio deposito'!AE178,'RIPARTIZIONE FORZE SISMICHE'!$G$90,0)+IF('Foglio deposito'!$AF$196='Foglio deposito'!AE178,'RIPARTIZIONE FORZE SISMICHE'!$G$91,0)+IF('Foglio deposito'!$AF$197='Foglio deposito'!AE178,'RIPARTIZIONE FORZE SISMICHE'!$G$92,0)+IF('Foglio deposito'!$AF$198='Foglio deposito'!AE178,'RIPARTIZIONE FORZE SISMICHE'!$G$93,0)+IF('Foglio deposito'!$AF$199='Foglio deposito'!AE178,'RIPARTIZIONE FORZE SISMICHE'!$G$94,0)+IF('Foglio deposito'!$AF$200='Foglio deposito'!AE178,'RIPARTIZIONE FORZE SISMICHE'!$G$95,0)+IF('Foglio deposito'!$AF$201='Foglio deposito'!AE178,'RIPARTIZIONE FORZE SISMICHE'!$G$96,0)+IF('Foglio deposito'!$AF$202='Foglio deposito'!AE178,'RIPARTIZIONE FORZE SISMICHE'!$G$97,0)+IF('Foglio deposito'!$AF$203='Foglio deposito'!AE178,'RIPARTIZIONE FORZE SISMICHE'!$G$98,0)+IF('Foglio deposito'!$AF$204='Foglio deposito'!AE178,'RIPARTIZIONE FORZE SISMICHE'!$G$99,0)+IF('Foglio deposito'!$AF$205='Foglio deposito'!AE178,'RIPARTIZIONE FORZE SISMICHE'!$G$100,0)+IF('Foglio deposito'!$AF$206='Foglio deposito'!AE178,'RIPARTIZIONE FORZE SISMICHE'!$G$101,0)+IF('Foglio deposito'!$AF$207='Foglio deposito'!AE178,'RIPARTIZIONE FORZE SISMICHE'!$G$102,0)+IF('Foglio deposito'!$AF$208='Foglio deposito'!AE178,'RIPARTIZIONE FORZE SISMICHE'!$G$103,0)</f>
        <v>11.066748913704801</v>
      </c>
      <c r="Z178" s="142">
        <f>IF('Foglio deposito'!$AF$169='Foglio deposito'!AE178,'RIPARTIZIONE FORZE SISMICHE'!$H$64,0)+IF('Foglio deposito'!$AF$170='Foglio deposito'!AE178,'RIPARTIZIONE FORZE SISMICHE'!$H$65,0)+IF('Foglio deposito'!$AF$171='Foglio deposito'!AE178,'RIPARTIZIONE FORZE SISMICHE'!$H$66,0)+IF('Foglio deposito'!$AF$172='Foglio deposito'!AE178,'RIPARTIZIONE FORZE SISMICHE'!$H$67,0)+IF('Foglio deposito'!$AF$173='Foglio deposito'!AE178,'RIPARTIZIONE FORZE SISMICHE'!$H$67,0)+IF('Foglio deposito'!$AF$174='Foglio deposito'!AE178,'RIPARTIZIONE FORZE SISMICHE'!$H$69,0)+IF('Foglio deposito'!$AF$175='Foglio deposito'!AE178,'RIPARTIZIONE FORZE SISMICHE'!$H$70,0)+IF('Foglio deposito'!$AF$176='Foglio deposito'!AE178,'RIPARTIZIONE FORZE SISMICHE'!$H$71,0)+IF('Foglio deposito'!$AF$177='Foglio deposito'!AE178,'RIPARTIZIONE FORZE SISMICHE'!$H$72,0)+IF('Foglio deposito'!$AF$178='Foglio deposito'!AE178,'RIPARTIZIONE FORZE SISMICHE'!$H$73,0)+IF('Foglio deposito'!$AF$179='Foglio deposito'!AE178,'RIPARTIZIONE FORZE SISMICHE'!$H$74,0)+IF('Foglio deposito'!$AF$180='Foglio deposito'!AE178,'RIPARTIZIONE FORZE SISMICHE'!$H$75,0)+IF('Foglio deposito'!$AF$181='Foglio deposito'!AE178,'RIPARTIZIONE FORZE SISMICHE'!$H$76,0)+IF('Foglio deposito'!$AF$182='Foglio deposito'!AE178,'RIPARTIZIONE FORZE SISMICHE'!$H$77,0)+IF('Foglio deposito'!$AF$183='Foglio deposito'!AE178,'RIPARTIZIONE FORZE SISMICHE'!$H$78,0)+IF('Foglio deposito'!$AF$184='Foglio deposito'!AE178,'RIPARTIZIONE FORZE SISMICHE'!$H$79,0)+IF('Foglio deposito'!$AF$185='Foglio deposito'!AE178,'RIPARTIZIONE FORZE SISMICHE'!$H$80,0)+IF('Foglio deposito'!$AF$186='Foglio deposito'!AE178,'RIPARTIZIONE FORZE SISMICHE'!$H$81,0)+IF('Foglio deposito'!$AF$187='Foglio deposito'!AE178,'RIPARTIZIONE FORZE SISMICHE'!$H$82,0)+IF('Foglio deposito'!$AF$188='Foglio deposito'!AE178,'RIPARTIZIONE FORZE SISMICHE'!$H$83,0)+IF('Foglio deposito'!$AF$189='Foglio deposito'!AE178,'RIPARTIZIONE FORZE SISMICHE'!$H$84,0)+IF('Foglio deposito'!$AF$190='Foglio deposito'!AE178,'RIPARTIZIONE FORZE SISMICHE'!$H$85,0)+IF('Foglio deposito'!$AF$191='Foglio deposito'!AE178,'RIPARTIZIONE FORZE SISMICHE'!$H$86,0)+IF('Foglio deposito'!$AF$192='Foglio deposito'!AE178,'RIPARTIZIONE FORZE SISMICHE'!$H$87,0)+IF('Foglio deposito'!$AF$193='Foglio deposito'!AE178,'RIPARTIZIONE FORZE SISMICHE'!$H$88,0)+IF('Foglio deposito'!$AF$194='Foglio deposito'!AE178,'RIPARTIZIONE FORZE SISMICHE'!$H$89,0)+IF('Foglio deposito'!$AF$195='Foglio deposito'!AE178,'RIPARTIZIONE FORZE SISMICHE'!$H$90,0)+IF('Foglio deposito'!$AF$196='Foglio deposito'!AE178,'RIPARTIZIONE FORZE SISMICHE'!$H$91,0)+IF('Foglio deposito'!$AF$197='Foglio deposito'!AE178,'RIPARTIZIONE FORZE SISMICHE'!$H$92,0)+IF('Foglio deposito'!$AF$198='Foglio deposito'!AE178,'RIPARTIZIONE FORZE SISMICHE'!$H$93,0)+IF('Foglio deposito'!$AF$199='Foglio deposito'!AE178,'RIPARTIZIONE FORZE SISMICHE'!$H$94,0)+IF('Foglio deposito'!$AF$200='Foglio deposito'!AE178,'RIPARTIZIONE FORZE SISMICHE'!$H$95,0)+IF('Foglio deposito'!$AF$201='Foglio deposito'!AE178,'RIPARTIZIONE FORZE SISMICHE'!$H$96,0)+IF('Foglio deposito'!$AF$202='Foglio deposito'!AE178,'RIPARTIZIONE FORZE SISMICHE'!$H$97,0)+IF('Foglio deposito'!$AF$203='Foglio deposito'!AE178,'RIPARTIZIONE FORZE SISMICHE'!$H$98,0)+IF('Foglio deposito'!$AF$204='Foglio deposito'!AE178,'RIPARTIZIONE FORZE SISMICHE'!$H$99,0)+IF('Foglio deposito'!$AF$205='Foglio deposito'!AE178,'RIPARTIZIONE FORZE SISMICHE'!$H$100,0)+IF('Foglio deposito'!$AF$206='Foglio deposito'!AE178,'RIPARTIZIONE FORZE SISMICHE'!$H$101,0)+IF('Foglio deposito'!$AF$207='Foglio deposito'!AE178,'RIPARTIZIONE FORZE SISMICHE'!$H$102,0)+IF('Foglio deposito'!$AF$208='Foglio deposito'!AE178,'RIPARTIZIONE FORZE SISMICHE'!$H$103,0)</f>
        <v>0</v>
      </c>
      <c r="AB178" s="354">
        <f>'DATI STRUTTURA'!B30</f>
        <v>9</v>
      </c>
      <c r="AC178" s="359">
        <f>'DATI STRUTTURA'!H79</f>
        <v>8</v>
      </c>
      <c r="AE178" s="362">
        <f>'DATI STRUTTURA'!B31</f>
        <v>10</v>
      </c>
      <c r="AF178" s="364">
        <f>'DATI STRUTTURA'!H80</f>
        <v>9</v>
      </c>
      <c r="AJ178" s="490">
        <f>IF('Foglio deposito'!$AF$169='Foglio deposito'!AE178,'Foglio deposito'!$N$118,0)+IF('Foglio deposito'!$AF$170='Foglio deposito'!AE178,'Foglio deposito'!$N$119,0)+IF('Foglio deposito'!$AF$171='Foglio deposito'!AE178,'Foglio deposito'!$N$120,0)+IF('Foglio deposito'!$AF$172='Foglio deposito'!AE178,'Foglio deposito'!$N$121,0)+IF('Foglio deposito'!$AF$173='Foglio deposito'!AE178,'Foglio deposito'!$N$122,0)+IF('Foglio deposito'!$AF$174='Foglio deposito'!AE178,'Foglio deposito'!$N$123,0)+IF('Foglio deposito'!$AF$175='Foglio deposito'!AE178,'Foglio deposito'!$N$124,0)+IF('Foglio deposito'!$AF$176='Foglio deposito'!AE178,'Foglio deposito'!$N$125,0)+IF('Foglio deposito'!$AF$177='Foglio deposito'!AE178,'Foglio deposito'!$N$126,0)+IF('Foglio deposito'!$AF$178='Foglio deposito'!AE178,'Foglio deposito'!$N$127,0)+IF('Foglio deposito'!$AF$179='Foglio deposito'!AE178,'Foglio deposito'!$N$128,0)+IF('Foglio deposito'!$AF$180='Foglio deposito'!AE178,'Foglio deposito'!$N$129,0)+IF('Foglio deposito'!$AF$181='Foglio deposito'!AE178,'Foglio deposito'!$N$130,0)+IF('Foglio deposito'!$AF$182='Foglio deposito'!AE178,'Foglio deposito'!$N$131,0)+IF('Foglio deposito'!$AF$183='Foglio deposito'!AE178,'Foglio deposito'!$N$132,0)+IF('Foglio deposito'!$AF$184='Foglio deposito'!AE178,'Foglio deposito'!$N$133,0)+IF('Foglio deposito'!$AF$185='Foglio deposito'!AE178,'Foglio deposito'!$N$134,0)+IF('Foglio deposito'!$AF$186='Foglio deposito'!AE178,'Foglio deposito'!$N$135,0)+IF('Foglio deposito'!$AF$187='Foglio deposito'!AE178,'Foglio deposito'!$N$136,0)+IF('Foglio deposito'!$AF$188='Foglio deposito'!AE178,'Foglio deposito'!$N$137,0)+IF('Foglio deposito'!$AF$189='Foglio deposito'!AE178,'Foglio deposito'!$N$138,0)+IF('Foglio deposito'!$AF$190='Foglio deposito'!AE178,'Foglio deposito'!$N$139,0)+IF('Foglio deposito'!$AF$191='Foglio deposito'!AE178,'Foglio deposito'!$N$140,0)+IF('Foglio deposito'!$AF$192='Foglio deposito'!AE178,'Foglio deposito'!$N$141,0)+IF('Foglio deposito'!$AF$193='Foglio deposito'!AE178,'Foglio deposito'!$N$142,0)+IF('Foglio deposito'!$AF$194='Foglio deposito'!AE178,'Foglio deposito'!$N$144,0)+IF('Foglio deposito'!$AF$195='Foglio deposito'!AE178,'Foglio deposito'!$N$143,0)+IF('Foglio deposito'!$AF$196='Foglio deposito'!AE178,'Foglio deposito'!$N$145,0)+IF('Foglio deposito'!$AF$197='Foglio deposito'!AE178,'Foglio deposito'!$N$146,0)+IF('Foglio deposito'!$AF$198='Foglio deposito'!AE178,'Foglio deposito'!$N$147,0)+IF('Foglio deposito'!$AF$199='Foglio deposito'!AE178,'Foglio deposito'!$N$148,0)+IF('Foglio deposito'!$AF$200='Foglio deposito'!AE178,'Foglio deposito'!$N$149,0)+IF('Foglio deposito'!$AF$201='Foglio deposito'!AE178,'Foglio deposito'!$N$150,0)+IF('Foglio deposito'!$AF$202='Foglio deposito'!AE178,'Foglio deposito'!$N$151,0)+IF('Foglio deposito'!$AF$203='Foglio deposito'!AE178,'Foglio deposito'!$N$152,0)+IF('Foglio deposito'!$AF$204='Foglio deposito'!AE178,'Foglio deposito'!$N$153,0)+IF('Foglio deposito'!$AF$205='Foglio deposito'!AE178,'Foglio deposito'!$N$154,0)+IF('Foglio deposito'!$AF$206='Foglio deposito'!AE178,'Foglio deposito'!$N$155,0)+IF('Foglio deposito'!$AF$207='Foglio deposito'!AE178,'Foglio deposito'!$N$156,0)+IF('Foglio deposito'!$AF$208='Foglio deposito'!AE178,'Foglio deposito'!$N$157,0)+'DATI STRUTTURA'!J31</f>
        <v>21.282400000000003</v>
      </c>
      <c r="AK178" s="490">
        <f>'Foglio deposito'!N127</f>
        <v>9.7896000000000001</v>
      </c>
    </row>
    <row r="179" spans="2:37" x14ac:dyDescent="0.25">
      <c r="B179" s="161"/>
      <c r="D179" s="345" t="s">
        <v>213</v>
      </c>
      <c r="G179" s="97"/>
      <c r="H179" s="97"/>
      <c r="I179" s="96"/>
      <c r="K179" s="95"/>
      <c r="L179" s="95"/>
      <c r="M179" s="96"/>
      <c r="O179" s="5"/>
      <c r="Q179" s="5"/>
      <c r="T179" s="357">
        <f>'RIPARTIZIONE FORZE SISMICHE'!E29+IF('Foglio deposito'!$AF$169='Foglio deposito'!AE179,'RIPARTIZIONE FORZE SISMICHE'!$E$64,0)+IF('Foglio deposito'!$AF$170='Foglio deposito'!AE179,'RIPARTIZIONE FORZE SISMICHE'!$E$65,0)+IF('Foglio deposito'!$AF$171='Foglio deposito'!AE179,'RIPARTIZIONE FORZE SISMICHE'!$E$66,0)+IF('Foglio deposito'!$AF$172='Foglio deposito'!AE179,'RIPARTIZIONE FORZE SISMICHE'!$E$67,0)+IF('Foglio deposito'!$AF$173='Foglio deposito'!AE179,'RIPARTIZIONE FORZE SISMICHE'!$E$68,0)+IF('Foglio deposito'!$AF$174='Foglio deposito'!AE179,'RIPARTIZIONE FORZE SISMICHE'!$E$69,0)+IF('Foglio deposito'!$AF$175='Foglio deposito'!AE179,'RIPARTIZIONE FORZE SISMICHE'!$E$70,0)+IF('Foglio deposito'!$AF$176='Foglio deposito'!AE179,'RIPARTIZIONE FORZE SISMICHE'!$E$71,0)+IF('Foglio deposito'!$AF$177='Foglio deposito'!AE179,'RIPARTIZIONE FORZE SISMICHE'!$E$72,0)+IF('Foglio deposito'!$AF$178='Foglio deposito'!AE179,'RIPARTIZIONE FORZE SISMICHE'!$E$73,0)+IF('Foglio deposito'!$AF$179='Foglio deposito'!AE179,'RIPARTIZIONE FORZE SISMICHE'!$E$74,0)+IF('Foglio deposito'!$AF$180='Foglio deposito'!AE179,'RIPARTIZIONE FORZE SISMICHE'!$E$75,0)+IF('Foglio deposito'!$AF$181='Foglio deposito'!AE179,'RIPARTIZIONE FORZE SISMICHE'!$E$76,0)+IF('Foglio deposito'!$AF$182='Foglio deposito'!AE179,'RIPARTIZIONE FORZE SISMICHE'!$E$77,0)+IF('Foglio deposito'!$AF$183='Foglio deposito'!AE179,'RIPARTIZIONE FORZE SISMICHE'!$E$78,0)+IF('Foglio deposito'!$AF$184='Foglio deposito'!AE179,'RIPARTIZIONE FORZE SISMICHE'!$E$79,0)+IF('Foglio deposito'!$AF$185='Foglio deposito'!AE179,'RIPARTIZIONE FORZE SISMICHE'!$E$80,0)+IF('Foglio deposito'!$AF$186='Foglio deposito'!AE179,'RIPARTIZIONE FORZE SISMICHE'!$E$81,0)+IF('Foglio deposito'!$AF$187='Foglio deposito'!AE179,'RIPARTIZIONE FORZE SISMICHE'!$E$82,0)+IF('Foglio deposito'!$AF$188='Foglio deposito'!AE179,'RIPARTIZIONE FORZE SISMICHE'!$E$83,0)+IF('Foglio deposito'!$AF$189='Foglio deposito'!AE179,'RIPARTIZIONE FORZE SISMICHE'!$E$84,0)+IF('Foglio deposito'!$AF$190='Foglio deposito'!AE179,'RIPARTIZIONE FORZE SISMICHE'!$E$85,0)+IF('Foglio deposito'!$AF$191='Foglio deposito'!AE179,'RIPARTIZIONE FORZE SISMICHE'!$E$86,0)+IF('Foglio deposito'!$AF$192='Foglio deposito'!AE179,'RIPARTIZIONE FORZE SISMICHE'!$E$87,0)+IF('Foglio deposito'!$AF$193='Foglio deposito'!AE179,'RIPARTIZIONE FORZE SISMICHE'!$E$88,0)+IF('Foglio deposito'!$AF$194='Foglio deposito'!AE179,'RIPARTIZIONE FORZE SISMICHE'!$E$89,0)+IF('Foglio deposito'!$AF$195='Foglio deposito'!AE179,'RIPARTIZIONE FORZE SISMICHE'!$E$90,0)+IF('Foglio deposito'!$AF$196='Foglio deposito'!AE179,'RIPARTIZIONE FORZE SISMICHE'!$E$91,0)+IF('Foglio deposito'!$AF$197='Foglio deposito'!AE179,'RIPARTIZIONE FORZE SISMICHE'!$E$92,0)+IF('Foglio deposito'!$AF$198='Foglio deposito'!AE179,'RIPARTIZIONE FORZE SISMICHE'!$E$93,0)+IF('Foglio deposito'!$AF$199='Foglio deposito'!AE179,'RIPARTIZIONE FORZE SISMICHE'!$E$94,0)+IF('Foglio deposito'!$AF$200='Foglio deposito'!AE179,'RIPARTIZIONE FORZE SISMICHE'!$E$95,0)+IF('Foglio deposito'!$AF$201='Foglio deposito'!AE179,'RIPARTIZIONE FORZE SISMICHE'!$E$96,0)+IF('Foglio deposito'!$AF$202='Foglio deposito'!AE179,'RIPARTIZIONE FORZE SISMICHE'!$E$97,0)+IF('Foglio deposito'!$AF$203='Foglio deposito'!AE179,'RIPARTIZIONE FORZE SISMICHE'!$E$98,0)+IF('Foglio deposito'!$AF$204='Foglio deposito'!AE179,'RIPARTIZIONE FORZE SISMICHE'!$E$99,0)+IF('Foglio deposito'!$AF$205='Foglio deposito'!AE179,'RIPARTIZIONE FORZE SISMICHE'!$E$100,0)+IF('Foglio deposito'!$AF$206='Foglio deposito'!AE179,'RIPARTIZIONE FORZE SISMICHE'!$E$101,0)+IF('Foglio deposito'!$AF$207='Foglio deposito'!AE179,'RIPARTIZIONE FORZE SISMICHE'!$E$102,0)+IF('Foglio deposito'!$AF$208='Foglio deposito'!AE179,'RIPARTIZIONE FORZE SISMICHE'!$E$103,0)</f>
        <v>0</v>
      </c>
      <c r="U179" s="356">
        <f>'RIPARTIZIONE FORZE SISMICHE'!F29+IF('Foglio deposito'!$AF$169='Foglio deposito'!AE179,'RIPARTIZIONE FORZE SISMICHE'!$F$64,0)+IF('Foglio deposito'!$AF$170='Foglio deposito'!AE179,'RIPARTIZIONE FORZE SISMICHE'!$F$65,0)+IF('Foglio deposito'!$AF$171='Foglio deposito'!AE179,'RIPARTIZIONE FORZE SISMICHE'!$F$66,0)+IF('Foglio deposito'!$AF$172='Foglio deposito'!AE179,'RIPARTIZIONE FORZE SISMICHE'!$F$67,0)+IF('Foglio deposito'!$AF$173='Foglio deposito'!AE179,'RIPARTIZIONE FORZE SISMICHE'!$F$68,0)+IF('Foglio deposito'!$AF$174='Foglio deposito'!AE179,'RIPARTIZIONE FORZE SISMICHE'!$F$69,0)+IF('Foglio deposito'!$AF$175='Foglio deposito'!AE179,'RIPARTIZIONE FORZE SISMICHE'!$F$70,0)+IF('Foglio deposito'!$AF$176='Foglio deposito'!AE179,'RIPARTIZIONE FORZE SISMICHE'!$F$71,0)+IF('Foglio deposito'!$AF$177='Foglio deposito'!AE179,'RIPARTIZIONE FORZE SISMICHE'!$F$72,0)+IF('Foglio deposito'!$AF$178='Foglio deposito'!AE179,'RIPARTIZIONE FORZE SISMICHE'!$F$73,0)+IF('Foglio deposito'!$AF$179='Foglio deposito'!AE179,'RIPARTIZIONE FORZE SISMICHE'!$F$74,0)+IF('Foglio deposito'!$AF$180='Foglio deposito'!AE179,'RIPARTIZIONE FORZE SISMICHE'!$F$75,0)+IF('Foglio deposito'!$AF$181='Foglio deposito'!AE179,'RIPARTIZIONE FORZE SISMICHE'!$F$76,0)+IF('Foglio deposito'!$AF$182='Foglio deposito'!AE179,'RIPARTIZIONE FORZE SISMICHE'!$F$77,0)+IF('Foglio deposito'!$AF$183='Foglio deposito'!AE179,'RIPARTIZIONE FORZE SISMICHE'!$F$78,0)+IF('Foglio deposito'!$AF$184='Foglio deposito'!AE179,'RIPARTIZIONE FORZE SISMICHE'!$F$79,0)+IF('Foglio deposito'!$AF$185='Foglio deposito'!AE179,'RIPARTIZIONE FORZE SISMICHE'!$F$80,0)+IF('Foglio deposito'!$AF$186='Foglio deposito'!AE179,'RIPARTIZIONE FORZE SISMICHE'!$F$81,0)+IF('Foglio deposito'!$AF$187='Foglio deposito'!AE179,'RIPARTIZIONE FORZE SISMICHE'!$F$82,0)+IF('Foglio deposito'!$AF$188='Foglio deposito'!AE179,'RIPARTIZIONE FORZE SISMICHE'!$F$83,0)+IF('Foglio deposito'!$AF$189='Foglio deposito'!AE179,'RIPARTIZIONE FORZE SISMICHE'!$F$84,0)+IF('Foglio deposito'!$AF$190='Foglio deposito'!AE179,'RIPARTIZIONE FORZE SISMICHE'!$F$85,0)+IF('Foglio deposito'!$AF$191='Foglio deposito'!AE179,'RIPARTIZIONE FORZE SISMICHE'!$F$86,0)+IF('Foglio deposito'!$AF$192='Foglio deposito'!AE179,'RIPARTIZIONE FORZE SISMICHE'!$F$87,0)+IF('Foglio deposito'!$AF$193='Foglio deposito'!AE179,'RIPARTIZIONE FORZE SISMICHE'!$F$88,0)+IF('Foglio deposito'!$AF$194='Foglio deposito'!AE179,'RIPARTIZIONE FORZE SISMICHE'!$F$89,0)+IF('Foglio deposito'!$AF$195='Foglio deposito'!AE179,'RIPARTIZIONE FORZE SISMICHE'!$F$90,0)+IF('Foglio deposito'!$AF$196='Foglio deposito'!AE179,'RIPARTIZIONE FORZE SISMICHE'!$F$91,0)+IF('Foglio deposito'!$AF$197='Foglio deposito'!AE179,'RIPARTIZIONE FORZE SISMICHE'!$F$92,0)+IF('Foglio deposito'!$AF$198='Foglio deposito'!AE179,'RIPARTIZIONE FORZE SISMICHE'!$F$93,0)+IF('Foglio deposito'!$AF$199='Foglio deposito'!AE179,'RIPARTIZIONE FORZE SISMICHE'!$F$94,0)+IF('Foglio deposito'!$AF$200='Foglio deposito'!AE179,'RIPARTIZIONE FORZE SISMICHE'!$F$95,0)+IF('Foglio deposito'!$AF$201='Foglio deposito'!AE179,'RIPARTIZIONE FORZE SISMICHE'!$F$96,0)+IF('Foglio deposito'!$AF$202='Foglio deposito'!AE179,'RIPARTIZIONE FORZE SISMICHE'!$F$97,0)+IF('Foglio deposito'!$AF$203='Foglio deposito'!AE179,'RIPARTIZIONE FORZE SISMICHE'!$F$98,0)+IF('Foglio deposito'!$AF$204='Foglio deposito'!AE179,'RIPARTIZIONE FORZE SISMICHE'!$F$99,0)+IF('Foglio deposito'!$AF$205='Foglio deposito'!AE179,'RIPARTIZIONE FORZE SISMICHE'!$F$100,0)+IF('Foglio deposito'!$AF$206='Foglio deposito'!AE179,'RIPARTIZIONE FORZE SISMICHE'!$F$101,0)+IF('Foglio deposito'!$AF$207='Foglio deposito'!AE179,'RIPARTIZIONE FORZE SISMICHE'!$F$102,0)+IF('Foglio deposito'!$AF$208='Foglio deposito'!AE179,'RIPARTIZIONE FORZE SISMICHE'!$F$103,0)</f>
        <v>80.969271838749421</v>
      </c>
      <c r="V179" s="357">
        <f>'RIPARTIZIONE FORZE SISMICHE'!G29+IF('Foglio deposito'!$AF$169='Foglio deposito'!AE179,'RIPARTIZIONE FORZE SISMICHE'!$G$64,0)+IF('Foglio deposito'!$AF$170='Foglio deposito'!AE179,'RIPARTIZIONE FORZE SISMICHE'!$G$65,0)+IF('Foglio deposito'!$AF$171='Foglio deposito'!AE179,'RIPARTIZIONE FORZE SISMICHE'!$G$66,0)+IF('Foglio deposito'!$AF$172='Foglio deposito'!AE179,'RIPARTIZIONE FORZE SISMICHE'!$G$67,0)+IF('Foglio deposito'!$AF$173='Foglio deposito'!AE179,'RIPARTIZIONE FORZE SISMICHE'!$G$68,0)+IF('Foglio deposito'!$AF$174='Foglio deposito'!AE179,'RIPARTIZIONE FORZE SISMICHE'!$G$69,0)+IF('Foglio deposito'!$AF$175='Foglio deposito'!AE179,'RIPARTIZIONE FORZE SISMICHE'!$G$70,0)+IF('Foglio deposito'!$AF$176='Foglio deposito'!AE179,'RIPARTIZIONE FORZE SISMICHE'!$G$71,0)+IF('Foglio deposito'!$AF$177='Foglio deposito'!AE179,'RIPARTIZIONE FORZE SISMICHE'!$G$72,0)+IF('Foglio deposito'!$AF$178='Foglio deposito'!AE179,'RIPARTIZIONE FORZE SISMICHE'!$G$73,0)+IF('Foglio deposito'!$AF$179='Foglio deposito'!AE179,'RIPARTIZIONE FORZE SISMICHE'!$G$74,0)+IF('Foglio deposito'!$AF$180='Foglio deposito'!AE179,'RIPARTIZIONE FORZE SISMICHE'!$G$75,0)+IF('Foglio deposito'!$AF$181='Foglio deposito'!AE179,'RIPARTIZIONE FORZE SISMICHE'!$G$76,0)+IF('Foglio deposito'!$AF$182='Foglio deposito'!AE179,'RIPARTIZIONE FORZE SISMICHE'!$G$77,0)+IF('Foglio deposito'!$AF$183='Foglio deposito'!AE179,'RIPARTIZIONE FORZE SISMICHE'!$G$78,0)+IF('Foglio deposito'!$AF$184='Foglio deposito'!AE179,'RIPARTIZIONE FORZE SISMICHE'!$G$79,0)+IF('Foglio deposito'!$AF$185='Foglio deposito'!AE179,'RIPARTIZIONE FORZE SISMICHE'!$G$80,0)+IF('Foglio deposito'!$AF$186='Foglio deposito'!AE179,'RIPARTIZIONE FORZE SISMICHE'!$G$81,0)+IF('Foglio deposito'!$AF$187='Foglio deposito'!AE179,'RIPARTIZIONE FORZE SISMICHE'!$G$82,0)+IF('Foglio deposito'!$AF$188='Foglio deposito'!AE179,'RIPARTIZIONE FORZE SISMICHE'!$G$83,0)+IF('Foglio deposito'!$AF$189='Foglio deposito'!AE179,'RIPARTIZIONE FORZE SISMICHE'!$G$84,0)+IF('Foglio deposito'!$AF$190='Foglio deposito'!AE179,'RIPARTIZIONE FORZE SISMICHE'!$G$85,0)+IF('Foglio deposito'!$AF$191='Foglio deposito'!AE179,'RIPARTIZIONE FORZE SISMICHE'!$G$86,0)+IF('Foglio deposito'!$AF$192='Foglio deposito'!AE179,'RIPARTIZIONE FORZE SISMICHE'!$G$87,0)+IF('Foglio deposito'!$AF$193='Foglio deposito'!AE179,'RIPARTIZIONE FORZE SISMICHE'!$G$88,0)+IF('Foglio deposito'!$AF$194='Foglio deposito'!AE179,'RIPARTIZIONE FORZE SISMICHE'!$G$89,0)+IF('Foglio deposito'!$AF$195='Foglio deposito'!AE179,'RIPARTIZIONE FORZE SISMICHE'!$G$90,0)+IF('Foglio deposito'!$AF$196='Foglio deposito'!AE179,'RIPARTIZIONE FORZE SISMICHE'!$G$91,0)+IF('Foglio deposito'!$AF$197='Foglio deposito'!AE179,'RIPARTIZIONE FORZE SISMICHE'!$G$92,0)+IF('Foglio deposito'!$AF$198='Foglio deposito'!AE179,'RIPARTIZIONE FORZE SISMICHE'!$G$93,0)+IF('Foglio deposito'!$AF$199='Foglio deposito'!AE179,'RIPARTIZIONE FORZE SISMICHE'!$G$94,0)+IF('Foglio deposito'!$AF$200='Foglio deposito'!AE179,'RIPARTIZIONE FORZE SISMICHE'!$G$95,0)+IF('Foglio deposito'!$AF$201='Foglio deposito'!AE179,'RIPARTIZIONE FORZE SISMICHE'!$G$96,0)+IF('Foglio deposito'!$AF$202='Foglio deposito'!AE179,'RIPARTIZIONE FORZE SISMICHE'!$G$97,0)+IF('Foglio deposito'!$AF$203='Foglio deposito'!AE179,'RIPARTIZIONE FORZE SISMICHE'!$G$98,0)+IF('Foglio deposito'!$AF$204='Foglio deposito'!AE179,'RIPARTIZIONE FORZE SISMICHE'!$G$99,0)+IF('Foglio deposito'!$AF$205='Foglio deposito'!AE179,'RIPARTIZIONE FORZE SISMICHE'!$G$100,0)+IF('Foglio deposito'!$AF$206='Foglio deposito'!AE179,'RIPARTIZIONE FORZE SISMICHE'!$G$101,0)+IF('Foglio deposito'!$AF$207='Foglio deposito'!AE179,'RIPARTIZIONE FORZE SISMICHE'!$G$102,0)+IF('Foglio deposito'!$AF$208='Foglio deposito'!AE179,'RIPARTIZIONE FORZE SISMICHE'!$G$103,0)</f>
        <v>0</v>
      </c>
      <c r="W179" s="355">
        <f>'RIPARTIZIONE FORZE SISMICHE'!H29+IF('Foglio deposito'!$AF$169='Foglio deposito'!AE179,'RIPARTIZIONE FORZE SISMICHE'!$H$64,0)+IF('Foglio deposito'!$AF$170='Foglio deposito'!AE179,'RIPARTIZIONE FORZE SISMICHE'!$H$65,0)+IF('Foglio deposito'!$AF$171='Foglio deposito'!AE179,'RIPARTIZIONE FORZE SISMICHE'!$H$66,0)+IF('Foglio deposito'!$AF$172='Foglio deposito'!AE179,'RIPARTIZIONE FORZE SISMICHE'!$H$67,0)+IF('Foglio deposito'!$AF$173='Foglio deposito'!AE179,'RIPARTIZIONE FORZE SISMICHE'!$H$67,0)+IF('Foglio deposito'!$AF$174='Foglio deposito'!AE179,'RIPARTIZIONE FORZE SISMICHE'!$H$69,0)+IF('Foglio deposito'!$AF$175='Foglio deposito'!AE179,'RIPARTIZIONE FORZE SISMICHE'!$H$70,0)+IF('Foglio deposito'!$AF$176='Foglio deposito'!AE179,'RIPARTIZIONE FORZE SISMICHE'!$H$71,0)+IF('Foglio deposito'!$AF$177='Foglio deposito'!AE179,'RIPARTIZIONE FORZE SISMICHE'!$H$72,0)+IF('Foglio deposito'!$AF$178='Foglio deposito'!AE179,'RIPARTIZIONE FORZE SISMICHE'!$H$73,0)+IF('Foglio deposito'!$AF$179='Foglio deposito'!AE179,'RIPARTIZIONE FORZE SISMICHE'!$H$74,0)+IF('Foglio deposito'!$AF$180='Foglio deposito'!AE179,'RIPARTIZIONE FORZE SISMICHE'!$H$75,0)+IF('Foglio deposito'!$AF$181='Foglio deposito'!AE179,'RIPARTIZIONE FORZE SISMICHE'!$H$76,0)+IF('Foglio deposito'!$AF$182='Foglio deposito'!AE179,'RIPARTIZIONE FORZE SISMICHE'!$H$77,0)+IF('Foglio deposito'!$AF$183='Foglio deposito'!AE179,'RIPARTIZIONE FORZE SISMICHE'!$H$78,0)+IF('Foglio deposito'!$AF$184='Foglio deposito'!AE179,'RIPARTIZIONE FORZE SISMICHE'!$H$79,0)+IF('Foglio deposito'!$AF$185='Foglio deposito'!AE179,'RIPARTIZIONE FORZE SISMICHE'!$H$80,0)+IF('Foglio deposito'!$AF$186='Foglio deposito'!AE179,'RIPARTIZIONE FORZE SISMICHE'!$H$81,0)+IF('Foglio deposito'!$AF$187='Foglio deposito'!AE179,'RIPARTIZIONE FORZE SISMICHE'!$H$82,0)+IF('Foglio deposito'!$AF$188='Foglio deposito'!AE179,'RIPARTIZIONE FORZE SISMICHE'!$H$83,0)+IF('Foglio deposito'!$AF$189='Foglio deposito'!AE179,'RIPARTIZIONE FORZE SISMICHE'!$H$84,0)+IF('Foglio deposito'!$AF$190='Foglio deposito'!AE179,'RIPARTIZIONE FORZE SISMICHE'!$H$85,0)+IF('Foglio deposito'!$AF$191='Foglio deposito'!AE179,'RIPARTIZIONE FORZE SISMICHE'!$H$86,0)+IF('Foglio deposito'!$AF$192='Foglio deposito'!AE179,'RIPARTIZIONE FORZE SISMICHE'!$H$87,0)+IF('Foglio deposito'!$AF$193='Foglio deposito'!AE179,'RIPARTIZIONE FORZE SISMICHE'!$H$88,0)+IF('Foglio deposito'!$AF$194='Foglio deposito'!AE179,'RIPARTIZIONE FORZE SISMICHE'!$H$89,0)+IF('Foglio deposito'!$AF$195='Foglio deposito'!AE179,'RIPARTIZIONE FORZE SISMICHE'!$H$90,0)+IF('Foglio deposito'!$AF$196='Foglio deposito'!AE179,'RIPARTIZIONE FORZE SISMICHE'!$H$91,0)+IF('Foglio deposito'!$AF$197='Foglio deposito'!AE179,'RIPARTIZIONE FORZE SISMICHE'!$H$92,0)+IF('Foglio deposito'!$AF$198='Foglio deposito'!AE179,'RIPARTIZIONE FORZE SISMICHE'!$H$93,0)+IF('Foglio deposito'!$AF$199='Foglio deposito'!AE179,'RIPARTIZIONE FORZE SISMICHE'!$H$94,0)+IF('Foglio deposito'!$AF$200='Foglio deposito'!AE179,'RIPARTIZIONE FORZE SISMICHE'!$H$95,0)+IF('Foglio deposito'!$AF$201='Foglio deposito'!AE179,'RIPARTIZIONE FORZE SISMICHE'!$H$96,0)+IF('Foglio deposito'!$AF$202='Foglio deposito'!AE179,'RIPARTIZIONE FORZE SISMICHE'!$H$97,0)+IF('Foglio deposito'!$AF$203='Foglio deposito'!AE179,'RIPARTIZIONE FORZE SISMICHE'!$H$98,0)+IF('Foglio deposito'!$AF$204='Foglio deposito'!AE179,'RIPARTIZIONE FORZE SISMICHE'!$H$99,0)+IF('Foglio deposito'!$AF$205='Foglio deposito'!AE179,'RIPARTIZIONE FORZE SISMICHE'!$H$100,0)+IF('Foglio deposito'!$AF$206='Foglio deposito'!AE179,'RIPARTIZIONE FORZE SISMICHE'!$H$101,0)+IF('Foglio deposito'!$AF$207='Foglio deposito'!AE179,'RIPARTIZIONE FORZE SISMICHE'!$H$102,0)+IF('Foglio deposito'!$AF$208='Foglio deposito'!AE179,'RIPARTIZIONE FORZE SISMICHE'!$H$103,0)</f>
        <v>78.558557665804443</v>
      </c>
      <c r="X179" s="142"/>
      <c r="Y179" s="142">
        <f>IF('Foglio deposito'!$AF$169='Foglio deposito'!AE179,'RIPARTIZIONE FORZE SISMICHE'!$G$64,0)+IF('Foglio deposito'!$AF$170='Foglio deposito'!AE179,'RIPARTIZIONE FORZE SISMICHE'!$G$65,0)+IF('Foglio deposito'!$AF$171='Foglio deposito'!AE179,'RIPARTIZIONE FORZE SISMICHE'!$G$66,0)+IF('Foglio deposito'!$AF$172='Foglio deposito'!AE179,'RIPARTIZIONE FORZE SISMICHE'!$G$67,0)+IF('Foglio deposito'!$AF$173='Foglio deposito'!AE179,'RIPARTIZIONE FORZE SISMICHE'!$G$68,0)+IF('Foglio deposito'!$AF$174='Foglio deposito'!AE179,'RIPARTIZIONE FORZE SISMICHE'!$G$69,0)+IF('Foglio deposito'!$AF$175='Foglio deposito'!AE179,'RIPARTIZIONE FORZE SISMICHE'!$G$70,0)+IF('Foglio deposito'!$AF$176='Foglio deposito'!AE179,'RIPARTIZIONE FORZE SISMICHE'!$G$71,0)+IF('Foglio deposito'!$AF$177='Foglio deposito'!AE179,'RIPARTIZIONE FORZE SISMICHE'!$G$72,0)+IF('Foglio deposito'!$AF$178='Foglio deposito'!AE179,'RIPARTIZIONE FORZE SISMICHE'!$G$73,0)+IF('Foglio deposito'!$AF$179='Foglio deposito'!AE179,'RIPARTIZIONE FORZE SISMICHE'!$G$74,0)+IF('Foglio deposito'!$AF$180='Foglio deposito'!AE179,'RIPARTIZIONE FORZE SISMICHE'!$G$75,0)+IF('Foglio deposito'!$AF$181='Foglio deposito'!AE179,'RIPARTIZIONE FORZE SISMICHE'!$G$76,0)+IF('Foglio deposito'!$AF$182='Foglio deposito'!AE179,'RIPARTIZIONE FORZE SISMICHE'!$G$77,0)+IF('Foglio deposito'!$AF$183='Foglio deposito'!AE179,'RIPARTIZIONE FORZE SISMICHE'!$G$78,0)+IF('Foglio deposito'!$AF$184='Foglio deposito'!AE179,'RIPARTIZIONE FORZE SISMICHE'!$G$79,0)+IF('Foglio deposito'!$AF$185='Foglio deposito'!AE179,'RIPARTIZIONE FORZE SISMICHE'!$G$80,0)+IF('Foglio deposito'!$AF$186='Foglio deposito'!AE179,'RIPARTIZIONE FORZE SISMICHE'!$G$81,0)+IF('Foglio deposito'!$AF$187='Foglio deposito'!AE179,'RIPARTIZIONE FORZE SISMICHE'!$G$82,0)+IF('Foglio deposito'!$AF$188='Foglio deposito'!AE179,'RIPARTIZIONE FORZE SISMICHE'!$G$83,0)+IF('Foglio deposito'!$AF$189='Foglio deposito'!AE179,'RIPARTIZIONE FORZE SISMICHE'!$G$84,0)+IF('Foglio deposito'!$AF$190='Foglio deposito'!AE179,'RIPARTIZIONE FORZE SISMICHE'!$G$85,0)+IF('Foglio deposito'!$AF$191='Foglio deposito'!AE179,'RIPARTIZIONE FORZE SISMICHE'!$G$86,0)+IF('Foglio deposito'!$AF$192='Foglio deposito'!AE179,'RIPARTIZIONE FORZE SISMICHE'!$G$87,0)+IF('Foglio deposito'!$AF$193='Foglio deposito'!AE179,'RIPARTIZIONE FORZE SISMICHE'!$G$88,0)+IF('Foglio deposito'!$AF$194='Foglio deposito'!AE179,'RIPARTIZIONE FORZE SISMICHE'!$G$89,0)+IF('Foglio deposito'!$AF$195='Foglio deposito'!AE179,'RIPARTIZIONE FORZE SISMICHE'!$G$90,0)+IF('Foglio deposito'!$AF$196='Foglio deposito'!AE179,'RIPARTIZIONE FORZE SISMICHE'!$G$91,0)+IF('Foglio deposito'!$AF$197='Foglio deposito'!AE179,'RIPARTIZIONE FORZE SISMICHE'!$G$92,0)+IF('Foglio deposito'!$AF$198='Foglio deposito'!AE179,'RIPARTIZIONE FORZE SISMICHE'!$G$93,0)+IF('Foglio deposito'!$AF$199='Foglio deposito'!AE179,'RIPARTIZIONE FORZE SISMICHE'!$G$94,0)+IF('Foglio deposito'!$AF$200='Foglio deposito'!AE179,'RIPARTIZIONE FORZE SISMICHE'!$G$95,0)+IF('Foglio deposito'!$AF$201='Foglio deposito'!AE179,'RIPARTIZIONE FORZE SISMICHE'!$G$96,0)+IF('Foglio deposito'!$AF$202='Foglio deposito'!AE179,'RIPARTIZIONE FORZE SISMICHE'!$G$97,0)+IF('Foglio deposito'!$AF$203='Foglio deposito'!AE179,'RIPARTIZIONE FORZE SISMICHE'!$G$98,0)+IF('Foglio deposito'!$AF$204='Foglio deposito'!AE179,'RIPARTIZIONE FORZE SISMICHE'!$G$99,0)+IF('Foglio deposito'!$AF$205='Foglio deposito'!AE179,'RIPARTIZIONE FORZE SISMICHE'!$G$100,0)+IF('Foglio deposito'!$AF$206='Foglio deposito'!AE179,'RIPARTIZIONE FORZE SISMICHE'!$G$101,0)+IF('Foglio deposito'!$AF$207='Foglio deposito'!AE179,'RIPARTIZIONE FORZE SISMICHE'!$G$102,0)+IF('Foglio deposito'!$AF$208='Foglio deposito'!AE179,'RIPARTIZIONE FORZE SISMICHE'!$G$103,0)</f>
        <v>0</v>
      </c>
      <c r="Z179" s="142">
        <f>IF('Foglio deposito'!$AF$169='Foglio deposito'!AE179,'RIPARTIZIONE FORZE SISMICHE'!$H$64,0)+IF('Foglio deposito'!$AF$170='Foglio deposito'!AE179,'RIPARTIZIONE FORZE SISMICHE'!$H$65,0)+IF('Foglio deposito'!$AF$171='Foglio deposito'!AE179,'RIPARTIZIONE FORZE SISMICHE'!$H$66,0)+IF('Foglio deposito'!$AF$172='Foglio deposito'!AE179,'RIPARTIZIONE FORZE SISMICHE'!$H$67,0)+IF('Foglio deposito'!$AF$173='Foglio deposito'!AE179,'RIPARTIZIONE FORZE SISMICHE'!$H$67,0)+IF('Foglio deposito'!$AF$174='Foglio deposito'!AE179,'RIPARTIZIONE FORZE SISMICHE'!$H$69,0)+IF('Foglio deposito'!$AF$175='Foglio deposito'!AE179,'RIPARTIZIONE FORZE SISMICHE'!$H$70,0)+IF('Foglio deposito'!$AF$176='Foglio deposito'!AE179,'RIPARTIZIONE FORZE SISMICHE'!$H$71,0)+IF('Foglio deposito'!$AF$177='Foglio deposito'!AE179,'RIPARTIZIONE FORZE SISMICHE'!$H$72,0)+IF('Foglio deposito'!$AF$178='Foglio deposito'!AE179,'RIPARTIZIONE FORZE SISMICHE'!$H$73,0)+IF('Foglio deposito'!$AF$179='Foglio deposito'!AE179,'RIPARTIZIONE FORZE SISMICHE'!$H$74,0)+IF('Foglio deposito'!$AF$180='Foglio deposito'!AE179,'RIPARTIZIONE FORZE SISMICHE'!$H$75,0)+IF('Foglio deposito'!$AF$181='Foglio deposito'!AE179,'RIPARTIZIONE FORZE SISMICHE'!$H$76,0)+IF('Foglio deposito'!$AF$182='Foglio deposito'!AE179,'RIPARTIZIONE FORZE SISMICHE'!$H$77,0)+IF('Foglio deposito'!$AF$183='Foglio deposito'!AE179,'RIPARTIZIONE FORZE SISMICHE'!$H$78,0)+IF('Foglio deposito'!$AF$184='Foglio deposito'!AE179,'RIPARTIZIONE FORZE SISMICHE'!$H$79,0)+IF('Foglio deposito'!$AF$185='Foglio deposito'!AE179,'RIPARTIZIONE FORZE SISMICHE'!$H$80,0)+IF('Foglio deposito'!$AF$186='Foglio deposito'!AE179,'RIPARTIZIONE FORZE SISMICHE'!$H$81,0)+IF('Foglio deposito'!$AF$187='Foglio deposito'!AE179,'RIPARTIZIONE FORZE SISMICHE'!$H$82,0)+IF('Foglio deposito'!$AF$188='Foglio deposito'!AE179,'RIPARTIZIONE FORZE SISMICHE'!$H$83,0)+IF('Foglio deposito'!$AF$189='Foglio deposito'!AE179,'RIPARTIZIONE FORZE SISMICHE'!$H$84,0)+IF('Foglio deposito'!$AF$190='Foglio deposito'!AE179,'RIPARTIZIONE FORZE SISMICHE'!$H$85,0)+IF('Foglio deposito'!$AF$191='Foglio deposito'!AE179,'RIPARTIZIONE FORZE SISMICHE'!$H$86,0)+IF('Foglio deposito'!$AF$192='Foglio deposito'!AE179,'RIPARTIZIONE FORZE SISMICHE'!$H$87,0)+IF('Foglio deposito'!$AF$193='Foglio deposito'!AE179,'RIPARTIZIONE FORZE SISMICHE'!$H$88,0)+IF('Foglio deposito'!$AF$194='Foglio deposito'!AE179,'RIPARTIZIONE FORZE SISMICHE'!$H$89,0)+IF('Foglio deposito'!$AF$195='Foglio deposito'!AE179,'RIPARTIZIONE FORZE SISMICHE'!$H$90,0)+IF('Foglio deposito'!$AF$196='Foglio deposito'!AE179,'RIPARTIZIONE FORZE SISMICHE'!$H$91,0)+IF('Foglio deposito'!$AF$197='Foglio deposito'!AE179,'RIPARTIZIONE FORZE SISMICHE'!$H$92,0)+IF('Foglio deposito'!$AF$198='Foglio deposito'!AE179,'RIPARTIZIONE FORZE SISMICHE'!$H$93,0)+IF('Foglio deposito'!$AF$199='Foglio deposito'!AE179,'RIPARTIZIONE FORZE SISMICHE'!$H$94,0)+IF('Foglio deposito'!$AF$200='Foglio deposito'!AE179,'RIPARTIZIONE FORZE SISMICHE'!$H$95,0)+IF('Foglio deposito'!$AF$201='Foglio deposito'!AE179,'RIPARTIZIONE FORZE SISMICHE'!$H$96,0)+IF('Foglio deposito'!$AF$202='Foglio deposito'!AE179,'RIPARTIZIONE FORZE SISMICHE'!$H$97,0)+IF('Foglio deposito'!$AF$203='Foglio deposito'!AE179,'RIPARTIZIONE FORZE SISMICHE'!$H$98,0)+IF('Foglio deposito'!$AF$204='Foglio deposito'!AE179,'RIPARTIZIONE FORZE SISMICHE'!$H$99,0)+IF('Foglio deposito'!$AF$205='Foglio deposito'!AE179,'RIPARTIZIONE FORZE SISMICHE'!$H$100,0)+IF('Foglio deposito'!$AF$206='Foglio deposito'!AE179,'RIPARTIZIONE FORZE SISMICHE'!$H$101,0)+IF('Foglio deposito'!$AF$207='Foglio deposito'!AE179,'RIPARTIZIONE FORZE SISMICHE'!$H$102,0)+IF('Foglio deposito'!$AF$208='Foglio deposito'!AE179,'RIPARTIZIONE FORZE SISMICHE'!$H$103,0)</f>
        <v>53.660126016499675</v>
      </c>
      <c r="AB179" s="354">
        <f>'DATI STRUTTURA'!B31</f>
        <v>10</v>
      </c>
      <c r="AC179" s="359">
        <f>'DATI STRUTTURA'!H80</f>
        <v>9</v>
      </c>
      <c r="AE179" s="362">
        <f>'DATI STRUTTURA'!B32</f>
        <v>11</v>
      </c>
      <c r="AF179" s="364">
        <f>'DATI STRUTTURA'!H81</f>
        <v>10</v>
      </c>
      <c r="AJ179" s="490">
        <f>IF('Foglio deposito'!$AF$169='Foglio deposito'!AE179,'Foglio deposito'!$N$118,0)+IF('Foglio deposito'!$AF$170='Foglio deposito'!AE179,'Foglio deposito'!$N$119,0)+IF('Foglio deposito'!$AF$171='Foglio deposito'!AE179,'Foglio deposito'!$N$120,0)+IF('Foglio deposito'!$AF$172='Foglio deposito'!AE179,'Foglio deposito'!$N$121,0)+IF('Foglio deposito'!$AF$173='Foglio deposito'!AE179,'Foglio deposito'!$N$122,0)+IF('Foglio deposito'!$AF$174='Foglio deposito'!AE179,'Foglio deposito'!$N$123,0)+IF('Foglio deposito'!$AF$175='Foglio deposito'!AE179,'Foglio deposito'!$N$124,0)+IF('Foglio deposito'!$AF$176='Foglio deposito'!AE179,'Foglio deposito'!$N$125,0)+IF('Foglio deposito'!$AF$177='Foglio deposito'!AE179,'Foglio deposito'!$N$126,0)+IF('Foglio deposito'!$AF$178='Foglio deposito'!AE179,'Foglio deposito'!$N$127,0)+IF('Foglio deposito'!$AF$179='Foglio deposito'!AE179,'Foglio deposito'!$N$128,0)+IF('Foglio deposito'!$AF$180='Foglio deposito'!AE179,'Foglio deposito'!$N$129,0)+IF('Foglio deposito'!$AF$181='Foglio deposito'!AE179,'Foglio deposito'!$N$130,0)+IF('Foglio deposito'!$AF$182='Foglio deposito'!AE179,'Foglio deposito'!$N$131,0)+IF('Foglio deposito'!$AF$183='Foglio deposito'!AE179,'Foglio deposito'!$N$132,0)+IF('Foglio deposito'!$AF$184='Foglio deposito'!AE179,'Foglio deposito'!$N$133,0)+IF('Foglio deposito'!$AF$185='Foglio deposito'!AE179,'Foglio deposito'!$N$134,0)+IF('Foglio deposito'!$AF$186='Foglio deposito'!AE179,'Foglio deposito'!$N$135,0)+IF('Foglio deposito'!$AF$187='Foglio deposito'!AE179,'Foglio deposito'!$N$136,0)+IF('Foglio deposito'!$AF$188='Foglio deposito'!AE179,'Foglio deposito'!$N$137,0)+IF('Foglio deposito'!$AF$189='Foglio deposito'!AE179,'Foglio deposito'!$N$138,0)+IF('Foglio deposito'!$AF$190='Foglio deposito'!AE179,'Foglio deposito'!$N$139,0)+IF('Foglio deposito'!$AF$191='Foglio deposito'!AE179,'Foglio deposito'!$N$140,0)+IF('Foglio deposito'!$AF$192='Foglio deposito'!AE179,'Foglio deposito'!$N$141,0)+IF('Foglio deposito'!$AF$193='Foglio deposito'!AE179,'Foglio deposito'!$N$142,0)+IF('Foglio deposito'!$AF$194='Foglio deposito'!AE179,'Foglio deposito'!$N$144,0)+IF('Foglio deposito'!$AF$195='Foglio deposito'!AE179,'Foglio deposito'!$N$143,0)+IF('Foglio deposito'!$AF$196='Foglio deposito'!AE179,'Foglio deposito'!$N$145,0)+IF('Foglio deposito'!$AF$197='Foglio deposito'!AE179,'Foglio deposito'!$N$146,0)+IF('Foglio deposito'!$AF$198='Foglio deposito'!AE179,'Foglio deposito'!$N$147,0)+IF('Foglio deposito'!$AF$199='Foglio deposito'!AE179,'Foglio deposito'!$N$148,0)+IF('Foglio deposito'!$AF$200='Foglio deposito'!AE179,'Foglio deposito'!$N$149,0)+IF('Foglio deposito'!$AF$201='Foglio deposito'!AE179,'Foglio deposito'!$N$150,0)+IF('Foglio deposito'!$AF$202='Foglio deposito'!AE179,'Foglio deposito'!$N$151,0)+IF('Foglio deposito'!$AF$203='Foglio deposito'!AE179,'Foglio deposito'!$N$152,0)+IF('Foglio deposito'!$AF$204='Foglio deposito'!AE179,'Foglio deposito'!$N$153,0)+IF('Foglio deposito'!$AF$205='Foglio deposito'!AE179,'Foglio deposito'!$N$154,0)+IF('Foglio deposito'!$AF$206='Foglio deposito'!AE179,'Foglio deposito'!$N$155,0)+IF('Foglio deposito'!$AF$207='Foglio deposito'!AE179,'Foglio deposito'!$N$156,0)+IF('Foglio deposito'!$AF$208='Foglio deposito'!AE179,'Foglio deposito'!$N$157,0)+'DATI STRUTTURA'!J32</f>
        <v>30.456000000000003</v>
      </c>
      <c r="AK179" s="490">
        <f>'Foglio deposito'!N128</f>
        <v>11.782400000000001</v>
      </c>
    </row>
    <row r="180" spans="2:37" x14ac:dyDescent="0.25">
      <c r="B180" s="161"/>
      <c r="D180" s="161"/>
      <c r="G180" s="97"/>
      <c r="H180" s="97"/>
      <c r="I180" s="96"/>
      <c r="K180" s="116"/>
      <c r="L180" s="116"/>
      <c r="M180" s="115"/>
      <c r="O180" s="5"/>
      <c r="Q180" s="5"/>
      <c r="T180" s="357">
        <f>'RIPARTIZIONE FORZE SISMICHE'!E30+IF('Foglio deposito'!$AF$169='Foglio deposito'!AE180,'RIPARTIZIONE FORZE SISMICHE'!$E$64,0)+IF('Foglio deposito'!$AF$170='Foglio deposito'!AE180,'RIPARTIZIONE FORZE SISMICHE'!$E$65,0)+IF('Foglio deposito'!$AF$171='Foglio deposito'!AE180,'RIPARTIZIONE FORZE SISMICHE'!$E$66,0)+IF('Foglio deposito'!$AF$172='Foglio deposito'!AE180,'RIPARTIZIONE FORZE SISMICHE'!$E$67,0)+IF('Foglio deposito'!$AF$173='Foglio deposito'!AE180,'RIPARTIZIONE FORZE SISMICHE'!$E$68,0)+IF('Foglio deposito'!$AF$174='Foglio deposito'!AE180,'RIPARTIZIONE FORZE SISMICHE'!$E$69,0)+IF('Foglio deposito'!$AF$175='Foglio deposito'!AE180,'RIPARTIZIONE FORZE SISMICHE'!$E$70,0)+IF('Foglio deposito'!$AF$176='Foglio deposito'!AE180,'RIPARTIZIONE FORZE SISMICHE'!$E$71,0)+IF('Foglio deposito'!$AF$177='Foglio deposito'!AE180,'RIPARTIZIONE FORZE SISMICHE'!$E$72,0)+IF('Foglio deposito'!$AF$178='Foglio deposito'!AE180,'RIPARTIZIONE FORZE SISMICHE'!$E$73,0)+IF('Foglio deposito'!$AF$179='Foglio deposito'!AE180,'RIPARTIZIONE FORZE SISMICHE'!$E$74,0)+IF('Foglio deposito'!$AF$180='Foglio deposito'!AE180,'RIPARTIZIONE FORZE SISMICHE'!$E$75,0)+IF('Foglio deposito'!$AF$181='Foglio deposito'!AE180,'RIPARTIZIONE FORZE SISMICHE'!$E$76,0)+IF('Foglio deposito'!$AF$182='Foglio deposito'!AE180,'RIPARTIZIONE FORZE SISMICHE'!$E$77,0)+IF('Foglio deposito'!$AF$183='Foglio deposito'!AE180,'RIPARTIZIONE FORZE SISMICHE'!$E$78,0)+IF('Foglio deposito'!$AF$184='Foglio deposito'!AE180,'RIPARTIZIONE FORZE SISMICHE'!$E$79,0)+IF('Foglio deposito'!$AF$185='Foglio deposito'!AE180,'RIPARTIZIONE FORZE SISMICHE'!$E$80,0)+IF('Foglio deposito'!$AF$186='Foglio deposito'!AE180,'RIPARTIZIONE FORZE SISMICHE'!$E$81,0)+IF('Foglio deposito'!$AF$187='Foglio deposito'!AE180,'RIPARTIZIONE FORZE SISMICHE'!$E$82,0)+IF('Foglio deposito'!$AF$188='Foglio deposito'!AE180,'RIPARTIZIONE FORZE SISMICHE'!$E$83,0)+IF('Foglio deposito'!$AF$189='Foglio deposito'!AE180,'RIPARTIZIONE FORZE SISMICHE'!$E$84,0)+IF('Foglio deposito'!$AF$190='Foglio deposito'!AE180,'RIPARTIZIONE FORZE SISMICHE'!$E$85,0)+IF('Foglio deposito'!$AF$191='Foglio deposito'!AE180,'RIPARTIZIONE FORZE SISMICHE'!$E$86,0)+IF('Foglio deposito'!$AF$192='Foglio deposito'!AE180,'RIPARTIZIONE FORZE SISMICHE'!$E$87,0)+IF('Foglio deposito'!$AF$193='Foglio deposito'!AE180,'RIPARTIZIONE FORZE SISMICHE'!$E$88,0)+IF('Foglio deposito'!$AF$194='Foglio deposito'!AE180,'RIPARTIZIONE FORZE SISMICHE'!$E$89,0)+IF('Foglio deposito'!$AF$195='Foglio deposito'!AE180,'RIPARTIZIONE FORZE SISMICHE'!$E$90,0)+IF('Foglio deposito'!$AF$196='Foglio deposito'!AE180,'RIPARTIZIONE FORZE SISMICHE'!$E$91,0)+IF('Foglio deposito'!$AF$197='Foglio deposito'!AE180,'RIPARTIZIONE FORZE SISMICHE'!$E$92,0)+IF('Foglio deposito'!$AF$198='Foglio deposito'!AE180,'RIPARTIZIONE FORZE SISMICHE'!$E$93,0)+IF('Foglio deposito'!$AF$199='Foglio deposito'!AE180,'RIPARTIZIONE FORZE SISMICHE'!$E$94,0)+IF('Foglio deposito'!$AF$200='Foglio deposito'!AE180,'RIPARTIZIONE FORZE SISMICHE'!$E$95,0)+IF('Foglio deposito'!$AF$201='Foglio deposito'!AE180,'RIPARTIZIONE FORZE SISMICHE'!$E$96,0)+IF('Foglio deposito'!$AF$202='Foglio deposito'!AE180,'RIPARTIZIONE FORZE SISMICHE'!$E$97,0)+IF('Foglio deposito'!$AF$203='Foglio deposito'!AE180,'RIPARTIZIONE FORZE SISMICHE'!$E$98,0)+IF('Foglio deposito'!$AF$204='Foglio deposito'!AE180,'RIPARTIZIONE FORZE SISMICHE'!$E$99,0)+IF('Foglio deposito'!$AF$205='Foglio deposito'!AE180,'RIPARTIZIONE FORZE SISMICHE'!$E$100,0)+IF('Foglio deposito'!$AF$206='Foglio deposito'!AE180,'RIPARTIZIONE FORZE SISMICHE'!$E$101,0)+IF('Foglio deposito'!$AF$207='Foglio deposito'!AE180,'RIPARTIZIONE FORZE SISMICHE'!$E$102,0)+IF('Foglio deposito'!$AF$208='Foglio deposito'!AE180,'RIPARTIZIONE FORZE SISMICHE'!$E$103,0)</f>
        <v>0</v>
      </c>
      <c r="U180" s="356">
        <f>'RIPARTIZIONE FORZE SISMICHE'!F30+IF('Foglio deposito'!$AF$169='Foglio deposito'!AE180,'RIPARTIZIONE FORZE SISMICHE'!$F$64,0)+IF('Foglio deposito'!$AF$170='Foglio deposito'!AE180,'RIPARTIZIONE FORZE SISMICHE'!$F$65,0)+IF('Foglio deposito'!$AF$171='Foglio deposito'!AE180,'RIPARTIZIONE FORZE SISMICHE'!$F$66,0)+IF('Foglio deposito'!$AF$172='Foglio deposito'!AE180,'RIPARTIZIONE FORZE SISMICHE'!$F$67,0)+IF('Foglio deposito'!$AF$173='Foglio deposito'!AE180,'RIPARTIZIONE FORZE SISMICHE'!$F$68,0)+IF('Foglio deposito'!$AF$174='Foglio deposito'!AE180,'RIPARTIZIONE FORZE SISMICHE'!$F$69,0)+IF('Foglio deposito'!$AF$175='Foglio deposito'!AE180,'RIPARTIZIONE FORZE SISMICHE'!$F$70,0)+IF('Foglio deposito'!$AF$176='Foglio deposito'!AE180,'RIPARTIZIONE FORZE SISMICHE'!$F$71,0)+IF('Foglio deposito'!$AF$177='Foglio deposito'!AE180,'RIPARTIZIONE FORZE SISMICHE'!$F$72,0)+IF('Foglio deposito'!$AF$178='Foglio deposito'!AE180,'RIPARTIZIONE FORZE SISMICHE'!$F$73,0)+IF('Foglio deposito'!$AF$179='Foglio deposito'!AE180,'RIPARTIZIONE FORZE SISMICHE'!$F$74,0)+IF('Foglio deposito'!$AF$180='Foglio deposito'!AE180,'RIPARTIZIONE FORZE SISMICHE'!$F$75,0)+IF('Foglio deposito'!$AF$181='Foglio deposito'!AE180,'RIPARTIZIONE FORZE SISMICHE'!$F$76,0)+IF('Foglio deposito'!$AF$182='Foglio deposito'!AE180,'RIPARTIZIONE FORZE SISMICHE'!$F$77,0)+IF('Foglio deposito'!$AF$183='Foglio deposito'!AE180,'RIPARTIZIONE FORZE SISMICHE'!$F$78,0)+IF('Foglio deposito'!$AF$184='Foglio deposito'!AE180,'RIPARTIZIONE FORZE SISMICHE'!$F$79,0)+IF('Foglio deposito'!$AF$185='Foglio deposito'!AE180,'RIPARTIZIONE FORZE SISMICHE'!$F$80,0)+IF('Foglio deposito'!$AF$186='Foglio deposito'!AE180,'RIPARTIZIONE FORZE SISMICHE'!$F$81,0)+IF('Foglio deposito'!$AF$187='Foglio deposito'!AE180,'RIPARTIZIONE FORZE SISMICHE'!$F$82,0)+IF('Foglio deposito'!$AF$188='Foglio deposito'!AE180,'RIPARTIZIONE FORZE SISMICHE'!$F$83,0)+IF('Foglio deposito'!$AF$189='Foglio deposito'!AE180,'RIPARTIZIONE FORZE SISMICHE'!$F$84,0)+IF('Foglio deposito'!$AF$190='Foglio deposito'!AE180,'RIPARTIZIONE FORZE SISMICHE'!$F$85,0)+IF('Foglio deposito'!$AF$191='Foglio deposito'!AE180,'RIPARTIZIONE FORZE SISMICHE'!$F$86,0)+IF('Foglio deposito'!$AF$192='Foglio deposito'!AE180,'RIPARTIZIONE FORZE SISMICHE'!$F$87,0)+IF('Foglio deposito'!$AF$193='Foglio deposito'!AE180,'RIPARTIZIONE FORZE SISMICHE'!$F$88,0)+IF('Foglio deposito'!$AF$194='Foglio deposito'!AE180,'RIPARTIZIONE FORZE SISMICHE'!$F$89,0)+IF('Foglio deposito'!$AF$195='Foglio deposito'!AE180,'RIPARTIZIONE FORZE SISMICHE'!$F$90,0)+IF('Foglio deposito'!$AF$196='Foglio deposito'!AE180,'RIPARTIZIONE FORZE SISMICHE'!$F$91,0)+IF('Foglio deposito'!$AF$197='Foglio deposito'!AE180,'RIPARTIZIONE FORZE SISMICHE'!$F$92,0)+IF('Foglio deposito'!$AF$198='Foglio deposito'!AE180,'RIPARTIZIONE FORZE SISMICHE'!$F$93,0)+IF('Foglio deposito'!$AF$199='Foglio deposito'!AE180,'RIPARTIZIONE FORZE SISMICHE'!$F$94,0)+IF('Foglio deposito'!$AF$200='Foglio deposito'!AE180,'RIPARTIZIONE FORZE SISMICHE'!$F$95,0)+IF('Foglio deposito'!$AF$201='Foglio deposito'!AE180,'RIPARTIZIONE FORZE SISMICHE'!$F$96,0)+IF('Foglio deposito'!$AF$202='Foglio deposito'!AE180,'RIPARTIZIONE FORZE SISMICHE'!$F$97,0)+IF('Foglio deposito'!$AF$203='Foglio deposito'!AE180,'RIPARTIZIONE FORZE SISMICHE'!$F$98,0)+IF('Foglio deposito'!$AF$204='Foglio deposito'!AE180,'RIPARTIZIONE FORZE SISMICHE'!$F$99,0)+IF('Foglio deposito'!$AF$205='Foglio deposito'!AE180,'RIPARTIZIONE FORZE SISMICHE'!$F$100,0)+IF('Foglio deposito'!$AF$206='Foglio deposito'!AE180,'RIPARTIZIONE FORZE SISMICHE'!$F$101,0)+IF('Foglio deposito'!$AF$207='Foglio deposito'!AE180,'RIPARTIZIONE FORZE SISMICHE'!$F$102,0)+IF('Foglio deposito'!$AF$208='Foglio deposito'!AE180,'RIPARTIZIONE FORZE SISMICHE'!$F$103,0)</f>
        <v>43.788521492609803</v>
      </c>
      <c r="V180" s="357">
        <f>'RIPARTIZIONE FORZE SISMICHE'!G30+IF('Foglio deposito'!$AF$169='Foglio deposito'!AE180,'RIPARTIZIONE FORZE SISMICHE'!$G$64,0)+IF('Foglio deposito'!$AF$170='Foglio deposito'!AE180,'RIPARTIZIONE FORZE SISMICHE'!$G$65,0)+IF('Foglio deposito'!$AF$171='Foglio deposito'!AE180,'RIPARTIZIONE FORZE SISMICHE'!$G$66,0)+IF('Foglio deposito'!$AF$172='Foglio deposito'!AE180,'RIPARTIZIONE FORZE SISMICHE'!$G$67,0)+IF('Foglio deposito'!$AF$173='Foglio deposito'!AE180,'RIPARTIZIONE FORZE SISMICHE'!$G$68,0)+IF('Foglio deposito'!$AF$174='Foglio deposito'!AE180,'RIPARTIZIONE FORZE SISMICHE'!$G$69,0)+IF('Foglio deposito'!$AF$175='Foglio deposito'!AE180,'RIPARTIZIONE FORZE SISMICHE'!$G$70,0)+IF('Foglio deposito'!$AF$176='Foglio deposito'!AE180,'RIPARTIZIONE FORZE SISMICHE'!$G$71,0)+IF('Foglio deposito'!$AF$177='Foglio deposito'!AE180,'RIPARTIZIONE FORZE SISMICHE'!$G$72,0)+IF('Foglio deposito'!$AF$178='Foglio deposito'!AE180,'RIPARTIZIONE FORZE SISMICHE'!$G$73,0)+IF('Foglio deposito'!$AF$179='Foglio deposito'!AE180,'RIPARTIZIONE FORZE SISMICHE'!$G$74,0)+IF('Foglio deposito'!$AF$180='Foglio deposito'!AE180,'RIPARTIZIONE FORZE SISMICHE'!$G$75,0)+IF('Foglio deposito'!$AF$181='Foglio deposito'!AE180,'RIPARTIZIONE FORZE SISMICHE'!$G$76,0)+IF('Foglio deposito'!$AF$182='Foglio deposito'!AE180,'RIPARTIZIONE FORZE SISMICHE'!$G$77,0)+IF('Foglio deposito'!$AF$183='Foglio deposito'!AE180,'RIPARTIZIONE FORZE SISMICHE'!$G$78,0)+IF('Foglio deposito'!$AF$184='Foglio deposito'!AE180,'RIPARTIZIONE FORZE SISMICHE'!$G$79,0)+IF('Foglio deposito'!$AF$185='Foglio deposito'!AE180,'RIPARTIZIONE FORZE SISMICHE'!$G$80,0)+IF('Foglio deposito'!$AF$186='Foglio deposito'!AE180,'RIPARTIZIONE FORZE SISMICHE'!$G$81,0)+IF('Foglio deposito'!$AF$187='Foglio deposito'!AE180,'RIPARTIZIONE FORZE SISMICHE'!$G$82,0)+IF('Foglio deposito'!$AF$188='Foglio deposito'!AE180,'RIPARTIZIONE FORZE SISMICHE'!$G$83,0)+IF('Foglio deposito'!$AF$189='Foglio deposito'!AE180,'RIPARTIZIONE FORZE SISMICHE'!$G$84,0)+IF('Foglio deposito'!$AF$190='Foglio deposito'!AE180,'RIPARTIZIONE FORZE SISMICHE'!$G$85,0)+IF('Foglio deposito'!$AF$191='Foglio deposito'!AE180,'RIPARTIZIONE FORZE SISMICHE'!$G$86,0)+IF('Foglio deposito'!$AF$192='Foglio deposito'!AE180,'RIPARTIZIONE FORZE SISMICHE'!$G$87,0)+IF('Foglio deposito'!$AF$193='Foglio deposito'!AE180,'RIPARTIZIONE FORZE SISMICHE'!$G$88,0)+IF('Foglio deposito'!$AF$194='Foglio deposito'!AE180,'RIPARTIZIONE FORZE SISMICHE'!$G$89,0)+IF('Foglio deposito'!$AF$195='Foglio deposito'!AE180,'RIPARTIZIONE FORZE SISMICHE'!$G$90,0)+IF('Foglio deposito'!$AF$196='Foglio deposito'!AE180,'RIPARTIZIONE FORZE SISMICHE'!$G$91,0)+IF('Foglio deposito'!$AF$197='Foglio deposito'!AE180,'RIPARTIZIONE FORZE SISMICHE'!$G$92,0)+IF('Foglio deposito'!$AF$198='Foglio deposito'!AE180,'RIPARTIZIONE FORZE SISMICHE'!$G$93,0)+IF('Foglio deposito'!$AF$199='Foglio deposito'!AE180,'RIPARTIZIONE FORZE SISMICHE'!$G$94,0)+IF('Foglio deposito'!$AF$200='Foglio deposito'!AE180,'RIPARTIZIONE FORZE SISMICHE'!$G$95,0)+IF('Foglio deposito'!$AF$201='Foglio deposito'!AE180,'RIPARTIZIONE FORZE SISMICHE'!$G$96,0)+IF('Foglio deposito'!$AF$202='Foglio deposito'!AE180,'RIPARTIZIONE FORZE SISMICHE'!$G$97,0)+IF('Foglio deposito'!$AF$203='Foglio deposito'!AE180,'RIPARTIZIONE FORZE SISMICHE'!$G$98,0)+IF('Foglio deposito'!$AF$204='Foglio deposito'!AE180,'RIPARTIZIONE FORZE SISMICHE'!$G$99,0)+IF('Foglio deposito'!$AF$205='Foglio deposito'!AE180,'RIPARTIZIONE FORZE SISMICHE'!$G$100,0)+IF('Foglio deposito'!$AF$206='Foglio deposito'!AE180,'RIPARTIZIONE FORZE SISMICHE'!$G$101,0)+IF('Foglio deposito'!$AF$207='Foglio deposito'!AE180,'RIPARTIZIONE FORZE SISMICHE'!$G$102,0)+IF('Foglio deposito'!$AF$208='Foglio deposito'!AE180,'RIPARTIZIONE FORZE SISMICHE'!$G$103,0)</f>
        <v>0</v>
      </c>
      <c r="W180" s="355">
        <f>'RIPARTIZIONE FORZE SISMICHE'!H30+IF('Foglio deposito'!$AF$169='Foglio deposito'!AE180,'RIPARTIZIONE FORZE SISMICHE'!$H$64,0)+IF('Foglio deposito'!$AF$170='Foglio deposito'!AE180,'RIPARTIZIONE FORZE SISMICHE'!$H$65,0)+IF('Foglio deposito'!$AF$171='Foglio deposito'!AE180,'RIPARTIZIONE FORZE SISMICHE'!$H$66,0)+IF('Foglio deposito'!$AF$172='Foglio deposito'!AE180,'RIPARTIZIONE FORZE SISMICHE'!$H$67,0)+IF('Foglio deposito'!$AF$173='Foglio deposito'!AE180,'RIPARTIZIONE FORZE SISMICHE'!$H$67,0)+IF('Foglio deposito'!$AF$174='Foglio deposito'!AE180,'RIPARTIZIONE FORZE SISMICHE'!$H$69,0)+IF('Foglio deposito'!$AF$175='Foglio deposito'!AE180,'RIPARTIZIONE FORZE SISMICHE'!$H$70,0)+IF('Foglio deposito'!$AF$176='Foglio deposito'!AE180,'RIPARTIZIONE FORZE SISMICHE'!$H$71,0)+IF('Foglio deposito'!$AF$177='Foglio deposito'!AE180,'RIPARTIZIONE FORZE SISMICHE'!$H$72,0)+IF('Foglio deposito'!$AF$178='Foglio deposito'!AE180,'RIPARTIZIONE FORZE SISMICHE'!$H$73,0)+IF('Foglio deposito'!$AF$179='Foglio deposito'!AE180,'RIPARTIZIONE FORZE SISMICHE'!$H$74,0)+IF('Foglio deposito'!$AF$180='Foglio deposito'!AE180,'RIPARTIZIONE FORZE SISMICHE'!$H$75,0)+IF('Foglio deposito'!$AF$181='Foglio deposito'!AE180,'RIPARTIZIONE FORZE SISMICHE'!$H$76,0)+IF('Foglio deposito'!$AF$182='Foglio deposito'!AE180,'RIPARTIZIONE FORZE SISMICHE'!$H$77,0)+IF('Foglio deposito'!$AF$183='Foglio deposito'!AE180,'RIPARTIZIONE FORZE SISMICHE'!$H$78,0)+IF('Foglio deposito'!$AF$184='Foglio deposito'!AE180,'RIPARTIZIONE FORZE SISMICHE'!$H$79,0)+IF('Foglio deposito'!$AF$185='Foglio deposito'!AE180,'RIPARTIZIONE FORZE SISMICHE'!$H$80,0)+IF('Foglio deposito'!$AF$186='Foglio deposito'!AE180,'RIPARTIZIONE FORZE SISMICHE'!$H$81,0)+IF('Foglio deposito'!$AF$187='Foglio deposito'!AE180,'RIPARTIZIONE FORZE SISMICHE'!$H$82,0)+IF('Foglio deposito'!$AF$188='Foglio deposito'!AE180,'RIPARTIZIONE FORZE SISMICHE'!$H$83,0)+IF('Foglio deposito'!$AF$189='Foglio deposito'!AE180,'RIPARTIZIONE FORZE SISMICHE'!$H$84,0)+IF('Foglio deposito'!$AF$190='Foglio deposito'!AE180,'RIPARTIZIONE FORZE SISMICHE'!$H$85,0)+IF('Foglio deposito'!$AF$191='Foglio deposito'!AE180,'RIPARTIZIONE FORZE SISMICHE'!$H$86,0)+IF('Foglio deposito'!$AF$192='Foglio deposito'!AE180,'RIPARTIZIONE FORZE SISMICHE'!$H$87,0)+IF('Foglio deposito'!$AF$193='Foglio deposito'!AE180,'RIPARTIZIONE FORZE SISMICHE'!$H$88,0)+IF('Foglio deposito'!$AF$194='Foglio deposito'!AE180,'RIPARTIZIONE FORZE SISMICHE'!$H$89,0)+IF('Foglio deposito'!$AF$195='Foglio deposito'!AE180,'RIPARTIZIONE FORZE SISMICHE'!$H$90,0)+IF('Foglio deposito'!$AF$196='Foglio deposito'!AE180,'RIPARTIZIONE FORZE SISMICHE'!$H$91,0)+IF('Foglio deposito'!$AF$197='Foglio deposito'!AE180,'RIPARTIZIONE FORZE SISMICHE'!$H$92,0)+IF('Foglio deposito'!$AF$198='Foglio deposito'!AE180,'RIPARTIZIONE FORZE SISMICHE'!$H$93,0)+IF('Foglio deposito'!$AF$199='Foglio deposito'!AE180,'RIPARTIZIONE FORZE SISMICHE'!$H$94,0)+IF('Foglio deposito'!$AF$200='Foglio deposito'!AE180,'RIPARTIZIONE FORZE SISMICHE'!$H$95,0)+IF('Foglio deposito'!$AF$201='Foglio deposito'!AE180,'RIPARTIZIONE FORZE SISMICHE'!$H$96,0)+IF('Foglio deposito'!$AF$202='Foglio deposito'!AE180,'RIPARTIZIONE FORZE SISMICHE'!$H$97,0)+IF('Foglio deposito'!$AF$203='Foglio deposito'!AE180,'RIPARTIZIONE FORZE SISMICHE'!$H$98,0)+IF('Foglio deposito'!$AF$204='Foglio deposito'!AE180,'RIPARTIZIONE FORZE SISMICHE'!$H$99,0)+IF('Foglio deposito'!$AF$205='Foglio deposito'!AE180,'RIPARTIZIONE FORZE SISMICHE'!$H$100,0)+IF('Foglio deposito'!$AF$206='Foglio deposito'!AE180,'RIPARTIZIONE FORZE SISMICHE'!$H$101,0)+IF('Foglio deposito'!$AF$207='Foglio deposito'!AE180,'RIPARTIZIONE FORZE SISMICHE'!$H$102,0)+IF('Foglio deposito'!$AF$208='Foglio deposito'!AE180,'RIPARTIZIONE FORZE SISMICHE'!$H$103,0)</f>
        <v>34.197125087939618</v>
      </c>
      <c r="X180" s="142"/>
      <c r="Y180" s="142">
        <f>IF('Foglio deposito'!$AF$169='Foglio deposito'!AE180,'RIPARTIZIONE FORZE SISMICHE'!$G$64,0)+IF('Foglio deposito'!$AF$170='Foglio deposito'!AE180,'RIPARTIZIONE FORZE SISMICHE'!$G$65,0)+IF('Foglio deposito'!$AF$171='Foglio deposito'!AE180,'RIPARTIZIONE FORZE SISMICHE'!$G$66,0)+IF('Foglio deposito'!$AF$172='Foglio deposito'!AE180,'RIPARTIZIONE FORZE SISMICHE'!$G$67,0)+IF('Foglio deposito'!$AF$173='Foglio deposito'!AE180,'RIPARTIZIONE FORZE SISMICHE'!$G$68,0)+IF('Foglio deposito'!$AF$174='Foglio deposito'!AE180,'RIPARTIZIONE FORZE SISMICHE'!$G$69,0)+IF('Foglio deposito'!$AF$175='Foglio deposito'!AE180,'RIPARTIZIONE FORZE SISMICHE'!$G$70,0)+IF('Foglio deposito'!$AF$176='Foglio deposito'!AE180,'RIPARTIZIONE FORZE SISMICHE'!$G$71,0)+IF('Foglio deposito'!$AF$177='Foglio deposito'!AE180,'RIPARTIZIONE FORZE SISMICHE'!$G$72,0)+IF('Foglio deposito'!$AF$178='Foglio deposito'!AE180,'RIPARTIZIONE FORZE SISMICHE'!$G$73,0)+IF('Foglio deposito'!$AF$179='Foglio deposito'!AE180,'RIPARTIZIONE FORZE SISMICHE'!$G$74,0)+IF('Foglio deposito'!$AF$180='Foglio deposito'!AE180,'RIPARTIZIONE FORZE SISMICHE'!$G$75,0)+IF('Foglio deposito'!$AF$181='Foglio deposito'!AE180,'RIPARTIZIONE FORZE SISMICHE'!$G$76,0)+IF('Foglio deposito'!$AF$182='Foglio deposito'!AE180,'RIPARTIZIONE FORZE SISMICHE'!$G$77,0)+IF('Foglio deposito'!$AF$183='Foglio deposito'!AE180,'RIPARTIZIONE FORZE SISMICHE'!$G$78,0)+IF('Foglio deposito'!$AF$184='Foglio deposito'!AE180,'RIPARTIZIONE FORZE SISMICHE'!$G$79,0)+IF('Foglio deposito'!$AF$185='Foglio deposito'!AE180,'RIPARTIZIONE FORZE SISMICHE'!$G$80,0)+IF('Foglio deposito'!$AF$186='Foglio deposito'!AE180,'RIPARTIZIONE FORZE SISMICHE'!$G$81,0)+IF('Foglio deposito'!$AF$187='Foglio deposito'!AE180,'RIPARTIZIONE FORZE SISMICHE'!$G$82,0)+IF('Foglio deposito'!$AF$188='Foglio deposito'!AE180,'RIPARTIZIONE FORZE SISMICHE'!$G$83,0)+IF('Foglio deposito'!$AF$189='Foglio deposito'!AE180,'RIPARTIZIONE FORZE SISMICHE'!$G$84,0)+IF('Foglio deposito'!$AF$190='Foglio deposito'!AE180,'RIPARTIZIONE FORZE SISMICHE'!$G$85,0)+IF('Foglio deposito'!$AF$191='Foglio deposito'!AE180,'RIPARTIZIONE FORZE SISMICHE'!$G$86,0)+IF('Foglio deposito'!$AF$192='Foglio deposito'!AE180,'RIPARTIZIONE FORZE SISMICHE'!$G$87,0)+IF('Foglio deposito'!$AF$193='Foglio deposito'!AE180,'RIPARTIZIONE FORZE SISMICHE'!$G$88,0)+IF('Foglio deposito'!$AF$194='Foglio deposito'!AE180,'RIPARTIZIONE FORZE SISMICHE'!$G$89,0)+IF('Foglio deposito'!$AF$195='Foglio deposito'!AE180,'RIPARTIZIONE FORZE SISMICHE'!$G$90,0)+IF('Foglio deposito'!$AF$196='Foglio deposito'!AE180,'RIPARTIZIONE FORZE SISMICHE'!$G$91,0)+IF('Foglio deposito'!$AF$197='Foglio deposito'!AE180,'RIPARTIZIONE FORZE SISMICHE'!$G$92,0)+IF('Foglio deposito'!$AF$198='Foglio deposito'!AE180,'RIPARTIZIONE FORZE SISMICHE'!$G$93,0)+IF('Foglio deposito'!$AF$199='Foglio deposito'!AE180,'RIPARTIZIONE FORZE SISMICHE'!$G$94,0)+IF('Foglio deposito'!$AF$200='Foglio deposito'!AE180,'RIPARTIZIONE FORZE SISMICHE'!$G$95,0)+IF('Foglio deposito'!$AF$201='Foglio deposito'!AE180,'RIPARTIZIONE FORZE SISMICHE'!$G$96,0)+IF('Foglio deposito'!$AF$202='Foglio deposito'!AE180,'RIPARTIZIONE FORZE SISMICHE'!$G$97,0)+IF('Foglio deposito'!$AF$203='Foglio deposito'!AE180,'RIPARTIZIONE FORZE SISMICHE'!$G$98,0)+IF('Foglio deposito'!$AF$204='Foglio deposito'!AE180,'RIPARTIZIONE FORZE SISMICHE'!$G$99,0)+IF('Foglio deposito'!$AF$205='Foglio deposito'!AE180,'RIPARTIZIONE FORZE SISMICHE'!$G$100,0)+IF('Foglio deposito'!$AF$206='Foglio deposito'!AE180,'RIPARTIZIONE FORZE SISMICHE'!$G$101,0)+IF('Foglio deposito'!$AF$207='Foglio deposito'!AE180,'RIPARTIZIONE FORZE SISMICHE'!$G$102,0)+IF('Foglio deposito'!$AF$208='Foglio deposito'!AE180,'RIPARTIZIONE FORZE SISMICHE'!$G$103,0)</f>
        <v>0</v>
      </c>
      <c r="Z180" s="142">
        <f>IF('Foglio deposito'!$AF$169='Foglio deposito'!AE180,'RIPARTIZIONE FORZE SISMICHE'!$H$64,0)+IF('Foglio deposito'!$AF$170='Foglio deposito'!AE180,'RIPARTIZIONE FORZE SISMICHE'!$H$65,0)+IF('Foglio deposito'!$AF$171='Foglio deposito'!AE180,'RIPARTIZIONE FORZE SISMICHE'!$H$66,0)+IF('Foglio deposito'!$AF$172='Foglio deposito'!AE180,'RIPARTIZIONE FORZE SISMICHE'!$H$67,0)+IF('Foglio deposito'!$AF$173='Foglio deposito'!AE180,'RIPARTIZIONE FORZE SISMICHE'!$H$67,0)+IF('Foglio deposito'!$AF$174='Foglio deposito'!AE180,'RIPARTIZIONE FORZE SISMICHE'!$H$69,0)+IF('Foglio deposito'!$AF$175='Foglio deposito'!AE180,'RIPARTIZIONE FORZE SISMICHE'!$H$70,0)+IF('Foglio deposito'!$AF$176='Foglio deposito'!AE180,'RIPARTIZIONE FORZE SISMICHE'!$H$71,0)+IF('Foglio deposito'!$AF$177='Foglio deposito'!AE180,'RIPARTIZIONE FORZE SISMICHE'!$H$72,0)+IF('Foglio deposito'!$AF$178='Foglio deposito'!AE180,'RIPARTIZIONE FORZE SISMICHE'!$H$73,0)+IF('Foglio deposito'!$AF$179='Foglio deposito'!AE180,'RIPARTIZIONE FORZE SISMICHE'!$H$74,0)+IF('Foglio deposito'!$AF$180='Foglio deposito'!AE180,'RIPARTIZIONE FORZE SISMICHE'!$H$75,0)+IF('Foglio deposito'!$AF$181='Foglio deposito'!AE180,'RIPARTIZIONE FORZE SISMICHE'!$H$76,0)+IF('Foglio deposito'!$AF$182='Foglio deposito'!AE180,'RIPARTIZIONE FORZE SISMICHE'!$H$77,0)+IF('Foglio deposito'!$AF$183='Foglio deposito'!AE180,'RIPARTIZIONE FORZE SISMICHE'!$H$78,0)+IF('Foglio deposito'!$AF$184='Foglio deposito'!AE180,'RIPARTIZIONE FORZE SISMICHE'!$H$79,0)+IF('Foglio deposito'!$AF$185='Foglio deposito'!AE180,'RIPARTIZIONE FORZE SISMICHE'!$H$80,0)+IF('Foglio deposito'!$AF$186='Foglio deposito'!AE180,'RIPARTIZIONE FORZE SISMICHE'!$H$81,0)+IF('Foglio deposito'!$AF$187='Foglio deposito'!AE180,'RIPARTIZIONE FORZE SISMICHE'!$H$82,0)+IF('Foglio deposito'!$AF$188='Foglio deposito'!AE180,'RIPARTIZIONE FORZE SISMICHE'!$H$83,0)+IF('Foglio deposito'!$AF$189='Foglio deposito'!AE180,'RIPARTIZIONE FORZE SISMICHE'!$H$84,0)+IF('Foglio deposito'!$AF$190='Foglio deposito'!AE180,'RIPARTIZIONE FORZE SISMICHE'!$H$85,0)+IF('Foglio deposito'!$AF$191='Foglio deposito'!AE180,'RIPARTIZIONE FORZE SISMICHE'!$H$86,0)+IF('Foglio deposito'!$AF$192='Foglio deposito'!AE180,'RIPARTIZIONE FORZE SISMICHE'!$H$87,0)+IF('Foglio deposito'!$AF$193='Foglio deposito'!AE180,'RIPARTIZIONE FORZE SISMICHE'!$H$88,0)+IF('Foglio deposito'!$AF$194='Foglio deposito'!AE180,'RIPARTIZIONE FORZE SISMICHE'!$H$89,0)+IF('Foglio deposito'!$AF$195='Foglio deposito'!AE180,'RIPARTIZIONE FORZE SISMICHE'!$H$90,0)+IF('Foglio deposito'!$AF$196='Foglio deposito'!AE180,'RIPARTIZIONE FORZE SISMICHE'!$H$91,0)+IF('Foglio deposito'!$AF$197='Foglio deposito'!AE180,'RIPARTIZIONE FORZE SISMICHE'!$H$92,0)+IF('Foglio deposito'!$AF$198='Foglio deposito'!AE180,'RIPARTIZIONE FORZE SISMICHE'!$H$93,0)+IF('Foglio deposito'!$AF$199='Foglio deposito'!AE180,'RIPARTIZIONE FORZE SISMICHE'!$H$94,0)+IF('Foglio deposito'!$AF$200='Foglio deposito'!AE180,'RIPARTIZIONE FORZE SISMICHE'!$H$95,0)+IF('Foglio deposito'!$AF$201='Foglio deposito'!AE180,'RIPARTIZIONE FORZE SISMICHE'!$H$96,0)+IF('Foglio deposito'!$AF$202='Foglio deposito'!AE180,'RIPARTIZIONE FORZE SISMICHE'!$H$97,0)+IF('Foglio deposito'!$AF$203='Foglio deposito'!AE180,'RIPARTIZIONE FORZE SISMICHE'!$H$98,0)+IF('Foglio deposito'!$AF$204='Foglio deposito'!AE180,'RIPARTIZIONE FORZE SISMICHE'!$H$99,0)+IF('Foglio deposito'!$AF$205='Foglio deposito'!AE180,'RIPARTIZIONE FORZE SISMICHE'!$H$100,0)+IF('Foglio deposito'!$AF$206='Foglio deposito'!AE180,'RIPARTIZIONE FORZE SISMICHE'!$H$101,0)+IF('Foglio deposito'!$AF$207='Foglio deposito'!AE180,'RIPARTIZIONE FORZE SISMICHE'!$H$102,0)+IF('Foglio deposito'!$AF$208='Foglio deposito'!AE180,'RIPARTIZIONE FORZE SISMICHE'!$H$103,0)</f>
        <v>23.308446462080003</v>
      </c>
      <c r="AB180" s="354">
        <f>'DATI STRUTTURA'!B32</f>
        <v>11</v>
      </c>
      <c r="AC180" s="359">
        <f>'DATI STRUTTURA'!H81</f>
        <v>10</v>
      </c>
      <c r="AE180" s="362">
        <f>'DATI STRUTTURA'!B33</f>
        <v>12</v>
      </c>
      <c r="AF180" s="364">
        <f>'DATI STRUTTURA'!H82</f>
        <v>11</v>
      </c>
      <c r="AJ180" s="490">
        <f>IF('Foglio deposito'!$AF$169='Foglio deposito'!AE180,'Foglio deposito'!$N$118,0)+IF('Foglio deposito'!$AF$170='Foglio deposito'!AE180,'Foglio deposito'!$N$119,0)+IF('Foglio deposito'!$AF$171='Foglio deposito'!AE180,'Foglio deposito'!$N$120,0)+IF('Foglio deposito'!$AF$172='Foglio deposito'!AE180,'Foglio deposito'!$N$121,0)+IF('Foglio deposito'!$AF$173='Foglio deposito'!AE180,'Foglio deposito'!$N$122,0)+IF('Foglio deposito'!$AF$174='Foglio deposito'!AE180,'Foglio deposito'!$N$123,0)+IF('Foglio deposito'!$AF$175='Foglio deposito'!AE180,'Foglio deposito'!$N$124,0)+IF('Foglio deposito'!$AF$176='Foglio deposito'!AE180,'Foglio deposito'!$N$125,0)+IF('Foglio deposito'!$AF$177='Foglio deposito'!AE180,'Foglio deposito'!$N$126,0)+IF('Foglio deposito'!$AF$178='Foglio deposito'!AE180,'Foglio deposito'!$N$127,0)+IF('Foglio deposito'!$AF$179='Foglio deposito'!AE180,'Foglio deposito'!$N$128,0)+IF('Foglio deposito'!$AF$180='Foglio deposito'!AE180,'Foglio deposito'!$N$129,0)+IF('Foglio deposito'!$AF$181='Foglio deposito'!AE180,'Foglio deposito'!$N$130,0)+IF('Foglio deposito'!$AF$182='Foglio deposito'!AE180,'Foglio deposito'!$N$131,0)+IF('Foglio deposito'!$AF$183='Foglio deposito'!AE180,'Foglio deposito'!$N$132,0)+IF('Foglio deposito'!$AF$184='Foglio deposito'!AE180,'Foglio deposito'!$N$133,0)+IF('Foglio deposito'!$AF$185='Foglio deposito'!AE180,'Foglio deposito'!$N$134,0)+IF('Foglio deposito'!$AF$186='Foglio deposito'!AE180,'Foglio deposito'!$N$135,0)+IF('Foglio deposito'!$AF$187='Foglio deposito'!AE180,'Foglio deposito'!$N$136,0)+IF('Foglio deposito'!$AF$188='Foglio deposito'!AE180,'Foglio deposito'!$N$137,0)+IF('Foglio deposito'!$AF$189='Foglio deposito'!AE180,'Foglio deposito'!$N$138,0)+IF('Foglio deposito'!$AF$190='Foglio deposito'!AE180,'Foglio deposito'!$N$139,0)+IF('Foglio deposito'!$AF$191='Foglio deposito'!AE180,'Foglio deposito'!$N$140,0)+IF('Foglio deposito'!$AF$192='Foglio deposito'!AE180,'Foglio deposito'!$N$141,0)+IF('Foglio deposito'!$AF$193='Foglio deposito'!AE180,'Foglio deposito'!$N$142,0)+IF('Foglio deposito'!$AF$194='Foglio deposito'!AE180,'Foglio deposito'!$N$144,0)+IF('Foglio deposito'!$AF$195='Foglio deposito'!AE180,'Foglio deposito'!$N$143,0)+IF('Foglio deposito'!$AF$196='Foglio deposito'!AE180,'Foglio deposito'!$N$145,0)+IF('Foglio deposito'!$AF$197='Foglio deposito'!AE180,'Foglio deposito'!$N$146,0)+IF('Foglio deposito'!$AF$198='Foglio deposito'!AE180,'Foglio deposito'!$N$147,0)+IF('Foglio deposito'!$AF$199='Foglio deposito'!AE180,'Foglio deposito'!$N$148,0)+IF('Foglio deposito'!$AF$200='Foglio deposito'!AE180,'Foglio deposito'!$N$149,0)+IF('Foglio deposito'!$AF$201='Foglio deposito'!AE180,'Foglio deposito'!$N$150,0)+IF('Foglio deposito'!$AF$202='Foglio deposito'!AE180,'Foglio deposito'!$N$151,0)+IF('Foglio deposito'!$AF$203='Foglio deposito'!AE180,'Foglio deposito'!$N$152,0)+IF('Foglio deposito'!$AF$204='Foglio deposito'!AE180,'Foglio deposito'!$N$153,0)+IF('Foglio deposito'!$AF$205='Foglio deposito'!AE180,'Foglio deposito'!$N$154,0)+IF('Foglio deposito'!$AF$206='Foglio deposito'!AE180,'Foglio deposito'!$N$155,0)+IF('Foglio deposito'!$AF$207='Foglio deposito'!AE180,'Foglio deposito'!$N$156,0)+IF('Foglio deposito'!$AF$208='Foglio deposito'!AE180,'Foglio deposito'!$N$157,0)+'DATI STRUTTURA'!J33</f>
        <v>35.591999999999999</v>
      </c>
      <c r="AK180" s="490">
        <f>'Foglio deposito'!N129</f>
        <v>16.236000000000001</v>
      </c>
    </row>
    <row r="181" spans="2:37" x14ac:dyDescent="0.25">
      <c r="B181" s="161"/>
      <c r="D181" s="161"/>
      <c r="G181" s="97"/>
      <c r="H181" s="97"/>
      <c r="I181" s="96"/>
      <c r="K181" s="116"/>
      <c r="L181" s="116"/>
      <c r="M181" s="115"/>
      <c r="O181" s="5"/>
      <c r="Q181" s="5"/>
      <c r="T181" s="357">
        <f>'RIPARTIZIONE FORZE SISMICHE'!E31+IF('Foglio deposito'!$AF$169='Foglio deposito'!AE181,'RIPARTIZIONE FORZE SISMICHE'!$E$64,0)+IF('Foglio deposito'!$AF$170='Foglio deposito'!AE181,'RIPARTIZIONE FORZE SISMICHE'!$E$65,0)+IF('Foglio deposito'!$AF$171='Foglio deposito'!AE181,'RIPARTIZIONE FORZE SISMICHE'!$E$66,0)+IF('Foglio deposito'!$AF$172='Foglio deposito'!AE181,'RIPARTIZIONE FORZE SISMICHE'!$E$67,0)+IF('Foglio deposito'!$AF$173='Foglio deposito'!AE181,'RIPARTIZIONE FORZE SISMICHE'!$E$68,0)+IF('Foglio deposito'!$AF$174='Foglio deposito'!AE181,'RIPARTIZIONE FORZE SISMICHE'!$E$69,0)+IF('Foglio deposito'!$AF$175='Foglio deposito'!AE181,'RIPARTIZIONE FORZE SISMICHE'!$E$70,0)+IF('Foglio deposito'!$AF$176='Foglio deposito'!AE181,'RIPARTIZIONE FORZE SISMICHE'!$E$71,0)+IF('Foglio deposito'!$AF$177='Foglio deposito'!AE181,'RIPARTIZIONE FORZE SISMICHE'!$E$72,0)+IF('Foglio deposito'!$AF$178='Foglio deposito'!AE181,'RIPARTIZIONE FORZE SISMICHE'!$E$73,0)+IF('Foglio deposito'!$AF$179='Foglio deposito'!AE181,'RIPARTIZIONE FORZE SISMICHE'!$E$74,0)+IF('Foglio deposito'!$AF$180='Foglio deposito'!AE181,'RIPARTIZIONE FORZE SISMICHE'!$E$75,0)+IF('Foglio deposito'!$AF$181='Foglio deposito'!AE181,'RIPARTIZIONE FORZE SISMICHE'!$E$76,0)+IF('Foglio deposito'!$AF$182='Foglio deposito'!AE181,'RIPARTIZIONE FORZE SISMICHE'!$E$77,0)+IF('Foglio deposito'!$AF$183='Foglio deposito'!AE181,'RIPARTIZIONE FORZE SISMICHE'!$E$78,0)+IF('Foglio deposito'!$AF$184='Foglio deposito'!AE181,'RIPARTIZIONE FORZE SISMICHE'!$E$79,0)+IF('Foglio deposito'!$AF$185='Foglio deposito'!AE181,'RIPARTIZIONE FORZE SISMICHE'!$E$80,0)+IF('Foglio deposito'!$AF$186='Foglio deposito'!AE181,'RIPARTIZIONE FORZE SISMICHE'!$E$81,0)+IF('Foglio deposito'!$AF$187='Foglio deposito'!AE181,'RIPARTIZIONE FORZE SISMICHE'!$E$82,0)+IF('Foglio deposito'!$AF$188='Foglio deposito'!AE181,'RIPARTIZIONE FORZE SISMICHE'!$E$83,0)+IF('Foglio deposito'!$AF$189='Foglio deposito'!AE181,'RIPARTIZIONE FORZE SISMICHE'!$E$84,0)+IF('Foglio deposito'!$AF$190='Foglio deposito'!AE181,'RIPARTIZIONE FORZE SISMICHE'!$E$85,0)+IF('Foglio deposito'!$AF$191='Foglio deposito'!AE181,'RIPARTIZIONE FORZE SISMICHE'!$E$86,0)+IF('Foglio deposito'!$AF$192='Foglio deposito'!AE181,'RIPARTIZIONE FORZE SISMICHE'!$E$87,0)+IF('Foglio deposito'!$AF$193='Foglio deposito'!AE181,'RIPARTIZIONE FORZE SISMICHE'!$E$88,0)+IF('Foglio deposito'!$AF$194='Foglio deposito'!AE181,'RIPARTIZIONE FORZE SISMICHE'!$E$89,0)+IF('Foglio deposito'!$AF$195='Foglio deposito'!AE181,'RIPARTIZIONE FORZE SISMICHE'!$E$90,0)+IF('Foglio deposito'!$AF$196='Foglio deposito'!AE181,'RIPARTIZIONE FORZE SISMICHE'!$E$91,0)+IF('Foglio deposito'!$AF$197='Foglio deposito'!AE181,'RIPARTIZIONE FORZE SISMICHE'!$E$92,0)+IF('Foglio deposito'!$AF$198='Foglio deposito'!AE181,'RIPARTIZIONE FORZE SISMICHE'!$E$93,0)+IF('Foglio deposito'!$AF$199='Foglio deposito'!AE181,'RIPARTIZIONE FORZE SISMICHE'!$E$94,0)+IF('Foglio deposito'!$AF$200='Foglio deposito'!AE181,'RIPARTIZIONE FORZE SISMICHE'!$E$95,0)+IF('Foglio deposito'!$AF$201='Foglio deposito'!AE181,'RIPARTIZIONE FORZE SISMICHE'!$E$96,0)+IF('Foglio deposito'!$AF$202='Foglio deposito'!AE181,'RIPARTIZIONE FORZE SISMICHE'!$E$97,0)+IF('Foglio deposito'!$AF$203='Foglio deposito'!AE181,'RIPARTIZIONE FORZE SISMICHE'!$E$98,0)+IF('Foglio deposito'!$AF$204='Foglio deposito'!AE181,'RIPARTIZIONE FORZE SISMICHE'!$E$99,0)+IF('Foglio deposito'!$AF$205='Foglio deposito'!AE181,'RIPARTIZIONE FORZE SISMICHE'!$E$100,0)+IF('Foglio deposito'!$AF$206='Foglio deposito'!AE181,'RIPARTIZIONE FORZE SISMICHE'!$E$101,0)+IF('Foglio deposito'!$AF$207='Foglio deposito'!AE181,'RIPARTIZIONE FORZE SISMICHE'!$E$102,0)+IF('Foglio deposito'!$AF$208='Foglio deposito'!AE181,'RIPARTIZIONE FORZE SISMICHE'!$E$103,0)</f>
        <v>0</v>
      </c>
      <c r="U181" s="356">
        <f>'RIPARTIZIONE FORZE SISMICHE'!F31+IF('Foglio deposito'!$AF$169='Foglio deposito'!AE181,'RIPARTIZIONE FORZE SISMICHE'!$F$64,0)+IF('Foglio deposito'!$AF$170='Foglio deposito'!AE181,'RIPARTIZIONE FORZE SISMICHE'!$F$65,0)+IF('Foglio deposito'!$AF$171='Foglio deposito'!AE181,'RIPARTIZIONE FORZE SISMICHE'!$F$66,0)+IF('Foglio deposito'!$AF$172='Foglio deposito'!AE181,'RIPARTIZIONE FORZE SISMICHE'!$F$67,0)+IF('Foglio deposito'!$AF$173='Foglio deposito'!AE181,'RIPARTIZIONE FORZE SISMICHE'!$F$68,0)+IF('Foglio deposito'!$AF$174='Foglio deposito'!AE181,'RIPARTIZIONE FORZE SISMICHE'!$F$69,0)+IF('Foglio deposito'!$AF$175='Foglio deposito'!AE181,'RIPARTIZIONE FORZE SISMICHE'!$F$70,0)+IF('Foglio deposito'!$AF$176='Foglio deposito'!AE181,'RIPARTIZIONE FORZE SISMICHE'!$F$71,0)+IF('Foglio deposito'!$AF$177='Foglio deposito'!AE181,'RIPARTIZIONE FORZE SISMICHE'!$F$72,0)+IF('Foglio deposito'!$AF$178='Foglio deposito'!AE181,'RIPARTIZIONE FORZE SISMICHE'!$F$73,0)+IF('Foglio deposito'!$AF$179='Foglio deposito'!AE181,'RIPARTIZIONE FORZE SISMICHE'!$F$74,0)+IF('Foglio deposito'!$AF$180='Foglio deposito'!AE181,'RIPARTIZIONE FORZE SISMICHE'!$F$75,0)+IF('Foglio deposito'!$AF$181='Foglio deposito'!AE181,'RIPARTIZIONE FORZE SISMICHE'!$F$76,0)+IF('Foglio deposito'!$AF$182='Foglio deposito'!AE181,'RIPARTIZIONE FORZE SISMICHE'!$F$77,0)+IF('Foglio deposito'!$AF$183='Foglio deposito'!AE181,'RIPARTIZIONE FORZE SISMICHE'!$F$78,0)+IF('Foglio deposito'!$AF$184='Foglio deposito'!AE181,'RIPARTIZIONE FORZE SISMICHE'!$F$79,0)+IF('Foglio deposito'!$AF$185='Foglio deposito'!AE181,'RIPARTIZIONE FORZE SISMICHE'!$F$80,0)+IF('Foglio deposito'!$AF$186='Foglio deposito'!AE181,'RIPARTIZIONE FORZE SISMICHE'!$F$81,0)+IF('Foglio deposito'!$AF$187='Foglio deposito'!AE181,'RIPARTIZIONE FORZE SISMICHE'!$F$82,0)+IF('Foglio deposito'!$AF$188='Foglio deposito'!AE181,'RIPARTIZIONE FORZE SISMICHE'!$F$83,0)+IF('Foglio deposito'!$AF$189='Foglio deposito'!AE181,'RIPARTIZIONE FORZE SISMICHE'!$F$84,0)+IF('Foglio deposito'!$AF$190='Foglio deposito'!AE181,'RIPARTIZIONE FORZE SISMICHE'!$F$85,0)+IF('Foglio deposito'!$AF$191='Foglio deposito'!AE181,'RIPARTIZIONE FORZE SISMICHE'!$F$86,0)+IF('Foglio deposito'!$AF$192='Foglio deposito'!AE181,'RIPARTIZIONE FORZE SISMICHE'!$F$87,0)+IF('Foglio deposito'!$AF$193='Foglio deposito'!AE181,'RIPARTIZIONE FORZE SISMICHE'!$F$88,0)+IF('Foglio deposito'!$AF$194='Foglio deposito'!AE181,'RIPARTIZIONE FORZE SISMICHE'!$F$89,0)+IF('Foglio deposito'!$AF$195='Foglio deposito'!AE181,'RIPARTIZIONE FORZE SISMICHE'!$F$90,0)+IF('Foglio deposito'!$AF$196='Foglio deposito'!AE181,'RIPARTIZIONE FORZE SISMICHE'!$F$91,0)+IF('Foglio deposito'!$AF$197='Foglio deposito'!AE181,'RIPARTIZIONE FORZE SISMICHE'!$F$92,0)+IF('Foglio deposito'!$AF$198='Foglio deposito'!AE181,'RIPARTIZIONE FORZE SISMICHE'!$F$93,0)+IF('Foglio deposito'!$AF$199='Foglio deposito'!AE181,'RIPARTIZIONE FORZE SISMICHE'!$F$94,0)+IF('Foglio deposito'!$AF$200='Foglio deposito'!AE181,'RIPARTIZIONE FORZE SISMICHE'!$F$95,0)+IF('Foglio deposito'!$AF$201='Foglio deposito'!AE181,'RIPARTIZIONE FORZE SISMICHE'!$F$96,0)+IF('Foglio deposito'!$AF$202='Foglio deposito'!AE181,'RIPARTIZIONE FORZE SISMICHE'!$F$97,0)+IF('Foglio deposito'!$AF$203='Foglio deposito'!AE181,'RIPARTIZIONE FORZE SISMICHE'!$F$98,0)+IF('Foglio deposito'!$AF$204='Foglio deposito'!AE181,'RIPARTIZIONE FORZE SISMICHE'!$F$99,0)+IF('Foglio deposito'!$AF$205='Foglio deposito'!AE181,'RIPARTIZIONE FORZE SISMICHE'!$F$100,0)+IF('Foglio deposito'!$AF$206='Foglio deposito'!AE181,'RIPARTIZIONE FORZE SISMICHE'!$F$101,0)+IF('Foglio deposito'!$AF$207='Foglio deposito'!AE181,'RIPARTIZIONE FORZE SISMICHE'!$F$102,0)+IF('Foglio deposito'!$AF$208='Foglio deposito'!AE181,'RIPARTIZIONE FORZE SISMICHE'!$F$103,0)</f>
        <v>70.269181535019626</v>
      </c>
      <c r="V181" s="357">
        <f>'RIPARTIZIONE FORZE SISMICHE'!G31+IF('Foglio deposito'!$AF$169='Foglio deposito'!AE181,'RIPARTIZIONE FORZE SISMICHE'!$G$64,0)+IF('Foglio deposito'!$AF$170='Foglio deposito'!AE181,'RIPARTIZIONE FORZE SISMICHE'!$G$65,0)+IF('Foglio deposito'!$AF$171='Foglio deposito'!AE181,'RIPARTIZIONE FORZE SISMICHE'!$G$66,0)+IF('Foglio deposito'!$AF$172='Foglio deposito'!AE181,'RIPARTIZIONE FORZE SISMICHE'!$G$67,0)+IF('Foglio deposito'!$AF$173='Foglio deposito'!AE181,'RIPARTIZIONE FORZE SISMICHE'!$G$68,0)+IF('Foglio deposito'!$AF$174='Foglio deposito'!AE181,'RIPARTIZIONE FORZE SISMICHE'!$G$69,0)+IF('Foglio deposito'!$AF$175='Foglio deposito'!AE181,'RIPARTIZIONE FORZE SISMICHE'!$G$70,0)+IF('Foglio deposito'!$AF$176='Foglio deposito'!AE181,'RIPARTIZIONE FORZE SISMICHE'!$G$71,0)+IF('Foglio deposito'!$AF$177='Foglio deposito'!AE181,'RIPARTIZIONE FORZE SISMICHE'!$G$72,0)+IF('Foglio deposito'!$AF$178='Foglio deposito'!AE181,'RIPARTIZIONE FORZE SISMICHE'!$G$73,0)+IF('Foglio deposito'!$AF$179='Foglio deposito'!AE181,'RIPARTIZIONE FORZE SISMICHE'!$G$74,0)+IF('Foglio deposito'!$AF$180='Foglio deposito'!AE181,'RIPARTIZIONE FORZE SISMICHE'!$G$75,0)+IF('Foglio deposito'!$AF$181='Foglio deposito'!AE181,'RIPARTIZIONE FORZE SISMICHE'!$G$76,0)+IF('Foglio deposito'!$AF$182='Foglio deposito'!AE181,'RIPARTIZIONE FORZE SISMICHE'!$G$77,0)+IF('Foglio deposito'!$AF$183='Foglio deposito'!AE181,'RIPARTIZIONE FORZE SISMICHE'!$G$78,0)+IF('Foglio deposito'!$AF$184='Foglio deposito'!AE181,'RIPARTIZIONE FORZE SISMICHE'!$G$79,0)+IF('Foglio deposito'!$AF$185='Foglio deposito'!AE181,'RIPARTIZIONE FORZE SISMICHE'!$G$80,0)+IF('Foglio deposito'!$AF$186='Foglio deposito'!AE181,'RIPARTIZIONE FORZE SISMICHE'!$G$81,0)+IF('Foglio deposito'!$AF$187='Foglio deposito'!AE181,'RIPARTIZIONE FORZE SISMICHE'!$G$82,0)+IF('Foglio deposito'!$AF$188='Foglio deposito'!AE181,'RIPARTIZIONE FORZE SISMICHE'!$G$83,0)+IF('Foglio deposito'!$AF$189='Foglio deposito'!AE181,'RIPARTIZIONE FORZE SISMICHE'!$G$84,0)+IF('Foglio deposito'!$AF$190='Foglio deposito'!AE181,'RIPARTIZIONE FORZE SISMICHE'!$G$85,0)+IF('Foglio deposito'!$AF$191='Foglio deposito'!AE181,'RIPARTIZIONE FORZE SISMICHE'!$G$86,0)+IF('Foglio deposito'!$AF$192='Foglio deposito'!AE181,'RIPARTIZIONE FORZE SISMICHE'!$G$87,0)+IF('Foglio deposito'!$AF$193='Foglio deposito'!AE181,'RIPARTIZIONE FORZE SISMICHE'!$G$88,0)+IF('Foglio deposito'!$AF$194='Foglio deposito'!AE181,'RIPARTIZIONE FORZE SISMICHE'!$G$89,0)+IF('Foglio deposito'!$AF$195='Foglio deposito'!AE181,'RIPARTIZIONE FORZE SISMICHE'!$G$90,0)+IF('Foglio deposito'!$AF$196='Foglio deposito'!AE181,'RIPARTIZIONE FORZE SISMICHE'!$G$91,0)+IF('Foglio deposito'!$AF$197='Foglio deposito'!AE181,'RIPARTIZIONE FORZE SISMICHE'!$G$92,0)+IF('Foglio deposito'!$AF$198='Foglio deposito'!AE181,'RIPARTIZIONE FORZE SISMICHE'!$G$93,0)+IF('Foglio deposito'!$AF$199='Foglio deposito'!AE181,'RIPARTIZIONE FORZE SISMICHE'!$G$94,0)+IF('Foglio deposito'!$AF$200='Foglio deposito'!AE181,'RIPARTIZIONE FORZE SISMICHE'!$G$95,0)+IF('Foglio deposito'!$AF$201='Foglio deposito'!AE181,'RIPARTIZIONE FORZE SISMICHE'!$G$96,0)+IF('Foglio deposito'!$AF$202='Foglio deposito'!AE181,'RIPARTIZIONE FORZE SISMICHE'!$G$97,0)+IF('Foglio deposito'!$AF$203='Foglio deposito'!AE181,'RIPARTIZIONE FORZE SISMICHE'!$G$98,0)+IF('Foglio deposito'!$AF$204='Foglio deposito'!AE181,'RIPARTIZIONE FORZE SISMICHE'!$G$99,0)+IF('Foglio deposito'!$AF$205='Foglio deposito'!AE181,'RIPARTIZIONE FORZE SISMICHE'!$G$100,0)+IF('Foglio deposito'!$AF$206='Foglio deposito'!AE181,'RIPARTIZIONE FORZE SISMICHE'!$G$101,0)+IF('Foglio deposito'!$AF$207='Foglio deposito'!AE181,'RIPARTIZIONE FORZE SISMICHE'!$G$102,0)+IF('Foglio deposito'!$AF$208='Foglio deposito'!AE181,'RIPARTIZIONE FORZE SISMICHE'!$G$103,0)</f>
        <v>0</v>
      </c>
      <c r="W181" s="355">
        <f>'RIPARTIZIONE FORZE SISMICHE'!H31+IF('Foglio deposito'!$AF$169='Foglio deposito'!AE181,'RIPARTIZIONE FORZE SISMICHE'!$H$64,0)+IF('Foglio deposito'!$AF$170='Foglio deposito'!AE181,'RIPARTIZIONE FORZE SISMICHE'!$H$65,0)+IF('Foglio deposito'!$AF$171='Foglio deposito'!AE181,'RIPARTIZIONE FORZE SISMICHE'!$H$66,0)+IF('Foglio deposito'!$AF$172='Foglio deposito'!AE181,'RIPARTIZIONE FORZE SISMICHE'!$H$67,0)+IF('Foglio deposito'!$AF$173='Foglio deposito'!AE181,'RIPARTIZIONE FORZE SISMICHE'!$H$67,0)+IF('Foglio deposito'!$AF$174='Foglio deposito'!AE181,'RIPARTIZIONE FORZE SISMICHE'!$H$69,0)+IF('Foglio deposito'!$AF$175='Foglio deposito'!AE181,'RIPARTIZIONE FORZE SISMICHE'!$H$70,0)+IF('Foglio deposito'!$AF$176='Foglio deposito'!AE181,'RIPARTIZIONE FORZE SISMICHE'!$H$71,0)+IF('Foglio deposito'!$AF$177='Foglio deposito'!AE181,'RIPARTIZIONE FORZE SISMICHE'!$H$72,0)+IF('Foglio deposito'!$AF$178='Foglio deposito'!AE181,'RIPARTIZIONE FORZE SISMICHE'!$H$73,0)+IF('Foglio deposito'!$AF$179='Foglio deposito'!AE181,'RIPARTIZIONE FORZE SISMICHE'!$H$74,0)+IF('Foglio deposito'!$AF$180='Foglio deposito'!AE181,'RIPARTIZIONE FORZE SISMICHE'!$H$75,0)+IF('Foglio deposito'!$AF$181='Foglio deposito'!AE181,'RIPARTIZIONE FORZE SISMICHE'!$H$76,0)+IF('Foglio deposito'!$AF$182='Foglio deposito'!AE181,'RIPARTIZIONE FORZE SISMICHE'!$H$77,0)+IF('Foglio deposito'!$AF$183='Foglio deposito'!AE181,'RIPARTIZIONE FORZE SISMICHE'!$H$78,0)+IF('Foglio deposito'!$AF$184='Foglio deposito'!AE181,'RIPARTIZIONE FORZE SISMICHE'!$H$79,0)+IF('Foglio deposito'!$AF$185='Foglio deposito'!AE181,'RIPARTIZIONE FORZE SISMICHE'!$H$80,0)+IF('Foglio deposito'!$AF$186='Foglio deposito'!AE181,'RIPARTIZIONE FORZE SISMICHE'!$H$81,0)+IF('Foglio deposito'!$AF$187='Foglio deposito'!AE181,'RIPARTIZIONE FORZE SISMICHE'!$H$82,0)+IF('Foglio deposito'!$AF$188='Foglio deposito'!AE181,'RIPARTIZIONE FORZE SISMICHE'!$H$83,0)+IF('Foglio deposito'!$AF$189='Foglio deposito'!AE181,'RIPARTIZIONE FORZE SISMICHE'!$H$84,0)+IF('Foglio deposito'!$AF$190='Foglio deposito'!AE181,'RIPARTIZIONE FORZE SISMICHE'!$H$85,0)+IF('Foglio deposito'!$AF$191='Foglio deposito'!AE181,'RIPARTIZIONE FORZE SISMICHE'!$H$86,0)+IF('Foglio deposito'!$AF$192='Foglio deposito'!AE181,'RIPARTIZIONE FORZE SISMICHE'!$H$87,0)+IF('Foglio deposito'!$AF$193='Foglio deposito'!AE181,'RIPARTIZIONE FORZE SISMICHE'!$H$88,0)+IF('Foglio deposito'!$AF$194='Foglio deposito'!AE181,'RIPARTIZIONE FORZE SISMICHE'!$H$89,0)+IF('Foglio deposito'!$AF$195='Foglio deposito'!AE181,'RIPARTIZIONE FORZE SISMICHE'!$H$90,0)+IF('Foglio deposito'!$AF$196='Foglio deposito'!AE181,'RIPARTIZIONE FORZE SISMICHE'!$H$91,0)+IF('Foglio deposito'!$AF$197='Foglio deposito'!AE181,'RIPARTIZIONE FORZE SISMICHE'!$H$92,0)+IF('Foglio deposito'!$AF$198='Foglio deposito'!AE181,'RIPARTIZIONE FORZE SISMICHE'!$H$93,0)+IF('Foglio deposito'!$AF$199='Foglio deposito'!AE181,'RIPARTIZIONE FORZE SISMICHE'!$H$94,0)+IF('Foglio deposito'!$AF$200='Foglio deposito'!AE181,'RIPARTIZIONE FORZE SISMICHE'!$H$95,0)+IF('Foglio deposito'!$AF$201='Foglio deposito'!AE181,'RIPARTIZIONE FORZE SISMICHE'!$H$96,0)+IF('Foglio deposito'!$AF$202='Foglio deposito'!AE181,'RIPARTIZIONE FORZE SISMICHE'!$H$97,0)+IF('Foglio deposito'!$AF$203='Foglio deposito'!AE181,'RIPARTIZIONE FORZE SISMICHE'!$H$98,0)+IF('Foglio deposito'!$AF$204='Foglio deposito'!AE181,'RIPARTIZIONE FORZE SISMICHE'!$H$99,0)+IF('Foglio deposito'!$AF$205='Foglio deposito'!AE181,'RIPARTIZIONE FORZE SISMICHE'!$H$100,0)+IF('Foglio deposito'!$AF$206='Foglio deposito'!AE181,'RIPARTIZIONE FORZE SISMICHE'!$H$101,0)+IF('Foglio deposito'!$AF$207='Foglio deposito'!AE181,'RIPARTIZIONE FORZE SISMICHE'!$H$102,0)+IF('Foglio deposito'!$AF$208='Foglio deposito'!AE181,'RIPARTIZIONE FORZE SISMICHE'!$H$103,0)</f>
        <v>66.995922111642173</v>
      </c>
      <c r="X181" s="142"/>
      <c r="Y181" s="142">
        <f>IF('Foglio deposito'!$AF$169='Foglio deposito'!AE181,'RIPARTIZIONE FORZE SISMICHE'!$G$64,0)+IF('Foglio deposito'!$AF$170='Foglio deposito'!AE181,'RIPARTIZIONE FORZE SISMICHE'!$G$65,0)+IF('Foglio deposito'!$AF$171='Foglio deposito'!AE181,'RIPARTIZIONE FORZE SISMICHE'!$G$66,0)+IF('Foglio deposito'!$AF$172='Foglio deposito'!AE181,'RIPARTIZIONE FORZE SISMICHE'!$G$67,0)+IF('Foglio deposito'!$AF$173='Foglio deposito'!AE181,'RIPARTIZIONE FORZE SISMICHE'!$G$68,0)+IF('Foglio deposito'!$AF$174='Foglio deposito'!AE181,'RIPARTIZIONE FORZE SISMICHE'!$G$69,0)+IF('Foglio deposito'!$AF$175='Foglio deposito'!AE181,'RIPARTIZIONE FORZE SISMICHE'!$G$70,0)+IF('Foglio deposito'!$AF$176='Foglio deposito'!AE181,'RIPARTIZIONE FORZE SISMICHE'!$G$71,0)+IF('Foglio deposito'!$AF$177='Foglio deposito'!AE181,'RIPARTIZIONE FORZE SISMICHE'!$G$72,0)+IF('Foglio deposito'!$AF$178='Foglio deposito'!AE181,'RIPARTIZIONE FORZE SISMICHE'!$G$73,0)+IF('Foglio deposito'!$AF$179='Foglio deposito'!AE181,'RIPARTIZIONE FORZE SISMICHE'!$G$74,0)+IF('Foglio deposito'!$AF$180='Foglio deposito'!AE181,'RIPARTIZIONE FORZE SISMICHE'!$G$75,0)+IF('Foglio deposito'!$AF$181='Foglio deposito'!AE181,'RIPARTIZIONE FORZE SISMICHE'!$G$76,0)+IF('Foglio deposito'!$AF$182='Foglio deposito'!AE181,'RIPARTIZIONE FORZE SISMICHE'!$G$77,0)+IF('Foglio deposito'!$AF$183='Foglio deposito'!AE181,'RIPARTIZIONE FORZE SISMICHE'!$G$78,0)+IF('Foglio deposito'!$AF$184='Foglio deposito'!AE181,'RIPARTIZIONE FORZE SISMICHE'!$G$79,0)+IF('Foglio deposito'!$AF$185='Foglio deposito'!AE181,'RIPARTIZIONE FORZE SISMICHE'!$G$80,0)+IF('Foglio deposito'!$AF$186='Foglio deposito'!AE181,'RIPARTIZIONE FORZE SISMICHE'!$G$81,0)+IF('Foglio deposito'!$AF$187='Foglio deposito'!AE181,'RIPARTIZIONE FORZE SISMICHE'!$G$82,0)+IF('Foglio deposito'!$AF$188='Foglio deposito'!AE181,'RIPARTIZIONE FORZE SISMICHE'!$G$83,0)+IF('Foglio deposito'!$AF$189='Foglio deposito'!AE181,'RIPARTIZIONE FORZE SISMICHE'!$G$84,0)+IF('Foglio deposito'!$AF$190='Foglio deposito'!AE181,'RIPARTIZIONE FORZE SISMICHE'!$G$85,0)+IF('Foglio deposito'!$AF$191='Foglio deposito'!AE181,'RIPARTIZIONE FORZE SISMICHE'!$G$86,0)+IF('Foglio deposito'!$AF$192='Foglio deposito'!AE181,'RIPARTIZIONE FORZE SISMICHE'!$G$87,0)+IF('Foglio deposito'!$AF$193='Foglio deposito'!AE181,'RIPARTIZIONE FORZE SISMICHE'!$G$88,0)+IF('Foglio deposito'!$AF$194='Foglio deposito'!AE181,'RIPARTIZIONE FORZE SISMICHE'!$G$89,0)+IF('Foglio deposito'!$AF$195='Foglio deposito'!AE181,'RIPARTIZIONE FORZE SISMICHE'!$G$90,0)+IF('Foglio deposito'!$AF$196='Foglio deposito'!AE181,'RIPARTIZIONE FORZE SISMICHE'!$G$91,0)+IF('Foglio deposito'!$AF$197='Foglio deposito'!AE181,'RIPARTIZIONE FORZE SISMICHE'!$G$92,0)+IF('Foglio deposito'!$AF$198='Foglio deposito'!AE181,'RIPARTIZIONE FORZE SISMICHE'!$G$93,0)+IF('Foglio deposito'!$AF$199='Foglio deposito'!AE181,'RIPARTIZIONE FORZE SISMICHE'!$G$94,0)+IF('Foglio deposito'!$AF$200='Foglio deposito'!AE181,'RIPARTIZIONE FORZE SISMICHE'!$G$95,0)+IF('Foglio deposito'!$AF$201='Foglio deposito'!AE181,'RIPARTIZIONE FORZE SISMICHE'!$G$96,0)+IF('Foglio deposito'!$AF$202='Foglio deposito'!AE181,'RIPARTIZIONE FORZE SISMICHE'!$G$97,0)+IF('Foglio deposito'!$AF$203='Foglio deposito'!AE181,'RIPARTIZIONE FORZE SISMICHE'!$G$98,0)+IF('Foglio deposito'!$AF$204='Foglio deposito'!AE181,'RIPARTIZIONE FORZE SISMICHE'!$G$99,0)+IF('Foglio deposito'!$AF$205='Foglio deposito'!AE181,'RIPARTIZIONE FORZE SISMICHE'!$G$100,0)+IF('Foglio deposito'!$AF$206='Foglio deposito'!AE181,'RIPARTIZIONE FORZE SISMICHE'!$G$101,0)+IF('Foglio deposito'!$AF$207='Foglio deposito'!AE181,'RIPARTIZIONE FORZE SISMICHE'!$G$102,0)+IF('Foglio deposito'!$AF$208='Foglio deposito'!AE181,'RIPARTIZIONE FORZE SISMICHE'!$G$103,0)</f>
        <v>0</v>
      </c>
      <c r="Z181" s="142">
        <f>IF('Foglio deposito'!$AF$169='Foglio deposito'!AE181,'RIPARTIZIONE FORZE SISMICHE'!$H$64,0)+IF('Foglio deposito'!$AF$170='Foglio deposito'!AE181,'RIPARTIZIONE FORZE SISMICHE'!$H$65,0)+IF('Foglio deposito'!$AF$171='Foglio deposito'!AE181,'RIPARTIZIONE FORZE SISMICHE'!$H$66,0)+IF('Foglio deposito'!$AF$172='Foglio deposito'!AE181,'RIPARTIZIONE FORZE SISMICHE'!$H$67,0)+IF('Foglio deposito'!$AF$173='Foglio deposito'!AE181,'RIPARTIZIONE FORZE SISMICHE'!$H$67,0)+IF('Foglio deposito'!$AF$174='Foglio deposito'!AE181,'RIPARTIZIONE FORZE SISMICHE'!$H$69,0)+IF('Foglio deposito'!$AF$175='Foglio deposito'!AE181,'RIPARTIZIONE FORZE SISMICHE'!$H$70,0)+IF('Foglio deposito'!$AF$176='Foglio deposito'!AE181,'RIPARTIZIONE FORZE SISMICHE'!$H$71,0)+IF('Foglio deposito'!$AF$177='Foglio deposito'!AE181,'RIPARTIZIONE FORZE SISMICHE'!$H$72,0)+IF('Foglio deposito'!$AF$178='Foglio deposito'!AE181,'RIPARTIZIONE FORZE SISMICHE'!$H$73,0)+IF('Foglio deposito'!$AF$179='Foglio deposito'!AE181,'RIPARTIZIONE FORZE SISMICHE'!$H$74,0)+IF('Foglio deposito'!$AF$180='Foglio deposito'!AE181,'RIPARTIZIONE FORZE SISMICHE'!$H$75,0)+IF('Foglio deposito'!$AF$181='Foglio deposito'!AE181,'RIPARTIZIONE FORZE SISMICHE'!$H$76,0)+IF('Foglio deposito'!$AF$182='Foglio deposito'!AE181,'RIPARTIZIONE FORZE SISMICHE'!$H$77,0)+IF('Foglio deposito'!$AF$183='Foglio deposito'!AE181,'RIPARTIZIONE FORZE SISMICHE'!$H$78,0)+IF('Foglio deposito'!$AF$184='Foglio deposito'!AE181,'RIPARTIZIONE FORZE SISMICHE'!$H$79,0)+IF('Foglio deposito'!$AF$185='Foglio deposito'!AE181,'RIPARTIZIONE FORZE SISMICHE'!$H$80,0)+IF('Foglio deposito'!$AF$186='Foglio deposito'!AE181,'RIPARTIZIONE FORZE SISMICHE'!$H$81,0)+IF('Foglio deposito'!$AF$187='Foglio deposito'!AE181,'RIPARTIZIONE FORZE SISMICHE'!$H$82,0)+IF('Foglio deposito'!$AF$188='Foglio deposito'!AE181,'RIPARTIZIONE FORZE SISMICHE'!$H$83,0)+IF('Foglio deposito'!$AF$189='Foglio deposito'!AE181,'RIPARTIZIONE FORZE SISMICHE'!$H$84,0)+IF('Foglio deposito'!$AF$190='Foglio deposito'!AE181,'RIPARTIZIONE FORZE SISMICHE'!$H$85,0)+IF('Foglio deposito'!$AF$191='Foglio deposito'!AE181,'RIPARTIZIONE FORZE SISMICHE'!$H$86,0)+IF('Foglio deposito'!$AF$192='Foglio deposito'!AE181,'RIPARTIZIONE FORZE SISMICHE'!$H$87,0)+IF('Foglio deposito'!$AF$193='Foglio deposito'!AE181,'RIPARTIZIONE FORZE SISMICHE'!$H$88,0)+IF('Foglio deposito'!$AF$194='Foglio deposito'!AE181,'RIPARTIZIONE FORZE SISMICHE'!$H$89,0)+IF('Foglio deposito'!$AF$195='Foglio deposito'!AE181,'RIPARTIZIONE FORZE SISMICHE'!$H$90,0)+IF('Foglio deposito'!$AF$196='Foglio deposito'!AE181,'RIPARTIZIONE FORZE SISMICHE'!$H$91,0)+IF('Foglio deposito'!$AF$197='Foglio deposito'!AE181,'RIPARTIZIONE FORZE SISMICHE'!$H$92,0)+IF('Foglio deposito'!$AF$198='Foglio deposito'!AE181,'RIPARTIZIONE FORZE SISMICHE'!$H$93,0)+IF('Foglio deposito'!$AF$199='Foglio deposito'!AE181,'RIPARTIZIONE FORZE SISMICHE'!$H$94,0)+IF('Foglio deposito'!$AF$200='Foglio deposito'!AE181,'RIPARTIZIONE FORZE SISMICHE'!$H$95,0)+IF('Foglio deposito'!$AF$201='Foglio deposito'!AE181,'RIPARTIZIONE FORZE SISMICHE'!$H$96,0)+IF('Foglio deposito'!$AF$202='Foglio deposito'!AE181,'RIPARTIZIONE FORZE SISMICHE'!$H$97,0)+IF('Foglio deposito'!$AF$203='Foglio deposito'!AE181,'RIPARTIZIONE FORZE SISMICHE'!$H$98,0)+IF('Foglio deposito'!$AF$204='Foglio deposito'!AE181,'RIPARTIZIONE FORZE SISMICHE'!$H$99,0)+IF('Foglio deposito'!$AF$205='Foglio deposito'!AE181,'RIPARTIZIONE FORZE SISMICHE'!$H$100,0)+IF('Foglio deposito'!$AF$206='Foglio deposito'!AE181,'RIPARTIZIONE FORZE SISMICHE'!$H$101,0)+IF('Foglio deposito'!$AF$207='Foglio deposito'!AE181,'RIPARTIZIONE FORZE SISMICHE'!$H$102,0)+IF('Foglio deposito'!$AF$208='Foglio deposito'!AE181,'RIPARTIZIONE FORZE SISMICHE'!$H$103,0)</f>
        <v>45.448975039579516</v>
      </c>
      <c r="AB181" s="354">
        <f>'DATI STRUTTURA'!B33</f>
        <v>12</v>
      </c>
      <c r="AC181" s="359">
        <f>'DATI STRUTTURA'!H82</f>
        <v>11</v>
      </c>
      <c r="AE181" s="362">
        <f>'DATI STRUTTURA'!B34</f>
        <v>13</v>
      </c>
      <c r="AF181" s="364">
        <f>'DATI STRUTTURA'!H83</f>
        <v>12</v>
      </c>
      <c r="AJ181" s="490">
        <f>IF('Foglio deposito'!$AF$169='Foglio deposito'!AE181,'Foglio deposito'!$N$118,0)+IF('Foglio deposito'!$AF$170='Foglio deposito'!AE181,'Foglio deposito'!$N$119,0)+IF('Foglio deposito'!$AF$171='Foglio deposito'!AE181,'Foglio deposito'!$N$120,0)+IF('Foglio deposito'!$AF$172='Foglio deposito'!AE181,'Foglio deposito'!$N$121,0)+IF('Foglio deposito'!$AF$173='Foglio deposito'!AE181,'Foglio deposito'!$N$122,0)+IF('Foglio deposito'!$AF$174='Foglio deposito'!AE181,'Foglio deposito'!$N$123,0)+IF('Foglio deposito'!$AF$175='Foglio deposito'!AE181,'Foglio deposito'!$N$124,0)+IF('Foglio deposito'!$AF$176='Foglio deposito'!AE181,'Foglio deposito'!$N$125,0)+IF('Foglio deposito'!$AF$177='Foglio deposito'!AE181,'Foglio deposito'!$N$126,0)+IF('Foglio deposito'!$AF$178='Foglio deposito'!AE181,'Foglio deposito'!$N$127,0)+IF('Foglio deposito'!$AF$179='Foglio deposito'!AE181,'Foglio deposito'!$N$128,0)+IF('Foglio deposito'!$AF$180='Foglio deposito'!AE181,'Foglio deposito'!$N$129,0)+IF('Foglio deposito'!$AF$181='Foglio deposito'!AE181,'Foglio deposito'!$N$130,0)+IF('Foglio deposito'!$AF$182='Foglio deposito'!AE181,'Foglio deposito'!$N$131,0)+IF('Foglio deposito'!$AF$183='Foglio deposito'!AE181,'Foglio deposito'!$N$132,0)+IF('Foglio deposito'!$AF$184='Foglio deposito'!AE181,'Foglio deposito'!$N$133,0)+IF('Foglio deposito'!$AF$185='Foglio deposito'!AE181,'Foglio deposito'!$N$134,0)+IF('Foglio deposito'!$AF$186='Foglio deposito'!AE181,'Foglio deposito'!$N$135,0)+IF('Foglio deposito'!$AF$187='Foglio deposito'!AE181,'Foglio deposito'!$N$136,0)+IF('Foglio deposito'!$AF$188='Foglio deposito'!AE181,'Foglio deposito'!$N$137,0)+IF('Foglio deposito'!$AF$189='Foglio deposito'!AE181,'Foglio deposito'!$N$138,0)+IF('Foglio deposito'!$AF$190='Foglio deposito'!AE181,'Foglio deposito'!$N$139,0)+IF('Foglio deposito'!$AF$191='Foglio deposito'!AE181,'Foglio deposito'!$N$140,0)+IF('Foglio deposito'!$AF$192='Foglio deposito'!AE181,'Foglio deposito'!$N$141,0)+IF('Foglio deposito'!$AF$193='Foglio deposito'!AE181,'Foglio deposito'!$N$142,0)+IF('Foglio deposito'!$AF$194='Foglio deposito'!AE181,'Foglio deposito'!$N$144,0)+IF('Foglio deposito'!$AF$195='Foglio deposito'!AE181,'Foglio deposito'!$N$143,0)+IF('Foglio deposito'!$AF$196='Foglio deposito'!AE181,'Foglio deposito'!$N$145,0)+IF('Foglio deposito'!$AF$197='Foglio deposito'!AE181,'Foglio deposito'!$N$146,0)+IF('Foglio deposito'!$AF$198='Foglio deposito'!AE181,'Foglio deposito'!$N$147,0)+IF('Foglio deposito'!$AF$199='Foglio deposito'!AE181,'Foglio deposito'!$N$148,0)+IF('Foglio deposito'!$AF$200='Foglio deposito'!AE181,'Foglio deposito'!$N$149,0)+IF('Foglio deposito'!$AF$201='Foglio deposito'!AE181,'Foglio deposito'!$N$150,0)+IF('Foglio deposito'!$AF$202='Foglio deposito'!AE181,'Foglio deposito'!$N$151,0)+IF('Foglio deposito'!$AF$203='Foglio deposito'!AE181,'Foglio deposito'!$N$152,0)+IF('Foglio deposito'!$AF$204='Foglio deposito'!AE181,'Foglio deposito'!$N$153,0)+IF('Foglio deposito'!$AF$205='Foglio deposito'!AE181,'Foglio deposito'!$N$154,0)+IF('Foglio deposito'!$AF$206='Foglio deposito'!AE181,'Foglio deposito'!$N$155,0)+IF('Foglio deposito'!$AF$207='Foglio deposito'!AE181,'Foglio deposito'!$N$156,0)+IF('Foglio deposito'!$AF$208='Foglio deposito'!AE181,'Foglio deposito'!$N$157,0)+'DATI STRUTTURA'!J34</f>
        <v>33.016800000000003</v>
      </c>
      <c r="AK181" s="490">
        <f>'Foglio deposito'!N130</f>
        <v>19.091999999999999</v>
      </c>
    </row>
    <row r="182" spans="2:37" x14ac:dyDescent="0.25">
      <c r="B182" s="161"/>
      <c r="D182" s="161"/>
      <c r="G182" s="97"/>
      <c r="H182" s="97"/>
      <c r="I182" s="96"/>
      <c r="K182" s="116"/>
      <c r="L182" s="116"/>
      <c r="M182" s="115"/>
      <c r="O182" s="5"/>
      <c r="Q182" s="5"/>
      <c r="T182" s="357">
        <f>'RIPARTIZIONE FORZE SISMICHE'!E32+IF('Foglio deposito'!$AF$169='Foglio deposito'!AE182,'RIPARTIZIONE FORZE SISMICHE'!$E$64,0)+IF('Foglio deposito'!$AF$170='Foglio deposito'!AE182,'RIPARTIZIONE FORZE SISMICHE'!$E$65,0)+IF('Foglio deposito'!$AF$171='Foglio deposito'!AE182,'RIPARTIZIONE FORZE SISMICHE'!$E$66,0)+IF('Foglio deposito'!$AF$172='Foglio deposito'!AE182,'RIPARTIZIONE FORZE SISMICHE'!$E$67,0)+IF('Foglio deposito'!$AF$173='Foglio deposito'!AE182,'RIPARTIZIONE FORZE SISMICHE'!$E$68,0)+IF('Foglio deposito'!$AF$174='Foglio deposito'!AE182,'RIPARTIZIONE FORZE SISMICHE'!$E$69,0)+IF('Foglio deposito'!$AF$175='Foglio deposito'!AE182,'RIPARTIZIONE FORZE SISMICHE'!$E$70,0)+IF('Foglio deposito'!$AF$176='Foglio deposito'!AE182,'RIPARTIZIONE FORZE SISMICHE'!$E$71,0)+IF('Foglio deposito'!$AF$177='Foglio deposito'!AE182,'RIPARTIZIONE FORZE SISMICHE'!$E$72,0)+IF('Foglio deposito'!$AF$178='Foglio deposito'!AE182,'RIPARTIZIONE FORZE SISMICHE'!$E$73,0)+IF('Foglio deposito'!$AF$179='Foglio deposito'!AE182,'RIPARTIZIONE FORZE SISMICHE'!$E$74,0)+IF('Foglio deposito'!$AF$180='Foglio deposito'!AE182,'RIPARTIZIONE FORZE SISMICHE'!$E$75,0)+IF('Foglio deposito'!$AF$181='Foglio deposito'!AE182,'RIPARTIZIONE FORZE SISMICHE'!$E$76,0)+IF('Foglio deposito'!$AF$182='Foglio deposito'!AE182,'RIPARTIZIONE FORZE SISMICHE'!$E$77,0)+IF('Foglio deposito'!$AF$183='Foglio deposito'!AE182,'RIPARTIZIONE FORZE SISMICHE'!$E$78,0)+IF('Foglio deposito'!$AF$184='Foglio deposito'!AE182,'RIPARTIZIONE FORZE SISMICHE'!$E$79,0)+IF('Foglio deposito'!$AF$185='Foglio deposito'!AE182,'RIPARTIZIONE FORZE SISMICHE'!$E$80,0)+IF('Foglio deposito'!$AF$186='Foglio deposito'!AE182,'RIPARTIZIONE FORZE SISMICHE'!$E$81,0)+IF('Foglio deposito'!$AF$187='Foglio deposito'!AE182,'RIPARTIZIONE FORZE SISMICHE'!$E$82,0)+IF('Foglio deposito'!$AF$188='Foglio deposito'!AE182,'RIPARTIZIONE FORZE SISMICHE'!$E$83,0)+IF('Foglio deposito'!$AF$189='Foglio deposito'!AE182,'RIPARTIZIONE FORZE SISMICHE'!$E$84,0)+IF('Foglio deposito'!$AF$190='Foglio deposito'!AE182,'RIPARTIZIONE FORZE SISMICHE'!$E$85,0)+IF('Foglio deposito'!$AF$191='Foglio deposito'!AE182,'RIPARTIZIONE FORZE SISMICHE'!$E$86,0)+IF('Foglio deposito'!$AF$192='Foglio deposito'!AE182,'RIPARTIZIONE FORZE SISMICHE'!$E$87,0)+IF('Foglio deposito'!$AF$193='Foglio deposito'!AE182,'RIPARTIZIONE FORZE SISMICHE'!$E$88,0)+IF('Foglio deposito'!$AF$194='Foglio deposito'!AE182,'RIPARTIZIONE FORZE SISMICHE'!$E$89,0)+IF('Foglio deposito'!$AF$195='Foglio deposito'!AE182,'RIPARTIZIONE FORZE SISMICHE'!$E$90,0)+IF('Foglio deposito'!$AF$196='Foglio deposito'!AE182,'RIPARTIZIONE FORZE SISMICHE'!$E$91,0)+IF('Foglio deposito'!$AF$197='Foglio deposito'!AE182,'RIPARTIZIONE FORZE SISMICHE'!$E$92,0)+IF('Foglio deposito'!$AF$198='Foglio deposito'!AE182,'RIPARTIZIONE FORZE SISMICHE'!$E$93,0)+IF('Foglio deposito'!$AF$199='Foglio deposito'!AE182,'RIPARTIZIONE FORZE SISMICHE'!$E$94,0)+IF('Foglio deposito'!$AF$200='Foglio deposito'!AE182,'RIPARTIZIONE FORZE SISMICHE'!$E$95,0)+IF('Foglio deposito'!$AF$201='Foglio deposito'!AE182,'RIPARTIZIONE FORZE SISMICHE'!$E$96,0)+IF('Foglio deposito'!$AF$202='Foglio deposito'!AE182,'RIPARTIZIONE FORZE SISMICHE'!$E$97,0)+IF('Foglio deposito'!$AF$203='Foglio deposito'!AE182,'RIPARTIZIONE FORZE SISMICHE'!$E$98,0)+IF('Foglio deposito'!$AF$204='Foglio deposito'!AE182,'RIPARTIZIONE FORZE SISMICHE'!$E$99,0)+IF('Foglio deposito'!$AF$205='Foglio deposito'!AE182,'RIPARTIZIONE FORZE SISMICHE'!$E$100,0)+IF('Foglio deposito'!$AF$206='Foglio deposito'!AE182,'RIPARTIZIONE FORZE SISMICHE'!$E$101,0)+IF('Foglio deposito'!$AF$207='Foglio deposito'!AE182,'RIPARTIZIONE FORZE SISMICHE'!$E$102,0)+IF('Foglio deposito'!$AF$208='Foglio deposito'!AE182,'RIPARTIZIONE FORZE SISMICHE'!$E$103,0)</f>
        <v>0</v>
      </c>
      <c r="U182" s="356">
        <f>'RIPARTIZIONE FORZE SISMICHE'!F32+IF('Foglio deposito'!$AF$169='Foglio deposito'!AE182,'RIPARTIZIONE FORZE SISMICHE'!$F$64,0)+IF('Foglio deposito'!$AF$170='Foglio deposito'!AE182,'RIPARTIZIONE FORZE SISMICHE'!$F$65,0)+IF('Foglio deposito'!$AF$171='Foglio deposito'!AE182,'RIPARTIZIONE FORZE SISMICHE'!$F$66,0)+IF('Foglio deposito'!$AF$172='Foglio deposito'!AE182,'RIPARTIZIONE FORZE SISMICHE'!$F$67,0)+IF('Foglio deposito'!$AF$173='Foglio deposito'!AE182,'RIPARTIZIONE FORZE SISMICHE'!$F$68,0)+IF('Foglio deposito'!$AF$174='Foglio deposito'!AE182,'RIPARTIZIONE FORZE SISMICHE'!$F$69,0)+IF('Foglio deposito'!$AF$175='Foglio deposito'!AE182,'RIPARTIZIONE FORZE SISMICHE'!$F$70,0)+IF('Foglio deposito'!$AF$176='Foglio deposito'!AE182,'RIPARTIZIONE FORZE SISMICHE'!$F$71,0)+IF('Foglio deposito'!$AF$177='Foglio deposito'!AE182,'RIPARTIZIONE FORZE SISMICHE'!$F$72,0)+IF('Foglio deposito'!$AF$178='Foglio deposito'!AE182,'RIPARTIZIONE FORZE SISMICHE'!$F$73,0)+IF('Foglio deposito'!$AF$179='Foglio deposito'!AE182,'RIPARTIZIONE FORZE SISMICHE'!$F$74,0)+IF('Foglio deposito'!$AF$180='Foglio deposito'!AE182,'RIPARTIZIONE FORZE SISMICHE'!$F$75,0)+IF('Foglio deposito'!$AF$181='Foglio deposito'!AE182,'RIPARTIZIONE FORZE SISMICHE'!$F$76,0)+IF('Foglio deposito'!$AF$182='Foglio deposito'!AE182,'RIPARTIZIONE FORZE SISMICHE'!$F$77,0)+IF('Foglio deposito'!$AF$183='Foglio deposito'!AE182,'RIPARTIZIONE FORZE SISMICHE'!$F$78,0)+IF('Foglio deposito'!$AF$184='Foglio deposito'!AE182,'RIPARTIZIONE FORZE SISMICHE'!$F$79,0)+IF('Foglio deposito'!$AF$185='Foglio deposito'!AE182,'RIPARTIZIONE FORZE SISMICHE'!$F$80,0)+IF('Foglio deposito'!$AF$186='Foglio deposito'!AE182,'RIPARTIZIONE FORZE SISMICHE'!$F$81,0)+IF('Foglio deposito'!$AF$187='Foglio deposito'!AE182,'RIPARTIZIONE FORZE SISMICHE'!$F$82,0)+IF('Foglio deposito'!$AF$188='Foglio deposito'!AE182,'RIPARTIZIONE FORZE SISMICHE'!$F$83,0)+IF('Foglio deposito'!$AF$189='Foglio deposito'!AE182,'RIPARTIZIONE FORZE SISMICHE'!$F$84,0)+IF('Foglio deposito'!$AF$190='Foglio deposito'!AE182,'RIPARTIZIONE FORZE SISMICHE'!$F$85,0)+IF('Foglio deposito'!$AF$191='Foglio deposito'!AE182,'RIPARTIZIONE FORZE SISMICHE'!$F$86,0)+IF('Foglio deposito'!$AF$192='Foglio deposito'!AE182,'RIPARTIZIONE FORZE SISMICHE'!$F$87,0)+IF('Foglio deposito'!$AF$193='Foglio deposito'!AE182,'RIPARTIZIONE FORZE SISMICHE'!$F$88,0)+IF('Foglio deposito'!$AF$194='Foglio deposito'!AE182,'RIPARTIZIONE FORZE SISMICHE'!$F$89,0)+IF('Foglio deposito'!$AF$195='Foglio deposito'!AE182,'RIPARTIZIONE FORZE SISMICHE'!$F$90,0)+IF('Foglio deposito'!$AF$196='Foglio deposito'!AE182,'RIPARTIZIONE FORZE SISMICHE'!$F$91,0)+IF('Foglio deposito'!$AF$197='Foglio deposito'!AE182,'RIPARTIZIONE FORZE SISMICHE'!$F$92,0)+IF('Foglio deposito'!$AF$198='Foglio deposito'!AE182,'RIPARTIZIONE FORZE SISMICHE'!$F$93,0)+IF('Foglio deposito'!$AF$199='Foglio deposito'!AE182,'RIPARTIZIONE FORZE SISMICHE'!$F$94,0)+IF('Foglio deposito'!$AF$200='Foglio deposito'!AE182,'RIPARTIZIONE FORZE SISMICHE'!$F$95,0)+IF('Foglio deposito'!$AF$201='Foglio deposito'!AE182,'RIPARTIZIONE FORZE SISMICHE'!$F$96,0)+IF('Foglio deposito'!$AF$202='Foglio deposito'!AE182,'RIPARTIZIONE FORZE SISMICHE'!$F$97,0)+IF('Foglio deposito'!$AF$203='Foglio deposito'!AE182,'RIPARTIZIONE FORZE SISMICHE'!$F$98,0)+IF('Foglio deposito'!$AF$204='Foglio deposito'!AE182,'RIPARTIZIONE FORZE SISMICHE'!$F$99,0)+IF('Foglio deposito'!$AF$205='Foglio deposito'!AE182,'RIPARTIZIONE FORZE SISMICHE'!$F$100,0)+IF('Foglio deposito'!$AF$206='Foglio deposito'!AE182,'RIPARTIZIONE FORZE SISMICHE'!$F$101,0)+IF('Foglio deposito'!$AF$207='Foglio deposito'!AE182,'RIPARTIZIONE FORZE SISMICHE'!$F$102,0)+IF('Foglio deposito'!$AF$208='Foglio deposito'!AE182,'RIPARTIZIONE FORZE SISMICHE'!$F$103,0)</f>
        <v>55.663260229843999</v>
      </c>
      <c r="V182" s="357">
        <f>'RIPARTIZIONE FORZE SISMICHE'!G32+IF('Foglio deposito'!$AF$169='Foglio deposito'!AE182,'RIPARTIZIONE FORZE SISMICHE'!$G$64,0)+IF('Foglio deposito'!$AF$170='Foglio deposito'!AE182,'RIPARTIZIONE FORZE SISMICHE'!$G$65,0)+IF('Foglio deposito'!$AF$171='Foglio deposito'!AE182,'RIPARTIZIONE FORZE SISMICHE'!$G$66,0)+IF('Foglio deposito'!$AF$172='Foglio deposito'!AE182,'RIPARTIZIONE FORZE SISMICHE'!$G$67,0)+IF('Foglio deposito'!$AF$173='Foglio deposito'!AE182,'RIPARTIZIONE FORZE SISMICHE'!$G$68,0)+IF('Foglio deposito'!$AF$174='Foglio deposito'!AE182,'RIPARTIZIONE FORZE SISMICHE'!$G$69,0)+IF('Foglio deposito'!$AF$175='Foglio deposito'!AE182,'RIPARTIZIONE FORZE SISMICHE'!$G$70,0)+IF('Foglio deposito'!$AF$176='Foglio deposito'!AE182,'RIPARTIZIONE FORZE SISMICHE'!$G$71,0)+IF('Foglio deposito'!$AF$177='Foglio deposito'!AE182,'RIPARTIZIONE FORZE SISMICHE'!$G$72,0)+IF('Foglio deposito'!$AF$178='Foglio deposito'!AE182,'RIPARTIZIONE FORZE SISMICHE'!$G$73,0)+IF('Foglio deposito'!$AF$179='Foglio deposito'!AE182,'RIPARTIZIONE FORZE SISMICHE'!$G$74,0)+IF('Foglio deposito'!$AF$180='Foglio deposito'!AE182,'RIPARTIZIONE FORZE SISMICHE'!$G$75,0)+IF('Foglio deposito'!$AF$181='Foglio deposito'!AE182,'RIPARTIZIONE FORZE SISMICHE'!$G$76,0)+IF('Foglio deposito'!$AF$182='Foglio deposito'!AE182,'RIPARTIZIONE FORZE SISMICHE'!$G$77,0)+IF('Foglio deposito'!$AF$183='Foglio deposito'!AE182,'RIPARTIZIONE FORZE SISMICHE'!$G$78,0)+IF('Foglio deposito'!$AF$184='Foglio deposito'!AE182,'RIPARTIZIONE FORZE SISMICHE'!$G$79,0)+IF('Foglio deposito'!$AF$185='Foglio deposito'!AE182,'RIPARTIZIONE FORZE SISMICHE'!$G$80,0)+IF('Foglio deposito'!$AF$186='Foglio deposito'!AE182,'RIPARTIZIONE FORZE SISMICHE'!$G$81,0)+IF('Foglio deposito'!$AF$187='Foglio deposito'!AE182,'RIPARTIZIONE FORZE SISMICHE'!$G$82,0)+IF('Foglio deposito'!$AF$188='Foglio deposito'!AE182,'RIPARTIZIONE FORZE SISMICHE'!$G$83,0)+IF('Foglio deposito'!$AF$189='Foglio deposito'!AE182,'RIPARTIZIONE FORZE SISMICHE'!$G$84,0)+IF('Foglio deposito'!$AF$190='Foglio deposito'!AE182,'RIPARTIZIONE FORZE SISMICHE'!$G$85,0)+IF('Foglio deposito'!$AF$191='Foglio deposito'!AE182,'RIPARTIZIONE FORZE SISMICHE'!$G$86,0)+IF('Foglio deposito'!$AF$192='Foglio deposito'!AE182,'RIPARTIZIONE FORZE SISMICHE'!$G$87,0)+IF('Foglio deposito'!$AF$193='Foglio deposito'!AE182,'RIPARTIZIONE FORZE SISMICHE'!$G$88,0)+IF('Foglio deposito'!$AF$194='Foglio deposito'!AE182,'RIPARTIZIONE FORZE SISMICHE'!$G$89,0)+IF('Foglio deposito'!$AF$195='Foglio deposito'!AE182,'RIPARTIZIONE FORZE SISMICHE'!$G$90,0)+IF('Foglio deposito'!$AF$196='Foglio deposito'!AE182,'RIPARTIZIONE FORZE SISMICHE'!$G$91,0)+IF('Foglio deposito'!$AF$197='Foglio deposito'!AE182,'RIPARTIZIONE FORZE SISMICHE'!$G$92,0)+IF('Foglio deposito'!$AF$198='Foglio deposito'!AE182,'RIPARTIZIONE FORZE SISMICHE'!$G$93,0)+IF('Foglio deposito'!$AF$199='Foglio deposito'!AE182,'RIPARTIZIONE FORZE SISMICHE'!$G$94,0)+IF('Foglio deposito'!$AF$200='Foglio deposito'!AE182,'RIPARTIZIONE FORZE SISMICHE'!$G$95,0)+IF('Foglio deposito'!$AF$201='Foglio deposito'!AE182,'RIPARTIZIONE FORZE SISMICHE'!$G$96,0)+IF('Foglio deposito'!$AF$202='Foglio deposito'!AE182,'RIPARTIZIONE FORZE SISMICHE'!$G$97,0)+IF('Foglio deposito'!$AF$203='Foglio deposito'!AE182,'RIPARTIZIONE FORZE SISMICHE'!$G$98,0)+IF('Foglio deposito'!$AF$204='Foglio deposito'!AE182,'RIPARTIZIONE FORZE SISMICHE'!$G$99,0)+IF('Foglio deposito'!$AF$205='Foglio deposito'!AE182,'RIPARTIZIONE FORZE SISMICHE'!$G$100,0)+IF('Foglio deposito'!$AF$206='Foglio deposito'!AE182,'RIPARTIZIONE FORZE SISMICHE'!$G$101,0)+IF('Foglio deposito'!$AF$207='Foglio deposito'!AE182,'RIPARTIZIONE FORZE SISMICHE'!$G$102,0)+IF('Foglio deposito'!$AF$208='Foglio deposito'!AE182,'RIPARTIZIONE FORZE SISMICHE'!$G$103,0)</f>
        <v>0</v>
      </c>
      <c r="W182" s="355">
        <f>'RIPARTIZIONE FORZE SISMICHE'!H32+IF('Foglio deposito'!$AF$169='Foglio deposito'!AE182,'RIPARTIZIONE FORZE SISMICHE'!$H$64,0)+IF('Foglio deposito'!$AF$170='Foglio deposito'!AE182,'RIPARTIZIONE FORZE SISMICHE'!$H$65,0)+IF('Foglio deposito'!$AF$171='Foglio deposito'!AE182,'RIPARTIZIONE FORZE SISMICHE'!$H$66,0)+IF('Foglio deposito'!$AF$172='Foglio deposito'!AE182,'RIPARTIZIONE FORZE SISMICHE'!$H$67,0)+IF('Foglio deposito'!$AF$173='Foglio deposito'!AE182,'RIPARTIZIONE FORZE SISMICHE'!$H$67,0)+IF('Foglio deposito'!$AF$174='Foglio deposito'!AE182,'RIPARTIZIONE FORZE SISMICHE'!$H$69,0)+IF('Foglio deposito'!$AF$175='Foglio deposito'!AE182,'RIPARTIZIONE FORZE SISMICHE'!$H$70,0)+IF('Foglio deposito'!$AF$176='Foglio deposito'!AE182,'RIPARTIZIONE FORZE SISMICHE'!$H$71,0)+IF('Foglio deposito'!$AF$177='Foglio deposito'!AE182,'RIPARTIZIONE FORZE SISMICHE'!$H$72,0)+IF('Foglio deposito'!$AF$178='Foglio deposito'!AE182,'RIPARTIZIONE FORZE SISMICHE'!$H$73,0)+IF('Foglio deposito'!$AF$179='Foglio deposito'!AE182,'RIPARTIZIONE FORZE SISMICHE'!$H$74,0)+IF('Foglio deposito'!$AF$180='Foglio deposito'!AE182,'RIPARTIZIONE FORZE SISMICHE'!$H$75,0)+IF('Foglio deposito'!$AF$181='Foglio deposito'!AE182,'RIPARTIZIONE FORZE SISMICHE'!$H$76,0)+IF('Foglio deposito'!$AF$182='Foglio deposito'!AE182,'RIPARTIZIONE FORZE SISMICHE'!$H$77,0)+IF('Foglio deposito'!$AF$183='Foglio deposito'!AE182,'RIPARTIZIONE FORZE SISMICHE'!$H$78,0)+IF('Foglio deposito'!$AF$184='Foglio deposito'!AE182,'RIPARTIZIONE FORZE SISMICHE'!$H$79,0)+IF('Foglio deposito'!$AF$185='Foglio deposito'!AE182,'RIPARTIZIONE FORZE SISMICHE'!$H$80,0)+IF('Foglio deposito'!$AF$186='Foglio deposito'!AE182,'RIPARTIZIONE FORZE SISMICHE'!$H$81,0)+IF('Foglio deposito'!$AF$187='Foglio deposito'!AE182,'RIPARTIZIONE FORZE SISMICHE'!$H$82,0)+IF('Foglio deposito'!$AF$188='Foglio deposito'!AE182,'RIPARTIZIONE FORZE SISMICHE'!$H$83,0)+IF('Foglio deposito'!$AF$189='Foglio deposito'!AE182,'RIPARTIZIONE FORZE SISMICHE'!$H$84,0)+IF('Foglio deposito'!$AF$190='Foglio deposito'!AE182,'RIPARTIZIONE FORZE SISMICHE'!$H$85,0)+IF('Foglio deposito'!$AF$191='Foglio deposito'!AE182,'RIPARTIZIONE FORZE SISMICHE'!$H$86,0)+IF('Foglio deposito'!$AF$192='Foglio deposito'!AE182,'RIPARTIZIONE FORZE SISMICHE'!$H$87,0)+IF('Foglio deposito'!$AF$193='Foglio deposito'!AE182,'RIPARTIZIONE FORZE SISMICHE'!$H$88,0)+IF('Foglio deposito'!$AF$194='Foglio deposito'!AE182,'RIPARTIZIONE FORZE SISMICHE'!$H$89,0)+IF('Foglio deposito'!$AF$195='Foglio deposito'!AE182,'RIPARTIZIONE FORZE SISMICHE'!$H$90,0)+IF('Foglio deposito'!$AF$196='Foglio deposito'!AE182,'RIPARTIZIONE FORZE SISMICHE'!$H$91,0)+IF('Foglio deposito'!$AF$197='Foglio deposito'!AE182,'RIPARTIZIONE FORZE SISMICHE'!$H$92,0)+IF('Foglio deposito'!$AF$198='Foglio deposito'!AE182,'RIPARTIZIONE FORZE SISMICHE'!$H$93,0)+IF('Foglio deposito'!$AF$199='Foglio deposito'!AE182,'RIPARTIZIONE FORZE SISMICHE'!$H$94,0)+IF('Foglio deposito'!$AF$200='Foglio deposito'!AE182,'RIPARTIZIONE FORZE SISMICHE'!$H$95,0)+IF('Foglio deposito'!$AF$201='Foglio deposito'!AE182,'RIPARTIZIONE FORZE SISMICHE'!$H$96,0)+IF('Foglio deposito'!$AF$202='Foglio deposito'!AE182,'RIPARTIZIONE FORZE SISMICHE'!$H$97,0)+IF('Foglio deposito'!$AF$203='Foglio deposito'!AE182,'RIPARTIZIONE FORZE SISMICHE'!$H$98,0)+IF('Foglio deposito'!$AF$204='Foglio deposito'!AE182,'RIPARTIZIONE FORZE SISMICHE'!$H$99,0)+IF('Foglio deposito'!$AF$205='Foglio deposito'!AE182,'RIPARTIZIONE FORZE SISMICHE'!$H$100,0)+IF('Foglio deposito'!$AF$206='Foglio deposito'!AE182,'RIPARTIZIONE FORZE SISMICHE'!$H$101,0)+IF('Foglio deposito'!$AF$207='Foglio deposito'!AE182,'RIPARTIZIONE FORZE SISMICHE'!$H$102,0)+IF('Foglio deposito'!$AF$208='Foglio deposito'!AE182,'RIPARTIZIONE FORZE SISMICHE'!$H$103,0)</f>
        <v>46.451993729996943</v>
      </c>
      <c r="X182" s="142"/>
      <c r="Y182" s="142">
        <f>IF('Foglio deposito'!$AF$169='Foglio deposito'!AE182,'RIPARTIZIONE FORZE SISMICHE'!$G$64,0)+IF('Foglio deposito'!$AF$170='Foglio deposito'!AE182,'RIPARTIZIONE FORZE SISMICHE'!$G$65,0)+IF('Foglio deposito'!$AF$171='Foglio deposito'!AE182,'RIPARTIZIONE FORZE SISMICHE'!$G$66,0)+IF('Foglio deposito'!$AF$172='Foglio deposito'!AE182,'RIPARTIZIONE FORZE SISMICHE'!$G$67,0)+IF('Foglio deposito'!$AF$173='Foglio deposito'!AE182,'RIPARTIZIONE FORZE SISMICHE'!$G$68,0)+IF('Foglio deposito'!$AF$174='Foglio deposito'!AE182,'RIPARTIZIONE FORZE SISMICHE'!$G$69,0)+IF('Foglio deposito'!$AF$175='Foglio deposito'!AE182,'RIPARTIZIONE FORZE SISMICHE'!$G$70,0)+IF('Foglio deposito'!$AF$176='Foglio deposito'!AE182,'RIPARTIZIONE FORZE SISMICHE'!$G$71,0)+IF('Foglio deposito'!$AF$177='Foglio deposito'!AE182,'RIPARTIZIONE FORZE SISMICHE'!$G$72,0)+IF('Foglio deposito'!$AF$178='Foglio deposito'!AE182,'RIPARTIZIONE FORZE SISMICHE'!$G$73,0)+IF('Foglio deposito'!$AF$179='Foglio deposito'!AE182,'RIPARTIZIONE FORZE SISMICHE'!$G$74,0)+IF('Foglio deposito'!$AF$180='Foglio deposito'!AE182,'RIPARTIZIONE FORZE SISMICHE'!$G$75,0)+IF('Foglio deposito'!$AF$181='Foglio deposito'!AE182,'RIPARTIZIONE FORZE SISMICHE'!$G$76,0)+IF('Foglio deposito'!$AF$182='Foglio deposito'!AE182,'RIPARTIZIONE FORZE SISMICHE'!$G$77,0)+IF('Foglio deposito'!$AF$183='Foglio deposito'!AE182,'RIPARTIZIONE FORZE SISMICHE'!$G$78,0)+IF('Foglio deposito'!$AF$184='Foglio deposito'!AE182,'RIPARTIZIONE FORZE SISMICHE'!$G$79,0)+IF('Foglio deposito'!$AF$185='Foglio deposito'!AE182,'RIPARTIZIONE FORZE SISMICHE'!$G$80,0)+IF('Foglio deposito'!$AF$186='Foglio deposito'!AE182,'RIPARTIZIONE FORZE SISMICHE'!$G$81,0)+IF('Foglio deposito'!$AF$187='Foglio deposito'!AE182,'RIPARTIZIONE FORZE SISMICHE'!$G$82,0)+IF('Foglio deposito'!$AF$188='Foglio deposito'!AE182,'RIPARTIZIONE FORZE SISMICHE'!$G$83,0)+IF('Foglio deposito'!$AF$189='Foglio deposito'!AE182,'RIPARTIZIONE FORZE SISMICHE'!$G$84,0)+IF('Foglio deposito'!$AF$190='Foglio deposito'!AE182,'RIPARTIZIONE FORZE SISMICHE'!$G$85,0)+IF('Foglio deposito'!$AF$191='Foglio deposito'!AE182,'RIPARTIZIONE FORZE SISMICHE'!$G$86,0)+IF('Foglio deposito'!$AF$192='Foglio deposito'!AE182,'RIPARTIZIONE FORZE SISMICHE'!$G$87,0)+IF('Foglio deposito'!$AF$193='Foglio deposito'!AE182,'RIPARTIZIONE FORZE SISMICHE'!$G$88,0)+IF('Foglio deposito'!$AF$194='Foglio deposito'!AE182,'RIPARTIZIONE FORZE SISMICHE'!$G$89,0)+IF('Foglio deposito'!$AF$195='Foglio deposito'!AE182,'RIPARTIZIONE FORZE SISMICHE'!$G$90,0)+IF('Foglio deposito'!$AF$196='Foglio deposito'!AE182,'RIPARTIZIONE FORZE SISMICHE'!$G$91,0)+IF('Foglio deposito'!$AF$197='Foglio deposito'!AE182,'RIPARTIZIONE FORZE SISMICHE'!$G$92,0)+IF('Foglio deposito'!$AF$198='Foglio deposito'!AE182,'RIPARTIZIONE FORZE SISMICHE'!$G$93,0)+IF('Foglio deposito'!$AF$199='Foglio deposito'!AE182,'RIPARTIZIONE FORZE SISMICHE'!$G$94,0)+IF('Foglio deposito'!$AF$200='Foglio deposito'!AE182,'RIPARTIZIONE FORZE SISMICHE'!$G$95,0)+IF('Foglio deposito'!$AF$201='Foglio deposito'!AE182,'RIPARTIZIONE FORZE SISMICHE'!$G$96,0)+IF('Foglio deposito'!$AF$202='Foglio deposito'!AE182,'RIPARTIZIONE FORZE SISMICHE'!$G$97,0)+IF('Foglio deposito'!$AF$203='Foglio deposito'!AE182,'RIPARTIZIONE FORZE SISMICHE'!$G$98,0)+IF('Foglio deposito'!$AF$204='Foglio deposito'!AE182,'RIPARTIZIONE FORZE SISMICHE'!$G$99,0)+IF('Foglio deposito'!$AF$205='Foglio deposito'!AE182,'RIPARTIZIONE FORZE SISMICHE'!$G$100,0)+IF('Foglio deposito'!$AF$206='Foglio deposito'!AE182,'RIPARTIZIONE FORZE SISMICHE'!$G$101,0)+IF('Foglio deposito'!$AF$207='Foglio deposito'!AE182,'RIPARTIZIONE FORZE SISMICHE'!$G$102,0)+IF('Foglio deposito'!$AF$208='Foglio deposito'!AE182,'RIPARTIZIONE FORZE SISMICHE'!$G$103,0)</f>
        <v>0</v>
      </c>
      <c r="Z182" s="142">
        <f>IF('Foglio deposito'!$AF$169='Foglio deposito'!AE182,'RIPARTIZIONE FORZE SISMICHE'!$H$64,0)+IF('Foglio deposito'!$AF$170='Foglio deposito'!AE182,'RIPARTIZIONE FORZE SISMICHE'!$H$65,0)+IF('Foglio deposito'!$AF$171='Foglio deposito'!AE182,'RIPARTIZIONE FORZE SISMICHE'!$H$66,0)+IF('Foglio deposito'!$AF$172='Foglio deposito'!AE182,'RIPARTIZIONE FORZE SISMICHE'!$H$67,0)+IF('Foglio deposito'!$AF$173='Foglio deposito'!AE182,'RIPARTIZIONE FORZE SISMICHE'!$H$67,0)+IF('Foglio deposito'!$AF$174='Foglio deposito'!AE182,'RIPARTIZIONE FORZE SISMICHE'!$H$69,0)+IF('Foglio deposito'!$AF$175='Foglio deposito'!AE182,'RIPARTIZIONE FORZE SISMICHE'!$H$70,0)+IF('Foglio deposito'!$AF$176='Foglio deposito'!AE182,'RIPARTIZIONE FORZE SISMICHE'!$H$71,0)+IF('Foglio deposito'!$AF$177='Foglio deposito'!AE182,'RIPARTIZIONE FORZE SISMICHE'!$H$72,0)+IF('Foglio deposito'!$AF$178='Foglio deposito'!AE182,'RIPARTIZIONE FORZE SISMICHE'!$H$73,0)+IF('Foglio deposito'!$AF$179='Foglio deposito'!AE182,'RIPARTIZIONE FORZE SISMICHE'!$H$74,0)+IF('Foglio deposito'!$AF$180='Foglio deposito'!AE182,'RIPARTIZIONE FORZE SISMICHE'!$H$75,0)+IF('Foglio deposito'!$AF$181='Foglio deposito'!AE182,'RIPARTIZIONE FORZE SISMICHE'!$H$76,0)+IF('Foglio deposito'!$AF$182='Foglio deposito'!AE182,'RIPARTIZIONE FORZE SISMICHE'!$H$77,0)+IF('Foglio deposito'!$AF$183='Foglio deposito'!AE182,'RIPARTIZIONE FORZE SISMICHE'!$H$78,0)+IF('Foglio deposito'!$AF$184='Foglio deposito'!AE182,'RIPARTIZIONE FORZE SISMICHE'!$H$79,0)+IF('Foglio deposito'!$AF$185='Foglio deposito'!AE182,'RIPARTIZIONE FORZE SISMICHE'!$H$80,0)+IF('Foglio deposito'!$AF$186='Foglio deposito'!AE182,'RIPARTIZIONE FORZE SISMICHE'!$H$81,0)+IF('Foglio deposito'!$AF$187='Foglio deposito'!AE182,'RIPARTIZIONE FORZE SISMICHE'!$H$82,0)+IF('Foglio deposito'!$AF$188='Foglio deposito'!AE182,'RIPARTIZIONE FORZE SISMICHE'!$H$83,0)+IF('Foglio deposito'!$AF$189='Foglio deposito'!AE182,'RIPARTIZIONE FORZE SISMICHE'!$H$84,0)+IF('Foglio deposito'!$AF$190='Foglio deposito'!AE182,'RIPARTIZIONE FORZE SISMICHE'!$H$85,0)+IF('Foglio deposito'!$AF$191='Foglio deposito'!AE182,'RIPARTIZIONE FORZE SISMICHE'!$H$86,0)+IF('Foglio deposito'!$AF$192='Foglio deposito'!AE182,'RIPARTIZIONE FORZE SISMICHE'!$H$87,0)+IF('Foglio deposito'!$AF$193='Foglio deposito'!AE182,'RIPARTIZIONE FORZE SISMICHE'!$H$88,0)+IF('Foglio deposito'!$AF$194='Foglio deposito'!AE182,'RIPARTIZIONE FORZE SISMICHE'!$H$89,0)+IF('Foglio deposito'!$AF$195='Foglio deposito'!AE182,'RIPARTIZIONE FORZE SISMICHE'!$H$90,0)+IF('Foglio deposito'!$AF$196='Foglio deposito'!AE182,'RIPARTIZIONE FORZE SISMICHE'!$H$91,0)+IF('Foglio deposito'!$AF$197='Foglio deposito'!AE182,'RIPARTIZIONE FORZE SISMICHE'!$H$92,0)+IF('Foglio deposito'!$AF$198='Foglio deposito'!AE182,'RIPARTIZIONE FORZE SISMICHE'!$H$93,0)+IF('Foglio deposito'!$AF$199='Foglio deposito'!AE182,'RIPARTIZIONE FORZE SISMICHE'!$H$94,0)+IF('Foglio deposito'!$AF$200='Foglio deposito'!AE182,'RIPARTIZIONE FORZE SISMICHE'!$H$95,0)+IF('Foglio deposito'!$AF$201='Foglio deposito'!AE182,'RIPARTIZIONE FORZE SISMICHE'!$H$96,0)+IF('Foglio deposito'!$AF$202='Foglio deposito'!AE182,'RIPARTIZIONE FORZE SISMICHE'!$H$97,0)+IF('Foglio deposito'!$AF$203='Foglio deposito'!AE182,'RIPARTIZIONE FORZE SISMICHE'!$H$98,0)+IF('Foglio deposito'!$AF$204='Foglio deposito'!AE182,'RIPARTIZIONE FORZE SISMICHE'!$H$99,0)+IF('Foglio deposito'!$AF$205='Foglio deposito'!AE182,'RIPARTIZIONE FORZE SISMICHE'!$H$100,0)+IF('Foglio deposito'!$AF$206='Foglio deposito'!AE182,'RIPARTIZIONE FORZE SISMICHE'!$H$101,0)+IF('Foglio deposito'!$AF$207='Foglio deposito'!AE182,'RIPARTIZIONE FORZE SISMICHE'!$H$102,0)+IF('Foglio deposito'!$AF$208='Foglio deposito'!AE182,'RIPARTIZIONE FORZE SISMICHE'!$H$103,0)</f>
        <v>31.4045257523651</v>
      </c>
      <c r="AB182" s="354">
        <f>'DATI STRUTTURA'!B34</f>
        <v>13</v>
      </c>
      <c r="AC182" s="359">
        <f>'DATI STRUTTURA'!H83</f>
        <v>12</v>
      </c>
      <c r="AE182" s="362">
        <f>'DATI STRUTTURA'!B35</f>
        <v>14</v>
      </c>
      <c r="AF182" s="364">
        <f>'DATI STRUTTURA'!H84</f>
        <v>13</v>
      </c>
      <c r="AJ182" s="490">
        <f>IF('Foglio deposito'!$AF$169='Foglio deposito'!AE182,'Foglio deposito'!$N$118,0)+IF('Foglio deposito'!$AF$170='Foglio deposito'!AE182,'Foglio deposito'!$N$119,0)+IF('Foglio deposito'!$AF$171='Foglio deposito'!AE182,'Foglio deposito'!$N$120,0)+IF('Foglio deposito'!$AF$172='Foglio deposito'!AE182,'Foglio deposito'!$N$121,0)+IF('Foglio deposito'!$AF$173='Foglio deposito'!AE182,'Foglio deposito'!$N$122,0)+IF('Foglio deposito'!$AF$174='Foglio deposito'!AE182,'Foglio deposito'!$N$123,0)+IF('Foglio deposito'!$AF$175='Foglio deposito'!AE182,'Foglio deposito'!$N$124,0)+IF('Foglio deposito'!$AF$176='Foglio deposito'!AE182,'Foglio deposito'!$N$125,0)+IF('Foglio deposito'!$AF$177='Foglio deposito'!AE182,'Foglio deposito'!$N$126,0)+IF('Foglio deposito'!$AF$178='Foglio deposito'!AE182,'Foglio deposito'!$N$127,0)+IF('Foglio deposito'!$AF$179='Foglio deposito'!AE182,'Foglio deposito'!$N$128,0)+IF('Foglio deposito'!$AF$180='Foglio deposito'!AE182,'Foglio deposito'!$N$129,0)+IF('Foglio deposito'!$AF$181='Foglio deposito'!AE182,'Foglio deposito'!$N$130,0)+IF('Foglio deposito'!$AF$182='Foglio deposito'!AE182,'Foglio deposito'!$N$131,0)+IF('Foglio deposito'!$AF$183='Foglio deposito'!AE182,'Foglio deposito'!$N$132,0)+IF('Foglio deposito'!$AF$184='Foglio deposito'!AE182,'Foglio deposito'!$N$133,0)+IF('Foglio deposito'!$AF$185='Foglio deposito'!AE182,'Foglio deposito'!$N$134,0)+IF('Foglio deposito'!$AF$186='Foglio deposito'!AE182,'Foglio deposito'!$N$135,0)+IF('Foglio deposito'!$AF$187='Foglio deposito'!AE182,'Foglio deposito'!$N$136,0)+IF('Foglio deposito'!$AF$188='Foglio deposito'!AE182,'Foglio deposito'!$N$137,0)+IF('Foglio deposito'!$AF$189='Foglio deposito'!AE182,'Foglio deposito'!$N$138,0)+IF('Foglio deposito'!$AF$190='Foglio deposito'!AE182,'Foglio deposito'!$N$139,0)+IF('Foglio deposito'!$AF$191='Foglio deposito'!AE182,'Foglio deposito'!$N$140,0)+IF('Foglio deposito'!$AF$192='Foglio deposito'!AE182,'Foglio deposito'!$N$141,0)+IF('Foglio deposito'!$AF$193='Foglio deposito'!AE182,'Foglio deposito'!$N$142,0)+IF('Foglio deposito'!$AF$194='Foglio deposito'!AE182,'Foglio deposito'!$N$144,0)+IF('Foglio deposito'!$AF$195='Foglio deposito'!AE182,'Foglio deposito'!$N$143,0)+IF('Foglio deposito'!$AF$196='Foglio deposito'!AE182,'Foglio deposito'!$N$145,0)+IF('Foglio deposito'!$AF$197='Foglio deposito'!AE182,'Foglio deposito'!$N$146,0)+IF('Foglio deposito'!$AF$198='Foglio deposito'!AE182,'Foglio deposito'!$N$147,0)+IF('Foglio deposito'!$AF$199='Foglio deposito'!AE182,'Foglio deposito'!$N$148,0)+IF('Foglio deposito'!$AF$200='Foglio deposito'!AE182,'Foglio deposito'!$N$149,0)+IF('Foglio deposito'!$AF$201='Foglio deposito'!AE182,'Foglio deposito'!$N$150,0)+IF('Foglio deposito'!$AF$202='Foglio deposito'!AE182,'Foglio deposito'!$N$151,0)+IF('Foglio deposito'!$AF$203='Foglio deposito'!AE182,'Foglio deposito'!$N$152,0)+IF('Foglio deposito'!$AF$204='Foglio deposito'!AE182,'Foglio deposito'!$N$153,0)+IF('Foglio deposito'!$AF$205='Foglio deposito'!AE182,'Foglio deposito'!$N$154,0)+IF('Foglio deposito'!$AF$206='Foglio deposito'!AE182,'Foglio deposito'!$N$155,0)+IF('Foglio deposito'!$AF$207='Foglio deposito'!AE182,'Foglio deposito'!$N$156,0)+IF('Foglio deposito'!$AF$208='Foglio deposito'!AE182,'Foglio deposito'!$N$157,0)+'DATI STRUTTURA'!J35</f>
        <v>22.304000000000002</v>
      </c>
      <c r="AK182" s="490">
        <f>'Foglio deposito'!N131</f>
        <v>18.0168</v>
      </c>
    </row>
    <row r="183" spans="2:37" x14ac:dyDescent="0.25">
      <c r="B183" s="161"/>
      <c r="D183" s="161"/>
      <c r="G183" s="97"/>
      <c r="H183" s="97"/>
      <c r="I183" s="96"/>
      <c r="K183" s="116"/>
      <c r="L183" s="116"/>
      <c r="M183" s="115"/>
      <c r="O183" s="5"/>
      <c r="Q183" s="5"/>
      <c r="T183" s="357">
        <f>'RIPARTIZIONE FORZE SISMICHE'!E33+IF('Foglio deposito'!$AF$169='Foglio deposito'!AE183,'RIPARTIZIONE FORZE SISMICHE'!$E$64,0)+IF('Foglio deposito'!$AF$170='Foglio deposito'!AE183,'RIPARTIZIONE FORZE SISMICHE'!$E$65,0)+IF('Foglio deposito'!$AF$171='Foglio deposito'!AE183,'RIPARTIZIONE FORZE SISMICHE'!$E$66,0)+IF('Foglio deposito'!$AF$172='Foglio deposito'!AE183,'RIPARTIZIONE FORZE SISMICHE'!$E$67,0)+IF('Foglio deposito'!$AF$173='Foglio deposito'!AE183,'RIPARTIZIONE FORZE SISMICHE'!$E$68,0)+IF('Foglio deposito'!$AF$174='Foglio deposito'!AE183,'RIPARTIZIONE FORZE SISMICHE'!$E$69,0)+IF('Foglio deposito'!$AF$175='Foglio deposito'!AE183,'RIPARTIZIONE FORZE SISMICHE'!$E$70,0)+IF('Foglio deposito'!$AF$176='Foglio deposito'!AE183,'RIPARTIZIONE FORZE SISMICHE'!$E$71,0)+IF('Foglio deposito'!$AF$177='Foglio deposito'!AE183,'RIPARTIZIONE FORZE SISMICHE'!$E$72,0)+IF('Foglio deposito'!$AF$178='Foglio deposito'!AE183,'RIPARTIZIONE FORZE SISMICHE'!$E$73,0)+IF('Foglio deposito'!$AF$179='Foglio deposito'!AE183,'RIPARTIZIONE FORZE SISMICHE'!$E$74,0)+IF('Foglio deposito'!$AF$180='Foglio deposito'!AE183,'RIPARTIZIONE FORZE SISMICHE'!$E$75,0)+IF('Foglio deposito'!$AF$181='Foglio deposito'!AE183,'RIPARTIZIONE FORZE SISMICHE'!$E$76,0)+IF('Foglio deposito'!$AF$182='Foglio deposito'!AE183,'RIPARTIZIONE FORZE SISMICHE'!$E$77,0)+IF('Foglio deposito'!$AF$183='Foglio deposito'!AE183,'RIPARTIZIONE FORZE SISMICHE'!$E$78,0)+IF('Foglio deposito'!$AF$184='Foglio deposito'!AE183,'RIPARTIZIONE FORZE SISMICHE'!$E$79,0)+IF('Foglio deposito'!$AF$185='Foglio deposito'!AE183,'RIPARTIZIONE FORZE SISMICHE'!$E$80,0)+IF('Foglio deposito'!$AF$186='Foglio deposito'!AE183,'RIPARTIZIONE FORZE SISMICHE'!$E$81,0)+IF('Foglio deposito'!$AF$187='Foglio deposito'!AE183,'RIPARTIZIONE FORZE SISMICHE'!$E$82,0)+IF('Foglio deposito'!$AF$188='Foglio deposito'!AE183,'RIPARTIZIONE FORZE SISMICHE'!$E$83,0)+IF('Foglio deposito'!$AF$189='Foglio deposito'!AE183,'RIPARTIZIONE FORZE SISMICHE'!$E$84,0)+IF('Foglio deposito'!$AF$190='Foglio deposito'!AE183,'RIPARTIZIONE FORZE SISMICHE'!$E$85,0)+IF('Foglio deposito'!$AF$191='Foglio deposito'!AE183,'RIPARTIZIONE FORZE SISMICHE'!$E$86,0)+IF('Foglio deposito'!$AF$192='Foglio deposito'!AE183,'RIPARTIZIONE FORZE SISMICHE'!$E$87,0)+IF('Foglio deposito'!$AF$193='Foglio deposito'!AE183,'RIPARTIZIONE FORZE SISMICHE'!$E$88,0)+IF('Foglio deposito'!$AF$194='Foglio deposito'!AE183,'RIPARTIZIONE FORZE SISMICHE'!$E$89,0)+IF('Foglio deposito'!$AF$195='Foglio deposito'!AE183,'RIPARTIZIONE FORZE SISMICHE'!$E$90,0)+IF('Foglio deposito'!$AF$196='Foglio deposito'!AE183,'RIPARTIZIONE FORZE SISMICHE'!$E$91,0)+IF('Foglio deposito'!$AF$197='Foglio deposito'!AE183,'RIPARTIZIONE FORZE SISMICHE'!$E$92,0)+IF('Foglio deposito'!$AF$198='Foglio deposito'!AE183,'RIPARTIZIONE FORZE SISMICHE'!$E$93,0)+IF('Foglio deposito'!$AF$199='Foglio deposito'!AE183,'RIPARTIZIONE FORZE SISMICHE'!$E$94,0)+IF('Foglio deposito'!$AF$200='Foglio deposito'!AE183,'RIPARTIZIONE FORZE SISMICHE'!$E$95,0)+IF('Foglio deposito'!$AF$201='Foglio deposito'!AE183,'RIPARTIZIONE FORZE SISMICHE'!$E$96,0)+IF('Foglio deposito'!$AF$202='Foglio deposito'!AE183,'RIPARTIZIONE FORZE SISMICHE'!$E$97,0)+IF('Foglio deposito'!$AF$203='Foglio deposito'!AE183,'RIPARTIZIONE FORZE SISMICHE'!$E$98,0)+IF('Foglio deposito'!$AF$204='Foglio deposito'!AE183,'RIPARTIZIONE FORZE SISMICHE'!$E$99,0)+IF('Foglio deposito'!$AF$205='Foglio deposito'!AE183,'RIPARTIZIONE FORZE SISMICHE'!$E$100,0)+IF('Foglio deposito'!$AF$206='Foglio deposito'!AE183,'RIPARTIZIONE FORZE SISMICHE'!$E$101,0)+IF('Foglio deposito'!$AF$207='Foglio deposito'!AE183,'RIPARTIZIONE FORZE SISMICHE'!$E$102,0)+IF('Foglio deposito'!$AF$208='Foglio deposito'!AE183,'RIPARTIZIONE FORZE SISMICHE'!$E$103,0)</f>
        <v>0</v>
      </c>
      <c r="U183" s="356">
        <f>'RIPARTIZIONE FORZE SISMICHE'!F33+IF('Foglio deposito'!$AF$169='Foglio deposito'!AE183,'RIPARTIZIONE FORZE SISMICHE'!$F$64,0)+IF('Foglio deposito'!$AF$170='Foglio deposito'!AE183,'RIPARTIZIONE FORZE SISMICHE'!$F$65,0)+IF('Foglio deposito'!$AF$171='Foglio deposito'!AE183,'RIPARTIZIONE FORZE SISMICHE'!$F$66,0)+IF('Foglio deposito'!$AF$172='Foglio deposito'!AE183,'RIPARTIZIONE FORZE SISMICHE'!$F$67,0)+IF('Foglio deposito'!$AF$173='Foglio deposito'!AE183,'RIPARTIZIONE FORZE SISMICHE'!$F$68,0)+IF('Foglio deposito'!$AF$174='Foglio deposito'!AE183,'RIPARTIZIONE FORZE SISMICHE'!$F$69,0)+IF('Foglio deposito'!$AF$175='Foglio deposito'!AE183,'RIPARTIZIONE FORZE SISMICHE'!$F$70,0)+IF('Foglio deposito'!$AF$176='Foglio deposito'!AE183,'RIPARTIZIONE FORZE SISMICHE'!$F$71,0)+IF('Foglio deposito'!$AF$177='Foglio deposito'!AE183,'RIPARTIZIONE FORZE SISMICHE'!$F$72,0)+IF('Foglio deposito'!$AF$178='Foglio deposito'!AE183,'RIPARTIZIONE FORZE SISMICHE'!$F$73,0)+IF('Foglio deposito'!$AF$179='Foglio deposito'!AE183,'RIPARTIZIONE FORZE SISMICHE'!$F$74,0)+IF('Foglio deposito'!$AF$180='Foglio deposito'!AE183,'RIPARTIZIONE FORZE SISMICHE'!$F$75,0)+IF('Foglio deposito'!$AF$181='Foglio deposito'!AE183,'RIPARTIZIONE FORZE SISMICHE'!$F$76,0)+IF('Foglio deposito'!$AF$182='Foglio deposito'!AE183,'RIPARTIZIONE FORZE SISMICHE'!$F$77,0)+IF('Foglio deposito'!$AF$183='Foglio deposito'!AE183,'RIPARTIZIONE FORZE SISMICHE'!$F$78,0)+IF('Foglio deposito'!$AF$184='Foglio deposito'!AE183,'RIPARTIZIONE FORZE SISMICHE'!$F$79,0)+IF('Foglio deposito'!$AF$185='Foglio deposito'!AE183,'RIPARTIZIONE FORZE SISMICHE'!$F$80,0)+IF('Foglio deposito'!$AF$186='Foglio deposito'!AE183,'RIPARTIZIONE FORZE SISMICHE'!$F$81,0)+IF('Foglio deposito'!$AF$187='Foglio deposito'!AE183,'RIPARTIZIONE FORZE SISMICHE'!$F$82,0)+IF('Foglio deposito'!$AF$188='Foglio deposito'!AE183,'RIPARTIZIONE FORZE SISMICHE'!$F$83,0)+IF('Foglio deposito'!$AF$189='Foglio deposito'!AE183,'RIPARTIZIONE FORZE SISMICHE'!$F$84,0)+IF('Foglio deposito'!$AF$190='Foglio deposito'!AE183,'RIPARTIZIONE FORZE SISMICHE'!$F$85,0)+IF('Foglio deposito'!$AF$191='Foglio deposito'!AE183,'RIPARTIZIONE FORZE SISMICHE'!$F$86,0)+IF('Foglio deposito'!$AF$192='Foglio deposito'!AE183,'RIPARTIZIONE FORZE SISMICHE'!$F$87,0)+IF('Foglio deposito'!$AF$193='Foglio deposito'!AE183,'RIPARTIZIONE FORZE SISMICHE'!$F$88,0)+IF('Foglio deposito'!$AF$194='Foglio deposito'!AE183,'RIPARTIZIONE FORZE SISMICHE'!$F$89,0)+IF('Foglio deposito'!$AF$195='Foglio deposito'!AE183,'RIPARTIZIONE FORZE SISMICHE'!$F$90,0)+IF('Foglio deposito'!$AF$196='Foglio deposito'!AE183,'RIPARTIZIONE FORZE SISMICHE'!$F$91,0)+IF('Foglio deposito'!$AF$197='Foglio deposito'!AE183,'RIPARTIZIONE FORZE SISMICHE'!$F$92,0)+IF('Foglio deposito'!$AF$198='Foglio deposito'!AE183,'RIPARTIZIONE FORZE SISMICHE'!$F$93,0)+IF('Foglio deposito'!$AF$199='Foglio deposito'!AE183,'RIPARTIZIONE FORZE SISMICHE'!$F$94,0)+IF('Foglio deposito'!$AF$200='Foglio deposito'!AE183,'RIPARTIZIONE FORZE SISMICHE'!$F$95,0)+IF('Foglio deposito'!$AF$201='Foglio deposito'!AE183,'RIPARTIZIONE FORZE SISMICHE'!$F$96,0)+IF('Foglio deposito'!$AF$202='Foglio deposito'!AE183,'RIPARTIZIONE FORZE SISMICHE'!$F$97,0)+IF('Foglio deposito'!$AF$203='Foglio deposito'!AE183,'RIPARTIZIONE FORZE SISMICHE'!$F$98,0)+IF('Foglio deposito'!$AF$204='Foglio deposito'!AE183,'RIPARTIZIONE FORZE SISMICHE'!$F$99,0)+IF('Foglio deposito'!$AF$205='Foglio deposito'!AE183,'RIPARTIZIONE FORZE SISMICHE'!$F$100,0)+IF('Foglio deposito'!$AF$206='Foglio deposito'!AE183,'RIPARTIZIONE FORZE SISMICHE'!$F$101,0)+IF('Foglio deposito'!$AF$207='Foglio deposito'!AE183,'RIPARTIZIONE FORZE SISMICHE'!$F$102,0)+IF('Foglio deposito'!$AF$208='Foglio deposito'!AE183,'RIPARTIZIONE FORZE SISMICHE'!$F$103,0)</f>
        <v>121.22484372740578</v>
      </c>
      <c r="V183" s="357">
        <f>'RIPARTIZIONE FORZE SISMICHE'!G33+IF('Foglio deposito'!$AF$169='Foglio deposito'!AE183,'RIPARTIZIONE FORZE SISMICHE'!$G$64,0)+IF('Foglio deposito'!$AF$170='Foglio deposito'!AE183,'RIPARTIZIONE FORZE SISMICHE'!$G$65,0)+IF('Foglio deposito'!$AF$171='Foglio deposito'!AE183,'RIPARTIZIONE FORZE SISMICHE'!$G$66,0)+IF('Foglio deposito'!$AF$172='Foglio deposito'!AE183,'RIPARTIZIONE FORZE SISMICHE'!$G$67,0)+IF('Foglio deposito'!$AF$173='Foglio deposito'!AE183,'RIPARTIZIONE FORZE SISMICHE'!$G$68,0)+IF('Foglio deposito'!$AF$174='Foglio deposito'!AE183,'RIPARTIZIONE FORZE SISMICHE'!$G$69,0)+IF('Foglio deposito'!$AF$175='Foglio deposito'!AE183,'RIPARTIZIONE FORZE SISMICHE'!$G$70,0)+IF('Foglio deposito'!$AF$176='Foglio deposito'!AE183,'RIPARTIZIONE FORZE SISMICHE'!$G$71,0)+IF('Foglio deposito'!$AF$177='Foglio deposito'!AE183,'RIPARTIZIONE FORZE SISMICHE'!$G$72,0)+IF('Foglio deposito'!$AF$178='Foglio deposito'!AE183,'RIPARTIZIONE FORZE SISMICHE'!$G$73,0)+IF('Foglio deposito'!$AF$179='Foglio deposito'!AE183,'RIPARTIZIONE FORZE SISMICHE'!$G$74,0)+IF('Foglio deposito'!$AF$180='Foglio deposito'!AE183,'RIPARTIZIONE FORZE SISMICHE'!$G$75,0)+IF('Foglio deposito'!$AF$181='Foglio deposito'!AE183,'RIPARTIZIONE FORZE SISMICHE'!$G$76,0)+IF('Foglio deposito'!$AF$182='Foglio deposito'!AE183,'RIPARTIZIONE FORZE SISMICHE'!$G$77,0)+IF('Foglio deposito'!$AF$183='Foglio deposito'!AE183,'RIPARTIZIONE FORZE SISMICHE'!$G$78,0)+IF('Foglio deposito'!$AF$184='Foglio deposito'!AE183,'RIPARTIZIONE FORZE SISMICHE'!$G$79,0)+IF('Foglio deposito'!$AF$185='Foglio deposito'!AE183,'RIPARTIZIONE FORZE SISMICHE'!$G$80,0)+IF('Foglio deposito'!$AF$186='Foglio deposito'!AE183,'RIPARTIZIONE FORZE SISMICHE'!$G$81,0)+IF('Foglio deposito'!$AF$187='Foglio deposito'!AE183,'RIPARTIZIONE FORZE SISMICHE'!$G$82,0)+IF('Foglio deposito'!$AF$188='Foglio deposito'!AE183,'RIPARTIZIONE FORZE SISMICHE'!$G$83,0)+IF('Foglio deposito'!$AF$189='Foglio deposito'!AE183,'RIPARTIZIONE FORZE SISMICHE'!$G$84,0)+IF('Foglio deposito'!$AF$190='Foglio deposito'!AE183,'RIPARTIZIONE FORZE SISMICHE'!$G$85,0)+IF('Foglio deposito'!$AF$191='Foglio deposito'!AE183,'RIPARTIZIONE FORZE SISMICHE'!$G$86,0)+IF('Foglio deposito'!$AF$192='Foglio deposito'!AE183,'RIPARTIZIONE FORZE SISMICHE'!$G$87,0)+IF('Foglio deposito'!$AF$193='Foglio deposito'!AE183,'RIPARTIZIONE FORZE SISMICHE'!$G$88,0)+IF('Foglio deposito'!$AF$194='Foglio deposito'!AE183,'RIPARTIZIONE FORZE SISMICHE'!$G$89,0)+IF('Foglio deposito'!$AF$195='Foglio deposito'!AE183,'RIPARTIZIONE FORZE SISMICHE'!$G$90,0)+IF('Foglio deposito'!$AF$196='Foglio deposito'!AE183,'RIPARTIZIONE FORZE SISMICHE'!$G$91,0)+IF('Foglio deposito'!$AF$197='Foglio deposito'!AE183,'RIPARTIZIONE FORZE SISMICHE'!$G$92,0)+IF('Foglio deposito'!$AF$198='Foglio deposito'!AE183,'RIPARTIZIONE FORZE SISMICHE'!$G$93,0)+IF('Foglio deposito'!$AF$199='Foglio deposito'!AE183,'RIPARTIZIONE FORZE SISMICHE'!$G$94,0)+IF('Foglio deposito'!$AF$200='Foglio deposito'!AE183,'RIPARTIZIONE FORZE SISMICHE'!$G$95,0)+IF('Foglio deposito'!$AF$201='Foglio deposito'!AE183,'RIPARTIZIONE FORZE SISMICHE'!$G$96,0)+IF('Foglio deposito'!$AF$202='Foglio deposito'!AE183,'RIPARTIZIONE FORZE SISMICHE'!$G$97,0)+IF('Foglio deposito'!$AF$203='Foglio deposito'!AE183,'RIPARTIZIONE FORZE SISMICHE'!$G$98,0)+IF('Foglio deposito'!$AF$204='Foglio deposito'!AE183,'RIPARTIZIONE FORZE SISMICHE'!$G$99,0)+IF('Foglio deposito'!$AF$205='Foglio deposito'!AE183,'RIPARTIZIONE FORZE SISMICHE'!$G$100,0)+IF('Foglio deposito'!$AF$206='Foglio deposito'!AE183,'RIPARTIZIONE FORZE SISMICHE'!$G$101,0)+IF('Foglio deposito'!$AF$207='Foglio deposito'!AE183,'RIPARTIZIONE FORZE SISMICHE'!$G$102,0)+IF('Foglio deposito'!$AF$208='Foglio deposito'!AE183,'RIPARTIZIONE FORZE SISMICHE'!$G$103,0)</f>
        <v>0</v>
      </c>
      <c r="W183" s="355">
        <f>'RIPARTIZIONE FORZE SISMICHE'!H33+IF('Foglio deposito'!$AF$169='Foglio deposito'!AE183,'RIPARTIZIONE FORZE SISMICHE'!$H$64,0)+IF('Foglio deposito'!$AF$170='Foglio deposito'!AE183,'RIPARTIZIONE FORZE SISMICHE'!$H$65,0)+IF('Foglio deposito'!$AF$171='Foglio deposito'!AE183,'RIPARTIZIONE FORZE SISMICHE'!$H$66,0)+IF('Foglio deposito'!$AF$172='Foglio deposito'!AE183,'RIPARTIZIONE FORZE SISMICHE'!$H$67,0)+IF('Foglio deposito'!$AF$173='Foglio deposito'!AE183,'RIPARTIZIONE FORZE SISMICHE'!$H$67,0)+IF('Foglio deposito'!$AF$174='Foglio deposito'!AE183,'RIPARTIZIONE FORZE SISMICHE'!$H$69,0)+IF('Foglio deposito'!$AF$175='Foglio deposito'!AE183,'RIPARTIZIONE FORZE SISMICHE'!$H$70,0)+IF('Foglio deposito'!$AF$176='Foglio deposito'!AE183,'RIPARTIZIONE FORZE SISMICHE'!$H$71,0)+IF('Foglio deposito'!$AF$177='Foglio deposito'!AE183,'RIPARTIZIONE FORZE SISMICHE'!$H$72,0)+IF('Foglio deposito'!$AF$178='Foglio deposito'!AE183,'RIPARTIZIONE FORZE SISMICHE'!$H$73,0)+IF('Foglio deposito'!$AF$179='Foglio deposito'!AE183,'RIPARTIZIONE FORZE SISMICHE'!$H$74,0)+IF('Foglio deposito'!$AF$180='Foglio deposito'!AE183,'RIPARTIZIONE FORZE SISMICHE'!$H$75,0)+IF('Foglio deposito'!$AF$181='Foglio deposito'!AE183,'RIPARTIZIONE FORZE SISMICHE'!$H$76,0)+IF('Foglio deposito'!$AF$182='Foglio deposito'!AE183,'RIPARTIZIONE FORZE SISMICHE'!$H$77,0)+IF('Foglio deposito'!$AF$183='Foglio deposito'!AE183,'RIPARTIZIONE FORZE SISMICHE'!$H$78,0)+IF('Foglio deposito'!$AF$184='Foglio deposito'!AE183,'RIPARTIZIONE FORZE SISMICHE'!$H$79,0)+IF('Foglio deposito'!$AF$185='Foglio deposito'!AE183,'RIPARTIZIONE FORZE SISMICHE'!$H$80,0)+IF('Foglio deposito'!$AF$186='Foglio deposito'!AE183,'RIPARTIZIONE FORZE SISMICHE'!$H$81,0)+IF('Foglio deposito'!$AF$187='Foglio deposito'!AE183,'RIPARTIZIONE FORZE SISMICHE'!$H$82,0)+IF('Foglio deposito'!$AF$188='Foglio deposito'!AE183,'RIPARTIZIONE FORZE SISMICHE'!$H$83,0)+IF('Foglio deposito'!$AF$189='Foglio deposito'!AE183,'RIPARTIZIONE FORZE SISMICHE'!$H$84,0)+IF('Foglio deposito'!$AF$190='Foglio deposito'!AE183,'RIPARTIZIONE FORZE SISMICHE'!$H$85,0)+IF('Foglio deposito'!$AF$191='Foglio deposito'!AE183,'RIPARTIZIONE FORZE SISMICHE'!$H$86,0)+IF('Foglio deposito'!$AF$192='Foglio deposito'!AE183,'RIPARTIZIONE FORZE SISMICHE'!$H$87,0)+IF('Foglio deposito'!$AF$193='Foglio deposito'!AE183,'RIPARTIZIONE FORZE SISMICHE'!$H$88,0)+IF('Foglio deposito'!$AF$194='Foglio deposito'!AE183,'RIPARTIZIONE FORZE SISMICHE'!$H$89,0)+IF('Foglio deposito'!$AF$195='Foglio deposito'!AE183,'RIPARTIZIONE FORZE SISMICHE'!$H$90,0)+IF('Foglio deposito'!$AF$196='Foglio deposito'!AE183,'RIPARTIZIONE FORZE SISMICHE'!$H$91,0)+IF('Foglio deposito'!$AF$197='Foglio deposito'!AE183,'RIPARTIZIONE FORZE SISMICHE'!$H$92,0)+IF('Foglio deposito'!$AF$198='Foglio deposito'!AE183,'RIPARTIZIONE FORZE SISMICHE'!$H$93,0)+IF('Foglio deposito'!$AF$199='Foglio deposito'!AE183,'RIPARTIZIONE FORZE SISMICHE'!$H$94,0)+IF('Foglio deposito'!$AF$200='Foglio deposito'!AE183,'RIPARTIZIONE FORZE SISMICHE'!$H$95,0)+IF('Foglio deposito'!$AF$201='Foglio deposito'!AE183,'RIPARTIZIONE FORZE SISMICHE'!$H$96,0)+IF('Foglio deposito'!$AF$202='Foglio deposito'!AE183,'RIPARTIZIONE FORZE SISMICHE'!$H$97,0)+IF('Foglio deposito'!$AF$203='Foglio deposito'!AE183,'RIPARTIZIONE FORZE SISMICHE'!$H$98,0)+IF('Foglio deposito'!$AF$204='Foglio deposito'!AE183,'RIPARTIZIONE FORZE SISMICHE'!$H$99,0)+IF('Foglio deposito'!$AF$205='Foglio deposito'!AE183,'RIPARTIZIONE FORZE SISMICHE'!$H$100,0)+IF('Foglio deposito'!$AF$206='Foglio deposito'!AE183,'RIPARTIZIONE FORZE SISMICHE'!$H$101,0)+IF('Foglio deposito'!$AF$207='Foglio deposito'!AE183,'RIPARTIZIONE FORZE SISMICHE'!$H$102,0)+IF('Foglio deposito'!$AF$208='Foglio deposito'!AE183,'RIPARTIZIONE FORZE SISMICHE'!$H$103,0)</f>
        <v>138.14392845186484</v>
      </c>
      <c r="X183" s="142"/>
      <c r="Y183" s="142">
        <f>IF('Foglio deposito'!$AF$169='Foglio deposito'!AE183,'RIPARTIZIONE FORZE SISMICHE'!$G$64,0)+IF('Foglio deposito'!$AF$170='Foglio deposito'!AE183,'RIPARTIZIONE FORZE SISMICHE'!$G$65,0)+IF('Foglio deposito'!$AF$171='Foglio deposito'!AE183,'RIPARTIZIONE FORZE SISMICHE'!$G$66,0)+IF('Foglio deposito'!$AF$172='Foglio deposito'!AE183,'RIPARTIZIONE FORZE SISMICHE'!$G$67,0)+IF('Foglio deposito'!$AF$173='Foglio deposito'!AE183,'RIPARTIZIONE FORZE SISMICHE'!$G$68,0)+IF('Foglio deposito'!$AF$174='Foglio deposito'!AE183,'RIPARTIZIONE FORZE SISMICHE'!$G$69,0)+IF('Foglio deposito'!$AF$175='Foglio deposito'!AE183,'RIPARTIZIONE FORZE SISMICHE'!$G$70,0)+IF('Foglio deposito'!$AF$176='Foglio deposito'!AE183,'RIPARTIZIONE FORZE SISMICHE'!$G$71,0)+IF('Foglio deposito'!$AF$177='Foglio deposito'!AE183,'RIPARTIZIONE FORZE SISMICHE'!$G$72,0)+IF('Foglio deposito'!$AF$178='Foglio deposito'!AE183,'RIPARTIZIONE FORZE SISMICHE'!$G$73,0)+IF('Foglio deposito'!$AF$179='Foglio deposito'!AE183,'RIPARTIZIONE FORZE SISMICHE'!$G$74,0)+IF('Foglio deposito'!$AF$180='Foglio deposito'!AE183,'RIPARTIZIONE FORZE SISMICHE'!$G$75,0)+IF('Foglio deposito'!$AF$181='Foglio deposito'!AE183,'RIPARTIZIONE FORZE SISMICHE'!$G$76,0)+IF('Foglio deposito'!$AF$182='Foglio deposito'!AE183,'RIPARTIZIONE FORZE SISMICHE'!$G$77,0)+IF('Foglio deposito'!$AF$183='Foglio deposito'!AE183,'RIPARTIZIONE FORZE SISMICHE'!$G$78,0)+IF('Foglio deposito'!$AF$184='Foglio deposito'!AE183,'RIPARTIZIONE FORZE SISMICHE'!$G$79,0)+IF('Foglio deposito'!$AF$185='Foglio deposito'!AE183,'RIPARTIZIONE FORZE SISMICHE'!$G$80,0)+IF('Foglio deposito'!$AF$186='Foglio deposito'!AE183,'RIPARTIZIONE FORZE SISMICHE'!$G$81,0)+IF('Foglio deposito'!$AF$187='Foglio deposito'!AE183,'RIPARTIZIONE FORZE SISMICHE'!$G$82,0)+IF('Foglio deposito'!$AF$188='Foglio deposito'!AE183,'RIPARTIZIONE FORZE SISMICHE'!$G$83,0)+IF('Foglio deposito'!$AF$189='Foglio deposito'!AE183,'RIPARTIZIONE FORZE SISMICHE'!$G$84,0)+IF('Foglio deposito'!$AF$190='Foglio deposito'!AE183,'RIPARTIZIONE FORZE SISMICHE'!$G$85,0)+IF('Foglio deposito'!$AF$191='Foglio deposito'!AE183,'RIPARTIZIONE FORZE SISMICHE'!$G$86,0)+IF('Foglio deposito'!$AF$192='Foglio deposito'!AE183,'RIPARTIZIONE FORZE SISMICHE'!$G$87,0)+IF('Foglio deposito'!$AF$193='Foglio deposito'!AE183,'RIPARTIZIONE FORZE SISMICHE'!$G$88,0)+IF('Foglio deposito'!$AF$194='Foglio deposito'!AE183,'RIPARTIZIONE FORZE SISMICHE'!$G$89,0)+IF('Foglio deposito'!$AF$195='Foglio deposito'!AE183,'RIPARTIZIONE FORZE SISMICHE'!$G$90,0)+IF('Foglio deposito'!$AF$196='Foglio deposito'!AE183,'RIPARTIZIONE FORZE SISMICHE'!$G$91,0)+IF('Foglio deposito'!$AF$197='Foglio deposito'!AE183,'RIPARTIZIONE FORZE SISMICHE'!$G$92,0)+IF('Foglio deposito'!$AF$198='Foglio deposito'!AE183,'RIPARTIZIONE FORZE SISMICHE'!$G$93,0)+IF('Foglio deposito'!$AF$199='Foglio deposito'!AE183,'RIPARTIZIONE FORZE SISMICHE'!$G$94,0)+IF('Foglio deposito'!$AF$200='Foglio deposito'!AE183,'RIPARTIZIONE FORZE SISMICHE'!$G$95,0)+IF('Foglio deposito'!$AF$201='Foglio deposito'!AE183,'RIPARTIZIONE FORZE SISMICHE'!$G$96,0)+IF('Foglio deposito'!$AF$202='Foglio deposito'!AE183,'RIPARTIZIONE FORZE SISMICHE'!$G$97,0)+IF('Foglio deposito'!$AF$203='Foglio deposito'!AE183,'RIPARTIZIONE FORZE SISMICHE'!$G$98,0)+IF('Foglio deposito'!$AF$204='Foglio deposito'!AE183,'RIPARTIZIONE FORZE SISMICHE'!$G$99,0)+IF('Foglio deposito'!$AF$205='Foglio deposito'!AE183,'RIPARTIZIONE FORZE SISMICHE'!$G$100,0)+IF('Foglio deposito'!$AF$206='Foglio deposito'!AE183,'RIPARTIZIONE FORZE SISMICHE'!$G$101,0)+IF('Foglio deposito'!$AF$207='Foglio deposito'!AE183,'RIPARTIZIONE FORZE SISMICHE'!$G$102,0)+IF('Foglio deposito'!$AF$208='Foglio deposito'!AE183,'RIPARTIZIONE FORZE SISMICHE'!$G$103,0)</f>
        <v>0</v>
      </c>
      <c r="Z183" s="142">
        <f>IF('Foglio deposito'!$AF$169='Foglio deposito'!AE183,'RIPARTIZIONE FORZE SISMICHE'!$H$64,0)+IF('Foglio deposito'!$AF$170='Foglio deposito'!AE183,'RIPARTIZIONE FORZE SISMICHE'!$H$65,0)+IF('Foglio deposito'!$AF$171='Foglio deposito'!AE183,'RIPARTIZIONE FORZE SISMICHE'!$H$66,0)+IF('Foglio deposito'!$AF$172='Foglio deposito'!AE183,'RIPARTIZIONE FORZE SISMICHE'!$H$67,0)+IF('Foglio deposito'!$AF$173='Foglio deposito'!AE183,'RIPARTIZIONE FORZE SISMICHE'!$H$67,0)+IF('Foglio deposito'!$AF$174='Foglio deposito'!AE183,'RIPARTIZIONE FORZE SISMICHE'!$H$69,0)+IF('Foglio deposito'!$AF$175='Foglio deposito'!AE183,'RIPARTIZIONE FORZE SISMICHE'!$H$70,0)+IF('Foglio deposito'!$AF$176='Foglio deposito'!AE183,'RIPARTIZIONE FORZE SISMICHE'!$H$71,0)+IF('Foglio deposito'!$AF$177='Foglio deposito'!AE183,'RIPARTIZIONE FORZE SISMICHE'!$H$72,0)+IF('Foglio deposito'!$AF$178='Foglio deposito'!AE183,'RIPARTIZIONE FORZE SISMICHE'!$H$73,0)+IF('Foglio deposito'!$AF$179='Foglio deposito'!AE183,'RIPARTIZIONE FORZE SISMICHE'!$H$74,0)+IF('Foglio deposito'!$AF$180='Foglio deposito'!AE183,'RIPARTIZIONE FORZE SISMICHE'!$H$75,0)+IF('Foglio deposito'!$AF$181='Foglio deposito'!AE183,'RIPARTIZIONE FORZE SISMICHE'!$H$76,0)+IF('Foglio deposito'!$AF$182='Foglio deposito'!AE183,'RIPARTIZIONE FORZE SISMICHE'!$H$77,0)+IF('Foglio deposito'!$AF$183='Foglio deposito'!AE183,'RIPARTIZIONE FORZE SISMICHE'!$H$78,0)+IF('Foglio deposito'!$AF$184='Foglio deposito'!AE183,'RIPARTIZIONE FORZE SISMICHE'!$H$79,0)+IF('Foglio deposito'!$AF$185='Foglio deposito'!AE183,'RIPARTIZIONE FORZE SISMICHE'!$H$80,0)+IF('Foglio deposito'!$AF$186='Foglio deposito'!AE183,'RIPARTIZIONE FORZE SISMICHE'!$H$81,0)+IF('Foglio deposito'!$AF$187='Foglio deposito'!AE183,'RIPARTIZIONE FORZE SISMICHE'!$H$82,0)+IF('Foglio deposito'!$AF$188='Foglio deposito'!AE183,'RIPARTIZIONE FORZE SISMICHE'!$H$83,0)+IF('Foglio deposito'!$AF$189='Foglio deposito'!AE183,'RIPARTIZIONE FORZE SISMICHE'!$H$84,0)+IF('Foglio deposito'!$AF$190='Foglio deposito'!AE183,'RIPARTIZIONE FORZE SISMICHE'!$H$85,0)+IF('Foglio deposito'!$AF$191='Foglio deposito'!AE183,'RIPARTIZIONE FORZE SISMICHE'!$H$86,0)+IF('Foglio deposito'!$AF$192='Foglio deposito'!AE183,'RIPARTIZIONE FORZE SISMICHE'!$H$87,0)+IF('Foglio deposito'!$AF$193='Foglio deposito'!AE183,'RIPARTIZIONE FORZE SISMICHE'!$H$88,0)+IF('Foglio deposito'!$AF$194='Foglio deposito'!AE183,'RIPARTIZIONE FORZE SISMICHE'!$H$89,0)+IF('Foglio deposito'!$AF$195='Foglio deposito'!AE183,'RIPARTIZIONE FORZE SISMICHE'!$H$90,0)+IF('Foglio deposito'!$AF$196='Foglio deposito'!AE183,'RIPARTIZIONE FORZE SISMICHE'!$H$91,0)+IF('Foglio deposito'!$AF$197='Foglio deposito'!AE183,'RIPARTIZIONE FORZE SISMICHE'!$H$92,0)+IF('Foglio deposito'!$AF$198='Foglio deposito'!AE183,'RIPARTIZIONE FORZE SISMICHE'!$H$93,0)+IF('Foglio deposito'!$AF$199='Foglio deposito'!AE183,'RIPARTIZIONE FORZE SISMICHE'!$H$94,0)+IF('Foglio deposito'!$AF$200='Foglio deposito'!AE183,'RIPARTIZIONE FORZE SISMICHE'!$H$95,0)+IF('Foglio deposito'!$AF$201='Foglio deposito'!AE183,'RIPARTIZIONE FORZE SISMICHE'!$H$96,0)+IF('Foglio deposito'!$AF$202='Foglio deposito'!AE183,'RIPARTIZIONE FORZE SISMICHE'!$H$97,0)+IF('Foglio deposito'!$AF$203='Foglio deposito'!AE183,'RIPARTIZIONE FORZE SISMICHE'!$H$98,0)+IF('Foglio deposito'!$AF$204='Foglio deposito'!AE183,'RIPARTIZIONE FORZE SISMICHE'!$H$99,0)+IF('Foglio deposito'!$AF$205='Foglio deposito'!AE183,'RIPARTIZIONE FORZE SISMICHE'!$H$100,0)+IF('Foglio deposito'!$AF$206='Foglio deposito'!AE183,'RIPARTIZIONE FORZE SISMICHE'!$H$101,0)+IF('Foglio deposito'!$AF$207='Foglio deposito'!AE183,'RIPARTIZIONE FORZE SISMICHE'!$H$102,0)+IF('Foglio deposito'!$AF$208='Foglio deposito'!AE183,'RIPARTIZIONE FORZE SISMICHE'!$H$103,0)</f>
        <v>92.283253797200516</v>
      </c>
      <c r="AB183" s="354">
        <f>'DATI STRUTTURA'!B35</f>
        <v>14</v>
      </c>
      <c r="AC183" s="359">
        <f>'DATI STRUTTURA'!H84</f>
        <v>13</v>
      </c>
      <c r="AE183" s="362">
        <f>'DATI STRUTTURA'!B36</f>
        <v>15</v>
      </c>
      <c r="AF183" s="364">
        <f>'DATI STRUTTURA'!H85</f>
        <v>14</v>
      </c>
      <c r="AJ183" s="490">
        <f>IF('Foglio deposito'!$AF$169='Foglio deposito'!AE183,'Foglio deposito'!$N$118,0)+IF('Foglio deposito'!$AF$170='Foglio deposito'!AE183,'Foglio deposito'!$N$119,0)+IF('Foglio deposito'!$AF$171='Foglio deposito'!AE183,'Foglio deposito'!$N$120,0)+IF('Foglio deposito'!$AF$172='Foglio deposito'!AE183,'Foglio deposito'!$N$121,0)+IF('Foglio deposito'!$AF$173='Foglio deposito'!AE183,'Foglio deposito'!$N$122,0)+IF('Foglio deposito'!$AF$174='Foglio deposito'!AE183,'Foglio deposito'!$N$123,0)+IF('Foglio deposito'!$AF$175='Foglio deposito'!AE183,'Foglio deposito'!$N$124,0)+IF('Foglio deposito'!$AF$176='Foglio deposito'!AE183,'Foglio deposito'!$N$125,0)+IF('Foglio deposito'!$AF$177='Foglio deposito'!AE183,'Foglio deposito'!$N$126,0)+IF('Foglio deposito'!$AF$178='Foglio deposito'!AE183,'Foglio deposito'!$N$127,0)+IF('Foglio deposito'!$AF$179='Foglio deposito'!AE183,'Foglio deposito'!$N$128,0)+IF('Foglio deposito'!$AF$180='Foglio deposito'!AE183,'Foglio deposito'!$N$129,0)+IF('Foglio deposito'!$AF$181='Foglio deposito'!AE183,'Foglio deposito'!$N$130,0)+IF('Foglio deposito'!$AF$182='Foglio deposito'!AE183,'Foglio deposito'!$N$131,0)+IF('Foglio deposito'!$AF$183='Foglio deposito'!AE183,'Foglio deposito'!$N$132,0)+IF('Foglio deposito'!$AF$184='Foglio deposito'!AE183,'Foglio deposito'!$N$133,0)+IF('Foglio deposito'!$AF$185='Foglio deposito'!AE183,'Foglio deposito'!$N$134,0)+IF('Foglio deposito'!$AF$186='Foglio deposito'!AE183,'Foglio deposito'!$N$135,0)+IF('Foglio deposito'!$AF$187='Foglio deposito'!AE183,'Foglio deposito'!$N$136,0)+IF('Foglio deposito'!$AF$188='Foglio deposito'!AE183,'Foglio deposito'!$N$137,0)+IF('Foglio deposito'!$AF$189='Foglio deposito'!AE183,'Foglio deposito'!$N$138,0)+IF('Foglio deposito'!$AF$190='Foglio deposito'!AE183,'Foglio deposito'!$N$139,0)+IF('Foglio deposito'!$AF$191='Foglio deposito'!AE183,'Foglio deposito'!$N$140,0)+IF('Foglio deposito'!$AF$192='Foglio deposito'!AE183,'Foglio deposito'!$N$141,0)+IF('Foglio deposito'!$AF$193='Foglio deposito'!AE183,'Foglio deposito'!$N$142,0)+IF('Foglio deposito'!$AF$194='Foglio deposito'!AE183,'Foglio deposito'!$N$144,0)+IF('Foglio deposito'!$AF$195='Foglio deposito'!AE183,'Foglio deposito'!$N$143,0)+IF('Foglio deposito'!$AF$196='Foglio deposito'!AE183,'Foglio deposito'!$N$145,0)+IF('Foglio deposito'!$AF$197='Foglio deposito'!AE183,'Foglio deposito'!$N$146,0)+IF('Foglio deposito'!$AF$198='Foglio deposito'!AE183,'Foglio deposito'!$N$147,0)+IF('Foglio deposito'!$AF$199='Foglio deposito'!AE183,'Foglio deposito'!$N$148,0)+IF('Foglio deposito'!$AF$200='Foglio deposito'!AE183,'Foglio deposito'!$N$149,0)+IF('Foglio deposito'!$AF$201='Foglio deposito'!AE183,'Foglio deposito'!$N$150,0)+IF('Foglio deposito'!$AF$202='Foglio deposito'!AE183,'Foglio deposito'!$N$151,0)+IF('Foglio deposito'!$AF$203='Foglio deposito'!AE183,'Foglio deposito'!$N$152,0)+IF('Foglio deposito'!$AF$204='Foglio deposito'!AE183,'Foglio deposito'!$N$153,0)+IF('Foglio deposito'!$AF$205='Foglio deposito'!AE183,'Foglio deposito'!$N$154,0)+IF('Foglio deposito'!$AF$206='Foglio deposito'!AE183,'Foglio deposito'!$N$155,0)+IF('Foglio deposito'!$AF$207='Foglio deposito'!AE183,'Foglio deposito'!$N$156,0)+IF('Foglio deposito'!$AF$208='Foglio deposito'!AE183,'Foglio deposito'!$N$157,0)+'DATI STRUTTURA'!J36</f>
        <v>11.666399999999999</v>
      </c>
      <c r="AK183" s="490">
        <f>'Foglio deposito'!N132</f>
        <v>12.304</v>
      </c>
    </row>
    <row r="184" spans="2:37" x14ac:dyDescent="0.25">
      <c r="B184" s="161"/>
      <c r="D184" s="161"/>
      <c r="G184" s="97"/>
      <c r="H184" s="97"/>
      <c r="I184" s="96"/>
      <c r="K184" s="116"/>
      <c r="L184" s="116"/>
      <c r="M184" s="115"/>
      <c r="O184" s="5"/>
      <c r="Q184" s="5"/>
      <c r="T184" s="357">
        <f>'RIPARTIZIONE FORZE SISMICHE'!E34+IF('Foglio deposito'!$AF$169='Foglio deposito'!AE184,'RIPARTIZIONE FORZE SISMICHE'!$E$64,0)+IF('Foglio deposito'!$AF$170='Foglio deposito'!AE184,'RIPARTIZIONE FORZE SISMICHE'!$E$65,0)+IF('Foglio deposito'!$AF$171='Foglio deposito'!AE184,'RIPARTIZIONE FORZE SISMICHE'!$E$66,0)+IF('Foglio deposito'!$AF$172='Foglio deposito'!AE184,'RIPARTIZIONE FORZE SISMICHE'!$E$67,0)+IF('Foglio deposito'!$AF$173='Foglio deposito'!AE184,'RIPARTIZIONE FORZE SISMICHE'!$E$68,0)+IF('Foglio deposito'!$AF$174='Foglio deposito'!AE184,'RIPARTIZIONE FORZE SISMICHE'!$E$69,0)+IF('Foglio deposito'!$AF$175='Foglio deposito'!AE184,'RIPARTIZIONE FORZE SISMICHE'!$E$70,0)+IF('Foglio deposito'!$AF$176='Foglio deposito'!AE184,'RIPARTIZIONE FORZE SISMICHE'!$E$71,0)+IF('Foglio deposito'!$AF$177='Foglio deposito'!AE184,'RIPARTIZIONE FORZE SISMICHE'!$E$72,0)+IF('Foglio deposito'!$AF$178='Foglio deposito'!AE184,'RIPARTIZIONE FORZE SISMICHE'!$E$73,0)+IF('Foglio deposito'!$AF$179='Foglio deposito'!AE184,'RIPARTIZIONE FORZE SISMICHE'!$E$74,0)+IF('Foglio deposito'!$AF$180='Foglio deposito'!AE184,'RIPARTIZIONE FORZE SISMICHE'!$E$75,0)+IF('Foglio deposito'!$AF$181='Foglio deposito'!AE184,'RIPARTIZIONE FORZE SISMICHE'!$E$76,0)+IF('Foglio deposito'!$AF$182='Foglio deposito'!AE184,'RIPARTIZIONE FORZE SISMICHE'!$E$77,0)+IF('Foglio deposito'!$AF$183='Foglio deposito'!AE184,'RIPARTIZIONE FORZE SISMICHE'!$E$78,0)+IF('Foglio deposito'!$AF$184='Foglio deposito'!AE184,'RIPARTIZIONE FORZE SISMICHE'!$E$79,0)+IF('Foglio deposito'!$AF$185='Foglio deposito'!AE184,'RIPARTIZIONE FORZE SISMICHE'!$E$80,0)+IF('Foglio deposito'!$AF$186='Foglio deposito'!AE184,'RIPARTIZIONE FORZE SISMICHE'!$E$81,0)+IF('Foglio deposito'!$AF$187='Foglio deposito'!AE184,'RIPARTIZIONE FORZE SISMICHE'!$E$82,0)+IF('Foglio deposito'!$AF$188='Foglio deposito'!AE184,'RIPARTIZIONE FORZE SISMICHE'!$E$83,0)+IF('Foglio deposito'!$AF$189='Foglio deposito'!AE184,'RIPARTIZIONE FORZE SISMICHE'!$E$84,0)+IF('Foglio deposito'!$AF$190='Foglio deposito'!AE184,'RIPARTIZIONE FORZE SISMICHE'!$E$85,0)+IF('Foglio deposito'!$AF$191='Foglio deposito'!AE184,'RIPARTIZIONE FORZE SISMICHE'!$E$86,0)+IF('Foglio deposito'!$AF$192='Foglio deposito'!AE184,'RIPARTIZIONE FORZE SISMICHE'!$E$87,0)+IF('Foglio deposito'!$AF$193='Foglio deposito'!AE184,'RIPARTIZIONE FORZE SISMICHE'!$E$88,0)+IF('Foglio deposito'!$AF$194='Foglio deposito'!AE184,'RIPARTIZIONE FORZE SISMICHE'!$E$89,0)+IF('Foglio deposito'!$AF$195='Foglio deposito'!AE184,'RIPARTIZIONE FORZE SISMICHE'!$E$90,0)+IF('Foglio deposito'!$AF$196='Foglio deposito'!AE184,'RIPARTIZIONE FORZE SISMICHE'!$E$91,0)+IF('Foglio deposito'!$AF$197='Foglio deposito'!AE184,'RIPARTIZIONE FORZE SISMICHE'!$E$92,0)+IF('Foglio deposito'!$AF$198='Foglio deposito'!AE184,'RIPARTIZIONE FORZE SISMICHE'!$E$93,0)+IF('Foglio deposito'!$AF$199='Foglio deposito'!AE184,'RIPARTIZIONE FORZE SISMICHE'!$E$94,0)+IF('Foglio deposito'!$AF$200='Foglio deposito'!AE184,'RIPARTIZIONE FORZE SISMICHE'!$E$95,0)+IF('Foglio deposito'!$AF$201='Foglio deposito'!AE184,'RIPARTIZIONE FORZE SISMICHE'!$E$96,0)+IF('Foglio deposito'!$AF$202='Foglio deposito'!AE184,'RIPARTIZIONE FORZE SISMICHE'!$E$97,0)+IF('Foglio deposito'!$AF$203='Foglio deposito'!AE184,'RIPARTIZIONE FORZE SISMICHE'!$E$98,0)+IF('Foglio deposito'!$AF$204='Foglio deposito'!AE184,'RIPARTIZIONE FORZE SISMICHE'!$E$99,0)+IF('Foglio deposito'!$AF$205='Foglio deposito'!AE184,'RIPARTIZIONE FORZE SISMICHE'!$E$100,0)+IF('Foglio deposito'!$AF$206='Foglio deposito'!AE184,'RIPARTIZIONE FORZE SISMICHE'!$E$101,0)+IF('Foglio deposito'!$AF$207='Foglio deposito'!AE184,'RIPARTIZIONE FORZE SISMICHE'!$E$102,0)+IF('Foglio deposito'!$AF$208='Foglio deposito'!AE184,'RIPARTIZIONE FORZE SISMICHE'!$E$103,0)</f>
        <v>0</v>
      </c>
      <c r="U184" s="356">
        <f>'RIPARTIZIONE FORZE SISMICHE'!F34+IF('Foglio deposito'!$AF$169='Foglio deposito'!AE184,'RIPARTIZIONE FORZE SISMICHE'!$F$64,0)+IF('Foglio deposito'!$AF$170='Foglio deposito'!AE184,'RIPARTIZIONE FORZE SISMICHE'!$F$65,0)+IF('Foglio deposito'!$AF$171='Foglio deposito'!AE184,'RIPARTIZIONE FORZE SISMICHE'!$F$66,0)+IF('Foglio deposito'!$AF$172='Foglio deposito'!AE184,'RIPARTIZIONE FORZE SISMICHE'!$F$67,0)+IF('Foglio deposito'!$AF$173='Foglio deposito'!AE184,'RIPARTIZIONE FORZE SISMICHE'!$F$68,0)+IF('Foglio deposito'!$AF$174='Foglio deposito'!AE184,'RIPARTIZIONE FORZE SISMICHE'!$F$69,0)+IF('Foglio deposito'!$AF$175='Foglio deposito'!AE184,'RIPARTIZIONE FORZE SISMICHE'!$F$70,0)+IF('Foglio deposito'!$AF$176='Foglio deposito'!AE184,'RIPARTIZIONE FORZE SISMICHE'!$F$71,0)+IF('Foglio deposito'!$AF$177='Foglio deposito'!AE184,'RIPARTIZIONE FORZE SISMICHE'!$F$72,0)+IF('Foglio deposito'!$AF$178='Foglio deposito'!AE184,'RIPARTIZIONE FORZE SISMICHE'!$F$73,0)+IF('Foglio deposito'!$AF$179='Foglio deposito'!AE184,'RIPARTIZIONE FORZE SISMICHE'!$F$74,0)+IF('Foglio deposito'!$AF$180='Foglio deposito'!AE184,'RIPARTIZIONE FORZE SISMICHE'!$F$75,0)+IF('Foglio deposito'!$AF$181='Foglio deposito'!AE184,'RIPARTIZIONE FORZE SISMICHE'!$F$76,0)+IF('Foglio deposito'!$AF$182='Foglio deposito'!AE184,'RIPARTIZIONE FORZE SISMICHE'!$F$77,0)+IF('Foglio deposito'!$AF$183='Foglio deposito'!AE184,'RIPARTIZIONE FORZE SISMICHE'!$F$78,0)+IF('Foglio deposito'!$AF$184='Foglio deposito'!AE184,'RIPARTIZIONE FORZE SISMICHE'!$F$79,0)+IF('Foglio deposito'!$AF$185='Foglio deposito'!AE184,'RIPARTIZIONE FORZE SISMICHE'!$F$80,0)+IF('Foglio deposito'!$AF$186='Foglio deposito'!AE184,'RIPARTIZIONE FORZE SISMICHE'!$F$81,0)+IF('Foglio deposito'!$AF$187='Foglio deposito'!AE184,'RIPARTIZIONE FORZE SISMICHE'!$F$82,0)+IF('Foglio deposito'!$AF$188='Foglio deposito'!AE184,'RIPARTIZIONE FORZE SISMICHE'!$F$83,0)+IF('Foglio deposito'!$AF$189='Foglio deposito'!AE184,'RIPARTIZIONE FORZE SISMICHE'!$F$84,0)+IF('Foglio deposito'!$AF$190='Foglio deposito'!AE184,'RIPARTIZIONE FORZE SISMICHE'!$F$85,0)+IF('Foglio deposito'!$AF$191='Foglio deposito'!AE184,'RIPARTIZIONE FORZE SISMICHE'!$F$86,0)+IF('Foglio deposito'!$AF$192='Foglio deposito'!AE184,'RIPARTIZIONE FORZE SISMICHE'!$F$87,0)+IF('Foglio deposito'!$AF$193='Foglio deposito'!AE184,'RIPARTIZIONE FORZE SISMICHE'!$F$88,0)+IF('Foglio deposito'!$AF$194='Foglio deposito'!AE184,'RIPARTIZIONE FORZE SISMICHE'!$F$89,0)+IF('Foglio deposito'!$AF$195='Foglio deposito'!AE184,'RIPARTIZIONE FORZE SISMICHE'!$F$90,0)+IF('Foglio deposito'!$AF$196='Foglio deposito'!AE184,'RIPARTIZIONE FORZE SISMICHE'!$F$91,0)+IF('Foglio deposito'!$AF$197='Foglio deposito'!AE184,'RIPARTIZIONE FORZE SISMICHE'!$F$92,0)+IF('Foglio deposito'!$AF$198='Foglio deposito'!AE184,'RIPARTIZIONE FORZE SISMICHE'!$F$93,0)+IF('Foglio deposito'!$AF$199='Foglio deposito'!AE184,'RIPARTIZIONE FORZE SISMICHE'!$F$94,0)+IF('Foglio deposito'!$AF$200='Foglio deposito'!AE184,'RIPARTIZIONE FORZE SISMICHE'!$F$95,0)+IF('Foglio deposito'!$AF$201='Foglio deposito'!AE184,'RIPARTIZIONE FORZE SISMICHE'!$F$96,0)+IF('Foglio deposito'!$AF$202='Foglio deposito'!AE184,'RIPARTIZIONE FORZE SISMICHE'!$F$97,0)+IF('Foglio deposito'!$AF$203='Foglio deposito'!AE184,'RIPARTIZIONE FORZE SISMICHE'!$F$98,0)+IF('Foglio deposito'!$AF$204='Foglio deposito'!AE184,'RIPARTIZIONE FORZE SISMICHE'!$F$99,0)+IF('Foglio deposito'!$AF$205='Foglio deposito'!AE184,'RIPARTIZIONE FORZE SISMICHE'!$F$100,0)+IF('Foglio deposito'!$AF$206='Foglio deposito'!AE184,'RIPARTIZIONE FORZE SISMICHE'!$F$101,0)+IF('Foglio deposito'!$AF$207='Foglio deposito'!AE184,'RIPARTIZIONE FORZE SISMICHE'!$F$102,0)+IF('Foglio deposito'!$AF$208='Foglio deposito'!AE184,'RIPARTIZIONE FORZE SISMICHE'!$F$103,0)</f>
        <v>114.29675786215259</v>
      </c>
      <c r="V184" s="357">
        <f>'RIPARTIZIONE FORZE SISMICHE'!G34+IF('Foglio deposito'!$AF$169='Foglio deposito'!AE184,'RIPARTIZIONE FORZE SISMICHE'!$G$64,0)+IF('Foglio deposito'!$AF$170='Foglio deposito'!AE184,'RIPARTIZIONE FORZE SISMICHE'!$G$65,0)+IF('Foglio deposito'!$AF$171='Foglio deposito'!AE184,'RIPARTIZIONE FORZE SISMICHE'!$G$66,0)+IF('Foglio deposito'!$AF$172='Foglio deposito'!AE184,'RIPARTIZIONE FORZE SISMICHE'!$G$67,0)+IF('Foglio deposito'!$AF$173='Foglio deposito'!AE184,'RIPARTIZIONE FORZE SISMICHE'!$G$68,0)+IF('Foglio deposito'!$AF$174='Foglio deposito'!AE184,'RIPARTIZIONE FORZE SISMICHE'!$G$69,0)+IF('Foglio deposito'!$AF$175='Foglio deposito'!AE184,'RIPARTIZIONE FORZE SISMICHE'!$G$70,0)+IF('Foglio deposito'!$AF$176='Foglio deposito'!AE184,'RIPARTIZIONE FORZE SISMICHE'!$G$71,0)+IF('Foglio deposito'!$AF$177='Foglio deposito'!AE184,'RIPARTIZIONE FORZE SISMICHE'!$G$72,0)+IF('Foglio deposito'!$AF$178='Foglio deposito'!AE184,'RIPARTIZIONE FORZE SISMICHE'!$G$73,0)+IF('Foglio deposito'!$AF$179='Foglio deposito'!AE184,'RIPARTIZIONE FORZE SISMICHE'!$G$74,0)+IF('Foglio deposito'!$AF$180='Foglio deposito'!AE184,'RIPARTIZIONE FORZE SISMICHE'!$G$75,0)+IF('Foglio deposito'!$AF$181='Foglio deposito'!AE184,'RIPARTIZIONE FORZE SISMICHE'!$G$76,0)+IF('Foglio deposito'!$AF$182='Foglio deposito'!AE184,'RIPARTIZIONE FORZE SISMICHE'!$G$77,0)+IF('Foglio deposito'!$AF$183='Foglio deposito'!AE184,'RIPARTIZIONE FORZE SISMICHE'!$G$78,0)+IF('Foglio deposito'!$AF$184='Foglio deposito'!AE184,'RIPARTIZIONE FORZE SISMICHE'!$G$79,0)+IF('Foglio deposito'!$AF$185='Foglio deposito'!AE184,'RIPARTIZIONE FORZE SISMICHE'!$G$80,0)+IF('Foglio deposito'!$AF$186='Foglio deposito'!AE184,'RIPARTIZIONE FORZE SISMICHE'!$G$81,0)+IF('Foglio deposito'!$AF$187='Foglio deposito'!AE184,'RIPARTIZIONE FORZE SISMICHE'!$G$82,0)+IF('Foglio deposito'!$AF$188='Foglio deposito'!AE184,'RIPARTIZIONE FORZE SISMICHE'!$G$83,0)+IF('Foglio deposito'!$AF$189='Foglio deposito'!AE184,'RIPARTIZIONE FORZE SISMICHE'!$G$84,0)+IF('Foglio deposito'!$AF$190='Foglio deposito'!AE184,'RIPARTIZIONE FORZE SISMICHE'!$G$85,0)+IF('Foglio deposito'!$AF$191='Foglio deposito'!AE184,'RIPARTIZIONE FORZE SISMICHE'!$G$86,0)+IF('Foglio deposito'!$AF$192='Foglio deposito'!AE184,'RIPARTIZIONE FORZE SISMICHE'!$G$87,0)+IF('Foglio deposito'!$AF$193='Foglio deposito'!AE184,'RIPARTIZIONE FORZE SISMICHE'!$G$88,0)+IF('Foglio deposito'!$AF$194='Foglio deposito'!AE184,'RIPARTIZIONE FORZE SISMICHE'!$G$89,0)+IF('Foglio deposito'!$AF$195='Foglio deposito'!AE184,'RIPARTIZIONE FORZE SISMICHE'!$G$90,0)+IF('Foglio deposito'!$AF$196='Foglio deposito'!AE184,'RIPARTIZIONE FORZE SISMICHE'!$G$91,0)+IF('Foglio deposito'!$AF$197='Foglio deposito'!AE184,'RIPARTIZIONE FORZE SISMICHE'!$G$92,0)+IF('Foglio deposito'!$AF$198='Foglio deposito'!AE184,'RIPARTIZIONE FORZE SISMICHE'!$G$93,0)+IF('Foglio deposito'!$AF$199='Foglio deposito'!AE184,'RIPARTIZIONE FORZE SISMICHE'!$G$94,0)+IF('Foglio deposito'!$AF$200='Foglio deposito'!AE184,'RIPARTIZIONE FORZE SISMICHE'!$G$95,0)+IF('Foglio deposito'!$AF$201='Foglio deposito'!AE184,'RIPARTIZIONE FORZE SISMICHE'!$G$96,0)+IF('Foglio deposito'!$AF$202='Foglio deposito'!AE184,'RIPARTIZIONE FORZE SISMICHE'!$G$97,0)+IF('Foglio deposito'!$AF$203='Foglio deposito'!AE184,'RIPARTIZIONE FORZE SISMICHE'!$G$98,0)+IF('Foglio deposito'!$AF$204='Foglio deposito'!AE184,'RIPARTIZIONE FORZE SISMICHE'!$G$99,0)+IF('Foglio deposito'!$AF$205='Foglio deposito'!AE184,'RIPARTIZIONE FORZE SISMICHE'!$G$100,0)+IF('Foglio deposito'!$AF$206='Foglio deposito'!AE184,'RIPARTIZIONE FORZE SISMICHE'!$G$101,0)+IF('Foglio deposito'!$AF$207='Foglio deposito'!AE184,'RIPARTIZIONE FORZE SISMICHE'!$G$102,0)+IF('Foglio deposito'!$AF$208='Foglio deposito'!AE184,'RIPARTIZIONE FORZE SISMICHE'!$G$103,0)</f>
        <v>0</v>
      </c>
      <c r="W184" s="355">
        <f>'RIPARTIZIONE FORZE SISMICHE'!H34+IF('Foglio deposito'!$AF$169='Foglio deposito'!AE184,'RIPARTIZIONE FORZE SISMICHE'!$H$64,0)+IF('Foglio deposito'!$AF$170='Foglio deposito'!AE184,'RIPARTIZIONE FORZE SISMICHE'!$H$65,0)+IF('Foglio deposito'!$AF$171='Foglio deposito'!AE184,'RIPARTIZIONE FORZE SISMICHE'!$H$66,0)+IF('Foglio deposito'!$AF$172='Foglio deposito'!AE184,'RIPARTIZIONE FORZE SISMICHE'!$H$67,0)+IF('Foglio deposito'!$AF$173='Foglio deposito'!AE184,'RIPARTIZIONE FORZE SISMICHE'!$H$67,0)+IF('Foglio deposito'!$AF$174='Foglio deposito'!AE184,'RIPARTIZIONE FORZE SISMICHE'!$H$69,0)+IF('Foglio deposito'!$AF$175='Foglio deposito'!AE184,'RIPARTIZIONE FORZE SISMICHE'!$H$70,0)+IF('Foglio deposito'!$AF$176='Foglio deposito'!AE184,'RIPARTIZIONE FORZE SISMICHE'!$H$71,0)+IF('Foglio deposito'!$AF$177='Foglio deposito'!AE184,'RIPARTIZIONE FORZE SISMICHE'!$H$72,0)+IF('Foglio deposito'!$AF$178='Foglio deposito'!AE184,'RIPARTIZIONE FORZE SISMICHE'!$H$73,0)+IF('Foglio deposito'!$AF$179='Foglio deposito'!AE184,'RIPARTIZIONE FORZE SISMICHE'!$H$74,0)+IF('Foglio deposito'!$AF$180='Foglio deposito'!AE184,'RIPARTIZIONE FORZE SISMICHE'!$H$75,0)+IF('Foglio deposito'!$AF$181='Foglio deposito'!AE184,'RIPARTIZIONE FORZE SISMICHE'!$H$76,0)+IF('Foglio deposito'!$AF$182='Foglio deposito'!AE184,'RIPARTIZIONE FORZE SISMICHE'!$H$77,0)+IF('Foglio deposito'!$AF$183='Foglio deposito'!AE184,'RIPARTIZIONE FORZE SISMICHE'!$H$78,0)+IF('Foglio deposito'!$AF$184='Foglio deposito'!AE184,'RIPARTIZIONE FORZE SISMICHE'!$H$79,0)+IF('Foglio deposito'!$AF$185='Foglio deposito'!AE184,'RIPARTIZIONE FORZE SISMICHE'!$H$80,0)+IF('Foglio deposito'!$AF$186='Foglio deposito'!AE184,'RIPARTIZIONE FORZE SISMICHE'!$H$81,0)+IF('Foglio deposito'!$AF$187='Foglio deposito'!AE184,'RIPARTIZIONE FORZE SISMICHE'!$H$82,0)+IF('Foglio deposito'!$AF$188='Foglio deposito'!AE184,'RIPARTIZIONE FORZE SISMICHE'!$H$83,0)+IF('Foglio deposito'!$AF$189='Foglio deposito'!AE184,'RIPARTIZIONE FORZE SISMICHE'!$H$84,0)+IF('Foglio deposito'!$AF$190='Foglio deposito'!AE184,'RIPARTIZIONE FORZE SISMICHE'!$H$85,0)+IF('Foglio deposito'!$AF$191='Foglio deposito'!AE184,'RIPARTIZIONE FORZE SISMICHE'!$H$86,0)+IF('Foglio deposito'!$AF$192='Foglio deposito'!AE184,'RIPARTIZIONE FORZE SISMICHE'!$H$87,0)+IF('Foglio deposito'!$AF$193='Foglio deposito'!AE184,'RIPARTIZIONE FORZE SISMICHE'!$H$88,0)+IF('Foglio deposito'!$AF$194='Foglio deposito'!AE184,'RIPARTIZIONE FORZE SISMICHE'!$H$89,0)+IF('Foglio deposito'!$AF$195='Foglio deposito'!AE184,'RIPARTIZIONE FORZE SISMICHE'!$H$90,0)+IF('Foglio deposito'!$AF$196='Foglio deposito'!AE184,'RIPARTIZIONE FORZE SISMICHE'!$H$91,0)+IF('Foglio deposito'!$AF$197='Foglio deposito'!AE184,'RIPARTIZIONE FORZE SISMICHE'!$H$92,0)+IF('Foglio deposito'!$AF$198='Foglio deposito'!AE184,'RIPARTIZIONE FORZE SISMICHE'!$H$93,0)+IF('Foglio deposito'!$AF$199='Foglio deposito'!AE184,'RIPARTIZIONE FORZE SISMICHE'!$H$94,0)+IF('Foglio deposito'!$AF$200='Foglio deposito'!AE184,'RIPARTIZIONE FORZE SISMICHE'!$H$95,0)+IF('Foglio deposito'!$AF$201='Foglio deposito'!AE184,'RIPARTIZIONE FORZE SISMICHE'!$H$96,0)+IF('Foglio deposito'!$AF$202='Foglio deposito'!AE184,'RIPARTIZIONE FORZE SISMICHE'!$H$97,0)+IF('Foglio deposito'!$AF$203='Foglio deposito'!AE184,'RIPARTIZIONE FORZE SISMICHE'!$H$98,0)+IF('Foglio deposito'!$AF$204='Foglio deposito'!AE184,'RIPARTIZIONE FORZE SISMICHE'!$H$99,0)+IF('Foglio deposito'!$AF$205='Foglio deposito'!AE184,'RIPARTIZIONE FORZE SISMICHE'!$H$100,0)+IF('Foglio deposito'!$AF$206='Foglio deposito'!AE184,'RIPARTIZIONE FORZE SISMICHE'!$H$101,0)+IF('Foglio deposito'!$AF$207='Foglio deposito'!AE184,'RIPARTIZIONE FORZE SISMICHE'!$H$102,0)+IF('Foglio deposito'!$AF$208='Foglio deposito'!AE184,'RIPARTIZIONE FORZE SISMICHE'!$H$103,0)</f>
        <v>121.8643096385332</v>
      </c>
      <c r="X184" s="142"/>
      <c r="Y184" s="142">
        <f>IF('Foglio deposito'!$AF$169='Foglio deposito'!AE184,'RIPARTIZIONE FORZE SISMICHE'!$G$64,0)+IF('Foglio deposito'!$AF$170='Foglio deposito'!AE184,'RIPARTIZIONE FORZE SISMICHE'!$G$65,0)+IF('Foglio deposito'!$AF$171='Foglio deposito'!AE184,'RIPARTIZIONE FORZE SISMICHE'!$G$66,0)+IF('Foglio deposito'!$AF$172='Foglio deposito'!AE184,'RIPARTIZIONE FORZE SISMICHE'!$G$67,0)+IF('Foglio deposito'!$AF$173='Foglio deposito'!AE184,'RIPARTIZIONE FORZE SISMICHE'!$G$68,0)+IF('Foglio deposito'!$AF$174='Foglio deposito'!AE184,'RIPARTIZIONE FORZE SISMICHE'!$G$69,0)+IF('Foglio deposito'!$AF$175='Foglio deposito'!AE184,'RIPARTIZIONE FORZE SISMICHE'!$G$70,0)+IF('Foglio deposito'!$AF$176='Foglio deposito'!AE184,'RIPARTIZIONE FORZE SISMICHE'!$G$71,0)+IF('Foglio deposito'!$AF$177='Foglio deposito'!AE184,'RIPARTIZIONE FORZE SISMICHE'!$G$72,0)+IF('Foglio deposito'!$AF$178='Foglio deposito'!AE184,'RIPARTIZIONE FORZE SISMICHE'!$G$73,0)+IF('Foglio deposito'!$AF$179='Foglio deposito'!AE184,'RIPARTIZIONE FORZE SISMICHE'!$G$74,0)+IF('Foglio deposito'!$AF$180='Foglio deposito'!AE184,'RIPARTIZIONE FORZE SISMICHE'!$G$75,0)+IF('Foglio deposito'!$AF$181='Foglio deposito'!AE184,'RIPARTIZIONE FORZE SISMICHE'!$G$76,0)+IF('Foglio deposito'!$AF$182='Foglio deposito'!AE184,'RIPARTIZIONE FORZE SISMICHE'!$G$77,0)+IF('Foglio deposito'!$AF$183='Foglio deposito'!AE184,'RIPARTIZIONE FORZE SISMICHE'!$G$78,0)+IF('Foglio deposito'!$AF$184='Foglio deposito'!AE184,'RIPARTIZIONE FORZE SISMICHE'!$G$79,0)+IF('Foglio deposito'!$AF$185='Foglio deposito'!AE184,'RIPARTIZIONE FORZE SISMICHE'!$G$80,0)+IF('Foglio deposito'!$AF$186='Foglio deposito'!AE184,'RIPARTIZIONE FORZE SISMICHE'!$G$81,0)+IF('Foglio deposito'!$AF$187='Foglio deposito'!AE184,'RIPARTIZIONE FORZE SISMICHE'!$G$82,0)+IF('Foglio deposito'!$AF$188='Foglio deposito'!AE184,'RIPARTIZIONE FORZE SISMICHE'!$G$83,0)+IF('Foglio deposito'!$AF$189='Foglio deposito'!AE184,'RIPARTIZIONE FORZE SISMICHE'!$G$84,0)+IF('Foglio deposito'!$AF$190='Foglio deposito'!AE184,'RIPARTIZIONE FORZE SISMICHE'!$G$85,0)+IF('Foglio deposito'!$AF$191='Foglio deposito'!AE184,'RIPARTIZIONE FORZE SISMICHE'!$G$86,0)+IF('Foglio deposito'!$AF$192='Foglio deposito'!AE184,'RIPARTIZIONE FORZE SISMICHE'!$G$87,0)+IF('Foglio deposito'!$AF$193='Foglio deposito'!AE184,'RIPARTIZIONE FORZE SISMICHE'!$G$88,0)+IF('Foglio deposito'!$AF$194='Foglio deposito'!AE184,'RIPARTIZIONE FORZE SISMICHE'!$G$89,0)+IF('Foglio deposito'!$AF$195='Foglio deposito'!AE184,'RIPARTIZIONE FORZE SISMICHE'!$G$90,0)+IF('Foglio deposito'!$AF$196='Foglio deposito'!AE184,'RIPARTIZIONE FORZE SISMICHE'!$G$91,0)+IF('Foglio deposito'!$AF$197='Foglio deposito'!AE184,'RIPARTIZIONE FORZE SISMICHE'!$G$92,0)+IF('Foglio deposito'!$AF$198='Foglio deposito'!AE184,'RIPARTIZIONE FORZE SISMICHE'!$G$93,0)+IF('Foglio deposito'!$AF$199='Foglio deposito'!AE184,'RIPARTIZIONE FORZE SISMICHE'!$G$94,0)+IF('Foglio deposito'!$AF$200='Foglio deposito'!AE184,'RIPARTIZIONE FORZE SISMICHE'!$G$95,0)+IF('Foglio deposito'!$AF$201='Foglio deposito'!AE184,'RIPARTIZIONE FORZE SISMICHE'!$G$96,0)+IF('Foglio deposito'!$AF$202='Foglio deposito'!AE184,'RIPARTIZIONE FORZE SISMICHE'!$G$97,0)+IF('Foglio deposito'!$AF$203='Foglio deposito'!AE184,'RIPARTIZIONE FORZE SISMICHE'!$G$98,0)+IF('Foglio deposito'!$AF$204='Foglio deposito'!AE184,'RIPARTIZIONE FORZE SISMICHE'!$G$99,0)+IF('Foglio deposito'!$AF$205='Foglio deposito'!AE184,'RIPARTIZIONE FORZE SISMICHE'!$G$100,0)+IF('Foglio deposito'!$AF$206='Foglio deposito'!AE184,'RIPARTIZIONE FORZE SISMICHE'!$G$101,0)+IF('Foglio deposito'!$AF$207='Foglio deposito'!AE184,'RIPARTIZIONE FORZE SISMICHE'!$G$102,0)+IF('Foglio deposito'!$AF$208='Foglio deposito'!AE184,'RIPARTIZIONE FORZE SISMICHE'!$G$103,0)</f>
        <v>0</v>
      </c>
      <c r="Z184" s="142">
        <f>IF('Foglio deposito'!$AF$169='Foglio deposito'!AE184,'RIPARTIZIONE FORZE SISMICHE'!$H$64,0)+IF('Foglio deposito'!$AF$170='Foglio deposito'!AE184,'RIPARTIZIONE FORZE SISMICHE'!$H$65,0)+IF('Foglio deposito'!$AF$171='Foglio deposito'!AE184,'RIPARTIZIONE FORZE SISMICHE'!$H$66,0)+IF('Foglio deposito'!$AF$172='Foglio deposito'!AE184,'RIPARTIZIONE FORZE SISMICHE'!$H$67,0)+IF('Foglio deposito'!$AF$173='Foglio deposito'!AE184,'RIPARTIZIONE FORZE SISMICHE'!$H$67,0)+IF('Foglio deposito'!$AF$174='Foglio deposito'!AE184,'RIPARTIZIONE FORZE SISMICHE'!$H$69,0)+IF('Foglio deposito'!$AF$175='Foglio deposito'!AE184,'RIPARTIZIONE FORZE SISMICHE'!$H$70,0)+IF('Foglio deposito'!$AF$176='Foglio deposito'!AE184,'RIPARTIZIONE FORZE SISMICHE'!$H$71,0)+IF('Foglio deposito'!$AF$177='Foglio deposito'!AE184,'RIPARTIZIONE FORZE SISMICHE'!$H$72,0)+IF('Foglio deposito'!$AF$178='Foglio deposito'!AE184,'RIPARTIZIONE FORZE SISMICHE'!$H$73,0)+IF('Foglio deposito'!$AF$179='Foglio deposito'!AE184,'RIPARTIZIONE FORZE SISMICHE'!$H$74,0)+IF('Foglio deposito'!$AF$180='Foglio deposito'!AE184,'RIPARTIZIONE FORZE SISMICHE'!$H$75,0)+IF('Foglio deposito'!$AF$181='Foglio deposito'!AE184,'RIPARTIZIONE FORZE SISMICHE'!$H$76,0)+IF('Foglio deposito'!$AF$182='Foglio deposito'!AE184,'RIPARTIZIONE FORZE SISMICHE'!$H$77,0)+IF('Foglio deposito'!$AF$183='Foglio deposito'!AE184,'RIPARTIZIONE FORZE SISMICHE'!$H$78,0)+IF('Foglio deposito'!$AF$184='Foglio deposito'!AE184,'RIPARTIZIONE FORZE SISMICHE'!$H$79,0)+IF('Foglio deposito'!$AF$185='Foglio deposito'!AE184,'RIPARTIZIONE FORZE SISMICHE'!$H$80,0)+IF('Foglio deposito'!$AF$186='Foglio deposito'!AE184,'RIPARTIZIONE FORZE SISMICHE'!$H$81,0)+IF('Foglio deposito'!$AF$187='Foglio deposito'!AE184,'RIPARTIZIONE FORZE SISMICHE'!$H$82,0)+IF('Foglio deposito'!$AF$188='Foglio deposito'!AE184,'RIPARTIZIONE FORZE SISMICHE'!$H$83,0)+IF('Foglio deposito'!$AF$189='Foglio deposito'!AE184,'RIPARTIZIONE FORZE SISMICHE'!$H$84,0)+IF('Foglio deposito'!$AF$190='Foglio deposito'!AE184,'RIPARTIZIONE FORZE SISMICHE'!$H$85,0)+IF('Foglio deposito'!$AF$191='Foglio deposito'!AE184,'RIPARTIZIONE FORZE SISMICHE'!$H$86,0)+IF('Foglio deposito'!$AF$192='Foglio deposito'!AE184,'RIPARTIZIONE FORZE SISMICHE'!$H$87,0)+IF('Foglio deposito'!$AF$193='Foglio deposito'!AE184,'RIPARTIZIONE FORZE SISMICHE'!$H$88,0)+IF('Foglio deposito'!$AF$194='Foglio deposito'!AE184,'RIPARTIZIONE FORZE SISMICHE'!$H$89,0)+IF('Foglio deposito'!$AF$195='Foglio deposito'!AE184,'RIPARTIZIONE FORZE SISMICHE'!$H$90,0)+IF('Foglio deposito'!$AF$196='Foglio deposito'!AE184,'RIPARTIZIONE FORZE SISMICHE'!$H$91,0)+IF('Foglio deposito'!$AF$197='Foglio deposito'!AE184,'RIPARTIZIONE FORZE SISMICHE'!$H$92,0)+IF('Foglio deposito'!$AF$198='Foglio deposito'!AE184,'RIPARTIZIONE FORZE SISMICHE'!$H$93,0)+IF('Foglio deposito'!$AF$199='Foglio deposito'!AE184,'RIPARTIZIONE FORZE SISMICHE'!$H$94,0)+IF('Foglio deposito'!$AF$200='Foglio deposito'!AE184,'RIPARTIZIONE FORZE SISMICHE'!$H$95,0)+IF('Foglio deposito'!$AF$201='Foglio deposito'!AE184,'RIPARTIZIONE FORZE SISMICHE'!$H$96,0)+IF('Foglio deposito'!$AF$202='Foglio deposito'!AE184,'RIPARTIZIONE FORZE SISMICHE'!$H$97,0)+IF('Foglio deposito'!$AF$203='Foglio deposito'!AE184,'RIPARTIZIONE FORZE SISMICHE'!$H$98,0)+IF('Foglio deposito'!$AF$204='Foglio deposito'!AE184,'RIPARTIZIONE FORZE SISMICHE'!$H$99,0)+IF('Foglio deposito'!$AF$205='Foglio deposito'!AE184,'RIPARTIZIONE FORZE SISMICHE'!$H$100,0)+IF('Foglio deposito'!$AF$206='Foglio deposito'!AE184,'RIPARTIZIONE FORZE SISMICHE'!$H$101,0)+IF('Foglio deposito'!$AF$207='Foglio deposito'!AE184,'RIPARTIZIONE FORZE SISMICHE'!$H$102,0)+IF('Foglio deposito'!$AF$208='Foglio deposito'!AE184,'RIPARTIZIONE FORZE SISMICHE'!$H$103,0)</f>
        <v>82.536433427093755</v>
      </c>
      <c r="AB184" s="354">
        <f>'DATI STRUTTURA'!B36</f>
        <v>15</v>
      </c>
      <c r="AC184" s="359">
        <f>'DATI STRUTTURA'!H85</f>
        <v>14</v>
      </c>
      <c r="AE184" s="362">
        <f>'DATI STRUTTURA'!B37</f>
        <v>16</v>
      </c>
      <c r="AF184" s="364">
        <f>'DATI STRUTTURA'!H86</f>
        <v>15</v>
      </c>
      <c r="AJ184" s="490">
        <f>IF('Foglio deposito'!$AF$169='Foglio deposito'!AE184,'Foglio deposito'!$N$118,0)+IF('Foglio deposito'!$AF$170='Foglio deposito'!AE184,'Foglio deposito'!$N$119,0)+IF('Foglio deposito'!$AF$171='Foglio deposito'!AE184,'Foglio deposito'!$N$120,0)+IF('Foglio deposito'!$AF$172='Foglio deposito'!AE184,'Foglio deposito'!$N$121,0)+IF('Foglio deposito'!$AF$173='Foglio deposito'!AE184,'Foglio deposito'!$N$122,0)+IF('Foglio deposito'!$AF$174='Foglio deposito'!AE184,'Foglio deposito'!$N$123,0)+IF('Foglio deposito'!$AF$175='Foglio deposito'!AE184,'Foglio deposito'!$N$124,0)+IF('Foglio deposito'!$AF$176='Foglio deposito'!AE184,'Foglio deposito'!$N$125,0)+IF('Foglio deposito'!$AF$177='Foglio deposito'!AE184,'Foglio deposito'!$N$126,0)+IF('Foglio deposito'!$AF$178='Foglio deposito'!AE184,'Foglio deposito'!$N$127,0)+IF('Foglio deposito'!$AF$179='Foglio deposito'!AE184,'Foglio deposito'!$N$128,0)+IF('Foglio deposito'!$AF$180='Foglio deposito'!AE184,'Foglio deposito'!$N$129,0)+IF('Foglio deposito'!$AF$181='Foglio deposito'!AE184,'Foglio deposito'!$N$130,0)+IF('Foglio deposito'!$AF$182='Foglio deposito'!AE184,'Foglio deposito'!$N$131,0)+IF('Foglio deposito'!$AF$183='Foglio deposito'!AE184,'Foglio deposito'!$N$132,0)+IF('Foglio deposito'!$AF$184='Foglio deposito'!AE184,'Foglio deposito'!$N$133,0)+IF('Foglio deposito'!$AF$185='Foglio deposito'!AE184,'Foglio deposito'!$N$134,0)+IF('Foglio deposito'!$AF$186='Foglio deposito'!AE184,'Foglio deposito'!$N$135,0)+IF('Foglio deposito'!$AF$187='Foglio deposito'!AE184,'Foglio deposito'!$N$136,0)+IF('Foglio deposito'!$AF$188='Foglio deposito'!AE184,'Foglio deposito'!$N$137,0)+IF('Foglio deposito'!$AF$189='Foglio deposito'!AE184,'Foglio deposito'!$N$138,0)+IF('Foglio deposito'!$AF$190='Foglio deposito'!AE184,'Foglio deposito'!$N$139,0)+IF('Foglio deposito'!$AF$191='Foglio deposito'!AE184,'Foglio deposito'!$N$140,0)+IF('Foglio deposito'!$AF$192='Foglio deposito'!AE184,'Foglio deposito'!$N$141,0)+IF('Foglio deposito'!$AF$193='Foglio deposito'!AE184,'Foglio deposito'!$N$142,0)+IF('Foglio deposito'!$AF$194='Foglio deposito'!AE184,'Foglio deposito'!$N$144,0)+IF('Foglio deposito'!$AF$195='Foglio deposito'!AE184,'Foglio deposito'!$N$143,0)+IF('Foglio deposito'!$AF$196='Foglio deposito'!AE184,'Foglio deposito'!$N$145,0)+IF('Foglio deposito'!$AF$197='Foglio deposito'!AE184,'Foglio deposito'!$N$146,0)+IF('Foglio deposito'!$AF$198='Foglio deposito'!AE184,'Foglio deposito'!$N$147,0)+IF('Foglio deposito'!$AF$199='Foglio deposito'!AE184,'Foglio deposito'!$N$148,0)+IF('Foglio deposito'!$AF$200='Foglio deposito'!AE184,'Foglio deposito'!$N$149,0)+IF('Foglio deposito'!$AF$201='Foglio deposito'!AE184,'Foglio deposito'!$N$150,0)+IF('Foglio deposito'!$AF$202='Foglio deposito'!AE184,'Foglio deposito'!$N$151,0)+IF('Foglio deposito'!$AF$203='Foglio deposito'!AE184,'Foglio deposito'!$N$152,0)+IF('Foglio deposito'!$AF$204='Foglio deposito'!AE184,'Foglio deposito'!$N$153,0)+IF('Foglio deposito'!$AF$205='Foglio deposito'!AE184,'Foglio deposito'!$N$154,0)+IF('Foglio deposito'!$AF$206='Foglio deposito'!AE184,'Foglio deposito'!$N$155,0)+IF('Foglio deposito'!$AF$207='Foglio deposito'!AE184,'Foglio deposito'!$N$156,0)+IF('Foglio deposito'!$AF$208='Foglio deposito'!AE184,'Foglio deposito'!$N$157,0)+'DATI STRUTTURA'!J37</f>
        <v>44.188000000000002</v>
      </c>
      <c r="AK184" s="490">
        <f>'Foglio deposito'!N133</f>
        <v>6.8664000000000005</v>
      </c>
    </row>
    <row r="185" spans="2:37" x14ac:dyDescent="0.25">
      <c r="B185" s="161"/>
      <c r="D185" s="161"/>
      <c r="G185" s="97"/>
      <c r="H185" s="97"/>
      <c r="I185" s="96"/>
      <c r="K185" s="116"/>
      <c r="L185" s="116"/>
      <c r="M185" s="115"/>
      <c r="O185" s="5"/>
      <c r="Q185" s="5"/>
      <c r="T185" s="357">
        <f>'RIPARTIZIONE FORZE SISMICHE'!E35+IF('Foglio deposito'!$AF$169='Foglio deposito'!AE185,'RIPARTIZIONE FORZE SISMICHE'!$E$64,0)+IF('Foglio deposito'!$AF$170='Foglio deposito'!AE185,'RIPARTIZIONE FORZE SISMICHE'!$E$65,0)+IF('Foglio deposito'!$AF$171='Foglio deposito'!AE185,'RIPARTIZIONE FORZE SISMICHE'!$E$66,0)+IF('Foglio deposito'!$AF$172='Foglio deposito'!AE185,'RIPARTIZIONE FORZE SISMICHE'!$E$67,0)+IF('Foglio deposito'!$AF$173='Foglio deposito'!AE185,'RIPARTIZIONE FORZE SISMICHE'!$E$68,0)+IF('Foglio deposito'!$AF$174='Foglio deposito'!AE185,'RIPARTIZIONE FORZE SISMICHE'!$E$69,0)+IF('Foglio deposito'!$AF$175='Foglio deposito'!AE185,'RIPARTIZIONE FORZE SISMICHE'!$E$70,0)+IF('Foglio deposito'!$AF$176='Foglio deposito'!AE185,'RIPARTIZIONE FORZE SISMICHE'!$E$71,0)+IF('Foglio deposito'!$AF$177='Foglio deposito'!AE185,'RIPARTIZIONE FORZE SISMICHE'!$E$72,0)+IF('Foglio deposito'!$AF$178='Foglio deposito'!AE185,'RIPARTIZIONE FORZE SISMICHE'!$E$73,0)+IF('Foglio deposito'!$AF$179='Foglio deposito'!AE185,'RIPARTIZIONE FORZE SISMICHE'!$E$74,0)+IF('Foglio deposito'!$AF$180='Foglio deposito'!AE185,'RIPARTIZIONE FORZE SISMICHE'!$E$75,0)+IF('Foglio deposito'!$AF$181='Foglio deposito'!AE185,'RIPARTIZIONE FORZE SISMICHE'!$E$76,0)+IF('Foglio deposito'!$AF$182='Foglio deposito'!AE185,'RIPARTIZIONE FORZE SISMICHE'!$E$77,0)+IF('Foglio deposito'!$AF$183='Foglio deposito'!AE185,'RIPARTIZIONE FORZE SISMICHE'!$E$78,0)+IF('Foglio deposito'!$AF$184='Foglio deposito'!AE185,'RIPARTIZIONE FORZE SISMICHE'!$E$79,0)+IF('Foglio deposito'!$AF$185='Foglio deposito'!AE185,'RIPARTIZIONE FORZE SISMICHE'!$E$80,0)+IF('Foglio deposito'!$AF$186='Foglio deposito'!AE185,'RIPARTIZIONE FORZE SISMICHE'!$E$81,0)+IF('Foglio deposito'!$AF$187='Foglio deposito'!AE185,'RIPARTIZIONE FORZE SISMICHE'!$E$82,0)+IF('Foglio deposito'!$AF$188='Foglio deposito'!AE185,'RIPARTIZIONE FORZE SISMICHE'!$E$83,0)+IF('Foglio deposito'!$AF$189='Foglio deposito'!AE185,'RIPARTIZIONE FORZE SISMICHE'!$E$84,0)+IF('Foglio deposito'!$AF$190='Foglio deposito'!AE185,'RIPARTIZIONE FORZE SISMICHE'!$E$85,0)+IF('Foglio deposito'!$AF$191='Foglio deposito'!AE185,'RIPARTIZIONE FORZE SISMICHE'!$E$86,0)+IF('Foglio deposito'!$AF$192='Foglio deposito'!AE185,'RIPARTIZIONE FORZE SISMICHE'!$E$87,0)+IF('Foglio deposito'!$AF$193='Foglio deposito'!AE185,'RIPARTIZIONE FORZE SISMICHE'!$E$88,0)+IF('Foglio deposito'!$AF$194='Foglio deposito'!AE185,'RIPARTIZIONE FORZE SISMICHE'!$E$89,0)+IF('Foglio deposito'!$AF$195='Foglio deposito'!AE185,'RIPARTIZIONE FORZE SISMICHE'!$E$90,0)+IF('Foglio deposito'!$AF$196='Foglio deposito'!AE185,'RIPARTIZIONE FORZE SISMICHE'!$E$91,0)+IF('Foglio deposito'!$AF$197='Foglio deposito'!AE185,'RIPARTIZIONE FORZE SISMICHE'!$E$92,0)+IF('Foglio deposito'!$AF$198='Foglio deposito'!AE185,'RIPARTIZIONE FORZE SISMICHE'!$E$93,0)+IF('Foglio deposito'!$AF$199='Foglio deposito'!AE185,'RIPARTIZIONE FORZE SISMICHE'!$E$94,0)+IF('Foglio deposito'!$AF$200='Foglio deposito'!AE185,'RIPARTIZIONE FORZE SISMICHE'!$E$95,0)+IF('Foglio deposito'!$AF$201='Foglio deposito'!AE185,'RIPARTIZIONE FORZE SISMICHE'!$E$96,0)+IF('Foglio deposito'!$AF$202='Foglio deposito'!AE185,'RIPARTIZIONE FORZE SISMICHE'!$E$97,0)+IF('Foglio deposito'!$AF$203='Foglio deposito'!AE185,'RIPARTIZIONE FORZE SISMICHE'!$E$98,0)+IF('Foglio deposito'!$AF$204='Foglio deposito'!AE185,'RIPARTIZIONE FORZE SISMICHE'!$E$99,0)+IF('Foglio deposito'!$AF$205='Foglio deposito'!AE185,'RIPARTIZIONE FORZE SISMICHE'!$E$100,0)+IF('Foglio deposito'!$AF$206='Foglio deposito'!AE185,'RIPARTIZIONE FORZE SISMICHE'!$E$101,0)+IF('Foglio deposito'!$AF$207='Foglio deposito'!AE185,'RIPARTIZIONE FORZE SISMICHE'!$E$102,0)+IF('Foglio deposito'!$AF$208='Foglio deposito'!AE185,'RIPARTIZIONE FORZE SISMICHE'!$E$103,0)</f>
        <v>0</v>
      </c>
      <c r="U185" s="356">
        <f>'RIPARTIZIONE FORZE SISMICHE'!F35+IF('Foglio deposito'!$AF$169='Foglio deposito'!AE185,'RIPARTIZIONE FORZE SISMICHE'!$F$64,0)+IF('Foglio deposito'!$AF$170='Foglio deposito'!AE185,'RIPARTIZIONE FORZE SISMICHE'!$F$65,0)+IF('Foglio deposito'!$AF$171='Foglio deposito'!AE185,'RIPARTIZIONE FORZE SISMICHE'!$F$66,0)+IF('Foglio deposito'!$AF$172='Foglio deposito'!AE185,'RIPARTIZIONE FORZE SISMICHE'!$F$67,0)+IF('Foglio deposito'!$AF$173='Foglio deposito'!AE185,'RIPARTIZIONE FORZE SISMICHE'!$F$68,0)+IF('Foglio deposito'!$AF$174='Foglio deposito'!AE185,'RIPARTIZIONE FORZE SISMICHE'!$F$69,0)+IF('Foglio deposito'!$AF$175='Foglio deposito'!AE185,'RIPARTIZIONE FORZE SISMICHE'!$F$70,0)+IF('Foglio deposito'!$AF$176='Foglio deposito'!AE185,'RIPARTIZIONE FORZE SISMICHE'!$F$71,0)+IF('Foglio deposito'!$AF$177='Foglio deposito'!AE185,'RIPARTIZIONE FORZE SISMICHE'!$F$72,0)+IF('Foglio deposito'!$AF$178='Foglio deposito'!AE185,'RIPARTIZIONE FORZE SISMICHE'!$F$73,0)+IF('Foglio deposito'!$AF$179='Foglio deposito'!AE185,'RIPARTIZIONE FORZE SISMICHE'!$F$74,0)+IF('Foglio deposito'!$AF$180='Foglio deposito'!AE185,'RIPARTIZIONE FORZE SISMICHE'!$F$75,0)+IF('Foglio deposito'!$AF$181='Foglio deposito'!AE185,'RIPARTIZIONE FORZE SISMICHE'!$F$76,0)+IF('Foglio deposito'!$AF$182='Foglio deposito'!AE185,'RIPARTIZIONE FORZE SISMICHE'!$F$77,0)+IF('Foglio deposito'!$AF$183='Foglio deposito'!AE185,'RIPARTIZIONE FORZE SISMICHE'!$F$78,0)+IF('Foglio deposito'!$AF$184='Foglio deposito'!AE185,'RIPARTIZIONE FORZE SISMICHE'!$F$79,0)+IF('Foglio deposito'!$AF$185='Foglio deposito'!AE185,'RIPARTIZIONE FORZE SISMICHE'!$F$80,0)+IF('Foglio deposito'!$AF$186='Foglio deposito'!AE185,'RIPARTIZIONE FORZE SISMICHE'!$F$81,0)+IF('Foglio deposito'!$AF$187='Foglio deposito'!AE185,'RIPARTIZIONE FORZE SISMICHE'!$F$82,0)+IF('Foglio deposito'!$AF$188='Foglio deposito'!AE185,'RIPARTIZIONE FORZE SISMICHE'!$F$83,0)+IF('Foglio deposito'!$AF$189='Foglio deposito'!AE185,'RIPARTIZIONE FORZE SISMICHE'!$F$84,0)+IF('Foglio deposito'!$AF$190='Foglio deposito'!AE185,'RIPARTIZIONE FORZE SISMICHE'!$F$85,0)+IF('Foglio deposito'!$AF$191='Foglio deposito'!AE185,'RIPARTIZIONE FORZE SISMICHE'!$F$86,0)+IF('Foglio deposito'!$AF$192='Foglio deposito'!AE185,'RIPARTIZIONE FORZE SISMICHE'!$F$87,0)+IF('Foglio deposito'!$AF$193='Foglio deposito'!AE185,'RIPARTIZIONE FORZE SISMICHE'!$F$88,0)+IF('Foglio deposito'!$AF$194='Foglio deposito'!AE185,'RIPARTIZIONE FORZE SISMICHE'!$F$89,0)+IF('Foglio deposito'!$AF$195='Foglio deposito'!AE185,'RIPARTIZIONE FORZE SISMICHE'!$F$90,0)+IF('Foglio deposito'!$AF$196='Foglio deposito'!AE185,'RIPARTIZIONE FORZE SISMICHE'!$F$91,0)+IF('Foglio deposito'!$AF$197='Foglio deposito'!AE185,'RIPARTIZIONE FORZE SISMICHE'!$F$92,0)+IF('Foglio deposito'!$AF$198='Foglio deposito'!AE185,'RIPARTIZIONE FORZE SISMICHE'!$F$93,0)+IF('Foglio deposito'!$AF$199='Foglio deposito'!AE185,'RIPARTIZIONE FORZE SISMICHE'!$F$94,0)+IF('Foglio deposito'!$AF$200='Foglio deposito'!AE185,'RIPARTIZIONE FORZE SISMICHE'!$F$95,0)+IF('Foglio deposito'!$AF$201='Foglio deposito'!AE185,'RIPARTIZIONE FORZE SISMICHE'!$F$96,0)+IF('Foglio deposito'!$AF$202='Foglio deposito'!AE185,'RIPARTIZIONE FORZE SISMICHE'!$F$97,0)+IF('Foglio deposito'!$AF$203='Foglio deposito'!AE185,'RIPARTIZIONE FORZE SISMICHE'!$F$98,0)+IF('Foglio deposito'!$AF$204='Foglio deposito'!AE185,'RIPARTIZIONE FORZE SISMICHE'!$F$99,0)+IF('Foglio deposito'!$AF$205='Foglio deposito'!AE185,'RIPARTIZIONE FORZE SISMICHE'!$F$100,0)+IF('Foglio deposito'!$AF$206='Foglio deposito'!AE185,'RIPARTIZIONE FORZE SISMICHE'!$F$101,0)+IF('Foglio deposito'!$AF$207='Foglio deposito'!AE185,'RIPARTIZIONE FORZE SISMICHE'!$F$102,0)+IF('Foglio deposito'!$AF$208='Foglio deposito'!AE185,'RIPARTIZIONE FORZE SISMICHE'!$F$103,0)</f>
        <v>0</v>
      </c>
      <c r="V185" s="357">
        <f>'RIPARTIZIONE FORZE SISMICHE'!G35+IF('Foglio deposito'!$AF$169='Foglio deposito'!AE185,'RIPARTIZIONE FORZE SISMICHE'!$G$64,0)+IF('Foglio deposito'!$AF$170='Foglio deposito'!AE185,'RIPARTIZIONE FORZE SISMICHE'!$G$65,0)+IF('Foglio deposito'!$AF$171='Foglio deposito'!AE185,'RIPARTIZIONE FORZE SISMICHE'!$G$66,0)+IF('Foglio deposito'!$AF$172='Foglio deposito'!AE185,'RIPARTIZIONE FORZE SISMICHE'!$G$67,0)+IF('Foglio deposito'!$AF$173='Foglio deposito'!AE185,'RIPARTIZIONE FORZE SISMICHE'!$G$68,0)+IF('Foglio deposito'!$AF$174='Foglio deposito'!AE185,'RIPARTIZIONE FORZE SISMICHE'!$G$69,0)+IF('Foglio deposito'!$AF$175='Foglio deposito'!AE185,'RIPARTIZIONE FORZE SISMICHE'!$G$70,0)+IF('Foglio deposito'!$AF$176='Foglio deposito'!AE185,'RIPARTIZIONE FORZE SISMICHE'!$G$71,0)+IF('Foglio deposito'!$AF$177='Foglio deposito'!AE185,'RIPARTIZIONE FORZE SISMICHE'!$G$72,0)+IF('Foglio deposito'!$AF$178='Foglio deposito'!AE185,'RIPARTIZIONE FORZE SISMICHE'!$G$73,0)+IF('Foglio deposito'!$AF$179='Foglio deposito'!AE185,'RIPARTIZIONE FORZE SISMICHE'!$G$74,0)+IF('Foglio deposito'!$AF$180='Foglio deposito'!AE185,'RIPARTIZIONE FORZE SISMICHE'!$G$75,0)+IF('Foglio deposito'!$AF$181='Foglio deposito'!AE185,'RIPARTIZIONE FORZE SISMICHE'!$G$76,0)+IF('Foglio deposito'!$AF$182='Foglio deposito'!AE185,'RIPARTIZIONE FORZE SISMICHE'!$G$77,0)+IF('Foglio deposito'!$AF$183='Foglio deposito'!AE185,'RIPARTIZIONE FORZE SISMICHE'!$G$78,0)+IF('Foglio deposito'!$AF$184='Foglio deposito'!AE185,'RIPARTIZIONE FORZE SISMICHE'!$G$79,0)+IF('Foglio deposito'!$AF$185='Foglio deposito'!AE185,'RIPARTIZIONE FORZE SISMICHE'!$G$80,0)+IF('Foglio deposito'!$AF$186='Foglio deposito'!AE185,'RIPARTIZIONE FORZE SISMICHE'!$G$81,0)+IF('Foglio deposito'!$AF$187='Foglio deposito'!AE185,'RIPARTIZIONE FORZE SISMICHE'!$G$82,0)+IF('Foglio deposito'!$AF$188='Foglio deposito'!AE185,'RIPARTIZIONE FORZE SISMICHE'!$G$83,0)+IF('Foglio deposito'!$AF$189='Foglio deposito'!AE185,'RIPARTIZIONE FORZE SISMICHE'!$G$84,0)+IF('Foglio deposito'!$AF$190='Foglio deposito'!AE185,'RIPARTIZIONE FORZE SISMICHE'!$G$85,0)+IF('Foglio deposito'!$AF$191='Foglio deposito'!AE185,'RIPARTIZIONE FORZE SISMICHE'!$G$86,0)+IF('Foglio deposito'!$AF$192='Foglio deposito'!AE185,'RIPARTIZIONE FORZE SISMICHE'!$G$87,0)+IF('Foglio deposito'!$AF$193='Foglio deposito'!AE185,'RIPARTIZIONE FORZE SISMICHE'!$G$88,0)+IF('Foglio deposito'!$AF$194='Foglio deposito'!AE185,'RIPARTIZIONE FORZE SISMICHE'!$G$89,0)+IF('Foglio deposito'!$AF$195='Foglio deposito'!AE185,'RIPARTIZIONE FORZE SISMICHE'!$G$90,0)+IF('Foglio deposito'!$AF$196='Foglio deposito'!AE185,'RIPARTIZIONE FORZE SISMICHE'!$G$91,0)+IF('Foglio deposito'!$AF$197='Foglio deposito'!AE185,'RIPARTIZIONE FORZE SISMICHE'!$G$92,0)+IF('Foglio deposito'!$AF$198='Foglio deposito'!AE185,'RIPARTIZIONE FORZE SISMICHE'!$G$93,0)+IF('Foglio deposito'!$AF$199='Foglio deposito'!AE185,'RIPARTIZIONE FORZE SISMICHE'!$G$94,0)+IF('Foglio deposito'!$AF$200='Foglio deposito'!AE185,'RIPARTIZIONE FORZE SISMICHE'!$G$95,0)+IF('Foglio deposito'!$AF$201='Foglio deposito'!AE185,'RIPARTIZIONE FORZE SISMICHE'!$G$96,0)+IF('Foglio deposito'!$AF$202='Foglio deposito'!AE185,'RIPARTIZIONE FORZE SISMICHE'!$G$97,0)+IF('Foglio deposito'!$AF$203='Foglio deposito'!AE185,'RIPARTIZIONE FORZE SISMICHE'!$G$98,0)+IF('Foglio deposito'!$AF$204='Foglio deposito'!AE185,'RIPARTIZIONE FORZE SISMICHE'!$G$99,0)+IF('Foglio deposito'!$AF$205='Foglio deposito'!AE185,'RIPARTIZIONE FORZE SISMICHE'!$G$100,0)+IF('Foglio deposito'!$AF$206='Foglio deposito'!AE185,'RIPARTIZIONE FORZE SISMICHE'!$G$101,0)+IF('Foglio deposito'!$AF$207='Foglio deposito'!AE185,'RIPARTIZIONE FORZE SISMICHE'!$G$102,0)+IF('Foglio deposito'!$AF$208='Foglio deposito'!AE185,'RIPARTIZIONE FORZE SISMICHE'!$G$103,0)</f>
        <v>0</v>
      </c>
      <c r="W185" s="355">
        <f>'RIPARTIZIONE FORZE SISMICHE'!H35+IF('Foglio deposito'!$AF$169='Foglio deposito'!AE185,'RIPARTIZIONE FORZE SISMICHE'!$H$64,0)+IF('Foglio deposito'!$AF$170='Foglio deposito'!AE185,'RIPARTIZIONE FORZE SISMICHE'!$H$65,0)+IF('Foglio deposito'!$AF$171='Foglio deposito'!AE185,'RIPARTIZIONE FORZE SISMICHE'!$H$66,0)+IF('Foglio deposito'!$AF$172='Foglio deposito'!AE185,'RIPARTIZIONE FORZE SISMICHE'!$H$67,0)+IF('Foglio deposito'!$AF$173='Foglio deposito'!AE185,'RIPARTIZIONE FORZE SISMICHE'!$H$67,0)+IF('Foglio deposito'!$AF$174='Foglio deposito'!AE185,'RIPARTIZIONE FORZE SISMICHE'!$H$69,0)+IF('Foglio deposito'!$AF$175='Foglio deposito'!AE185,'RIPARTIZIONE FORZE SISMICHE'!$H$70,0)+IF('Foglio deposito'!$AF$176='Foglio deposito'!AE185,'RIPARTIZIONE FORZE SISMICHE'!$H$71,0)+IF('Foglio deposito'!$AF$177='Foglio deposito'!AE185,'RIPARTIZIONE FORZE SISMICHE'!$H$72,0)+IF('Foglio deposito'!$AF$178='Foglio deposito'!AE185,'RIPARTIZIONE FORZE SISMICHE'!$H$73,0)+IF('Foglio deposito'!$AF$179='Foglio deposito'!AE185,'RIPARTIZIONE FORZE SISMICHE'!$H$74,0)+IF('Foglio deposito'!$AF$180='Foglio deposito'!AE185,'RIPARTIZIONE FORZE SISMICHE'!$H$75,0)+IF('Foglio deposito'!$AF$181='Foglio deposito'!AE185,'RIPARTIZIONE FORZE SISMICHE'!$H$76,0)+IF('Foglio deposito'!$AF$182='Foglio deposito'!AE185,'RIPARTIZIONE FORZE SISMICHE'!$H$77,0)+IF('Foglio deposito'!$AF$183='Foglio deposito'!AE185,'RIPARTIZIONE FORZE SISMICHE'!$H$78,0)+IF('Foglio deposito'!$AF$184='Foglio deposito'!AE185,'RIPARTIZIONE FORZE SISMICHE'!$H$79,0)+IF('Foglio deposito'!$AF$185='Foglio deposito'!AE185,'RIPARTIZIONE FORZE SISMICHE'!$H$80,0)+IF('Foglio deposito'!$AF$186='Foglio deposito'!AE185,'RIPARTIZIONE FORZE SISMICHE'!$H$81,0)+IF('Foglio deposito'!$AF$187='Foglio deposito'!AE185,'RIPARTIZIONE FORZE SISMICHE'!$H$82,0)+IF('Foglio deposito'!$AF$188='Foglio deposito'!AE185,'RIPARTIZIONE FORZE SISMICHE'!$H$83,0)+IF('Foglio deposito'!$AF$189='Foglio deposito'!AE185,'RIPARTIZIONE FORZE SISMICHE'!$H$84,0)+IF('Foglio deposito'!$AF$190='Foglio deposito'!AE185,'RIPARTIZIONE FORZE SISMICHE'!$H$85,0)+IF('Foglio deposito'!$AF$191='Foglio deposito'!AE185,'RIPARTIZIONE FORZE SISMICHE'!$H$86,0)+IF('Foglio deposito'!$AF$192='Foglio deposito'!AE185,'RIPARTIZIONE FORZE SISMICHE'!$H$87,0)+IF('Foglio deposito'!$AF$193='Foglio deposito'!AE185,'RIPARTIZIONE FORZE SISMICHE'!$H$88,0)+IF('Foglio deposito'!$AF$194='Foglio deposito'!AE185,'RIPARTIZIONE FORZE SISMICHE'!$H$89,0)+IF('Foglio deposito'!$AF$195='Foglio deposito'!AE185,'RIPARTIZIONE FORZE SISMICHE'!$H$90,0)+IF('Foglio deposito'!$AF$196='Foglio deposito'!AE185,'RIPARTIZIONE FORZE SISMICHE'!$H$91,0)+IF('Foglio deposito'!$AF$197='Foglio deposito'!AE185,'RIPARTIZIONE FORZE SISMICHE'!$H$92,0)+IF('Foglio deposito'!$AF$198='Foglio deposito'!AE185,'RIPARTIZIONE FORZE SISMICHE'!$H$93,0)+IF('Foglio deposito'!$AF$199='Foglio deposito'!AE185,'RIPARTIZIONE FORZE SISMICHE'!$H$94,0)+IF('Foglio deposito'!$AF$200='Foglio deposito'!AE185,'RIPARTIZIONE FORZE SISMICHE'!$H$95,0)+IF('Foglio deposito'!$AF$201='Foglio deposito'!AE185,'RIPARTIZIONE FORZE SISMICHE'!$H$96,0)+IF('Foglio deposito'!$AF$202='Foglio deposito'!AE185,'RIPARTIZIONE FORZE SISMICHE'!$H$97,0)+IF('Foglio deposito'!$AF$203='Foglio deposito'!AE185,'RIPARTIZIONE FORZE SISMICHE'!$H$98,0)+IF('Foglio deposito'!$AF$204='Foglio deposito'!AE185,'RIPARTIZIONE FORZE SISMICHE'!$H$99,0)+IF('Foglio deposito'!$AF$205='Foglio deposito'!AE185,'RIPARTIZIONE FORZE SISMICHE'!$H$100,0)+IF('Foglio deposito'!$AF$206='Foglio deposito'!AE185,'RIPARTIZIONE FORZE SISMICHE'!$H$101,0)+IF('Foglio deposito'!$AF$207='Foglio deposito'!AE185,'RIPARTIZIONE FORZE SISMICHE'!$H$102,0)+IF('Foglio deposito'!$AF$208='Foglio deposito'!AE185,'RIPARTIZIONE FORZE SISMICHE'!$H$103,0)</f>
        <v>0</v>
      </c>
      <c r="X185" s="142"/>
      <c r="Y185" s="142">
        <f>IF('Foglio deposito'!$AF$169='Foglio deposito'!AE185,'RIPARTIZIONE FORZE SISMICHE'!$G$64,0)+IF('Foglio deposito'!$AF$170='Foglio deposito'!AE185,'RIPARTIZIONE FORZE SISMICHE'!$G$65,0)+IF('Foglio deposito'!$AF$171='Foglio deposito'!AE185,'RIPARTIZIONE FORZE SISMICHE'!$G$66,0)+IF('Foglio deposito'!$AF$172='Foglio deposito'!AE185,'RIPARTIZIONE FORZE SISMICHE'!$G$67,0)+IF('Foglio deposito'!$AF$173='Foglio deposito'!AE185,'RIPARTIZIONE FORZE SISMICHE'!$G$68,0)+IF('Foglio deposito'!$AF$174='Foglio deposito'!AE185,'RIPARTIZIONE FORZE SISMICHE'!$G$69,0)+IF('Foglio deposito'!$AF$175='Foglio deposito'!AE185,'RIPARTIZIONE FORZE SISMICHE'!$G$70,0)+IF('Foglio deposito'!$AF$176='Foglio deposito'!AE185,'RIPARTIZIONE FORZE SISMICHE'!$G$71,0)+IF('Foglio deposito'!$AF$177='Foglio deposito'!AE185,'RIPARTIZIONE FORZE SISMICHE'!$G$72,0)+IF('Foglio deposito'!$AF$178='Foglio deposito'!AE185,'RIPARTIZIONE FORZE SISMICHE'!$G$73,0)+IF('Foglio deposito'!$AF$179='Foglio deposito'!AE185,'RIPARTIZIONE FORZE SISMICHE'!$G$74,0)+IF('Foglio deposito'!$AF$180='Foglio deposito'!AE185,'RIPARTIZIONE FORZE SISMICHE'!$G$75,0)+IF('Foglio deposito'!$AF$181='Foglio deposito'!AE185,'RIPARTIZIONE FORZE SISMICHE'!$G$76,0)+IF('Foglio deposito'!$AF$182='Foglio deposito'!AE185,'RIPARTIZIONE FORZE SISMICHE'!$G$77,0)+IF('Foglio deposito'!$AF$183='Foglio deposito'!AE185,'RIPARTIZIONE FORZE SISMICHE'!$G$78,0)+IF('Foglio deposito'!$AF$184='Foglio deposito'!AE185,'RIPARTIZIONE FORZE SISMICHE'!$G$79,0)+IF('Foglio deposito'!$AF$185='Foglio deposito'!AE185,'RIPARTIZIONE FORZE SISMICHE'!$G$80,0)+IF('Foglio deposito'!$AF$186='Foglio deposito'!AE185,'RIPARTIZIONE FORZE SISMICHE'!$G$81,0)+IF('Foglio deposito'!$AF$187='Foglio deposito'!AE185,'RIPARTIZIONE FORZE SISMICHE'!$G$82,0)+IF('Foglio deposito'!$AF$188='Foglio deposito'!AE185,'RIPARTIZIONE FORZE SISMICHE'!$G$83,0)+IF('Foglio deposito'!$AF$189='Foglio deposito'!AE185,'RIPARTIZIONE FORZE SISMICHE'!$G$84,0)+IF('Foglio deposito'!$AF$190='Foglio deposito'!AE185,'RIPARTIZIONE FORZE SISMICHE'!$G$85,0)+IF('Foglio deposito'!$AF$191='Foglio deposito'!AE185,'RIPARTIZIONE FORZE SISMICHE'!$G$86,0)+IF('Foglio deposito'!$AF$192='Foglio deposito'!AE185,'RIPARTIZIONE FORZE SISMICHE'!$G$87,0)+IF('Foglio deposito'!$AF$193='Foglio deposito'!AE185,'RIPARTIZIONE FORZE SISMICHE'!$G$88,0)+IF('Foglio deposito'!$AF$194='Foglio deposito'!AE185,'RIPARTIZIONE FORZE SISMICHE'!$G$89,0)+IF('Foglio deposito'!$AF$195='Foglio deposito'!AE185,'RIPARTIZIONE FORZE SISMICHE'!$G$90,0)+IF('Foglio deposito'!$AF$196='Foglio deposito'!AE185,'RIPARTIZIONE FORZE SISMICHE'!$G$91,0)+IF('Foglio deposito'!$AF$197='Foglio deposito'!AE185,'RIPARTIZIONE FORZE SISMICHE'!$G$92,0)+IF('Foglio deposito'!$AF$198='Foglio deposito'!AE185,'RIPARTIZIONE FORZE SISMICHE'!$G$93,0)+IF('Foglio deposito'!$AF$199='Foglio deposito'!AE185,'RIPARTIZIONE FORZE SISMICHE'!$G$94,0)+IF('Foglio deposito'!$AF$200='Foglio deposito'!AE185,'RIPARTIZIONE FORZE SISMICHE'!$G$95,0)+IF('Foglio deposito'!$AF$201='Foglio deposito'!AE185,'RIPARTIZIONE FORZE SISMICHE'!$G$96,0)+IF('Foglio deposito'!$AF$202='Foglio deposito'!AE185,'RIPARTIZIONE FORZE SISMICHE'!$G$97,0)+IF('Foglio deposito'!$AF$203='Foglio deposito'!AE185,'RIPARTIZIONE FORZE SISMICHE'!$G$98,0)+IF('Foglio deposito'!$AF$204='Foglio deposito'!AE185,'RIPARTIZIONE FORZE SISMICHE'!$G$99,0)+IF('Foglio deposito'!$AF$205='Foglio deposito'!AE185,'RIPARTIZIONE FORZE SISMICHE'!$G$100,0)+IF('Foglio deposito'!$AF$206='Foglio deposito'!AE185,'RIPARTIZIONE FORZE SISMICHE'!$G$101,0)+IF('Foglio deposito'!$AF$207='Foglio deposito'!AE185,'RIPARTIZIONE FORZE SISMICHE'!$G$102,0)+IF('Foglio deposito'!$AF$208='Foglio deposito'!AE185,'RIPARTIZIONE FORZE SISMICHE'!$G$103,0)</f>
        <v>0</v>
      </c>
      <c r="Z185" s="142">
        <f>IF('Foglio deposito'!$AF$169='Foglio deposito'!AE185,'RIPARTIZIONE FORZE SISMICHE'!$H$64,0)+IF('Foglio deposito'!$AF$170='Foglio deposito'!AE185,'RIPARTIZIONE FORZE SISMICHE'!$H$65,0)+IF('Foglio deposito'!$AF$171='Foglio deposito'!AE185,'RIPARTIZIONE FORZE SISMICHE'!$H$66,0)+IF('Foglio deposito'!$AF$172='Foglio deposito'!AE185,'RIPARTIZIONE FORZE SISMICHE'!$H$67,0)+IF('Foglio deposito'!$AF$173='Foglio deposito'!AE185,'RIPARTIZIONE FORZE SISMICHE'!$H$67,0)+IF('Foglio deposito'!$AF$174='Foglio deposito'!AE185,'RIPARTIZIONE FORZE SISMICHE'!$H$69,0)+IF('Foglio deposito'!$AF$175='Foglio deposito'!AE185,'RIPARTIZIONE FORZE SISMICHE'!$H$70,0)+IF('Foglio deposito'!$AF$176='Foglio deposito'!AE185,'RIPARTIZIONE FORZE SISMICHE'!$H$71,0)+IF('Foglio deposito'!$AF$177='Foglio deposito'!AE185,'RIPARTIZIONE FORZE SISMICHE'!$H$72,0)+IF('Foglio deposito'!$AF$178='Foglio deposito'!AE185,'RIPARTIZIONE FORZE SISMICHE'!$H$73,0)+IF('Foglio deposito'!$AF$179='Foglio deposito'!AE185,'RIPARTIZIONE FORZE SISMICHE'!$H$74,0)+IF('Foglio deposito'!$AF$180='Foglio deposito'!AE185,'RIPARTIZIONE FORZE SISMICHE'!$H$75,0)+IF('Foglio deposito'!$AF$181='Foglio deposito'!AE185,'RIPARTIZIONE FORZE SISMICHE'!$H$76,0)+IF('Foglio deposito'!$AF$182='Foglio deposito'!AE185,'RIPARTIZIONE FORZE SISMICHE'!$H$77,0)+IF('Foglio deposito'!$AF$183='Foglio deposito'!AE185,'RIPARTIZIONE FORZE SISMICHE'!$H$78,0)+IF('Foglio deposito'!$AF$184='Foglio deposito'!AE185,'RIPARTIZIONE FORZE SISMICHE'!$H$79,0)+IF('Foglio deposito'!$AF$185='Foglio deposito'!AE185,'RIPARTIZIONE FORZE SISMICHE'!$H$80,0)+IF('Foglio deposito'!$AF$186='Foglio deposito'!AE185,'RIPARTIZIONE FORZE SISMICHE'!$H$81,0)+IF('Foglio deposito'!$AF$187='Foglio deposito'!AE185,'RIPARTIZIONE FORZE SISMICHE'!$H$82,0)+IF('Foglio deposito'!$AF$188='Foglio deposito'!AE185,'RIPARTIZIONE FORZE SISMICHE'!$H$83,0)+IF('Foglio deposito'!$AF$189='Foglio deposito'!AE185,'RIPARTIZIONE FORZE SISMICHE'!$H$84,0)+IF('Foglio deposito'!$AF$190='Foglio deposito'!AE185,'RIPARTIZIONE FORZE SISMICHE'!$H$85,0)+IF('Foglio deposito'!$AF$191='Foglio deposito'!AE185,'RIPARTIZIONE FORZE SISMICHE'!$H$86,0)+IF('Foglio deposito'!$AF$192='Foglio deposito'!AE185,'RIPARTIZIONE FORZE SISMICHE'!$H$87,0)+IF('Foglio deposito'!$AF$193='Foglio deposito'!AE185,'RIPARTIZIONE FORZE SISMICHE'!$H$88,0)+IF('Foglio deposito'!$AF$194='Foglio deposito'!AE185,'RIPARTIZIONE FORZE SISMICHE'!$H$89,0)+IF('Foglio deposito'!$AF$195='Foglio deposito'!AE185,'RIPARTIZIONE FORZE SISMICHE'!$H$90,0)+IF('Foglio deposito'!$AF$196='Foglio deposito'!AE185,'RIPARTIZIONE FORZE SISMICHE'!$H$91,0)+IF('Foglio deposito'!$AF$197='Foglio deposito'!AE185,'RIPARTIZIONE FORZE SISMICHE'!$H$92,0)+IF('Foglio deposito'!$AF$198='Foglio deposito'!AE185,'RIPARTIZIONE FORZE SISMICHE'!$H$93,0)+IF('Foglio deposito'!$AF$199='Foglio deposito'!AE185,'RIPARTIZIONE FORZE SISMICHE'!$H$94,0)+IF('Foglio deposito'!$AF$200='Foglio deposito'!AE185,'RIPARTIZIONE FORZE SISMICHE'!$H$95,0)+IF('Foglio deposito'!$AF$201='Foglio deposito'!AE185,'RIPARTIZIONE FORZE SISMICHE'!$H$96,0)+IF('Foglio deposito'!$AF$202='Foglio deposito'!AE185,'RIPARTIZIONE FORZE SISMICHE'!$H$97,0)+IF('Foglio deposito'!$AF$203='Foglio deposito'!AE185,'RIPARTIZIONE FORZE SISMICHE'!$H$98,0)+IF('Foglio deposito'!$AF$204='Foglio deposito'!AE185,'RIPARTIZIONE FORZE SISMICHE'!$H$99,0)+IF('Foglio deposito'!$AF$205='Foglio deposito'!AE185,'RIPARTIZIONE FORZE SISMICHE'!$H$100,0)+IF('Foglio deposito'!$AF$206='Foglio deposito'!AE185,'RIPARTIZIONE FORZE SISMICHE'!$H$101,0)+IF('Foglio deposito'!$AF$207='Foglio deposito'!AE185,'RIPARTIZIONE FORZE SISMICHE'!$H$102,0)+IF('Foglio deposito'!$AF$208='Foglio deposito'!AE185,'RIPARTIZIONE FORZE SISMICHE'!$H$103,0)</f>
        <v>0</v>
      </c>
      <c r="AB185" s="354">
        <f>'DATI STRUTTURA'!B37</f>
        <v>16</v>
      </c>
      <c r="AC185" s="359">
        <f>'DATI STRUTTURA'!H86</f>
        <v>15</v>
      </c>
      <c r="AE185" s="362">
        <f>'DATI STRUTTURA'!B38</f>
        <v>17</v>
      </c>
      <c r="AF185" s="364">
        <f>'DATI STRUTTURA'!H87</f>
        <v>16</v>
      </c>
      <c r="AJ185" s="490">
        <f>IF('Foglio deposito'!$AF$169='Foglio deposito'!AE185,'Foglio deposito'!$N$118,0)+IF('Foglio deposito'!$AF$170='Foglio deposito'!AE185,'Foglio deposito'!$N$119,0)+IF('Foglio deposito'!$AF$171='Foglio deposito'!AE185,'Foglio deposito'!$N$120,0)+IF('Foglio deposito'!$AF$172='Foglio deposito'!AE185,'Foglio deposito'!$N$121,0)+IF('Foglio deposito'!$AF$173='Foglio deposito'!AE185,'Foglio deposito'!$N$122,0)+IF('Foglio deposito'!$AF$174='Foglio deposito'!AE185,'Foglio deposito'!$N$123,0)+IF('Foglio deposito'!$AF$175='Foglio deposito'!AE185,'Foglio deposito'!$N$124,0)+IF('Foglio deposito'!$AF$176='Foglio deposito'!AE185,'Foglio deposito'!$N$125,0)+IF('Foglio deposito'!$AF$177='Foglio deposito'!AE185,'Foglio deposito'!$N$126,0)+IF('Foglio deposito'!$AF$178='Foglio deposito'!AE185,'Foglio deposito'!$N$127,0)+IF('Foglio deposito'!$AF$179='Foglio deposito'!AE185,'Foglio deposito'!$N$128,0)+IF('Foglio deposito'!$AF$180='Foglio deposito'!AE185,'Foglio deposito'!$N$129,0)+IF('Foglio deposito'!$AF$181='Foglio deposito'!AE185,'Foglio deposito'!$N$130,0)+IF('Foglio deposito'!$AF$182='Foglio deposito'!AE185,'Foglio deposito'!$N$131,0)+IF('Foglio deposito'!$AF$183='Foglio deposito'!AE185,'Foglio deposito'!$N$132,0)+IF('Foglio deposito'!$AF$184='Foglio deposito'!AE185,'Foglio deposito'!$N$133,0)+IF('Foglio deposito'!$AF$185='Foglio deposito'!AE185,'Foglio deposito'!$N$134,0)+IF('Foglio deposito'!$AF$186='Foglio deposito'!AE185,'Foglio deposito'!$N$135,0)+IF('Foglio deposito'!$AF$187='Foglio deposito'!AE185,'Foglio deposito'!$N$136,0)+IF('Foglio deposito'!$AF$188='Foglio deposito'!AE185,'Foglio deposito'!$N$137,0)+IF('Foglio deposito'!$AF$189='Foglio deposito'!AE185,'Foglio deposito'!$N$138,0)+IF('Foglio deposito'!$AF$190='Foglio deposito'!AE185,'Foglio deposito'!$N$139,0)+IF('Foglio deposito'!$AF$191='Foglio deposito'!AE185,'Foglio deposito'!$N$140,0)+IF('Foglio deposito'!$AF$192='Foglio deposito'!AE185,'Foglio deposito'!$N$141,0)+IF('Foglio deposito'!$AF$193='Foglio deposito'!AE185,'Foglio deposito'!$N$142,0)+IF('Foglio deposito'!$AF$194='Foglio deposito'!AE185,'Foglio deposito'!$N$144,0)+IF('Foglio deposito'!$AF$195='Foglio deposito'!AE185,'Foglio deposito'!$N$143,0)+IF('Foglio deposito'!$AF$196='Foglio deposito'!AE185,'Foglio deposito'!$N$145,0)+IF('Foglio deposito'!$AF$197='Foglio deposito'!AE185,'Foglio deposito'!$N$146,0)+IF('Foglio deposito'!$AF$198='Foglio deposito'!AE185,'Foglio deposito'!$N$147,0)+IF('Foglio deposito'!$AF$199='Foglio deposito'!AE185,'Foglio deposito'!$N$148,0)+IF('Foglio deposito'!$AF$200='Foglio deposito'!AE185,'Foglio deposito'!$N$149,0)+IF('Foglio deposito'!$AF$201='Foglio deposito'!AE185,'Foglio deposito'!$N$150,0)+IF('Foglio deposito'!$AF$202='Foglio deposito'!AE185,'Foglio deposito'!$N$151,0)+IF('Foglio deposito'!$AF$203='Foglio deposito'!AE185,'Foglio deposito'!$N$152,0)+IF('Foglio deposito'!$AF$204='Foglio deposito'!AE185,'Foglio deposito'!$N$153,0)+IF('Foglio deposito'!$AF$205='Foglio deposito'!AE185,'Foglio deposito'!$N$154,0)+IF('Foglio deposito'!$AF$206='Foglio deposito'!AE185,'Foglio deposito'!$N$155,0)+IF('Foglio deposito'!$AF$207='Foglio deposito'!AE185,'Foglio deposito'!$N$156,0)+IF('Foglio deposito'!$AF$208='Foglio deposito'!AE185,'Foglio deposito'!$N$157,0)+'DATI STRUTTURA'!J38</f>
        <v>0</v>
      </c>
      <c r="AK185" s="490">
        <f>'Foglio deposito'!N134</f>
        <v>22.687999999999999</v>
      </c>
    </row>
    <row r="186" spans="2:37" x14ac:dyDescent="0.25">
      <c r="B186" s="161"/>
      <c r="D186" s="161"/>
      <c r="G186" s="97"/>
      <c r="H186" s="97"/>
      <c r="I186" s="96"/>
      <c r="K186" s="116"/>
      <c r="L186" s="116"/>
      <c r="M186" s="115"/>
      <c r="O186" s="5"/>
      <c r="Q186" s="5"/>
      <c r="T186" s="357">
        <f>'RIPARTIZIONE FORZE SISMICHE'!E36+IF('Foglio deposito'!$AF$169='Foglio deposito'!AE186,'RIPARTIZIONE FORZE SISMICHE'!$E$64,0)+IF('Foglio deposito'!$AF$170='Foglio deposito'!AE186,'RIPARTIZIONE FORZE SISMICHE'!$E$65,0)+IF('Foglio deposito'!$AF$171='Foglio deposito'!AE186,'RIPARTIZIONE FORZE SISMICHE'!$E$66,0)+IF('Foglio deposito'!$AF$172='Foglio deposito'!AE186,'RIPARTIZIONE FORZE SISMICHE'!$E$67,0)+IF('Foglio deposito'!$AF$173='Foglio deposito'!AE186,'RIPARTIZIONE FORZE SISMICHE'!$E$68,0)+IF('Foglio deposito'!$AF$174='Foglio deposito'!AE186,'RIPARTIZIONE FORZE SISMICHE'!$E$69,0)+IF('Foglio deposito'!$AF$175='Foglio deposito'!AE186,'RIPARTIZIONE FORZE SISMICHE'!$E$70,0)+IF('Foglio deposito'!$AF$176='Foglio deposito'!AE186,'RIPARTIZIONE FORZE SISMICHE'!$E$71,0)+IF('Foglio deposito'!$AF$177='Foglio deposito'!AE186,'RIPARTIZIONE FORZE SISMICHE'!$E$72,0)+IF('Foglio deposito'!$AF$178='Foglio deposito'!AE186,'RIPARTIZIONE FORZE SISMICHE'!$E$73,0)+IF('Foglio deposito'!$AF$179='Foglio deposito'!AE186,'RIPARTIZIONE FORZE SISMICHE'!$E$74,0)+IF('Foglio deposito'!$AF$180='Foglio deposito'!AE186,'RIPARTIZIONE FORZE SISMICHE'!$E$75,0)+IF('Foglio deposito'!$AF$181='Foglio deposito'!AE186,'RIPARTIZIONE FORZE SISMICHE'!$E$76,0)+IF('Foglio deposito'!$AF$182='Foglio deposito'!AE186,'RIPARTIZIONE FORZE SISMICHE'!$E$77,0)+IF('Foglio deposito'!$AF$183='Foglio deposito'!AE186,'RIPARTIZIONE FORZE SISMICHE'!$E$78,0)+IF('Foglio deposito'!$AF$184='Foglio deposito'!AE186,'RIPARTIZIONE FORZE SISMICHE'!$E$79,0)+IF('Foglio deposito'!$AF$185='Foglio deposito'!AE186,'RIPARTIZIONE FORZE SISMICHE'!$E$80,0)+IF('Foglio deposito'!$AF$186='Foglio deposito'!AE186,'RIPARTIZIONE FORZE SISMICHE'!$E$81,0)+IF('Foglio deposito'!$AF$187='Foglio deposito'!AE186,'RIPARTIZIONE FORZE SISMICHE'!$E$82,0)+IF('Foglio deposito'!$AF$188='Foglio deposito'!AE186,'RIPARTIZIONE FORZE SISMICHE'!$E$83,0)+IF('Foglio deposito'!$AF$189='Foglio deposito'!AE186,'RIPARTIZIONE FORZE SISMICHE'!$E$84,0)+IF('Foglio deposito'!$AF$190='Foglio deposito'!AE186,'RIPARTIZIONE FORZE SISMICHE'!$E$85,0)+IF('Foglio deposito'!$AF$191='Foglio deposito'!AE186,'RIPARTIZIONE FORZE SISMICHE'!$E$86,0)+IF('Foglio deposito'!$AF$192='Foglio deposito'!AE186,'RIPARTIZIONE FORZE SISMICHE'!$E$87,0)+IF('Foglio deposito'!$AF$193='Foglio deposito'!AE186,'RIPARTIZIONE FORZE SISMICHE'!$E$88,0)+IF('Foglio deposito'!$AF$194='Foglio deposito'!AE186,'RIPARTIZIONE FORZE SISMICHE'!$E$89,0)+IF('Foglio deposito'!$AF$195='Foglio deposito'!AE186,'RIPARTIZIONE FORZE SISMICHE'!$E$90,0)+IF('Foglio deposito'!$AF$196='Foglio deposito'!AE186,'RIPARTIZIONE FORZE SISMICHE'!$E$91,0)+IF('Foglio deposito'!$AF$197='Foglio deposito'!AE186,'RIPARTIZIONE FORZE SISMICHE'!$E$92,0)+IF('Foglio deposito'!$AF$198='Foglio deposito'!AE186,'RIPARTIZIONE FORZE SISMICHE'!$E$93,0)+IF('Foglio deposito'!$AF$199='Foglio deposito'!AE186,'RIPARTIZIONE FORZE SISMICHE'!$E$94,0)+IF('Foglio deposito'!$AF$200='Foglio deposito'!AE186,'RIPARTIZIONE FORZE SISMICHE'!$E$95,0)+IF('Foglio deposito'!$AF$201='Foglio deposito'!AE186,'RIPARTIZIONE FORZE SISMICHE'!$E$96,0)+IF('Foglio deposito'!$AF$202='Foglio deposito'!AE186,'RIPARTIZIONE FORZE SISMICHE'!$E$97,0)+IF('Foglio deposito'!$AF$203='Foglio deposito'!AE186,'RIPARTIZIONE FORZE SISMICHE'!$E$98,0)+IF('Foglio deposito'!$AF$204='Foglio deposito'!AE186,'RIPARTIZIONE FORZE SISMICHE'!$E$99,0)+IF('Foglio deposito'!$AF$205='Foglio deposito'!AE186,'RIPARTIZIONE FORZE SISMICHE'!$E$100,0)+IF('Foglio deposito'!$AF$206='Foglio deposito'!AE186,'RIPARTIZIONE FORZE SISMICHE'!$E$101,0)+IF('Foglio deposito'!$AF$207='Foglio deposito'!AE186,'RIPARTIZIONE FORZE SISMICHE'!$E$102,0)+IF('Foglio deposito'!$AF$208='Foglio deposito'!AE186,'RIPARTIZIONE FORZE SISMICHE'!$E$103,0)</f>
        <v>0</v>
      </c>
      <c r="U186" s="356">
        <f>'RIPARTIZIONE FORZE SISMICHE'!F36+IF('Foglio deposito'!$AF$169='Foglio deposito'!AE186,'RIPARTIZIONE FORZE SISMICHE'!$F$64,0)+IF('Foglio deposito'!$AF$170='Foglio deposito'!AE186,'RIPARTIZIONE FORZE SISMICHE'!$F$65,0)+IF('Foglio deposito'!$AF$171='Foglio deposito'!AE186,'RIPARTIZIONE FORZE SISMICHE'!$F$66,0)+IF('Foglio deposito'!$AF$172='Foglio deposito'!AE186,'RIPARTIZIONE FORZE SISMICHE'!$F$67,0)+IF('Foglio deposito'!$AF$173='Foglio deposito'!AE186,'RIPARTIZIONE FORZE SISMICHE'!$F$68,0)+IF('Foglio deposito'!$AF$174='Foglio deposito'!AE186,'RIPARTIZIONE FORZE SISMICHE'!$F$69,0)+IF('Foglio deposito'!$AF$175='Foglio deposito'!AE186,'RIPARTIZIONE FORZE SISMICHE'!$F$70,0)+IF('Foglio deposito'!$AF$176='Foglio deposito'!AE186,'RIPARTIZIONE FORZE SISMICHE'!$F$71,0)+IF('Foglio deposito'!$AF$177='Foglio deposito'!AE186,'RIPARTIZIONE FORZE SISMICHE'!$F$72,0)+IF('Foglio deposito'!$AF$178='Foglio deposito'!AE186,'RIPARTIZIONE FORZE SISMICHE'!$F$73,0)+IF('Foglio deposito'!$AF$179='Foglio deposito'!AE186,'RIPARTIZIONE FORZE SISMICHE'!$F$74,0)+IF('Foglio deposito'!$AF$180='Foglio deposito'!AE186,'RIPARTIZIONE FORZE SISMICHE'!$F$75,0)+IF('Foglio deposito'!$AF$181='Foglio deposito'!AE186,'RIPARTIZIONE FORZE SISMICHE'!$F$76,0)+IF('Foglio deposito'!$AF$182='Foglio deposito'!AE186,'RIPARTIZIONE FORZE SISMICHE'!$F$77,0)+IF('Foglio deposito'!$AF$183='Foglio deposito'!AE186,'RIPARTIZIONE FORZE SISMICHE'!$F$78,0)+IF('Foglio deposito'!$AF$184='Foglio deposito'!AE186,'RIPARTIZIONE FORZE SISMICHE'!$F$79,0)+IF('Foglio deposito'!$AF$185='Foglio deposito'!AE186,'RIPARTIZIONE FORZE SISMICHE'!$F$80,0)+IF('Foglio deposito'!$AF$186='Foglio deposito'!AE186,'RIPARTIZIONE FORZE SISMICHE'!$F$81,0)+IF('Foglio deposito'!$AF$187='Foglio deposito'!AE186,'RIPARTIZIONE FORZE SISMICHE'!$F$82,0)+IF('Foglio deposito'!$AF$188='Foglio deposito'!AE186,'RIPARTIZIONE FORZE SISMICHE'!$F$83,0)+IF('Foglio deposito'!$AF$189='Foglio deposito'!AE186,'RIPARTIZIONE FORZE SISMICHE'!$F$84,0)+IF('Foglio deposito'!$AF$190='Foglio deposito'!AE186,'RIPARTIZIONE FORZE SISMICHE'!$F$85,0)+IF('Foglio deposito'!$AF$191='Foglio deposito'!AE186,'RIPARTIZIONE FORZE SISMICHE'!$F$86,0)+IF('Foglio deposito'!$AF$192='Foglio deposito'!AE186,'RIPARTIZIONE FORZE SISMICHE'!$F$87,0)+IF('Foglio deposito'!$AF$193='Foglio deposito'!AE186,'RIPARTIZIONE FORZE SISMICHE'!$F$88,0)+IF('Foglio deposito'!$AF$194='Foglio deposito'!AE186,'RIPARTIZIONE FORZE SISMICHE'!$F$89,0)+IF('Foglio deposito'!$AF$195='Foglio deposito'!AE186,'RIPARTIZIONE FORZE SISMICHE'!$F$90,0)+IF('Foglio deposito'!$AF$196='Foglio deposito'!AE186,'RIPARTIZIONE FORZE SISMICHE'!$F$91,0)+IF('Foglio deposito'!$AF$197='Foglio deposito'!AE186,'RIPARTIZIONE FORZE SISMICHE'!$F$92,0)+IF('Foglio deposito'!$AF$198='Foglio deposito'!AE186,'RIPARTIZIONE FORZE SISMICHE'!$F$93,0)+IF('Foglio deposito'!$AF$199='Foglio deposito'!AE186,'RIPARTIZIONE FORZE SISMICHE'!$F$94,0)+IF('Foglio deposito'!$AF$200='Foglio deposito'!AE186,'RIPARTIZIONE FORZE SISMICHE'!$F$95,0)+IF('Foglio deposito'!$AF$201='Foglio deposito'!AE186,'RIPARTIZIONE FORZE SISMICHE'!$F$96,0)+IF('Foglio deposito'!$AF$202='Foglio deposito'!AE186,'RIPARTIZIONE FORZE SISMICHE'!$F$97,0)+IF('Foglio deposito'!$AF$203='Foglio deposito'!AE186,'RIPARTIZIONE FORZE SISMICHE'!$F$98,0)+IF('Foglio deposito'!$AF$204='Foglio deposito'!AE186,'RIPARTIZIONE FORZE SISMICHE'!$F$99,0)+IF('Foglio deposito'!$AF$205='Foglio deposito'!AE186,'RIPARTIZIONE FORZE SISMICHE'!$F$100,0)+IF('Foglio deposito'!$AF$206='Foglio deposito'!AE186,'RIPARTIZIONE FORZE SISMICHE'!$F$101,0)+IF('Foglio deposito'!$AF$207='Foglio deposito'!AE186,'RIPARTIZIONE FORZE SISMICHE'!$F$102,0)+IF('Foglio deposito'!$AF$208='Foglio deposito'!AE186,'RIPARTIZIONE FORZE SISMICHE'!$F$103,0)</f>
        <v>0</v>
      </c>
      <c r="V186" s="357">
        <f>'RIPARTIZIONE FORZE SISMICHE'!G36+IF('Foglio deposito'!$AF$169='Foglio deposito'!AE186,'RIPARTIZIONE FORZE SISMICHE'!$G$64,0)+IF('Foglio deposito'!$AF$170='Foglio deposito'!AE186,'RIPARTIZIONE FORZE SISMICHE'!$G$65,0)+IF('Foglio deposito'!$AF$171='Foglio deposito'!AE186,'RIPARTIZIONE FORZE SISMICHE'!$G$66,0)+IF('Foglio deposito'!$AF$172='Foglio deposito'!AE186,'RIPARTIZIONE FORZE SISMICHE'!$G$67,0)+IF('Foglio deposito'!$AF$173='Foglio deposito'!AE186,'RIPARTIZIONE FORZE SISMICHE'!$G$68,0)+IF('Foglio deposito'!$AF$174='Foglio deposito'!AE186,'RIPARTIZIONE FORZE SISMICHE'!$G$69,0)+IF('Foglio deposito'!$AF$175='Foglio deposito'!AE186,'RIPARTIZIONE FORZE SISMICHE'!$G$70,0)+IF('Foglio deposito'!$AF$176='Foglio deposito'!AE186,'RIPARTIZIONE FORZE SISMICHE'!$G$71,0)+IF('Foglio deposito'!$AF$177='Foglio deposito'!AE186,'RIPARTIZIONE FORZE SISMICHE'!$G$72,0)+IF('Foglio deposito'!$AF$178='Foglio deposito'!AE186,'RIPARTIZIONE FORZE SISMICHE'!$G$73,0)+IF('Foglio deposito'!$AF$179='Foglio deposito'!AE186,'RIPARTIZIONE FORZE SISMICHE'!$G$74,0)+IF('Foglio deposito'!$AF$180='Foglio deposito'!AE186,'RIPARTIZIONE FORZE SISMICHE'!$G$75,0)+IF('Foglio deposito'!$AF$181='Foglio deposito'!AE186,'RIPARTIZIONE FORZE SISMICHE'!$G$76,0)+IF('Foglio deposito'!$AF$182='Foglio deposito'!AE186,'RIPARTIZIONE FORZE SISMICHE'!$G$77,0)+IF('Foglio deposito'!$AF$183='Foglio deposito'!AE186,'RIPARTIZIONE FORZE SISMICHE'!$G$78,0)+IF('Foglio deposito'!$AF$184='Foglio deposito'!AE186,'RIPARTIZIONE FORZE SISMICHE'!$G$79,0)+IF('Foglio deposito'!$AF$185='Foglio deposito'!AE186,'RIPARTIZIONE FORZE SISMICHE'!$G$80,0)+IF('Foglio deposito'!$AF$186='Foglio deposito'!AE186,'RIPARTIZIONE FORZE SISMICHE'!$G$81,0)+IF('Foglio deposito'!$AF$187='Foglio deposito'!AE186,'RIPARTIZIONE FORZE SISMICHE'!$G$82,0)+IF('Foglio deposito'!$AF$188='Foglio deposito'!AE186,'RIPARTIZIONE FORZE SISMICHE'!$G$83,0)+IF('Foglio deposito'!$AF$189='Foglio deposito'!AE186,'RIPARTIZIONE FORZE SISMICHE'!$G$84,0)+IF('Foglio deposito'!$AF$190='Foglio deposito'!AE186,'RIPARTIZIONE FORZE SISMICHE'!$G$85,0)+IF('Foglio deposito'!$AF$191='Foglio deposito'!AE186,'RIPARTIZIONE FORZE SISMICHE'!$G$86,0)+IF('Foglio deposito'!$AF$192='Foglio deposito'!AE186,'RIPARTIZIONE FORZE SISMICHE'!$G$87,0)+IF('Foglio deposito'!$AF$193='Foglio deposito'!AE186,'RIPARTIZIONE FORZE SISMICHE'!$G$88,0)+IF('Foglio deposito'!$AF$194='Foglio deposito'!AE186,'RIPARTIZIONE FORZE SISMICHE'!$G$89,0)+IF('Foglio deposito'!$AF$195='Foglio deposito'!AE186,'RIPARTIZIONE FORZE SISMICHE'!$G$90,0)+IF('Foglio deposito'!$AF$196='Foglio deposito'!AE186,'RIPARTIZIONE FORZE SISMICHE'!$G$91,0)+IF('Foglio deposito'!$AF$197='Foglio deposito'!AE186,'RIPARTIZIONE FORZE SISMICHE'!$G$92,0)+IF('Foglio deposito'!$AF$198='Foglio deposito'!AE186,'RIPARTIZIONE FORZE SISMICHE'!$G$93,0)+IF('Foglio deposito'!$AF$199='Foglio deposito'!AE186,'RIPARTIZIONE FORZE SISMICHE'!$G$94,0)+IF('Foglio deposito'!$AF$200='Foglio deposito'!AE186,'RIPARTIZIONE FORZE SISMICHE'!$G$95,0)+IF('Foglio deposito'!$AF$201='Foglio deposito'!AE186,'RIPARTIZIONE FORZE SISMICHE'!$G$96,0)+IF('Foglio deposito'!$AF$202='Foglio deposito'!AE186,'RIPARTIZIONE FORZE SISMICHE'!$G$97,0)+IF('Foglio deposito'!$AF$203='Foglio deposito'!AE186,'RIPARTIZIONE FORZE SISMICHE'!$G$98,0)+IF('Foglio deposito'!$AF$204='Foglio deposito'!AE186,'RIPARTIZIONE FORZE SISMICHE'!$G$99,0)+IF('Foglio deposito'!$AF$205='Foglio deposito'!AE186,'RIPARTIZIONE FORZE SISMICHE'!$G$100,0)+IF('Foglio deposito'!$AF$206='Foglio deposito'!AE186,'RIPARTIZIONE FORZE SISMICHE'!$G$101,0)+IF('Foglio deposito'!$AF$207='Foglio deposito'!AE186,'RIPARTIZIONE FORZE SISMICHE'!$G$102,0)+IF('Foglio deposito'!$AF$208='Foglio deposito'!AE186,'RIPARTIZIONE FORZE SISMICHE'!$G$103,0)</f>
        <v>0</v>
      </c>
      <c r="W186" s="355">
        <f>'RIPARTIZIONE FORZE SISMICHE'!H36+IF('Foglio deposito'!$AF$169='Foglio deposito'!AE186,'RIPARTIZIONE FORZE SISMICHE'!$H$64,0)+IF('Foglio deposito'!$AF$170='Foglio deposito'!AE186,'RIPARTIZIONE FORZE SISMICHE'!$H$65,0)+IF('Foglio deposito'!$AF$171='Foglio deposito'!AE186,'RIPARTIZIONE FORZE SISMICHE'!$H$66,0)+IF('Foglio deposito'!$AF$172='Foglio deposito'!AE186,'RIPARTIZIONE FORZE SISMICHE'!$H$67,0)+IF('Foglio deposito'!$AF$173='Foglio deposito'!AE186,'RIPARTIZIONE FORZE SISMICHE'!$H$67,0)+IF('Foglio deposito'!$AF$174='Foglio deposito'!AE186,'RIPARTIZIONE FORZE SISMICHE'!$H$69,0)+IF('Foglio deposito'!$AF$175='Foglio deposito'!AE186,'RIPARTIZIONE FORZE SISMICHE'!$H$70,0)+IF('Foglio deposito'!$AF$176='Foglio deposito'!AE186,'RIPARTIZIONE FORZE SISMICHE'!$H$71,0)+IF('Foglio deposito'!$AF$177='Foglio deposito'!AE186,'RIPARTIZIONE FORZE SISMICHE'!$H$72,0)+IF('Foglio deposito'!$AF$178='Foglio deposito'!AE186,'RIPARTIZIONE FORZE SISMICHE'!$H$73,0)+IF('Foglio deposito'!$AF$179='Foglio deposito'!AE186,'RIPARTIZIONE FORZE SISMICHE'!$H$74,0)+IF('Foglio deposito'!$AF$180='Foglio deposito'!AE186,'RIPARTIZIONE FORZE SISMICHE'!$H$75,0)+IF('Foglio deposito'!$AF$181='Foglio deposito'!AE186,'RIPARTIZIONE FORZE SISMICHE'!$H$76,0)+IF('Foglio deposito'!$AF$182='Foglio deposito'!AE186,'RIPARTIZIONE FORZE SISMICHE'!$H$77,0)+IF('Foglio deposito'!$AF$183='Foglio deposito'!AE186,'RIPARTIZIONE FORZE SISMICHE'!$H$78,0)+IF('Foglio deposito'!$AF$184='Foglio deposito'!AE186,'RIPARTIZIONE FORZE SISMICHE'!$H$79,0)+IF('Foglio deposito'!$AF$185='Foglio deposito'!AE186,'RIPARTIZIONE FORZE SISMICHE'!$H$80,0)+IF('Foglio deposito'!$AF$186='Foglio deposito'!AE186,'RIPARTIZIONE FORZE SISMICHE'!$H$81,0)+IF('Foglio deposito'!$AF$187='Foglio deposito'!AE186,'RIPARTIZIONE FORZE SISMICHE'!$H$82,0)+IF('Foglio deposito'!$AF$188='Foglio deposito'!AE186,'RIPARTIZIONE FORZE SISMICHE'!$H$83,0)+IF('Foglio deposito'!$AF$189='Foglio deposito'!AE186,'RIPARTIZIONE FORZE SISMICHE'!$H$84,0)+IF('Foglio deposito'!$AF$190='Foglio deposito'!AE186,'RIPARTIZIONE FORZE SISMICHE'!$H$85,0)+IF('Foglio deposito'!$AF$191='Foglio deposito'!AE186,'RIPARTIZIONE FORZE SISMICHE'!$H$86,0)+IF('Foglio deposito'!$AF$192='Foglio deposito'!AE186,'RIPARTIZIONE FORZE SISMICHE'!$H$87,0)+IF('Foglio deposito'!$AF$193='Foglio deposito'!AE186,'RIPARTIZIONE FORZE SISMICHE'!$H$88,0)+IF('Foglio deposito'!$AF$194='Foglio deposito'!AE186,'RIPARTIZIONE FORZE SISMICHE'!$H$89,0)+IF('Foglio deposito'!$AF$195='Foglio deposito'!AE186,'RIPARTIZIONE FORZE SISMICHE'!$H$90,0)+IF('Foglio deposito'!$AF$196='Foglio deposito'!AE186,'RIPARTIZIONE FORZE SISMICHE'!$H$91,0)+IF('Foglio deposito'!$AF$197='Foglio deposito'!AE186,'RIPARTIZIONE FORZE SISMICHE'!$H$92,0)+IF('Foglio deposito'!$AF$198='Foglio deposito'!AE186,'RIPARTIZIONE FORZE SISMICHE'!$H$93,0)+IF('Foglio deposito'!$AF$199='Foglio deposito'!AE186,'RIPARTIZIONE FORZE SISMICHE'!$H$94,0)+IF('Foglio deposito'!$AF$200='Foglio deposito'!AE186,'RIPARTIZIONE FORZE SISMICHE'!$H$95,0)+IF('Foglio deposito'!$AF$201='Foglio deposito'!AE186,'RIPARTIZIONE FORZE SISMICHE'!$H$96,0)+IF('Foglio deposito'!$AF$202='Foglio deposito'!AE186,'RIPARTIZIONE FORZE SISMICHE'!$H$97,0)+IF('Foglio deposito'!$AF$203='Foglio deposito'!AE186,'RIPARTIZIONE FORZE SISMICHE'!$H$98,0)+IF('Foglio deposito'!$AF$204='Foglio deposito'!AE186,'RIPARTIZIONE FORZE SISMICHE'!$H$99,0)+IF('Foglio deposito'!$AF$205='Foglio deposito'!AE186,'RIPARTIZIONE FORZE SISMICHE'!$H$100,0)+IF('Foglio deposito'!$AF$206='Foglio deposito'!AE186,'RIPARTIZIONE FORZE SISMICHE'!$H$101,0)+IF('Foglio deposito'!$AF$207='Foglio deposito'!AE186,'RIPARTIZIONE FORZE SISMICHE'!$H$102,0)+IF('Foglio deposito'!$AF$208='Foglio deposito'!AE186,'RIPARTIZIONE FORZE SISMICHE'!$H$103,0)</f>
        <v>0</v>
      </c>
      <c r="X186" s="142"/>
      <c r="Y186" s="142">
        <f>IF('Foglio deposito'!$AF$169='Foglio deposito'!AE186,'RIPARTIZIONE FORZE SISMICHE'!$G$64,0)+IF('Foglio deposito'!$AF$170='Foglio deposito'!AE186,'RIPARTIZIONE FORZE SISMICHE'!$G$65,0)+IF('Foglio deposito'!$AF$171='Foglio deposito'!AE186,'RIPARTIZIONE FORZE SISMICHE'!$G$66,0)+IF('Foglio deposito'!$AF$172='Foglio deposito'!AE186,'RIPARTIZIONE FORZE SISMICHE'!$G$67,0)+IF('Foglio deposito'!$AF$173='Foglio deposito'!AE186,'RIPARTIZIONE FORZE SISMICHE'!$G$68,0)+IF('Foglio deposito'!$AF$174='Foglio deposito'!AE186,'RIPARTIZIONE FORZE SISMICHE'!$G$69,0)+IF('Foglio deposito'!$AF$175='Foglio deposito'!AE186,'RIPARTIZIONE FORZE SISMICHE'!$G$70,0)+IF('Foglio deposito'!$AF$176='Foglio deposito'!AE186,'RIPARTIZIONE FORZE SISMICHE'!$G$71,0)+IF('Foglio deposito'!$AF$177='Foglio deposito'!AE186,'RIPARTIZIONE FORZE SISMICHE'!$G$72,0)+IF('Foglio deposito'!$AF$178='Foglio deposito'!AE186,'RIPARTIZIONE FORZE SISMICHE'!$G$73,0)+IF('Foglio deposito'!$AF$179='Foglio deposito'!AE186,'RIPARTIZIONE FORZE SISMICHE'!$G$74,0)+IF('Foglio deposito'!$AF$180='Foglio deposito'!AE186,'RIPARTIZIONE FORZE SISMICHE'!$G$75,0)+IF('Foglio deposito'!$AF$181='Foglio deposito'!AE186,'RIPARTIZIONE FORZE SISMICHE'!$G$76,0)+IF('Foglio deposito'!$AF$182='Foglio deposito'!AE186,'RIPARTIZIONE FORZE SISMICHE'!$G$77,0)+IF('Foglio deposito'!$AF$183='Foglio deposito'!AE186,'RIPARTIZIONE FORZE SISMICHE'!$G$78,0)+IF('Foglio deposito'!$AF$184='Foglio deposito'!AE186,'RIPARTIZIONE FORZE SISMICHE'!$G$79,0)+IF('Foglio deposito'!$AF$185='Foglio deposito'!AE186,'RIPARTIZIONE FORZE SISMICHE'!$G$80,0)+IF('Foglio deposito'!$AF$186='Foglio deposito'!AE186,'RIPARTIZIONE FORZE SISMICHE'!$G$81,0)+IF('Foglio deposito'!$AF$187='Foglio deposito'!AE186,'RIPARTIZIONE FORZE SISMICHE'!$G$82,0)+IF('Foglio deposito'!$AF$188='Foglio deposito'!AE186,'RIPARTIZIONE FORZE SISMICHE'!$G$83,0)+IF('Foglio deposito'!$AF$189='Foglio deposito'!AE186,'RIPARTIZIONE FORZE SISMICHE'!$G$84,0)+IF('Foglio deposito'!$AF$190='Foglio deposito'!AE186,'RIPARTIZIONE FORZE SISMICHE'!$G$85,0)+IF('Foglio deposito'!$AF$191='Foglio deposito'!AE186,'RIPARTIZIONE FORZE SISMICHE'!$G$86,0)+IF('Foglio deposito'!$AF$192='Foglio deposito'!AE186,'RIPARTIZIONE FORZE SISMICHE'!$G$87,0)+IF('Foglio deposito'!$AF$193='Foglio deposito'!AE186,'RIPARTIZIONE FORZE SISMICHE'!$G$88,0)+IF('Foglio deposito'!$AF$194='Foglio deposito'!AE186,'RIPARTIZIONE FORZE SISMICHE'!$G$89,0)+IF('Foglio deposito'!$AF$195='Foglio deposito'!AE186,'RIPARTIZIONE FORZE SISMICHE'!$G$90,0)+IF('Foglio deposito'!$AF$196='Foglio deposito'!AE186,'RIPARTIZIONE FORZE SISMICHE'!$G$91,0)+IF('Foglio deposito'!$AF$197='Foglio deposito'!AE186,'RIPARTIZIONE FORZE SISMICHE'!$G$92,0)+IF('Foglio deposito'!$AF$198='Foglio deposito'!AE186,'RIPARTIZIONE FORZE SISMICHE'!$G$93,0)+IF('Foglio deposito'!$AF$199='Foglio deposito'!AE186,'RIPARTIZIONE FORZE SISMICHE'!$G$94,0)+IF('Foglio deposito'!$AF$200='Foglio deposito'!AE186,'RIPARTIZIONE FORZE SISMICHE'!$G$95,0)+IF('Foglio deposito'!$AF$201='Foglio deposito'!AE186,'RIPARTIZIONE FORZE SISMICHE'!$G$96,0)+IF('Foglio deposito'!$AF$202='Foglio deposito'!AE186,'RIPARTIZIONE FORZE SISMICHE'!$G$97,0)+IF('Foglio deposito'!$AF$203='Foglio deposito'!AE186,'RIPARTIZIONE FORZE SISMICHE'!$G$98,0)+IF('Foglio deposito'!$AF$204='Foglio deposito'!AE186,'RIPARTIZIONE FORZE SISMICHE'!$G$99,0)+IF('Foglio deposito'!$AF$205='Foglio deposito'!AE186,'RIPARTIZIONE FORZE SISMICHE'!$G$100,0)+IF('Foglio deposito'!$AF$206='Foglio deposito'!AE186,'RIPARTIZIONE FORZE SISMICHE'!$G$101,0)+IF('Foglio deposito'!$AF$207='Foglio deposito'!AE186,'RIPARTIZIONE FORZE SISMICHE'!$G$102,0)+IF('Foglio deposito'!$AF$208='Foglio deposito'!AE186,'RIPARTIZIONE FORZE SISMICHE'!$G$103,0)</f>
        <v>0</v>
      </c>
      <c r="Z186" s="142">
        <f>IF('Foglio deposito'!$AF$169='Foglio deposito'!AE186,'RIPARTIZIONE FORZE SISMICHE'!$H$64,0)+IF('Foglio deposito'!$AF$170='Foglio deposito'!AE186,'RIPARTIZIONE FORZE SISMICHE'!$H$65,0)+IF('Foglio deposito'!$AF$171='Foglio deposito'!AE186,'RIPARTIZIONE FORZE SISMICHE'!$H$66,0)+IF('Foglio deposito'!$AF$172='Foglio deposito'!AE186,'RIPARTIZIONE FORZE SISMICHE'!$H$67,0)+IF('Foglio deposito'!$AF$173='Foglio deposito'!AE186,'RIPARTIZIONE FORZE SISMICHE'!$H$67,0)+IF('Foglio deposito'!$AF$174='Foglio deposito'!AE186,'RIPARTIZIONE FORZE SISMICHE'!$H$69,0)+IF('Foglio deposito'!$AF$175='Foglio deposito'!AE186,'RIPARTIZIONE FORZE SISMICHE'!$H$70,0)+IF('Foglio deposito'!$AF$176='Foglio deposito'!AE186,'RIPARTIZIONE FORZE SISMICHE'!$H$71,0)+IF('Foglio deposito'!$AF$177='Foglio deposito'!AE186,'RIPARTIZIONE FORZE SISMICHE'!$H$72,0)+IF('Foglio deposito'!$AF$178='Foglio deposito'!AE186,'RIPARTIZIONE FORZE SISMICHE'!$H$73,0)+IF('Foglio deposito'!$AF$179='Foglio deposito'!AE186,'RIPARTIZIONE FORZE SISMICHE'!$H$74,0)+IF('Foglio deposito'!$AF$180='Foglio deposito'!AE186,'RIPARTIZIONE FORZE SISMICHE'!$H$75,0)+IF('Foglio deposito'!$AF$181='Foglio deposito'!AE186,'RIPARTIZIONE FORZE SISMICHE'!$H$76,0)+IF('Foglio deposito'!$AF$182='Foglio deposito'!AE186,'RIPARTIZIONE FORZE SISMICHE'!$H$77,0)+IF('Foglio deposito'!$AF$183='Foglio deposito'!AE186,'RIPARTIZIONE FORZE SISMICHE'!$H$78,0)+IF('Foglio deposito'!$AF$184='Foglio deposito'!AE186,'RIPARTIZIONE FORZE SISMICHE'!$H$79,0)+IF('Foglio deposito'!$AF$185='Foglio deposito'!AE186,'RIPARTIZIONE FORZE SISMICHE'!$H$80,0)+IF('Foglio deposito'!$AF$186='Foglio deposito'!AE186,'RIPARTIZIONE FORZE SISMICHE'!$H$81,0)+IF('Foglio deposito'!$AF$187='Foglio deposito'!AE186,'RIPARTIZIONE FORZE SISMICHE'!$H$82,0)+IF('Foglio deposito'!$AF$188='Foglio deposito'!AE186,'RIPARTIZIONE FORZE SISMICHE'!$H$83,0)+IF('Foglio deposito'!$AF$189='Foglio deposito'!AE186,'RIPARTIZIONE FORZE SISMICHE'!$H$84,0)+IF('Foglio deposito'!$AF$190='Foglio deposito'!AE186,'RIPARTIZIONE FORZE SISMICHE'!$H$85,0)+IF('Foglio deposito'!$AF$191='Foglio deposito'!AE186,'RIPARTIZIONE FORZE SISMICHE'!$H$86,0)+IF('Foglio deposito'!$AF$192='Foglio deposito'!AE186,'RIPARTIZIONE FORZE SISMICHE'!$H$87,0)+IF('Foglio deposito'!$AF$193='Foglio deposito'!AE186,'RIPARTIZIONE FORZE SISMICHE'!$H$88,0)+IF('Foglio deposito'!$AF$194='Foglio deposito'!AE186,'RIPARTIZIONE FORZE SISMICHE'!$H$89,0)+IF('Foglio deposito'!$AF$195='Foglio deposito'!AE186,'RIPARTIZIONE FORZE SISMICHE'!$H$90,0)+IF('Foglio deposito'!$AF$196='Foglio deposito'!AE186,'RIPARTIZIONE FORZE SISMICHE'!$H$91,0)+IF('Foglio deposito'!$AF$197='Foglio deposito'!AE186,'RIPARTIZIONE FORZE SISMICHE'!$H$92,0)+IF('Foglio deposito'!$AF$198='Foglio deposito'!AE186,'RIPARTIZIONE FORZE SISMICHE'!$H$93,0)+IF('Foglio deposito'!$AF$199='Foglio deposito'!AE186,'RIPARTIZIONE FORZE SISMICHE'!$H$94,0)+IF('Foglio deposito'!$AF$200='Foglio deposito'!AE186,'RIPARTIZIONE FORZE SISMICHE'!$H$95,0)+IF('Foglio deposito'!$AF$201='Foglio deposito'!AE186,'RIPARTIZIONE FORZE SISMICHE'!$H$96,0)+IF('Foglio deposito'!$AF$202='Foglio deposito'!AE186,'RIPARTIZIONE FORZE SISMICHE'!$H$97,0)+IF('Foglio deposito'!$AF$203='Foglio deposito'!AE186,'RIPARTIZIONE FORZE SISMICHE'!$H$98,0)+IF('Foglio deposito'!$AF$204='Foglio deposito'!AE186,'RIPARTIZIONE FORZE SISMICHE'!$H$99,0)+IF('Foglio deposito'!$AF$205='Foglio deposito'!AE186,'RIPARTIZIONE FORZE SISMICHE'!$H$100,0)+IF('Foglio deposito'!$AF$206='Foglio deposito'!AE186,'RIPARTIZIONE FORZE SISMICHE'!$H$101,0)+IF('Foglio deposito'!$AF$207='Foglio deposito'!AE186,'RIPARTIZIONE FORZE SISMICHE'!$H$102,0)+IF('Foglio deposito'!$AF$208='Foglio deposito'!AE186,'RIPARTIZIONE FORZE SISMICHE'!$H$103,0)</f>
        <v>0</v>
      </c>
      <c r="AB186" s="354">
        <f>'DATI STRUTTURA'!B38</f>
        <v>17</v>
      </c>
      <c r="AC186" s="359">
        <f>'DATI STRUTTURA'!H87</f>
        <v>16</v>
      </c>
      <c r="AE186" s="362">
        <f>'DATI STRUTTURA'!B39</f>
        <v>18</v>
      </c>
      <c r="AF186" s="364">
        <f>'DATI STRUTTURA'!H88</f>
        <v>0</v>
      </c>
      <c r="AJ186" s="490">
        <f>IF('Foglio deposito'!$AF$169='Foglio deposito'!AE186,'Foglio deposito'!$N$118,0)+IF('Foglio deposito'!$AF$170='Foglio deposito'!AE186,'Foglio deposito'!$N$119,0)+IF('Foglio deposito'!$AF$171='Foglio deposito'!AE186,'Foglio deposito'!$N$120,0)+IF('Foglio deposito'!$AF$172='Foglio deposito'!AE186,'Foglio deposito'!$N$121,0)+IF('Foglio deposito'!$AF$173='Foglio deposito'!AE186,'Foglio deposito'!$N$122,0)+IF('Foglio deposito'!$AF$174='Foglio deposito'!AE186,'Foglio deposito'!$N$123,0)+IF('Foglio deposito'!$AF$175='Foglio deposito'!AE186,'Foglio deposito'!$N$124,0)+IF('Foglio deposito'!$AF$176='Foglio deposito'!AE186,'Foglio deposito'!$N$125,0)+IF('Foglio deposito'!$AF$177='Foglio deposito'!AE186,'Foglio deposito'!$N$126,0)+IF('Foglio deposito'!$AF$178='Foglio deposito'!AE186,'Foglio deposito'!$N$127,0)+IF('Foglio deposito'!$AF$179='Foglio deposito'!AE186,'Foglio deposito'!$N$128,0)+IF('Foglio deposito'!$AF$180='Foglio deposito'!AE186,'Foglio deposito'!$N$129,0)+IF('Foglio deposito'!$AF$181='Foglio deposito'!AE186,'Foglio deposito'!$N$130,0)+IF('Foglio deposito'!$AF$182='Foglio deposito'!AE186,'Foglio deposito'!$N$131,0)+IF('Foglio deposito'!$AF$183='Foglio deposito'!AE186,'Foglio deposito'!$N$132,0)+IF('Foglio deposito'!$AF$184='Foglio deposito'!AE186,'Foglio deposito'!$N$133,0)+IF('Foglio deposito'!$AF$185='Foglio deposito'!AE186,'Foglio deposito'!$N$134,0)+IF('Foglio deposito'!$AF$186='Foglio deposito'!AE186,'Foglio deposito'!$N$135,0)+IF('Foglio deposito'!$AF$187='Foglio deposito'!AE186,'Foglio deposito'!$N$136,0)+IF('Foglio deposito'!$AF$188='Foglio deposito'!AE186,'Foglio deposito'!$N$137,0)+IF('Foglio deposito'!$AF$189='Foglio deposito'!AE186,'Foglio deposito'!$N$138,0)+IF('Foglio deposito'!$AF$190='Foglio deposito'!AE186,'Foglio deposito'!$N$139,0)+IF('Foglio deposito'!$AF$191='Foglio deposito'!AE186,'Foglio deposito'!$N$140,0)+IF('Foglio deposito'!$AF$192='Foglio deposito'!AE186,'Foglio deposito'!$N$141,0)+IF('Foglio deposito'!$AF$193='Foglio deposito'!AE186,'Foglio deposito'!$N$142,0)+IF('Foglio deposito'!$AF$194='Foglio deposito'!AE186,'Foglio deposito'!$N$144,0)+IF('Foglio deposito'!$AF$195='Foglio deposito'!AE186,'Foglio deposito'!$N$143,0)+IF('Foglio deposito'!$AF$196='Foglio deposito'!AE186,'Foglio deposito'!$N$145,0)+IF('Foglio deposito'!$AF$197='Foglio deposito'!AE186,'Foglio deposito'!$N$146,0)+IF('Foglio deposito'!$AF$198='Foglio deposito'!AE186,'Foglio deposito'!$N$147,0)+IF('Foglio deposito'!$AF$199='Foglio deposito'!AE186,'Foglio deposito'!$N$148,0)+IF('Foglio deposito'!$AF$200='Foglio deposito'!AE186,'Foglio deposito'!$N$149,0)+IF('Foglio deposito'!$AF$201='Foglio deposito'!AE186,'Foglio deposito'!$N$150,0)+IF('Foglio deposito'!$AF$202='Foglio deposito'!AE186,'Foglio deposito'!$N$151,0)+IF('Foglio deposito'!$AF$203='Foglio deposito'!AE186,'Foglio deposito'!$N$152,0)+IF('Foglio deposito'!$AF$204='Foglio deposito'!AE186,'Foglio deposito'!$N$153,0)+IF('Foglio deposito'!$AF$205='Foglio deposito'!AE186,'Foglio deposito'!$N$154,0)+IF('Foglio deposito'!$AF$206='Foglio deposito'!AE186,'Foglio deposito'!$N$155,0)+IF('Foglio deposito'!$AF$207='Foglio deposito'!AE186,'Foglio deposito'!$N$156,0)+IF('Foglio deposito'!$AF$208='Foglio deposito'!AE186,'Foglio deposito'!$N$157,0)+'DATI STRUTTURA'!J39</f>
        <v>0</v>
      </c>
      <c r="AK186" s="490">
        <f>'Foglio deposito'!N135</f>
        <v>0</v>
      </c>
    </row>
    <row r="187" spans="2:37" x14ac:dyDescent="0.25">
      <c r="B187" s="161"/>
      <c r="D187" s="161"/>
      <c r="G187" s="97"/>
      <c r="H187" s="97"/>
      <c r="I187" s="96"/>
      <c r="K187" s="116"/>
      <c r="L187" s="116"/>
      <c r="M187" s="115"/>
      <c r="O187" s="5"/>
      <c r="Q187" s="5"/>
      <c r="T187" s="357">
        <f>'RIPARTIZIONE FORZE SISMICHE'!E37+IF('Foglio deposito'!$AF$169='Foglio deposito'!AE187,'RIPARTIZIONE FORZE SISMICHE'!$E$64,0)+IF('Foglio deposito'!$AF$170='Foglio deposito'!AE187,'RIPARTIZIONE FORZE SISMICHE'!$E$65,0)+IF('Foglio deposito'!$AF$171='Foglio deposito'!AE187,'RIPARTIZIONE FORZE SISMICHE'!$E$66,0)+IF('Foglio deposito'!$AF$172='Foglio deposito'!AE187,'RIPARTIZIONE FORZE SISMICHE'!$E$67,0)+IF('Foglio deposito'!$AF$173='Foglio deposito'!AE187,'RIPARTIZIONE FORZE SISMICHE'!$E$68,0)+IF('Foglio deposito'!$AF$174='Foglio deposito'!AE187,'RIPARTIZIONE FORZE SISMICHE'!$E$69,0)+IF('Foglio deposito'!$AF$175='Foglio deposito'!AE187,'RIPARTIZIONE FORZE SISMICHE'!$E$70,0)+IF('Foglio deposito'!$AF$176='Foglio deposito'!AE187,'RIPARTIZIONE FORZE SISMICHE'!$E$71,0)+IF('Foglio deposito'!$AF$177='Foglio deposito'!AE187,'RIPARTIZIONE FORZE SISMICHE'!$E$72,0)+IF('Foglio deposito'!$AF$178='Foglio deposito'!AE187,'RIPARTIZIONE FORZE SISMICHE'!$E$73,0)+IF('Foglio deposito'!$AF$179='Foglio deposito'!AE187,'RIPARTIZIONE FORZE SISMICHE'!$E$74,0)+IF('Foglio deposito'!$AF$180='Foglio deposito'!AE187,'RIPARTIZIONE FORZE SISMICHE'!$E$75,0)+IF('Foglio deposito'!$AF$181='Foglio deposito'!AE187,'RIPARTIZIONE FORZE SISMICHE'!$E$76,0)+IF('Foglio deposito'!$AF$182='Foglio deposito'!AE187,'RIPARTIZIONE FORZE SISMICHE'!$E$77,0)+IF('Foglio deposito'!$AF$183='Foglio deposito'!AE187,'RIPARTIZIONE FORZE SISMICHE'!$E$78,0)+IF('Foglio deposito'!$AF$184='Foglio deposito'!AE187,'RIPARTIZIONE FORZE SISMICHE'!$E$79,0)+IF('Foglio deposito'!$AF$185='Foglio deposito'!AE187,'RIPARTIZIONE FORZE SISMICHE'!$E$80,0)+IF('Foglio deposito'!$AF$186='Foglio deposito'!AE187,'RIPARTIZIONE FORZE SISMICHE'!$E$81,0)+IF('Foglio deposito'!$AF$187='Foglio deposito'!AE187,'RIPARTIZIONE FORZE SISMICHE'!$E$82,0)+IF('Foglio deposito'!$AF$188='Foglio deposito'!AE187,'RIPARTIZIONE FORZE SISMICHE'!$E$83,0)+IF('Foglio deposito'!$AF$189='Foglio deposito'!AE187,'RIPARTIZIONE FORZE SISMICHE'!$E$84,0)+IF('Foglio deposito'!$AF$190='Foglio deposito'!AE187,'RIPARTIZIONE FORZE SISMICHE'!$E$85,0)+IF('Foglio deposito'!$AF$191='Foglio deposito'!AE187,'RIPARTIZIONE FORZE SISMICHE'!$E$86,0)+IF('Foglio deposito'!$AF$192='Foglio deposito'!AE187,'RIPARTIZIONE FORZE SISMICHE'!$E$87,0)+IF('Foglio deposito'!$AF$193='Foglio deposito'!AE187,'RIPARTIZIONE FORZE SISMICHE'!$E$88,0)+IF('Foglio deposito'!$AF$194='Foglio deposito'!AE187,'RIPARTIZIONE FORZE SISMICHE'!$E$89,0)+IF('Foglio deposito'!$AF$195='Foglio deposito'!AE187,'RIPARTIZIONE FORZE SISMICHE'!$E$90,0)+IF('Foglio deposito'!$AF$196='Foglio deposito'!AE187,'RIPARTIZIONE FORZE SISMICHE'!$E$91,0)+IF('Foglio deposito'!$AF$197='Foglio deposito'!AE187,'RIPARTIZIONE FORZE SISMICHE'!$E$92,0)+IF('Foglio deposito'!$AF$198='Foglio deposito'!AE187,'RIPARTIZIONE FORZE SISMICHE'!$E$93,0)+IF('Foglio deposito'!$AF$199='Foglio deposito'!AE187,'RIPARTIZIONE FORZE SISMICHE'!$E$94,0)+IF('Foglio deposito'!$AF$200='Foglio deposito'!AE187,'RIPARTIZIONE FORZE SISMICHE'!$E$95,0)+IF('Foglio deposito'!$AF$201='Foglio deposito'!AE187,'RIPARTIZIONE FORZE SISMICHE'!$E$96,0)+IF('Foglio deposito'!$AF$202='Foglio deposito'!AE187,'RIPARTIZIONE FORZE SISMICHE'!$E$97,0)+IF('Foglio deposito'!$AF$203='Foglio deposito'!AE187,'RIPARTIZIONE FORZE SISMICHE'!$E$98,0)+IF('Foglio deposito'!$AF$204='Foglio deposito'!AE187,'RIPARTIZIONE FORZE SISMICHE'!$E$99,0)+IF('Foglio deposito'!$AF$205='Foglio deposito'!AE187,'RIPARTIZIONE FORZE SISMICHE'!$E$100,0)+IF('Foglio deposito'!$AF$206='Foglio deposito'!AE187,'RIPARTIZIONE FORZE SISMICHE'!$E$101,0)+IF('Foglio deposito'!$AF$207='Foglio deposito'!AE187,'RIPARTIZIONE FORZE SISMICHE'!$E$102,0)+IF('Foglio deposito'!$AF$208='Foglio deposito'!AE187,'RIPARTIZIONE FORZE SISMICHE'!$E$103,0)</f>
        <v>0</v>
      </c>
      <c r="U187" s="356">
        <f>'RIPARTIZIONE FORZE SISMICHE'!F37+IF('Foglio deposito'!$AF$169='Foglio deposito'!AE187,'RIPARTIZIONE FORZE SISMICHE'!$F$64,0)+IF('Foglio deposito'!$AF$170='Foglio deposito'!AE187,'RIPARTIZIONE FORZE SISMICHE'!$F$65,0)+IF('Foglio deposito'!$AF$171='Foglio deposito'!AE187,'RIPARTIZIONE FORZE SISMICHE'!$F$66,0)+IF('Foglio deposito'!$AF$172='Foglio deposito'!AE187,'RIPARTIZIONE FORZE SISMICHE'!$F$67,0)+IF('Foglio deposito'!$AF$173='Foglio deposito'!AE187,'RIPARTIZIONE FORZE SISMICHE'!$F$68,0)+IF('Foglio deposito'!$AF$174='Foglio deposito'!AE187,'RIPARTIZIONE FORZE SISMICHE'!$F$69,0)+IF('Foglio deposito'!$AF$175='Foglio deposito'!AE187,'RIPARTIZIONE FORZE SISMICHE'!$F$70,0)+IF('Foglio deposito'!$AF$176='Foglio deposito'!AE187,'RIPARTIZIONE FORZE SISMICHE'!$F$71,0)+IF('Foglio deposito'!$AF$177='Foglio deposito'!AE187,'RIPARTIZIONE FORZE SISMICHE'!$F$72,0)+IF('Foglio deposito'!$AF$178='Foglio deposito'!AE187,'RIPARTIZIONE FORZE SISMICHE'!$F$73,0)+IF('Foglio deposito'!$AF$179='Foglio deposito'!AE187,'RIPARTIZIONE FORZE SISMICHE'!$F$74,0)+IF('Foglio deposito'!$AF$180='Foglio deposito'!AE187,'RIPARTIZIONE FORZE SISMICHE'!$F$75,0)+IF('Foglio deposito'!$AF$181='Foglio deposito'!AE187,'RIPARTIZIONE FORZE SISMICHE'!$F$76,0)+IF('Foglio deposito'!$AF$182='Foglio deposito'!AE187,'RIPARTIZIONE FORZE SISMICHE'!$F$77,0)+IF('Foglio deposito'!$AF$183='Foglio deposito'!AE187,'RIPARTIZIONE FORZE SISMICHE'!$F$78,0)+IF('Foglio deposito'!$AF$184='Foglio deposito'!AE187,'RIPARTIZIONE FORZE SISMICHE'!$F$79,0)+IF('Foglio deposito'!$AF$185='Foglio deposito'!AE187,'RIPARTIZIONE FORZE SISMICHE'!$F$80,0)+IF('Foglio deposito'!$AF$186='Foglio deposito'!AE187,'RIPARTIZIONE FORZE SISMICHE'!$F$81,0)+IF('Foglio deposito'!$AF$187='Foglio deposito'!AE187,'RIPARTIZIONE FORZE SISMICHE'!$F$82,0)+IF('Foglio deposito'!$AF$188='Foglio deposito'!AE187,'RIPARTIZIONE FORZE SISMICHE'!$F$83,0)+IF('Foglio deposito'!$AF$189='Foglio deposito'!AE187,'RIPARTIZIONE FORZE SISMICHE'!$F$84,0)+IF('Foglio deposito'!$AF$190='Foglio deposito'!AE187,'RIPARTIZIONE FORZE SISMICHE'!$F$85,0)+IF('Foglio deposito'!$AF$191='Foglio deposito'!AE187,'RIPARTIZIONE FORZE SISMICHE'!$F$86,0)+IF('Foglio deposito'!$AF$192='Foglio deposito'!AE187,'RIPARTIZIONE FORZE SISMICHE'!$F$87,0)+IF('Foglio deposito'!$AF$193='Foglio deposito'!AE187,'RIPARTIZIONE FORZE SISMICHE'!$F$88,0)+IF('Foglio deposito'!$AF$194='Foglio deposito'!AE187,'RIPARTIZIONE FORZE SISMICHE'!$F$89,0)+IF('Foglio deposito'!$AF$195='Foglio deposito'!AE187,'RIPARTIZIONE FORZE SISMICHE'!$F$90,0)+IF('Foglio deposito'!$AF$196='Foglio deposito'!AE187,'RIPARTIZIONE FORZE SISMICHE'!$F$91,0)+IF('Foglio deposito'!$AF$197='Foglio deposito'!AE187,'RIPARTIZIONE FORZE SISMICHE'!$F$92,0)+IF('Foglio deposito'!$AF$198='Foglio deposito'!AE187,'RIPARTIZIONE FORZE SISMICHE'!$F$93,0)+IF('Foglio deposito'!$AF$199='Foglio deposito'!AE187,'RIPARTIZIONE FORZE SISMICHE'!$F$94,0)+IF('Foglio deposito'!$AF$200='Foglio deposito'!AE187,'RIPARTIZIONE FORZE SISMICHE'!$F$95,0)+IF('Foglio deposito'!$AF$201='Foglio deposito'!AE187,'RIPARTIZIONE FORZE SISMICHE'!$F$96,0)+IF('Foglio deposito'!$AF$202='Foglio deposito'!AE187,'RIPARTIZIONE FORZE SISMICHE'!$F$97,0)+IF('Foglio deposito'!$AF$203='Foglio deposito'!AE187,'RIPARTIZIONE FORZE SISMICHE'!$F$98,0)+IF('Foglio deposito'!$AF$204='Foglio deposito'!AE187,'RIPARTIZIONE FORZE SISMICHE'!$F$99,0)+IF('Foglio deposito'!$AF$205='Foglio deposito'!AE187,'RIPARTIZIONE FORZE SISMICHE'!$F$100,0)+IF('Foglio deposito'!$AF$206='Foglio deposito'!AE187,'RIPARTIZIONE FORZE SISMICHE'!$F$101,0)+IF('Foglio deposito'!$AF$207='Foglio deposito'!AE187,'RIPARTIZIONE FORZE SISMICHE'!$F$102,0)+IF('Foglio deposito'!$AF$208='Foglio deposito'!AE187,'RIPARTIZIONE FORZE SISMICHE'!$F$103,0)</f>
        <v>0</v>
      </c>
      <c r="V187" s="357">
        <f>'RIPARTIZIONE FORZE SISMICHE'!G37+IF('Foglio deposito'!$AF$169='Foglio deposito'!AE187,'RIPARTIZIONE FORZE SISMICHE'!$G$64,0)+IF('Foglio deposito'!$AF$170='Foglio deposito'!AE187,'RIPARTIZIONE FORZE SISMICHE'!$G$65,0)+IF('Foglio deposito'!$AF$171='Foglio deposito'!AE187,'RIPARTIZIONE FORZE SISMICHE'!$G$66,0)+IF('Foglio deposito'!$AF$172='Foglio deposito'!AE187,'RIPARTIZIONE FORZE SISMICHE'!$G$67,0)+IF('Foglio deposito'!$AF$173='Foglio deposito'!AE187,'RIPARTIZIONE FORZE SISMICHE'!$G$68,0)+IF('Foglio deposito'!$AF$174='Foglio deposito'!AE187,'RIPARTIZIONE FORZE SISMICHE'!$G$69,0)+IF('Foglio deposito'!$AF$175='Foglio deposito'!AE187,'RIPARTIZIONE FORZE SISMICHE'!$G$70,0)+IF('Foglio deposito'!$AF$176='Foglio deposito'!AE187,'RIPARTIZIONE FORZE SISMICHE'!$G$71,0)+IF('Foglio deposito'!$AF$177='Foglio deposito'!AE187,'RIPARTIZIONE FORZE SISMICHE'!$G$72,0)+IF('Foglio deposito'!$AF$178='Foglio deposito'!AE187,'RIPARTIZIONE FORZE SISMICHE'!$G$73,0)+IF('Foglio deposito'!$AF$179='Foglio deposito'!AE187,'RIPARTIZIONE FORZE SISMICHE'!$G$74,0)+IF('Foglio deposito'!$AF$180='Foglio deposito'!AE187,'RIPARTIZIONE FORZE SISMICHE'!$G$75,0)+IF('Foglio deposito'!$AF$181='Foglio deposito'!AE187,'RIPARTIZIONE FORZE SISMICHE'!$G$76,0)+IF('Foglio deposito'!$AF$182='Foglio deposito'!AE187,'RIPARTIZIONE FORZE SISMICHE'!$G$77,0)+IF('Foglio deposito'!$AF$183='Foglio deposito'!AE187,'RIPARTIZIONE FORZE SISMICHE'!$G$78,0)+IF('Foglio deposito'!$AF$184='Foglio deposito'!AE187,'RIPARTIZIONE FORZE SISMICHE'!$G$79,0)+IF('Foglio deposito'!$AF$185='Foglio deposito'!AE187,'RIPARTIZIONE FORZE SISMICHE'!$G$80,0)+IF('Foglio deposito'!$AF$186='Foglio deposito'!AE187,'RIPARTIZIONE FORZE SISMICHE'!$G$81,0)+IF('Foglio deposito'!$AF$187='Foglio deposito'!AE187,'RIPARTIZIONE FORZE SISMICHE'!$G$82,0)+IF('Foglio deposito'!$AF$188='Foglio deposito'!AE187,'RIPARTIZIONE FORZE SISMICHE'!$G$83,0)+IF('Foglio deposito'!$AF$189='Foglio deposito'!AE187,'RIPARTIZIONE FORZE SISMICHE'!$G$84,0)+IF('Foglio deposito'!$AF$190='Foglio deposito'!AE187,'RIPARTIZIONE FORZE SISMICHE'!$G$85,0)+IF('Foglio deposito'!$AF$191='Foglio deposito'!AE187,'RIPARTIZIONE FORZE SISMICHE'!$G$86,0)+IF('Foglio deposito'!$AF$192='Foglio deposito'!AE187,'RIPARTIZIONE FORZE SISMICHE'!$G$87,0)+IF('Foglio deposito'!$AF$193='Foglio deposito'!AE187,'RIPARTIZIONE FORZE SISMICHE'!$G$88,0)+IF('Foglio deposito'!$AF$194='Foglio deposito'!AE187,'RIPARTIZIONE FORZE SISMICHE'!$G$89,0)+IF('Foglio deposito'!$AF$195='Foglio deposito'!AE187,'RIPARTIZIONE FORZE SISMICHE'!$G$90,0)+IF('Foglio deposito'!$AF$196='Foglio deposito'!AE187,'RIPARTIZIONE FORZE SISMICHE'!$G$91,0)+IF('Foglio deposito'!$AF$197='Foglio deposito'!AE187,'RIPARTIZIONE FORZE SISMICHE'!$G$92,0)+IF('Foglio deposito'!$AF$198='Foglio deposito'!AE187,'RIPARTIZIONE FORZE SISMICHE'!$G$93,0)+IF('Foglio deposito'!$AF$199='Foglio deposito'!AE187,'RIPARTIZIONE FORZE SISMICHE'!$G$94,0)+IF('Foglio deposito'!$AF$200='Foglio deposito'!AE187,'RIPARTIZIONE FORZE SISMICHE'!$G$95,0)+IF('Foglio deposito'!$AF$201='Foglio deposito'!AE187,'RIPARTIZIONE FORZE SISMICHE'!$G$96,0)+IF('Foglio deposito'!$AF$202='Foglio deposito'!AE187,'RIPARTIZIONE FORZE SISMICHE'!$G$97,0)+IF('Foglio deposito'!$AF$203='Foglio deposito'!AE187,'RIPARTIZIONE FORZE SISMICHE'!$G$98,0)+IF('Foglio deposito'!$AF$204='Foglio deposito'!AE187,'RIPARTIZIONE FORZE SISMICHE'!$G$99,0)+IF('Foglio deposito'!$AF$205='Foglio deposito'!AE187,'RIPARTIZIONE FORZE SISMICHE'!$G$100,0)+IF('Foglio deposito'!$AF$206='Foglio deposito'!AE187,'RIPARTIZIONE FORZE SISMICHE'!$G$101,0)+IF('Foglio deposito'!$AF$207='Foglio deposito'!AE187,'RIPARTIZIONE FORZE SISMICHE'!$G$102,0)+IF('Foglio deposito'!$AF$208='Foglio deposito'!AE187,'RIPARTIZIONE FORZE SISMICHE'!$G$103,0)</f>
        <v>0</v>
      </c>
      <c r="W187" s="355">
        <f>'RIPARTIZIONE FORZE SISMICHE'!H37+IF('Foglio deposito'!$AF$169='Foglio deposito'!AE187,'RIPARTIZIONE FORZE SISMICHE'!$H$64,0)+IF('Foglio deposito'!$AF$170='Foglio deposito'!AE187,'RIPARTIZIONE FORZE SISMICHE'!$H$65,0)+IF('Foglio deposito'!$AF$171='Foglio deposito'!AE187,'RIPARTIZIONE FORZE SISMICHE'!$H$66,0)+IF('Foglio deposito'!$AF$172='Foglio deposito'!AE187,'RIPARTIZIONE FORZE SISMICHE'!$H$67,0)+IF('Foglio deposito'!$AF$173='Foglio deposito'!AE187,'RIPARTIZIONE FORZE SISMICHE'!$H$67,0)+IF('Foglio deposito'!$AF$174='Foglio deposito'!AE187,'RIPARTIZIONE FORZE SISMICHE'!$H$69,0)+IF('Foglio deposito'!$AF$175='Foglio deposito'!AE187,'RIPARTIZIONE FORZE SISMICHE'!$H$70,0)+IF('Foglio deposito'!$AF$176='Foglio deposito'!AE187,'RIPARTIZIONE FORZE SISMICHE'!$H$71,0)+IF('Foglio deposito'!$AF$177='Foglio deposito'!AE187,'RIPARTIZIONE FORZE SISMICHE'!$H$72,0)+IF('Foglio deposito'!$AF$178='Foglio deposito'!AE187,'RIPARTIZIONE FORZE SISMICHE'!$H$73,0)+IF('Foglio deposito'!$AF$179='Foglio deposito'!AE187,'RIPARTIZIONE FORZE SISMICHE'!$H$74,0)+IF('Foglio deposito'!$AF$180='Foglio deposito'!AE187,'RIPARTIZIONE FORZE SISMICHE'!$H$75,0)+IF('Foglio deposito'!$AF$181='Foglio deposito'!AE187,'RIPARTIZIONE FORZE SISMICHE'!$H$76,0)+IF('Foglio deposito'!$AF$182='Foglio deposito'!AE187,'RIPARTIZIONE FORZE SISMICHE'!$H$77,0)+IF('Foglio deposito'!$AF$183='Foglio deposito'!AE187,'RIPARTIZIONE FORZE SISMICHE'!$H$78,0)+IF('Foglio deposito'!$AF$184='Foglio deposito'!AE187,'RIPARTIZIONE FORZE SISMICHE'!$H$79,0)+IF('Foglio deposito'!$AF$185='Foglio deposito'!AE187,'RIPARTIZIONE FORZE SISMICHE'!$H$80,0)+IF('Foglio deposito'!$AF$186='Foglio deposito'!AE187,'RIPARTIZIONE FORZE SISMICHE'!$H$81,0)+IF('Foglio deposito'!$AF$187='Foglio deposito'!AE187,'RIPARTIZIONE FORZE SISMICHE'!$H$82,0)+IF('Foglio deposito'!$AF$188='Foglio deposito'!AE187,'RIPARTIZIONE FORZE SISMICHE'!$H$83,0)+IF('Foglio deposito'!$AF$189='Foglio deposito'!AE187,'RIPARTIZIONE FORZE SISMICHE'!$H$84,0)+IF('Foglio deposito'!$AF$190='Foglio deposito'!AE187,'RIPARTIZIONE FORZE SISMICHE'!$H$85,0)+IF('Foglio deposito'!$AF$191='Foglio deposito'!AE187,'RIPARTIZIONE FORZE SISMICHE'!$H$86,0)+IF('Foglio deposito'!$AF$192='Foglio deposito'!AE187,'RIPARTIZIONE FORZE SISMICHE'!$H$87,0)+IF('Foglio deposito'!$AF$193='Foglio deposito'!AE187,'RIPARTIZIONE FORZE SISMICHE'!$H$88,0)+IF('Foglio deposito'!$AF$194='Foglio deposito'!AE187,'RIPARTIZIONE FORZE SISMICHE'!$H$89,0)+IF('Foglio deposito'!$AF$195='Foglio deposito'!AE187,'RIPARTIZIONE FORZE SISMICHE'!$H$90,0)+IF('Foglio deposito'!$AF$196='Foglio deposito'!AE187,'RIPARTIZIONE FORZE SISMICHE'!$H$91,0)+IF('Foglio deposito'!$AF$197='Foglio deposito'!AE187,'RIPARTIZIONE FORZE SISMICHE'!$H$92,0)+IF('Foglio deposito'!$AF$198='Foglio deposito'!AE187,'RIPARTIZIONE FORZE SISMICHE'!$H$93,0)+IF('Foglio deposito'!$AF$199='Foglio deposito'!AE187,'RIPARTIZIONE FORZE SISMICHE'!$H$94,0)+IF('Foglio deposito'!$AF$200='Foglio deposito'!AE187,'RIPARTIZIONE FORZE SISMICHE'!$H$95,0)+IF('Foglio deposito'!$AF$201='Foglio deposito'!AE187,'RIPARTIZIONE FORZE SISMICHE'!$H$96,0)+IF('Foglio deposito'!$AF$202='Foglio deposito'!AE187,'RIPARTIZIONE FORZE SISMICHE'!$H$97,0)+IF('Foglio deposito'!$AF$203='Foglio deposito'!AE187,'RIPARTIZIONE FORZE SISMICHE'!$H$98,0)+IF('Foglio deposito'!$AF$204='Foglio deposito'!AE187,'RIPARTIZIONE FORZE SISMICHE'!$H$99,0)+IF('Foglio deposito'!$AF$205='Foglio deposito'!AE187,'RIPARTIZIONE FORZE SISMICHE'!$H$100,0)+IF('Foglio deposito'!$AF$206='Foglio deposito'!AE187,'RIPARTIZIONE FORZE SISMICHE'!$H$101,0)+IF('Foglio deposito'!$AF$207='Foglio deposito'!AE187,'RIPARTIZIONE FORZE SISMICHE'!$H$102,0)+IF('Foglio deposito'!$AF$208='Foglio deposito'!AE187,'RIPARTIZIONE FORZE SISMICHE'!$H$103,0)</f>
        <v>0</v>
      </c>
      <c r="X187" s="142"/>
      <c r="Y187" s="142">
        <f>IF('Foglio deposito'!$AF$169='Foglio deposito'!AE187,'RIPARTIZIONE FORZE SISMICHE'!$G$64,0)+IF('Foglio deposito'!$AF$170='Foglio deposito'!AE187,'RIPARTIZIONE FORZE SISMICHE'!$G$65,0)+IF('Foglio deposito'!$AF$171='Foglio deposito'!AE187,'RIPARTIZIONE FORZE SISMICHE'!$G$66,0)+IF('Foglio deposito'!$AF$172='Foglio deposito'!AE187,'RIPARTIZIONE FORZE SISMICHE'!$G$67,0)+IF('Foglio deposito'!$AF$173='Foglio deposito'!AE187,'RIPARTIZIONE FORZE SISMICHE'!$G$68,0)+IF('Foglio deposito'!$AF$174='Foglio deposito'!AE187,'RIPARTIZIONE FORZE SISMICHE'!$G$69,0)+IF('Foglio deposito'!$AF$175='Foglio deposito'!AE187,'RIPARTIZIONE FORZE SISMICHE'!$G$70,0)+IF('Foglio deposito'!$AF$176='Foglio deposito'!AE187,'RIPARTIZIONE FORZE SISMICHE'!$G$71,0)+IF('Foglio deposito'!$AF$177='Foglio deposito'!AE187,'RIPARTIZIONE FORZE SISMICHE'!$G$72,0)+IF('Foglio deposito'!$AF$178='Foglio deposito'!AE187,'RIPARTIZIONE FORZE SISMICHE'!$G$73,0)+IF('Foglio deposito'!$AF$179='Foglio deposito'!AE187,'RIPARTIZIONE FORZE SISMICHE'!$G$74,0)+IF('Foglio deposito'!$AF$180='Foglio deposito'!AE187,'RIPARTIZIONE FORZE SISMICHE'!$G$75,0)+IF('Foglio deposito'!$AF$181='Foglio deposito'!AE187,'RIPARTIZIONE FORZE SISMICHE'!$G$76,0)+IF('Foglio deposito'!$AF$182='Foglio deposito'!AE187,'RIPARTIZIONE FORZE SISMICHE'!$G$77,0)+IF('Foglio deposito'!$AF$183='Foglio deposito'!AE187,'RIPARTIZIONE FORZE SISMICHE'!$G$78,0)+IF('Foglio deposito'!$AF$184='Foglio deposito'!AE187,'RIPARTIZIONE FORZE SISMICHE'!$G$79,0)+IF('Foglio deposito'!$AF$185='Foglio deposito'!AE187,'RIPARTIZIONE FORZE SISMICHE'!$G$80,0)+IF('Foglio deposito'!$AF$186='Foglio deposito'!AE187,'RIPARTIZIONE FORZE SISMICHE'!$G$81,0)+IF('Foglio deposito'!$AF$187='Foglio deposito'!AE187,'RIPARTIZIONE FORZE SISMICHE'!$G$82,0)+IF('Foglio deposito'!$AF$188='Foglio deposito'!AE187,'RIPARTIZIONE FORZE SISMICHE'!$G$83,0)+IF('Foglio deposito'!$AF$189='Foglio deposito'!AE187,'RIPARTIZIONE FORZE SISMICHE'!$G$84,0)+IF('Foglio deposito'!$AF$190='Foglio deposito'!AE187,'RIPARTIZIONE FORZE SISMICHE'!$G$85,0)+IF('Foglio deposito'!$AF$191='Foglio deposito'!AE187,'RIPARTIZIONE FORZE SISMICHE'!$G$86,0)+IF('Foglio deposito'!$AF$192='Foglio deposito'!AE187,'RIPARTIZIONE FORZE SISMICHE'!$G$87,0)+IF('Foglio deposito'!$AF$193='Foglio deposito'!AE187,'RIPARTIZIONE FORZE SISMICHE'!$G$88,0)+IF('Foglio deposito'!$AF$194='Foglio deposito'!AE187,'RIPARTIZIONE FORZE SISMICHE'!$G$89,0)+IF('Foglio deposito'!$AF$195='Foglio deposito'!AE187,'RIPARTIZIONE FORZE SISMICHE'!$G$90,0)+IF('Foglio deposito'!$AF$196='Foglio deposito'!AE187,'RIPARTIZIONE FORZE SISMICHE'!$G$91,0)+IF('Foglio deposito'!$AF$197='Foglio deposito'!AE187,'RIPARTIZIONE FORZE SISMICHE'!$G$92,0)+IF('Foglio deposito'!$AF$198='Foglio deposito'!AE187,'RIPARTIZIONE FORZE SISMICHE'!$G$93,0)+IF('Foglio deposito'!$AF$199='Foglio deposito'!AE187,'RIPARTIZIONE FORZE SISMICHE'!$G$94,0)+IF('Foglio deposito'!$AF$200='Foglio deposito'!AE187,'RIPARTIZIONE FORZE SISMICHE'!$G$95,0)+IF('Foglio deposito'!$AF$201='Foglio deposito'!AE187,'RIPARTIZIONE FORZE SISMICHE'!$G$96,0)+IF('Foglio deposito'!$AF$202='Foglio deposito'!AE187,'RIPARTIZIONE FORZE SISMICHE'!$G$97,0)+IF('Foglio deposito'!$AF$203='Foglio deposito'!AE187,'RIPARTIZIONE FORZE SISMICHE'!$G$98,0)+IF('Foglio deposito'!$AF$204='Foglio deposito'!AE187,'RIPARTIZIONE FORZE SISMICHE'!$G$99,0)+IF('Foglio deposito'!$AF$205='Foglio deposito'!AE187,'RIPARTIZIONE FORZE SISMICHE'!$G$100,0)+IF('Foglio deposito'!$AF$206='Foglio deposito'!AE187,'RIPARTIZIONE FORZE SISMICHE'!$G$101,0)+IF('Foglio deposito'!$AF$207='Foglio deposito'!AE187,'RIPARTIZIONE FORZE SISMICHE'!$G$102,0)+IF('Foglio deposito'!$AF$208='Foglio deposito'!AE187,'RIPARTIZIONE FORZE SISMICHE'!$G$103,0)</f>
        <v>0</v>
      </c>
      <c r="Z187" s="142">
        <f>IF('Foglio deposito'!$AF$169='Foglio deposito'!AE187,'RIPARTIZIONE FORZE SISMICHE'!$H$64,0)+IF('Foglio deposito'!$AF$170='Foglio deposito'!AE187,'RIPARTIZIONE FORZE SISMICHE'!$H$65,0)+IF('Foglio deposito'!$AF$171='Foglio deposito'!AE187,'RIPARTIZIONE FORZE SISMICHE'!$H$66,0)+IF('Foglio deposito'!$AF$172='Foglio deposito'!AE187,'RIPARTIZIONE FORZE SISMICHE'!$H$67,0)+IF('Foglio deposito'!$AF$173='Foglio deposito'!AE187,'RIPARTIZIONE FORZE SISMICHE'!$H$67,0)+IF('Foglio deposito'!$AF$174='Foglio deposito'!AE187,'RIPARTIZIONE FORZE SISMICHE'!$H$69,0)+IF('Foglio deposito'!$AF$175='Foglio deposito'!AE187,'RIPARTIZIONE FORZE SISMICHE'!$H$70,0)+IF('Foglio deposito'!$AF$176='Foglio deposito'!AE187,'RIPARTIZIONE FORZE SISMICHE'!$H$71,0)+IF('Foglio deposito'!$AF$177='Foglio deposito'!AE187,'RIPARTIZIONE FORZE SISMICHE'!$H$72,0)+IF('Foglio deposito'!$AF$178='Foglio deposito'!AE187,'RIPARTIZIONE FORZE SISMICHE'!$H$73,0)+IF('Foglio deposito'!$AF$179='Foglio deposito'!AE187,'RIPARTIZIONE FORZE SISMICHE'!$H$74,0)+IF('Foglio deposito'!$AF$180='Foglio deposito'!AE187,'RIPARTIZIONE FORZE SISMICHE'!$H$75,0)+IF('Foglio deposito'!$AF$181='Foglio deposito'!AE187,'RIPARTIZIONE FORZE SISMICHE'!$H$76,0)+IF('Foglio deposito'!$AF$182='Foglio deposito'!AE187,'RIPARTIZIONE FORZE SISMICHE'!$H$77,0)+IF('Foglio deposito'!$AF$183='Foglio deposito'!AE187,'RIPARTIZIONE FORZE SISMICHE'!$H$78,0)+IF('Foglio deposito'!$AF$184='Foglio deposito'!AE187,'RIPARTIZIONE FORZE SISMICHE'!$H$79,0)+IF('Foglio deposito'!$AF$185='Foglio deposito'!AE187,'RIPARTIZIONE FORZE SISMICHE'!$H$80,0)+IF('Foglio deposito'!$AF$186='Foglio deposito'!AE187,'RIPARTIZIONE FORZE SISMICHE'!$H$81,0)+IF('Foglio deposito'!$AF$187='Foglio deposito'!AE187,'RIPARTIZIONE FORZE SISMICHE'!$H$82,0)+IF('Foglio deposito'!$AF$188='Foglio deposito'!AE187,'RIPARTIZIONE FORZE SISMICHE'!$H$83,0)+IF('Foglio deposito'!$AF$189='Foglio deposito'!AE187,'RIPARTIZIONE FORZE SISMICHE'!$H$84,0)+IF('Foglio deposito'!$AF$190='Foglio deposito'!AE187,'RIPARTIZIONE FORZE SISMICHE'!$H$85,0)+IF('Foglio deposito'!$AF$191='Foglio deposito'!AE187,'RIPARTIZIONE FORZE SISMICHE'!$H$86,0)+IF('Foglio deposito'!$AF$192='Foglio deposito'!AE187,'RIPARTIZIONE FORZE SISMICHE'!$H$87,0)+IF('Foglio deposito'!$AF$193='Foglio deposito'!AE187,'RIPARTIZIONE FORZE SISMICHE'!$H$88,0)+IF('Foglio deposito'!$AF$194='Foglio deposito'!AE187,'RIPARTIZIONE FORZE SISMICHE'!$H$89,0)+IF('Foglio deposito'!$AF$195='Foglio deposito'!AE187,'RIPARTIZIONE FORZE SISMICHE'!$H$90,0)+IF('Foglio deposito'!$AF$196='Foglio deposito'!AE187,'RIPARTIZIONE FORZE SISMICHE'!$H$91,0)+IF('Foglio deposito'!$AF$197='Foglio deposito'!AE187,'RIPARTIZIONE FORZE SISMICHE'!$H$92,0)+IF('Foglio deposito'!$AF$198='Foglio deposito'!AE187,'RIPARTIZIONE FORZE SISMICHE'!$H$93,0)+IF('Foglio deposito'!$AF$199='Foglio deposito'!AE187,'RIPARTIZIONE FORZE SISMICHE'!$H$94,0)+IF('Foglio deposito'!$AF$200='Foglio deposito'!AE187,'RIPARTIZIONE FORZE SISMICHE'!$H$95,0)+IF('Foglio deposito'!$AF$201='Foglio deposito'!AE187,'RIPARTIZIONE FORZE SISMICHE'!$H$96,0)+IF('Foglio deposito'!$AF$202='Foglio deposito'!AE187,'RIPARTIZIONE FORZE SISMICHE'!$H$97,0)+IF('Foglio deposito'!$AF$203='Foglio deposito'!AE187,'RIPARTIZIONE FORZE SISMICHE'!$H$98,0)+IF('Foglio deposito'!$AF$204='Foglio deposito'!AE187,'RIPARTIZIONE FORZE SISMICHE'!$H$99,0)+IF('Foglio deposito'!$AF$205='Foglio deposito'!AE187,'RIPARTIZIONE FORZE SISMICHE'!$H$100,0)+IF('Foglio deposito'!$AF$206='Foglio deposito'!AE187,'RIPARTIZIONE FORZE SISMICHE'!$H$101,0)+IF('Foglio deposito'!$AF$207='Foglio deposito'!AE187,'RIPARTIZIONE FORZE SISMICHE'!$H$102,0)+IF('Foglio deposito'!$AF$208='Foglio deposito'!AE187,'RIPARTIZIONE FORZE SISMICHE'!$H$103,0)</f>
        <v>0</v>
      </c>
      <c r="AB187" s="354">
        <f>'DATI STRUTTURA'!B39</f>
        <v>18</v>
      </c>
      <c r="AC187" s="359">
        <f>'DATI STRUTTURA'!H88</f>
        <v>0</v>
      </c>
      <c r="AE187" s="362">
        <f>'DATI STRUTTURA'!B40</f>
        <v>19</v>
      </c>
      <c r="AF187" s="364">
        <f>'DATI STRUTTURA'!H89</f>
        <v>0</v>
      </c>
      <c r="AJ187" s="490">
        <f>IF('Foglio deposito'!$AF$169='Foglio deposito'!AE187,'Foglio deposito'!$N$118,0)+IF('Foglio deposito'!$AF$170='Foglio deposito'!AE187,'Foglio deposito'!$N$119,0)+IF('Foglio deposito'!$AF$171='Foglio deposito'!AE187,'Foglio deposito'!$N$120,0)+IF('Foglio deposito'!$AF$172='Foglio deposito'!AE187,'Foglio deposito'!$N$121,0)+IF('Foglio deposito'!$AF$173='Foglio deposito'!AE187,'Foglio deposito'!$N$122,0)+IF('Foglio deposito'!$AF$174='Foglio deposito'!AE187,'Foglio deposito'!$N$123,0)+IF('Foglio deposito'!$AF$175='Foglio deposito'!AE187,'Foglio deposito'!$N$124,0)+IF('Foglio deposito'!$AF$176='Foglio deposito'!AE187,'Foglio deposito'!$N$125,0)+IF('Foglio deposito'!$AF$177='Foglio deposito'!AE187,'Foglio deposito'!$N$126,0)+IF('Foglio deposito'!$AF$178='Foglio deposito'!AE187,'Foglio deposito'!$N$127,0)+IF('Foglio deposito'!$AF$179='Foglio deposito'!AE187,'Foglio deposito'!$N$128,0)+IF('Foglio deposito'!$AF$180='Foglio deposito'!AE187,'Foglio deposito'!$N$129,0)+IF('Foglio deposito'!$AF$181='Foglio deposito'!AE187,'Foglio deposito'!$N$130,0)+IF('Foglio deposito'!$AF$182='Foglio deposito'!AE187,'Foglio deposito'!$N$131,0)+IF('Foglio deposito'!$AF$183='Foglio deposito'!AE187,'Foglio deposito'!$N$132,0)+IF('Foglio deposito'!$AF$184='Foglio deposito'!AE187,'Foglio deposito'!$N$133,0)+IF('Foglio deposito'!$AF$185='Foglio deposito'!AE187,'Foglio deposito'!$N$134,0)+IF('Foglio deposito'!$AF$186='Foglio deposito'!AE187,'Foglio deposito'!$N$135,0)+IF('Foglio deposito'!$AF$187='Foglio deposito'!AE187,'Foglio deposito'!$N$136,0)+IF('Foglio deposito'!$AF$188='Foglio deposito'!AE187,'Foglio deposito'!$N$137,0)+IF('Foglio deposito'!$AF$189='Foglio deposito'!AE187,'Foglio deposito'!$N$138,0)+IF('Foglio deposito'!$AF$190='Foglio deposito'!AE187,'Foglio deposito'!$N$139,0)+IF('Foglio deposito'!$AF$191='Foglio deposito'!AE187,'Foglio deposito'!$N$140,0)+IF('Foglio deposito'!$AF$192='Foglio deposito'!AE187,'Foglio deposito'!$N$141,0)+IF('Foglio deposito'!$AF$193='Foglio deposito'!AE187,'Foglio deposito'!$N$142,0)+IF('Foglio deposito'!$AF$194='Foglio deposito'!AE187,'Foglio deposito'!$N$144,0)+IF('Foglio deposito'!$AF$195='Foglio deposito'!AE187,'Foglio deposito'!$N$143,0)+IF('Foglio deposito'!$AF$196='Foglio deposito'!AE187,'Foglio deposito'!$N$145,0)+IF('Foglio deposito'!$AF$197='Foglio deposito'!AE187,'Foglio deposito'!$N$146,0)+IF('Foglio deposito'!$AF$198='Foglio deposito'!AE187,'Foglio deposito'!$N$147,0)+IF('Foglio deposito'!$AF$199='Foglio deposito'!AE187,'Foglio deposito'!$N$148,0)+IF('Foglio deposito'!$AF$200='Foglio deposito'!AE187,'Foglio deposito'!$N$149,0)+IF('Foglio deposito'!$AF$201='Foglio deposito'!AE187,'Foglio deposito'!$N$150,0)+IF('Foglio deposito'!$AF$202='Foglio deposito'!AE187,'Foglio deposito'!$N$151,0)+IF('Foglio deposito'!$AF$203='Foglio deposito'!AE187,'Foglio deposito'!$N$152,0)+IF('Foglio deposito'!$AF$204='Foglio deposito'!AE187,'Foglio deposito'!$N$153,0)+IF('Foglio deposito'!$AF$205='Foglio deposito'!AE187,'Foglio deposito'!$N$154,0)+IF('Foglio deposito'!$AF$206='Foglio deposito'!AE187,'Foglio deposito'!$N$155,0)+IF('Foglio deposito'!$AF$207='Foglio deposito'!AE187,'Foglio deposito'!$N$156,0)+IF('Foglio deposito'!$AF$208='Foglio deposito'!AE187,'Foglio deposito'!$N$157,0)+'DATI STRUTTURA'!J40</f>
        <v>0</v>
      </c>
      <c r="AK187" s="490">
        <f>'Foglio deposito'!N136</f>
        <v>0</v>
      </c>
    </row>
    <row r="188" spans="2:37" x14ac:dyDescent="0.25">
      <c r="B188" s="161"/>
      <c r="D188" s="161"/>
      <c r="G188" s="97"/>
      <c r="H188" s="97"/>
      <c r="I188" s="96"/>
      <c r="K188" s="116"/>
      <c r="L188" s="116"/>
      <c r="M188" s="115"/>
      <c r="O188" s="5"/>
      <c r="Q188" s="5"/>
      <c r="T188" s="357">
        <f>'RIPARTIZIONE FORZE SISMICHE'!E38+IF('Foglio deposito'!$AF$169='Foglio deposito'!AE188,'RIPARTIZIONE FORZE SISMICHE'!$E$64,0)+IF('Foglio deposito'!$AF$170='Foglio deposito'!AE188,'RIPARTIZIONE FORZE SISMICHE'!$E$65,0)+IF('Foglio deposito'!$AF$171='Foglio deposito'!AE188,'RIPARTIZIONE FORZE SISMICHE'!$E$66,0)+IF('Foglio deposito'!$AF$172='Foglio deposito'!AE188,'RIPARTIZIONE FORZE SISMICHE'!$E$67,0)+IF('Foglio deposito'!$AF$173='Foglio deposito'!AE188,'RIPARTIZIONE FORZE SISMICHE'!$E$68,0)+IF('Foglio deposito'!$AF$174='Foglio deposito'!AE188,'RIPARTIZIONE FORZE SISMICHE'!$E$69,0)+IF('Foglio deposito'!$AF$175='Foglio deposito'!AE188,'RIPARTIZIONE FORZE SISMICHE'!$E$70,0)+IF('Foglio deposito'!$AF$176='Foglio deposito'!AE188,'RIPARTIZIONE FORZE SISMICHE'!$E$71,0)+IF('Foglio deposito'!$AF$177='Foglio deposito'!AE188,'RIPARTIZIONE FORZE SISMICHE'!$E$72,0)+IF('Foglio deposito'!$AF$178='Foglio deposito'!AE188,'RIPARTIZIONE FORZE SISMICHE'!$E$73,0)+IF('Foglio deposito'!$AF$179='Foglio deposito'!AE188,'RIPARTIZIONE FORZE SISMICHE'!$E$74,0)+IF('Foglio deposito'!$AF$180='Foglio deposito'!AE188,'RIPARTIZIONE FORZE SISMICHE'!$E$75,0)+IF('Foglio deposito'!$AF$181='Foglio deposito'!AE188,'RIPARTIZIONE FORZE SISMICHE'!$E$76,0)+IF('Foglio deposito'!$AF$182='Foglio deposito'!AE188,'RIPARTIZIONE FORZE SISMICHE'!$E$77,0)+IF('Foglio deposito'!$AF$183='Foglio deposito'!AE188,'RIPARTIZIONE FORZE SISMICHE'!$E$78,0)+IF('Foglio deposito'!$AF$184='Foglio deposito'!AE188,'RIPARTIZIONE FORZE SISMICHE'!$E$79,0)+IF('Foglio deposito'!$AF$185='Foglio deposito'!AE188,'RIPARTIZIONE FORZE SISMICHE'!$E$80,0)+IF('Foglio deposito'!$AF$186='Foglio deposito'!AE188,'RIPARTIZIONE FORZE SISMICHE'!$E$81,0)+IF('Foglio deposito'!$AF$187='Foglio deposito'!AE188,'RIPARTIZIONE FORZE SISMICHE'!$E$82,0)+IF('Foglio deposito'!$AF$188='Foglio deposito'!AE188,'RIPARTIZIONE FORZE SISMICHE'!$E$83,0)+IF('Foglio deposito'!$AF$189='Foglio deposito'!AE188,'RIPARTIZIONE FORZE SISMICHE'!$E$84,0)+IF('Foglio deposito'!$AF$190='Foglio deposito'!AE188,'RIPARTIZIONE FORZE SISMICHE'!$E$85,0)+IF('Foglio deposito'!$AF$191='Foglio deposito'!AE188,'RIPARTIZIONE FORZE SISMICHE'!$E$86,0)+IF('Foglio deposito'!$AF$192='Foglio deposito'!AE188,'RIPARTIZIONE FORZE SISMICHE'!$E$87,0)+IF('Foglio deposito'!$AF$193='Foglio deposito'!AE188,'RIPARTIZIONE FORZE SISMICHE'!$E$88,0)+IF('Foglio deposito'!$AF$194='Foglio deposito'!AE188,'RIPARTIZIONE FORZE SISMICHE'!$E$89,0)+IF('Foglio deposito'!$AF$195='Foglio deposito'!AE188,'RIPARTIZIONE FORZE SISMICHE'!$E$90,0)+IF('Foglio deposito'!$AF$196='Foglio deposito'!AE188,'RIPARTIZIONE FORZE SISMICHE'!$E$91,0)+IF('Foglio deposito'!$AF$197='Foglio deposito'!AE188,'RIPARTIZIONE FORZE SISMICHE'!$E$92,0)+IF('Foglio deposito'!$AF$198='Foglio deposito'!AE188,'RIPARTIZIONE FORZE SISMICHE'!$E$93,0)+IF('Foglio deposito'!$AF$199='Foglio deposito'!AE188,'RIPARTIZIONE FORZE SISMICHE'!$E$94,0)+IF('Foglio deposito'!$AF$200='Foglio deposito'!AE188,'RIPARTIZIONE FORZE SISMICHE'!$E$95,0)+IF('Foglio deposito'!$AF$201='Foglio deposito'!AE188,'RIPARTIZIONE FORZE SISMICHE'!$E$96,0)+IF('Foglio deposito'!$AF$202='Foglio deposito'!AE188,'RIPARTIZIONE FORZE SISMICHE'!$E$97,0)+IF('Foglio deposito'!$AF$203='Foglio deposito'!AE188,'RIPARTIZIONE FORZE SISMICHE'!$E$98,0)+IF('Foglio deposito'!$AF$204='Foglio deposito'!AE188,'RIPARTIZIONE FORZE SISMICHE'!$E$99,0)+IF('Foglio deposito'!$AF$205='Foglio deposito'!AE188,'RIPARTIZIONE FORZE SISMICHE'!$E$100,0)+IF('Foglio deposito'!$AF$206='Foglio deposito'!AE188,'RIPARTIZIONE FORZE SISMICHE'!$E$101,0)+IF('Foglio deposito'!$AF$207='Foglio deposito'!AE188,'RIPARTIZIONE FORZE SISMICHE'!$E$102,0)+IF('Foglio deposito'!$AF$208='Foglio deposito'!AE188,'RIPARTIZIONE FORZE SISMICHE'!$E$103,0)</f>
        <v>0</v>
      </c>
      <c r="U188" s="356">
        <f>'RIPARTIZIONE FORZE SISMICHE'!F38+IF('Foglio deposito'!$AF$169='Foglio deposito'!AE188,'RIPARTIZIONE FORZE SISMICHE'!$F$64,0)+IF('Foglio deposito'!$AF$170='Foglio deposito'!AE188,'RIPARTIZIONE FORZE SISMICHE'!$F$65,0)+IF('Foglio deposito'!$AF$171='Foglio deposito'!AE188,'RIPARTIZIONE FORZE SISMICHE'!$F$66,0)+IF('Foglio deposito'!$AF$172='Foglio deposito'!AE188,'RIPARTIZIONE FORZE SISMICHE'!$F$67,0)+IF('Foglio deposito'!$AF$173='Foglio deposito'!AE188,'RIPARTIZIONE FORZE SISMICHE'!$F$68,0)+IF('Foglio deposito'!$AF$174='Foglio deposito'!AE188,'RIPARTIZIONE FORZE SISMICHE'!$F$69,0)+IF('Foglio deposito'!$AF$175='Foglio deposito'!AE188,'RIPARTIZIONE FORZE SISMICHE'!$F$70,0)+IF('Foglio deposito'!$AF$176='Foglio deposito'!AE188,'RIPARTIZIONE FORZE SISMICHE'!$F$71,0)+IF('Foglio deposito'!$AF$177='Foglio deposito'!AE188,'RIPARTIZIONE FORZE SISMICHE'!$F$72,0)+IF('Foglio deposito'!$AF$178='Foglio deposito'!AE188,'RIPARTIZIONE FORZE SISMICHE'!$F$73,0)+IF('Foglio deposito'!$AF$179='Foglio deposito'!AE188,'RIPARTIZIONE FORZE SISMICHE'!$F$74,0)+IF('Foglio deposito'!$AF$180='Foglio deposito'!AE188,'RIPARTIZIONE FORZE SISMICHE'!$F$75,0)+IF('Foglio deposito'!$AF$181='Foglio deposito'!AE188,'RIPARTIZIONE FORZE SISMICHE'!$F$76,0)+IF('Foglio deposito'!$AF$182='Foglio deposito'!AE188,'RIPARTIZIONE FORZE SISMICHE'!$F$77,0)+IF('Foglio deposito'!$AF$183='Foglio deposito'!AE188,'RIPARTIZIONE FORZE SISMICHE'!$F$78,0)+IF('Foglio deposito'!$AF$184='Foglio deposito'!AE188,'RIPARTIZIONE FORZE SISMICHE'!$F$79,0)+IF('Foglio deposito'!$AF$185='Foglio deposito'!AE188,'RIPARTIZIONE FORZE SISMICHE'!$F$80,0)+IF('Foglio deposito'!$AF$186='Foglio deposito'!AE188,'RIPARTIZIONE FORZE SISMICHE'!$F$81,0)+IF('Foglio deposito'!$AF$187='Foglio deposito'!AE188,'RIPARTIZIONE FORZE SISMICHE'!$F$82,0)+IF('Foglio deposito'!$AF$188='Foglio deposito'!AE188,'RIPARTIZIONE FORZE SISMICHE'!$F$83,0)+IF('Foglio deposito'!$AF$189='Foglio deposito'!AE188,'RIPARTIZIONE FORZE SISMICHE'!$F$84,0)+IF('Foglio deposito'!$AF$190='Foglio deposito'!AE188,'RIPARTIZIONE FORZE SISMICHE'!$F$85,0)+IF('Foglio deposito'!$AF$191='Foglio deposito'!AE188,'RIPARTIZIONE FORZE SISMICHE'!$F$86,0)+IF('Foglio deposito'!$AF$192='Foglio deposito'!AE188,'RIPARTIZIONE FORZE SISMICHE'!$F$87,0)+IF('Foglio deposito'!$AF$193='Foglio deposito'!AE188,'RIPARTIZIONE FORZE SISMICHE'!$F$88,0)+IF('Foglio deposito'!$AF$194='Foglio deposito'!AE188,'RIPARTIZIONE FORZE SISMICHE'!$F$89,0)+IF('Foglio deposito'!$AF$195='Foglio deposito'!AE188,'RIPARTIZIONE FORZE SISMICHE'!$F$90,0)+IF('Foglio deposito'!$AF$196='Foglio deposito'!AE188,'RIPARTIZIONE FORZE SISMICHE'!$F$91,0)+IF('Foglio deposito'!$AF$197='Foglio deposito'!AE188,'RIPARTIZIONE FORZE SISMICHE'!$F$92,0)+IF('Foglio deposito'!$AF$198='Foglio deposito'!AE188,'RIPARTIZIONE FORZE SISMICHE'!$F$93,0)+IF('Foglio deposito'!$AF$199='Foglio deposito'!AE188,'RIPARTIZIONE FORZE SISMICHE'!$F$94,0)+IF('Foglio deposito'!$AF$200='Foglio deposito'!AE188,'RIPARTIZIONE FORZE SISMICHE'!$F$95,0)+IF('Foglio deposito'!$AF$201='Foglio deposito'!AE188,'RIPARTIZIONE FORZE SISMICHE'!$F$96,0)+IF('Foglio deposito'!$AF$202='Foglio deposito'!AE188,'RIPARTIZIONE FORZE SISMICHE'!$F$97,0)+IF('Foglio deposito'!$AF$203='Foglio deposito'!AE188,'RIPARTIZIONE FORZE SISMICHE'!$F$98,0)+IF('Foglio deposito'!$AF$204='Foglio deposito'!AE188,'RIPARTIZIONE FORZE SISMICHE'!$F$99,0)+IF('Foglio deposito'!$AF$205='Foglio deposito'!AE188,'RIPARTIZIONE FORZE SISMICHE'!$F$100,0)+IF('Foglio deposito'!$AF$206='Foglio deposito'!AE188,'RIPARTIZIONE FORZE SISMICHE'!$F$101,0)+IF('Foglio deposito'!$AF$207='Foglio deposito'!AE188,'RIPARTIZIONE FORZE SISMICHE'!$F$102,0)+IF('Foglio deposito'!$AF$208='Foglio deposito'!AE188,'RIPARTIZIONE FORZE SISMICHE'!$F$103,0)</f>
        <v>0</v>
      </c>
      <c r="V188" s="357">
        <f>'RIPARTIZIONE FORZE SISMICHE'!G38+IF('Foglio deposito'!$AF$169='Foglio deposito'!AE188,'RIPARTIZIONE FORZE SISMICHE'!$G$64,0)+IF('Foglio deposito'!$AF$170='Foglio deposito'!AE188,'RIPARTIZIONE FORZE SISMICHE'!$G$65,0)+IF('Foglio deposito'!$AF$171='Foglio deposito'!AE188,'RIPARTIZIONE FORZE SISMICHE'!$G$66,0)+IF('Foglio deposito'!$AF$172='Foglio deposito'!AE188,'RIPARTIZIONE FORZE SISMICHE'!$G$67,0)+IF('Foglio deposito'!$AF$173='Foglio deposito'!AE188,'RIPARTIZIONE FORZE SISMICHE'!$G$68,0)+IF('Foglio deposito'!$AF$174='Foglio deposito'!AE188,'RIPARTIZIONE FORZE SISMICHE'!$G$69,0)+IF('Foglio deposito'!$AF$175='Foglio deposito'!AE188,'RIPARTIZIONE FORZE SISMICHE'!$G$70,0)+IF('Foglio deposito'!$AF$176='Foglio deposito'!AE188,'RIPARTIZIONE FORZE SISMICHE'!$G$71,0)+IF('Foglio deposito'!$AF$177='Foglio deposito'!AE188,'RIPARTIZIONE FORZE SISMICHE'!$G$72,0)+IF('Foglio deposito'!$AF$178='Foglio deposito'!AE188,'RIPARTIZIONE FORZE SISMICHE'!$G$73,0)+IF('Foglio deposito'!$AF$179='Foglio deposito'!AE188,'RIPARTIZIONE FORZE SISMICHE'!$G$74,0)+IF('Foglio deposito'!$AF$180='Foglio deposito'!AE188,'RIPARTIZIONE FORZE SISMICHE'!$G$75,0)+IF('Foglio deposito'!$AF$181='Foglio deposito'!AE188,'RIPARTIZIONE FORZE SISMICHE'!$G$76,0)+IF('Foglio deposito'!$AF$182='Foglio deposito'!AE188,'RIPARTIZIONE FORZE SISMICHE'!$G$77,0)+IF('Foglio deposito'!$AF$183='Foglio deposito'!AE188,'RIPARTIZIONE FORZE SISMICHE'!$G$78,0)+IF('Foglio deposito'!$AF$184='Foglio deposito'!AE188,'RIPARTIZIONE FORZE SISMICHE'!$G$79,0)+IF('Foglio deposito'!$AF$185='Foglio deposito'!AE188,'RIPARTIZIONE FORZE SISMICHE'!$G$80,0)+IF('Foglio deposito'!$AF$186='Foglio deposito'!AE188,'RIPARTIZIONE FORZE SISMICHE'!$G$81,0)+IF('Foglio deposito'!$AF$187='Foglio deposito'!AE188,'RIPARTIZIONE FORZE SISMICHE'!$G$82,0)+IF('Foglio deposito'!$AF$188='Foglio deposito'!AE188,'RIPARTIZIONE FORZE SISMICHE'!$G$83,0)+IF('Foglio deposito'!$AF$189='Foglio deposito'!AE188,'RIPARTIZIONE FORZE SISMICHE'!$G$84,0)+IF('Foglio deposito'!$AF$190='Foglio deposito'!AE188,'RIPARTIZIONE FORZE SISMICHE'!$G$85,0)+IF('Foglio deposito'!$AF$191='Foglio deposito'!AE188,'RIPARTIZIONE FORZE SISMICHE'!$G$86,0)+IF('Foglio deposito'!$AF$192='Foglio deposito'!AE188,'RIPARTIZIONE FORZE SISMICHE'!$G$87,0)+IF('Foglio deposito'!$AF$193='Foglio deposito'!AE188,'RIPARTIZIONE FORZE SISMICHE'!$G$88,0)+IF('Foglio deposito'!$AF$194='Foglio deposito'!AE188,'RIPARTIZIONE FORZE SISMICHE'!$G$89,0)+IF('Foglio deposito'!$AF$195='Foglio deposito'!AE188,'RIPARTIZIONE FORZE SISMICHE'!$G$90,0)+IF('Foglio deposito'!$AF$196='Foglio deposito'!AE188,'RIPARTIZIONE FORZE SISMICHE'!$G$91,0)+IF('Foglio deposito'!$AF$197='Foglio deposito'!AE188,'RIPARTIZIONE FORZE SISMICHE'!$G$92,0)+IF('Foglio deposito'!$AF$198='Foglio deposito'!AE188,'RIPARTIZIONE FORZE SISMICHE'!$G$93,0)+IF('Foglio deposito'!$AF$199='Foglio deposito'!AE188,'RIPARTIZIONE FORZE SISMICHE'!$G$94,0)+IF('Foglio deposito'!$AF$200='Foglio deposito'!AE188,'RIPARTIZIONE FORZE SISMICHE'!$G$95,0)+IF('Foglio deposito'!$AF$201='Foglio deposito'!AE188,'RIPARTIZIONE FORZE SISMICHE'!$G$96,0)+IF('Foglio deposito'!$AF$202='Foglio deposito'!AE188,'RIPARTIZIONE FORZE SISMICHE'!$G$97,0)+IF('Foglio deposito'!$AF$203='Foglio deposito'!AE188,'RIPARTIZIONE FORZE SISMICHE'!$G$98,0)+IF('Foglio deposito'!$AF$204='Foglio deposito'!AE188,'RIPARTIZIONE FORZE SISMICHE'!$G$99,0)+IF('Foglio deposito'!$AF$205='Foglio deposito'!AE188,'RIPARTIZIONE FORZE SISMICHE'!$G$100,0)+IF('Foglio deposito'!$AF$206='Foglio deposito'!AE188,'RIPARTIZIONE FORZE SISMICHE'!$G$101,0)+IF('Foglio deposito'!$AF$207='Foglio deposito'!AE188,'RIPARTIZIONE FORZE SISMICHE'!$G$102,0)+IF('Foglio deposito'!$AF$208='Foglio deposito'!AE188,'RIPARTIZIONE FORZE SISMICHE'!$G$103,0)</f>
        <v>0</v>
      </c>
      <c r="W188" s="355">
        <f>'RIPARTIZIONE FORZE SISMICHE'!H38+IF('Foglio deposito'!$AF$169='Foglio deposito'!AE188,'RIPARTIZIONE FORZE SISMICHE'!$H$64,0)+IF('Foglio deposito'!$AF$170='Foglio deposito'!AE188,'RIPARTIZIONE FORZE SISMICHE'!$H$65,0)+IF('Foglio deposito'!$AF$171='Foglio deposito'!AE188,'RIPARTIZIONE FORZE SISMICHE'!$H$66,0)+IF('Foglio deposito'!$AF$172='Foglio deposito'!AE188,'RIPARTIZIONE FORZE SISMICHE'!$H$67,0)+IF('Foglio deposito'!$AF$173='Foglio deposito'!AE188,'RIPARTIZIONE FORZE SISMICHE'!$H$67,0)+IF('Foglio deposito'!$AF$174='Foglio deposito'!AE188,'RIPARTIZIONE FORZE SISMICHE'!$H$69,0)+IF('Foglio deposito'!$AF$175='Foglio deposito'!AE188,'RIPARTIZIONE FORZE SISMICHE'!$H$70,0)+IF('Foglio deposito'!$AF$176='Foglio deposito'!AE188,'RIPARTIZIONE FORZE SISMICHE'!$H$71,0)+IF('Foglio deposito'!$AF$177='Foglio deposito'!AE188,'RIPARTIZIONE FORZE SISMICHE'!$H$72,0)+IF('Foglio deposito'!$AF$178='Foglio deposito'!AE188,'RIPARTIZIONE FORZE SISMICHE'!$H$73,0)+IF('Foglio deposito'!$AF$179='Foglio deposito'!AE188,'RIPARTIZIONE FORZE SISMICHE'!$H$74,0)+IF('Foglio deposito'!$AF$180='Foglio deposito'!AE188,'RIPARTIZIONE FORZE SISMICHE'!$H$75,0)+IF('Foglio deposito'!$AF$181='Foglio deposito'!AE188,'RIPARTIZIONE FORZE SISMICHE'!$H$76,0)+IF('Foglio deposito'!$AF$182='Foglio deposito'!AE188,'RIPARTIZIONE FORZE SISMICHE'!$H$77,0)+IF('Foglio deposito'!$AF$183='Foglio deposito'!AE188,'RIPARTIZIONE FORZE SISMICHE'!$H$78,0)+IF('Foglio deposito'!$AF$184='Foglio deposito'!AE188,'RIPARTIZIONE FORZE SISMICHE'!$H$79,0)+IF('Foglio deposito'!$AF$185='Foglio deposito'!AE188,'RIPARTIZIONE FORZE SISMICHE'!$H$80,0)+IF('Foglio deposito'!$AF$186='Foglio deposito'!AE188,'RIPARTIZIONE FORZE SISMICHE'!$H$81,0)+IF('Foglio deposito'!$AF$187='Foglio deposito'!AE188,'RIPARTIZIONE FORZE SISMICHE'!$H$82,0)+IF('Foglio deposito'!$AF$188='Foglio deposito'!AE188,'RIPARTIZIONE FORZE SISMICHE'!$H$83,0)+IF('Foglio deposito'!$AF$189='Foglio deposito'!AE188,'RIPARTIZIONE FORZE SISMICHE'!$H$84,0)+IF('Foglio deposito'!$AF$190='Foglio deposito'!AE188,'RIPARTIZIONE FORZE SISMICHE'!$H$85,0)+IF('Foglio deposito'!$AF$191='Foglio deposito'!AE188,'RIPARTIZIONE FORZE SISMICHE'!$H$86,0)+IF('Foglio deposito'!$AF$192='Foglio deposito'!AE188,'RIPARTIZIONE FORZE SISMICHE'!$H$87,0)+IF('Foglio deposito'!$AF$193='Foglio deposito'!AE188,'RIPARTIZIONE FORZE SISMICHE'!$H$88,0)+IF('Foglio deposito'!$AF$194='Foglio deposito'!AE188,'RIPARTIZIONE FORZE SISMICHE'!$H$89,0)+IF('Foglio deposito'!$AF$195='Foglio deposito'!AE188,'RIPARTIZIONE FORZE SISMICHE'!$H$90,0)+IF('Foglio deposito'!$AF$196='Foglio deposito'!AE188,'RIPARTIZIONE FORZE SISMICHE'!$H$91,0)+IF('Foglio deposito'!$AF$197='Foglio deposito'!AE188,'RIPARTIZIONE FORZE SISMICHE'!$H$92,0)+IF('Foglio deposito'!$AF$198='Foglio deposito'!AE188,'RIPARTIZIONE FORZE SISMICHE'!$H$93,0)+IF('Foglio deposito'!$AF$199='Foglio deposito'!AE188,'RIPARTIZIONE FORZE SISMICHE'!$H$94,0)+IF('Foglio deposito'!$AF$200='Foglio deposito'!AE188,'RIPARTIZIONE FORZE SISMICHE'!$H$95,0)+IF('Foglio deposito'!$AF$201='Foglio deposito'!AE188,'RIPARTIZIONE FORZE SISMICHE'!$H$96,0)+IF('Foglio deposito'!$AF$202='Foglio deposito'!AE188,'RIPARTIZIONE FORZE SISMICHE'!$H$97,0)+IF('Foglio deposito'!$AF$203='Foglio deposito'!AE188,'RIPARTIZIONE FORZE SISMICHE'!$H$98,0)+IF('Foglio deposito'!$AF$204='Foglio deposito'!AE188,'RIPARTIZIONE FORZE SISMICHE'!$H$99,0)+IF('Foglio deposito'!$AF$205='Foglio deposito'!AE188,'RIPARTIZIONE FORZE SISMICHE'!$H$100,0)+IF('Foglio deposito'!$AF$206='Foglio deposito'!AE188,'RIPARTIZIONE FORZE SISMICHE'!$H$101,0)+IF('Foglio deposito'!$AF$207='Foglio deposito'!AE188,'RIPARTIZIONE FORZE SISMICHE'!$H$102,0)+IF('Foglio deposito'!$AF$208='Foglio deposito'!AE188,'RIPARTIZIONE FORZE SISMICHE'!$H$103,0)</f>
        <v>0</v>
      </c>
      <c r="X188" s="142"/>
      <c r="Y188" s="142">
        <f>IF('Foglio deposito'!$AF$169='Foglio deposito'!AE188,'RIPARTIZIONE FORZE SISMICHE'!$G$64,0)+IF('Foglio deposito'!$AF$170='Foglio deposito'!AE188,'RIPARTIZIONE FORZE SISMICHE'!$G$65,0)+IF('Foglio deposito'!$AF$171='Foglio deposito'!AE188,'RIPARTIZIONE FORZE SISMICHE'!$G$66,0)+IF('Foglio deposito'!$AF$172='Foglio deposito'!AE188,'RIPARTIZIONE FORZE SISMICHE'!$G$67,0)+IF('Foglio deposito'!$AF$173='Foglio deposito'!AE188,'RIPARTIZIONE FORZE SISMICHE'!$G$68,0)+IF('Foglio deposito'!$AF$174='Foglio deposito'!AE188,'RIPARTIZIONE FORZE SISMICHE'!$G$69,0)+IF('Foglio deposito'!$AF$175='Foglio deposito'!AE188,'RIPARTIZIONE FORZE SISMICHE'!$G$70,0)+IF('Foglio deposito'!$AF$176='Foglio deposito'!AE188,'RIPARTIZIONE FORZE SISMICHE'!$G$71,0)+IF('Foglio deposito'!$AF$177='Foglio deposito'!AE188,'RIPARTIZIONE FORZE SISMICHE'!$G$72,0)+IF('Foglio deposito'!$AF$178='Foglio deposito'!AE188,'RIPARTIZIONE FORZE SISMICHE'!$G$73,0)+IF('Foglio deposito'!$AF$179='Foglio deposito'!AE188,'RIPARTIZIONE FORZE SISMICHE'!$G$74,0)+IF('Foglio deposito'!$AF$180='Foglio deposito'!AE188,'RIPARTIZIONE FORZE SISMICHE'!$G$75,0)+IF('Foglio deposito'!$AF$181='Foglio deposito'!AE188,'RIPARTIZIONE FORZE SISMICHE'!$G$76,0)+IF('Foglio deposito'!$AF$182='Foglio deposito'!AE188,'RIPARTIZIONE FORZE SISMICHE'!$G$77,0)+IF('Foglio deposito'!$AF$183='Foglio deposito'!AE188,'RIPARTIZIONE FORZE SISMICHE'!$G$78,0)+IF('Foglio deposito'!$AF$184='Foglio deposito'!AE188,'RIPARTIZIONE FORZE SISMICHE'!$G$79,0)+IF('Foglio deposito'!$AF$185='Foglio deposito'!AE188,'RIPARTIZIONE FORZE SISMICHE'!$G$80,0)+IF('Foglio deposito'!$AF$186='Foglio deposito'!AE188,'RIPARTIZIONE FORZE SISMICHE'!$G$81,0)+IF('Foglio deposito'!$AF$187='Foglio deposito'!AE188,'RIPARTIZIONE FORZE SISMICHE'!$G$82,0)+IF('Foglio deposito'!$AF$188='Foglio deposito'!AE188,'RIPARTIZIONE FORZE SISMICHE'!$G$83,0)+IF('Foglio deposito'!$AF$189='Foglio deposito'!AE188,'RIPARTIZIONE FORZE SISMICHE'!$G$84,0)+IF('Foglio deposito'!$AF$190='Foglio deposito'!AE188,'RIPARTIZIONE FORZE SISMICHE'!$G$85,0)+IF('Foglio deposito'!$AF$191='Foglio deposito'!AE188,'RIPARTIZIONE FORZE SISMICHE'!$G$86,0)+IF('Foglio deposito'!$AF$192='Foglio deposito'!AE188,'RIPARTIZIONE FORZE SISMICHE'!$G$87,0)+IF('Foglio deposito'!$AF$193='Foglio deposito'!AE188,'RIPARTIZIONE FORZE SISMICHE'!$G$88,0)+IF('Foglio deposito'!$AF$194='Foglio deposito'!AE188,'RIPARTIZIONE FORZE SISMICHE'!$G$89,0)+IF('Foglio deposito'!$AF$195='Foglio deposito'!AE188,'RIPARTIZIONE FORZE SISMICHE'!$G$90,0)+IF('Foglio deposito'!$AF$196='Foglio deposito'!AE188,'RIPARTIZIONE FORZE SISMICHE'!$G$91,0)+IF('Foglio deposito'!$AF$197='Foglio deposito'!AE188,'RIPARTIZIONE FORZE SISMICHE'!$G$92,0)+IF('Foglio deposito'!$AF$198='Foglio deposito'!AE188,'RIPARTIZIONE FORZE SISMICHE'!$G$93,0)+IF('Foglio deposito'!$AF$199='Foglio deposito'!AE188,'RIPARTIZIONE FORZE SISMICHE'!$G$94,0)+IF('Foglio deposito'!$AF$200='Foglio deposito'!AE188,'RIPARTIZIONE FORZE SISMICHE'!$G$95,0)+IF('Foglio deposito'!$AF$201='Foglio deposito'!AE188,'RIPARTIZIONE FORZE SISMICHE'!$G$96,0)+IF('Foglio deposito'!$AF$202='Foglio deposito'!AE188,'RIPARTIZIONE FORZE SISMICHE'!$G$97,0)+IF('Foglio deposito'!$AF$203='Foglio deposito'!AE188,'RIPARTIZIONE FORZE SISMICHE'!$G$98,0)+IF('Foglio deposito'!$AF$204='Foglio deposito'!AE188,'RIPARTIZIONE FORZE SISMICHE'!$G$99,0)+IF('Foglio deposito'!$AF$205='Foglio deposito'!AE188,'RIPARTIZIONE FORZE SISMICHE'!$G$100,0)+IF('Foglio deposito'!$AF$206='Foglio deposito'!AE188,'RIPARTIZIONE FORZE SISMICHE'!$G$101,0)+IF('Foglio deposito'!$AF$207='Foglio deposito'!AE188,'RIPARTIZIONE FORZE SISMICHE'!$G$102,0)+IF('Foglio deposito'!$AF$208='Foglio deposito'!AE188,'RIPARTIZIONE FORZE SISMICHE'!$G$103,0)</f>
        <v>0</v>
      </c>
      <c r="Z188" s="142">
        <f>IF('Foglio deposito'!$AF$169='Foglio deposito'!AE188,'RIPARTIZIONE FORZE SISMICHE'!$H$64,0)+IF('Foglio deposito'!$AF$170='Foglio deposito'!AE188,'RIPARTIZIONE FORZE SISMICHE'!$H$65,0)+IF('Foglio deposito'!$AF$171='Foglio deposito'!AE188,'RIPARTIZIONE FORZE SISMICHE'!$H$66,0)+IF('Foglio deposito'!$AF$172='Foglio deposito'!AE188,'RIPARTIZIONE FORZE SISMICHE'!$H$67,0)+IF('Foglio deposito'!$AF$173='Foglio deposito'!AE188,'RIPARTIZIONE FORZE SISMICHE'!$H$67,0)+IF('Foglio deposito'!$AF$174='Foglio deposito'!AE188,'RIPARTIZIONE FORZE SISMICHE'!$H$69,0)+IF('Foglio deposito'!$AF$175='Foglio deposito'!AE188,'RIPARTIZIONE FORZE SISMICHE'!$H$70,0)+IF('Foglio deposito'!$AF$176='Foglio deposito'!AE188,'RIPARTIZIONE FORZE SISMICHE'!$H$71,0)+IF('Foglio deposito'!$AF$177='Foglio deposito'!AE188,'RIPARTIZIONE FORZE SISMICHE'!$H$72,0)+IF('Foglio deposito'!$AF$178='Foglio deposito'!AE188,'RIPARTIZIONE FORZE SISMICHE'!$H$73,0)+IF('Foglio deposito'!$AF$179='Foglio deposito'!AE188,'RIPARTIZIONE FORZE SISMICHE'!$H$74,0)+IF('Foglio deposito'!$AF$180='Foglio deposito'!AE188,'RIPARTIZIONE FORZE SISMICHE'!$H$75,0)+IF('Foglio deposito'!$AF$181='Foglio deposito'!AE188,'RIPARTIZIONE FORZE SISMICHE'!$H$76,0)+IF('Foglio deposito'!$AF$182='Foglio deposito'!AE188,'RIPARTIZIONE FORZE SISMICHE'!$H$77,0)+IF('Foglio deposito'!$AF$183='Foglio deposito'!AE188,'RIPARTIZIONE FORZE SISMICHE'!$H$78,0)+IF('Foglio deposito'!$AF$184='Foglio deposito'!AE188,'RIPARTIZIONE FORZE SISMICHE'!$H$79,0)+IF('Foglio deposito'!$AF$185='Foglio deposito'!AE188,'RIPARTIZIONE FORZE SISMICHE'!$H$80,0)+IF('Foglio deposito'!$AF$186='Foglio deposito'!AE188,'RIPARTIZIONE FORZE SISMICHE'!$H$81,0)+IF('Foglio deposito'!$AF$187='Foglio deposito'!AE188,'RIPARTIZIONE FORZE SISMICHE'!$H$82,0)+IF('Foglio deposito'!$AF$188='Foglio deposito'!AE188,'RIPARTIZIONE FORZE SISMICHE'!$H$83,0)+IF('Foglio deposito'!$AF$189='Foglio deposito'!AE188,'RIPARTIZIONE FORZE SISMICHE'!$H$84,0)+IF('Foglio deposito'!$AF$190='Foglio deposito'!AE188,'RIPARTIZIONE FORZE SISMICHE'!$H$85,0)+IF('Foglio deposito'!$AF$191='Foglio deposito'!AE188,'RIPARTIZIONE FORZE SISMICHE'!$H$86,0)+IF('Foglio deposito'!$AF$192='Foglio deposito'!AE188,'RIPARTIZIONE FORZE SISMICHE'!$H$87,0)+IF('Foglio deposito'!$AF$193='Foglio deposito'!AE188,'RIPARTIZIONE FORZE SISMICHE'!$H$88,0)+IF('Foglio deposito'!$AF$194='Foglio deposito'!AE188,'RIPARTIZIONE FORZE SISMICHE'!$H$89,0)+IF('Foglio deposito'!$AF$195='Foglio deposito'!AE188,'RIPARTIZIONE FORZE SISMICHE'!$H$90,0)+IF('Foglio deposito'!$AF$196='Foglio deposito'!AE188,'RIPARTIZIONE FORZE SISMICHE'!$H$91,0)+IF('Foglio deposito'!$AF$197='Foglio deposito'!AE188,'RIPARTIZIONE FORZE SISMICHE'!$H$92,0)+IF('Foglio deposito'!$AF$198='Foglio deposito'!AE188,'RIPARTIZIONE FORZE SISMICHE'!$H$93,0)+IF('Foglio deposito'!$AF$199='Foglio deposito'!AE188,'RIPARTIZIONE FORZE SISMICHE'!$H$94,0)+IF('Foglio deposito'!$AF$200='Foglio deposito'!AE188,'RIPARTIZIONE FORZE SISMICHE'!$H$95,0)+IF('Foglio deposito'!$AF$201='Foglio deposito'!AE188,'RIPARTIZIONE FORZE SISMICHE'!$H$96,0)+IF('Foglio deposito'!$AF$202='Foglio deposito'!AE188,'RIPARTIZIONE FORZE SISMICHE'!$H$97,0)+IF('Foglio deposito'!$AF$203='Foglio deposito'!AE188,'RIPARTIZIONE FORZE SISMICHE'!$H$98,0)+IF('Foglio deposito'!$AF$204='Foglio deposito'!AE188,'RIPARTIZIONE FORZE SISMICHE'!$H$99,0)+IF('Foglio deposito'!$AF$205='Foglio deposito'!AE188,'RIPARTIZIONE FORZE SISMICHE'!$H$100,0)+IF('Foglio deposito'!$AF$206='Foglio deposito'!AE188,'RIPARTIZIONE FORZE SISMICHE'!$H$101,0)+IF('Foglio deposito'!$AF$207='Foglio deposito'!AE188,'RIPARTIZIONE FORZE SISMICHE'!$H$102,0)+IF('Foglio deposito'!$AF$208='Foglio deposito'!AE188,'RIPARTIZIONE FORZE SISMICHE'!$H$103,0)</f>
        <v>0</v>
      </c>
      <c r="AB188" s="354">
        <f>'DATI STRUTTURA'!B40</f>
        <v>19</v>
      </c>
      <c r="AC188" s="359">
        <f>'DATI STRUTTURA'!H89</f>
        <v>0</v>
      </c>
      <c r="AE188" s="362">
        <f>'DATI STRUTTURA'!B41</f>
        <v>20</v>
      </c>
      <c r="AF188" s="364">
        <f>'DATI STRUTTURA'!H90</f>
        <v>0</v>
      </c>
      <c r="AJ188" s="490">
        <f>IF('Foglio deposito'!$AF$169='Foglio deposito'!AE188,'Foglio deposito'!$N$118,0)+IF('Foglio deposito'!$AF$170='Foglio deposito'!AE188,'Foglio deposito'!$N$119,0)+IF('Foglio deposito'!$AF$171='Foglio deposito'!AE188,'Foglio deposito'!$N$120,0)+IF('Foglio deposito'!$AF$172='Foglio deposito'!AE188,'Foglio deposito'!$N$121,0)+IF('Foglio deposito'!$AF$173='Foglio deposito'!AE188,'Foglio deposito'!$N$122,0)+IF('Foglio deposito'!$AF$174='Foglio deposito'!AE188,'Foglio deposito'!$N$123,0)+IF('Foglio deposito'!$AF$175='Foglio deposito'!AE188,'Foglio deposito'!$N$124,0)+IF('Foglio deposito'!$AF$176='Foglio deposito'!AE188,'Foglio deposito'!$N$125,0)+IF('Foglio deposito'!$AF$177='Foglio deposito'!AE188,'Foglio deposito'!$N$126,0)+IF('Foglio deposito'!$AF$178='Foglio deposito'!AE188,'Foglio deposito'!$N$127,0)+IF('Foglio deposito'!$AF$179='Foglio deposito'!AE188,'Foglio deposito'!$N$128,0)+IF('Foglio deposito'!$AF$180='Foglio deposito'!AE188,'Foglio deposito'!$N$129,0)+IF('Foglio deposito'!$AF$181='Foglio deposito'!AE188,'Foglio deposito'!$N$130,0)+IF('Foglio deposito'!$AF$182='Foglio deposito'!AE188,'Foglio deposito'!$N$131,0)+IF('Foglio deposito'!$AF$183='Foglio deposito'!AE188,'Foglio deposito'!$N$132,0)+IF('Foglio deposito'!$AF$184='Foglio deposito'!AE188,'Foglio deposito'!$N$133,0)+IF('Foglio deposito'!$AF$185='Foglio deposito'!AE188,'Foglio deposito'!$N$134,0)+IF('Foglio deposito'!$AF$186='Foglio deposito'!AE188,'Foglio deposito'!$N$135,0)+IF('Foglio deposito'!$AF$187='Foglio deposito'!AE188,'Foglio deposito'!$N$136,0)+IF('Foglio deposito'!$AF$188='Foglio deposito'!AE188,'Foglio deposito'!$N$137,0)+IF('Foglio deposito'!$AF$189='Foglio deposito'!AE188,'Foglio deposito'!$N$138,0)+IF('Foglio deposito'!$AF$190='Foglio deposito'!AE188,'Foglio deposito'!$N$139,0)+IF('Foglio deposito'!$AF$191='Foglio deposito'!AE188,'Foglio deposito'!$N$140,0)+IF('Foglio deposito'!$AF$192='Foglio deposito'!AE188,'Foglio deposito'!$N$141,0)+IF('Foglio deposito'!$AF$193='Foglio deposito'!AE188,'Foglio deposito'!$N$142,0)+IF('Foglio deposito'!$AF$194='Foglio deposito'!AE188,'Foglio deposito'!$N$144,0)+IF('Foglio deposito'!$AF$195='Foglio deposito'!AE188,'Foglio deposito'!$N$143,0)+IF('Foglio deposito'!$AF$196='Foglio deposito'!AE188,'Foglio deposito'!$N$145,0)+IF('Foglio deposito'!$AF$197='Foglio deposito'!AE188,'Foglio deposito'!$N$146,0)+IF('Foglio deposito'!$AF$198='Foglio deposito'!AE188,'Foglio deposito'!$N$147,0)+IF('Foglio deposito'!$AF$199='Foglio deposito'!AE188,'Foglio deposito'!$N$148,0)+IF('Foglio deposito'!$AF$200='Foglio deposito'!AE188,'Foglio deposito'!$N$149,0)+IF('Foglio deposito'!$AF$201='Foglio deposito'!AE188,'Foglio deposito'!$N$150,0)+IF('Foglio deposito'!$AF$202='Foglio deposito'!AE188,'Foglio deposito'!$N$151,0)+IF('Foglio deposito'!$AF$203='Foglio deposito'!AE188,'Foglio deposito'!$N$152,0)+IF('Foglio deposito'!$AF$204='Foglio deposito'!AE188,'Foglio deposito'!$N$153,0)+IF('Foglio deposito'!$AF$205='Foglio deposito'!AE188,'Foglio deposito'!$N$154,0)+IF('Foglio deposito'!$AF$206='Foglio deposito'!AE188,'Foglio deposito'!$N$155,0)+IF('Foglio deposito'!$AF$207='Foglio deposito'!AE188,'Foglio deposito'!$N$156,0)+IF('Foglio deposito'!$AF$208='Foglio deposito'!AE188,'Foglio deposito'!$N$157,0)+'DATI STRUTTURA'!J41</f>
        <v>0</v>
      </c>
      <c r="AK188" s="490">
        <f>'Foglio deposito'!N137</f>
        <v>0</v>
      </c>
    </row>
    <row r="189" spans="2:37" x14ac:dyDescent="0.25">
      <c r="B189" s="161"/>
      <c r="D189" s="161"/>
      <c r="G189" s="97"/>
      <c r="H189" s="97"/>
      <c r="I189" s="96"/>
      <c r="K189" s="116"/>
      <c r="L189" s="116"/>
      <c r="M189" s="115"/>
      <c r="O189" s="5"/>
      <c r="Q189" s="5"/>
      <c r="T189" s="357">
        <f>'RIPARTIZIONE FORZE SISMICHE'!E39+IF('Foglio deposito'!$AF$169='Foglio deposito'!AE189,'RIPARTIZIONE FORZE SISMICHE'!$E$64,0)+IF('Foglio deposito'!$AF$170='Foglio deposito'!AE189,'RIPARTIZIONE FORZE SISMICHE'!$E$65,0)+IF('Foglio deposito'!$AF$171='Foglio deposito'!AE189,'RIPARTIZIONE FORZE SISMICHE'!$E$66,0)+IF('Foglio deposito'!$AF$172='Foglio deposito'!AE189,'RIPARTIZIONE FORZE SISMICHE'!$E$67,0)+IF('Foglio deposito'!$AF$173='Foglio deposito'!AE189,'RIPARTIZIONE FORZE SISMICHE'!$E$68,0)+IF('Foglio deposito'!$AF$174='Foglio deposito'!AE189,'RIPARTIZIONE FORZE SISMICHE'!$E$69,0)+IF('Foglio deposito'!$AF$175='Foglio deposito'!AE189,'RIPARTIZIONE FORZE SISMICHE'!$E$70,0)+IF('Foglio deposito'!$AF$176='Foglio deposito'!AE189,'RIPARTIZIONE FORZE SISMICHE'!$E$71,0)+IF('Foglio deposito'!$AF$177='Foglio deposito'!AE189,'RIPARTIZIONE FORZE SISMICHE'!$E$72,0)+IF('Foglio deposito'!$AF$178='Foglio deposito'!AE189,'RIPARTIZIONE FORZE SISMICHE'!$E$73,0)+IF('Foglio deposito'!$AF$179='Foglio deposito'!AE189,'RIPARTIZIONE FORZE SISMICHE'!$E$74,0)+IF('Foglio deposito'!$AF$180='Foglio deposito'!AE189,'RIPARTIZIONE FORZE SISMICHE'!$E$75,0)+IF('Foglio deposito'!$AF$181='Foglio deposito'!AE189,'RIPARTIZIONE FORZE SISMICHE'!$E$76,0)+IF('Foglio deposito'!$AF$182='Foglio deposito'!AE189,'RIPARTIZIONE FORZE SISMICHE'!$E$77,0)+IF('Foglio deposito'!$AF$183='Foglio deposito'!AE189,'RIPARTIZIONE FORZE SISMICHE'!$E$78,0)+IF('Foglio deposito'!$AF$184='Foglio deposito'!AE189,'RIPARTIZIONE FORZE SISMICHE'!$E$79,0)+IF('Foglio deposito'!$AF$185='Foglio deposito'!AE189,'RIPARTIZIONE FORZE SISMICHE'!$E$80,0)+IF('Foglio deposito'!$AF$186='Foglio deposito'!AE189,'RIPARTIZIONE FORZE SISMICHE'!$E$81,0)+IF('Foglio deposito'!$AF$187='Foglio deposito'!AE189,'RIPARTIZIONE FORZE SISMICHE'!$E$82,0)+IF('Foglio deposito'!$AF$188='Foglio deposito'!AE189,'RIPARTIZIONE FORZE SISMICHE'!$E$83,0)+IF('Foglio deposito'!$AF$189='Foglio deposito'!AE189,'RIPARTIZIONE FORZE SISMICHE'!$E$84,0)+IF('Foglio deposito'!$AF$190='Foglio deposito'!AE189,'RIPARTIZIONE FORZE SISMICHE'!$E$85,0)+IF('Foglio deposito'!$AF$191='Foglio deposito'!AE189,'RIPARTIZIONE FORZE SISMICHE'!$E$86,0)+IF('Foglio deposito'!$AF$192='Foglio deposito'!AE189,'RIPARTIZIONE FORZE SISMICHE'!$E$87,0)+IF('Foglio deposito'!$AF$193='Foglio deposito'!AE189,'RIPARTIZIONE FORZE SISMICHE'!$E$88,0)+IF('Foglio deposito'!$AF$194='Foglio deposito'!AE189,'RIPARTIZIONE FORZE SISMICHE'!$E$89,0)+IF('Foglio deposito'!$AF$195='Foglio deposito'!AE189,'RIPARTIZIONE FORZE SISMICHE'!$E$90,0)+IF('Foglio deposito'!$AF$196='Foglio deposito'!AE189,'RIPARTIZIONE FORZE SISMICHE'!$E$91,0)+IF('Foglio deposito'!$AF$197='Foglio deposito'!AE189,'RIPARTIZIONE FORZE SISMICHE'!$E$92,0)+IF('Foglio deposito'!$AF$198='Foglio deposito'!AE189,'RIPARTIZIONE FORZE SISMICHE'!$E$93,0)+IF('Foglio deposito'!$AF$199='Foglio deposito'!AE189,'RIPARTIZIONE FORZE SISMICHE'!$E$94,0)+IF('Foglio deposito'!$AF$200='Foglio deposito'!AE189,'RIPARTIZIONE FORZE SISMICHE'!$E$95,0)+IF('Foglio deposito'!$AF$201='Foglio deposito'!AE189,'RIPARTIZIONE FORZE SISMICHE'!$E$96,0)+IF('Foglio deposito'!$AF$202='Foglio deposito'!AE189,'RIPARTIZIONE FORZE SISMICHE'!$E$97,0)+IF('Foglio deposito'!$AF$203='Foglio deposito'!AE189,'RIPARTIZIONE FORZE SISMICHE'!$E$98,0)+IF('Foglio deposito'!$AF$204='Foglio deposito'!AE189,'RIPARTIZIONE FORZE SISMICHE'!$E$99,0)+IF('Foglio deposito'!$AF$205='Foglio deposito'!AE189,'RIPARTIZIONE FORZE SISMICHE'!$E$100,0)+IF('Foglio deposito'!$AF$206='Foglio deposito'!AE189,'RIPARTIZIONE FORZE SISMICHE'!$E$101,0)+IF('Foglio deposito'!$AF$207='Foglio deposito'!AE189,'RIPARTIZIONE FORZE SISMICHE'!$E$102,0)+IF('Foglio deposito'!$AF$208='Foglio deposito'!AE189,'RIPARTIZIONE FORZE SISMICHE'!$E$103,0)</f>
        <v>0</v>
      </c>
      <c r="U189" s="356">
        <f>'RIPARTIZIONE FORZE SISMICHE'!F39+IF('Foglio deposito'!$AF$169='Foglio deposito'!AE189,'RIPARTIZIONE FORZE SISMICHE'!$F$64,0)+IF('Foglio deposito'!$AF$170='Foglio deposito'!AE189,'RIPARTIZIONE FORZE SISMICHE'!$F$65,0)+IF('Foglio deposito'!$AF$171='Foglio deposito'!AE189,'RIPARTIZIONE FORZE SISMICHE'!$F$66,0)+IF('Foglio deposito'!$AF$172='Foglio deposito'!AE189,'RIPARTIZIONE FORZE SISMICHE'!$F$67,0)+IF('Foglio deposito'!$AF$173='Foglio deposito'!AE189,'RIPARTIZIONE FORZE SISMICHE'!$F$68,0)+IF('Foglio deposito'!$AF$174='Foglio deposito'!AE189,'RIPARTIZIONE FORZE SISMICHE'!$F$69,0)+IF('Foglio deposito'!$AF$175='Foglio deposito'!AE189,'RIPARTIZIONE FORZE SISMICHE'!$F$70,0)+IF('Foglio deposito'!$AF$176='Foglio deposito'!AE189,'RIPARTIZIONE FORZE SISMICHE'!$F$71,0)+IF('Foglio deposito'!$AF$177='Foglio deposito'!AE189,'RIPARTIZIONE FORZE SISMICHE'!$F$72,0)+IF('Foglio deposito'!$AF$178='Foglio deposito'!AE189,'RIPARTIZIONE FORZE SISMICHE'!$F$73,0)+IF('Foglio deposito'!$AF$179='Foglio deposito'!AE189,'RIPARTIZIONE FORZE SISMICHE'!$F$74,0)+IF('Foglio deposito'!$AF$180='Foglio deposito'!AE189,'RIPARTIZIONE FORZE SISMICHE'!$F$75,0)+IF('Foglio deposito'!$AF$181='Foglio deposito'!AE189,'RIPARTIZIONE FORZE SISMICHE'!$F$76,0)+IF('Foglio deposito'!$AF$182='Foglio deposito'!AE189,'RIPARTIZIONE FORZE SISMICHE'!$F$77,0)+IF('Foglio deposito'!$AF$183='Foglio deposito'!AE189,'RIPARTIZIONE FORZE SISMICHE'!$F$78,0)+IF('Foglio deposito'!$AF$184='Foglio deposito'!AE189,'RIPARTIZIONE FORZE SISMICHE'!$F$79,0)+IF('Foglio deposito'!$AF$185='Foglio deposito'!AE189,'RIPARTIZIONE FORZE SISMICHE'!$F$80,0)+IF('Foglio deposito'!$AF$186='Foglio deposito'!AE189,'RIPARTIZIONE FORZE SISMICHE'!$F$81,0)+IF('Foglio deposito'!$AF$187='Foglio deposito'!AE189,'RIPARTIZIONE FORZE SISMICHE'!$F$82,0)+IF('Foglio deposito'!$AF$188='Foglio deposito'!AE189,'RIPARTIZIONE FORZE SISMICHE'!$F$83,0)+IF('Foglio deposito'!$AF$189='Foglio deposito'!AE189,'RIPARTIZIONE FORZE SISMICHE'!$F$84,0)+IF('Foglio deposito'!$AF$190='Foglio deposito'!AE189,'RIPARTIZIONE FORZE SISMICHE'!$F$85,0)+IF('Foglio deposito'!$AF$191='Foglio deposito'!AE189,'RIPARTIZIONE FORZE SISMICHE'!$F$86,0)+IF('Foglio deposito'!$AF$192='Foglio deposito'!AE189,'RIPARTIZIONE FORZE SISMICHE'!$F$87,0)+IF('Foglio deposito'!$AF$193='Foglio deposito'!AE189,'RIPARTIZIONE FORZE SISMICHE'!$F$88,0)+IF('Foglio deposito'!$AF$194='Foglio deposito'!AE189,'RIPARTIZIONE FORZE SISMICHE'!$F$89,0)+IF('Foglio deposito'!$AF$195='Foglio deposito'!AE189,'RIPARTIZIONE FORZE SISMICHE'!$F$90,0)+IF('Foglio deposito'!$AF$196='Foglio deposito'!AE189,'RIPARTIZIONE FORZE SISMICHE'!$F$91,0)+IF('Foglio deposito'!$AF$197='Foglio deposito'!AE189,'RIPARTIZIONE FORZE SISMICHE'!$F$92,0)+IF('Foglio deposito'!$AF$198='Foglio deposito'!AE189,'RIPARTIZIONE FORZE SISMICHE'!$F$93,0)+IF('Foglio deposito'!$AF$199='Foglio deposito'!AE189,'RIPARTIZIONE FORZE SISMICHE'!$F$94,0)+IF('Foglio deposito'!$AF$200='Foglio deposito'!AE189,'RIPARTIZIONE FORZE SISMICHE'!$F$95,0)+IF('Foglio deposito'!$AF$201='Foglio deposito'!AE189,'RIPARTIZIONE FORZE SISMICHE'!$F$96,0)+IF('Foglio deposito'!$AF$202='Foglio deposito'!AE189,'RIPARTIZIONE FORZE SISMICHE'!$F$97,0)+IF('Foglio deposito'!$AF$203='Foglio deposito'!AE189,'RIPARTIZIONE FORZE SISMICHE'!$F$98,0)+IF('Foglio deposito'!$AF$204='Foglio deposito'!AE189,'RIPARTIZIONE FORZE SISMICHE'!$F$99,0)+IF('Foglio deposito'!$AF$205='Foglio deposito'!AE189,'RIPARTIZIONE FORZE SISMICHE'!$F$100,0)+IF('Foglio deposito'!$AF$206='Foglio deposito'!AE189,'RIPARTIZIONE FORZE SISMICHE'!$F$101,0)+IF('Foglio deposito'!$AF$207='Foglio deposito'!AE189,'RIPARTIZIONE FORZE SISMICHE'!$F$102,0)+IF('Foglio deposito'!$AF$208='Foglio deposito'!AE189,'RIPARTIZIONE FORZE SISMICHE'!$F$103,0)</f>
        <v>0</v>
      </c>
      <c r="V189" s="357">
        <f>'RIPARTIZIONE FORZE SISMICHE'!G39+IF('Foglio deposito'!$AF$169='Foglio deposito'!AE189,'RIPARTIZIONE FORZE SISMICHE'!$G$64,0)+IF('Foglio deposito'!$AF$170='Foglio deposito'!AE189,'RIPARTIZIONE FORZE SISMICHE'!$G$65,0)+IF('Foglio deposito'!$AF$171='Foglio deposito'!AE189,'RIPARTIZIONE FORZE SISMICHE'!$G$66,0)+IF('Foglio deposito'!$AF$172='Foglio deposito'!AE189,'RIPARTIZIONE FORZE SISMICHE'!$G$67,0)+IF('Foglio deposito'!$AF$173='Foglio deposito'!AE189,'RIPARTIZIONE FORZE SISMICHE'!$G$68,0)+IF('Foglio deposito'!$AF$174='Foglio deposito'!AE189,'RIPARTIZIONE FORZE SISMICHE'!$G$69,0)+IF('Foglio deposito'!$AF$175='Foglio deposito'!AE189,'RIPARTIZIONE FORZE SISMICHE'!$G$70,0)+IF('Foglio deposito'!$AF$176='Foglio deposito'!AE189,'RIPARTIZIONE FORZE SISMICHE'!$G$71,0)+IF('Foglio deposito'!$AF$177='Foglio deposito'!AE189,'RIPARTIZIONE FORZE SISMICHE'!$G$72,0)+IF('Foglio deposito'!$AF$178='Foglio deposito'!AE189,'RIPARTIZIONE FORZE SISMICHE'!$G$73,0)+IF('Foglio deposito'!$AF$179='Foglio deposito'!AE189,'RIPARTIZIONE FORZE SISMICHE'!$G$74,0)+IF('Foglio deposito'!$AF$180='Foglio deposito'!AE189,'RIPARTIZIONE FORZE SISMICHE'!$G$75,0)+IF('Foglio deposito'!$AF$181='Foglio deposito'!AE189,'RIPARTIZIONE FORZE SISMICHE'!$G$76,0)+IF('Foglio deposito'!$AF$182='Foglio deposito'!AE189,'RIPARTIZIONE FORZE SISMICHE'!$G$77,0)+IF('Foglio deposito'!$AF$183='Foglio deposito'!AE189,'RIPARTIZIONE FORZE SISMICHE'!$G$78,0)+IF('Foglio deposito'!$AF$184='Foglio deposito'!AE189,'RIPARTIZIONE FORZE SISMICHE'!$G$79,0)+IF('Foglio deposito'!$AF$185='Foglio deposito'!AE189,'RIPARTIZIONE FORZE SISMICHE'!$G$80,0)+IF('Foglio deposito'!$AF$186='Foglio deposito'!AE189,'RIPARTIZIONE FORZE SISMICHE'!$G$81,0)+IF('Foglio deposito'!$AF$187='Foglio deposito'!AE189,'RIPARTIZIONE FORZE SISMICHE'!$G$82,0)+IF('Foglio deposito'!$AF$188='Foglio deposito'!AE189,'RIPARTIZIONE FORZE SISMICHE'!$G$83,0)+IF('Foglio deposito'!$AF$189='Foglio deposito'!AE189,'RIPARTIZIONE FORZE SISMICHE'!$G$84,0)+IF('Foglio deposito'!$AF$190='Foglio deposito'!AE189,'RIPARTIZIONE FORZE SISMICHE'!$G$85,0)+IF('Foglio deposito'!$AF$191='Foglio deposito'!AE189,'RIPARTIZIONE FORZE SISMICHE'!$G$86,0)+IF('Foglio deposito'!$AF$192='Foglio deposito'!AE189,'RIPARTIZIONE FORZE SISMICHE'!$G$87,0)+IF('Foglio deposito'!$AF$193='Foglio deposito'!AE189,'RIPARTIZIONE FORZE SISMICHE'!$G$88,0)+IF('Foglio deposito'!$AF$194='Foglio deposito'!AE189,'RIPARTIZIONE FORZE SISMICHE'!$G$89,0)+IF('Foglio deposito'!$AF$195='Foglio deposito'!AE189,'RIPARTIZIONE FORZE SISMICHE'!$G$90,0)+IF('Foglio deposito'!$AF$196='Foglio deposito'!AE189,'RIPARTIZIONE FORZE SISMICHE'!$G$91,0)+IF('Foglio deposito'!$AF$197='Foglio deposito'!AE189,'RIPARTIZIONE FORZE SISMICHE'!$G$92,0)+IF('Foglio deposito'!$AF$198='Foglio deposito'!AE189,'RIPARTIZIONE FORZE SISMICHE'!$G$93,0)+IF('Foglio deposito'!$AF$199='Foglio deposito'!AE189,'RIPARTIZIONE FORZE SISMICHE'!$G$94,0)+IF('Foglio deposito'!$AF$200='Foglio deposito'!AE189,'RIPARTIZIONE FORZE SISMICHE'!$G$95,0)+IF('Foglio deposito'!$AF$201='Foglio deposito'!AE189,'RIPARTIZIONE FORZE SISMICHE'!$G$96,0)+IF('Foglio deposito'!$AF$202='Foglio deposito'!AE189,'RIPARTIZIONE FORZE SISMICHE'!$G$97,0)+IF('Foglio deposito'!$AF$203='Foglio deposito'!AE189,'RIPARTIZIONE FORZE SISMICHE'!$G$98,0)+IF('Foglio deposito'!$AF$204='Foglio deposito'!AE189,'RIPARTIZIONE FORZE SISMICHE'!$G$99,0)+IF('Foglio deposito'!$AF$205='Foglio deposito'!AE189,'RIPARTIZIONE FORZE SISMICHE'!$G$100,0)+IF('Foglio deposito'!$AF$206='Foglio deposito'!AE189,'RIPARTIZIONE FORZE SISMICHE'!$G$101,0)+IF('Foglio deposito'!$AF$207='Foglio deposito'!AE189,'RIPARTIZIONE FORZE SISMICHE'!$G$102,0)+IF('Foglio deposito'!$AF$208='Foglio deposito'!AE189,'RIPARTIZIONE FORZE SISMICHE'!$G$103,0)</f>
        <v>0</v>
      </c>
      <c r="W189" s="355">
        <f>'RIPARTIZIONE FORZE SISMICHE'!H39+IF('Foglio deposito'!$AF$169='Foglio deposito'!AE189,'RIPARTIZIONE FORZE SISMICHE'!$H$64,0)+IF('Foglio deposito'!$AF$170='Foglio deposito'!AE189,'RIPARTIZIONE FORZE SISMICHE'!$H$65,0)+IF('Foglio deposito'!$AF$171='Foglio deposito'!AE189,'RIPARTIZIONE FORZE SISMICHE'!$H$66,0)+IF('Foglio deposito'!$AF$172='Foglio deposito'!AE189,'RIPARTIZIONE FORZE SISMICHE'!$H$67,0)+IF('Foglio deposito'!$AF$173='Foglio deposito'!AE189,'RIPARTIZIONE FORZE SISMICHE'!$H$67,0)+IF('Foglio deposito'!$AF$174='Foglio deposito'!AE189,'RIPARTIZIONE FORZE SISMICHE'!$H$69,0)+IF('Foglio deposito'!$AF$175='Foglio deposito'!AE189,'RIPARTIZIONE FORZE SISMICHE'!$H$70,0)+IF('Foglio deposito'!$AF$176='Foglio deposito'!AE189,'RIPARTIZIONE FORZE SISMICHE'!$H$71,0)+IF('Foglio deposito'!$AF$177='Foglio deposito'!AE189,'RIPARTIZIONE FORZE SISMICHE'!$H$72,0)+IF('Foglio deposito'!$AF$178='Foglio deposito'!AE189,'RIPARTIZIONE FORZE SISMICHE'!$H$73,0)+IF('Foglio deposito'!$AF$179='Foglio deposito'!AE189,'RIPARTIZIONE FORZE SISMICHE'!$H$74,0)+IF('Foglio deposito'!$AF$180='Foglio deposito'!AE189,'RIPARTIZIONE FORZE SISMICHE'!$H$75,0)+IF('Foglio deposito'!$AF$181='Foglio deposito'!AE189,'RIPARTIZIONE FORZE SISMICHE'!$H$76,0)+IF('Foglio deposito'!$AF$182='Foglio deposito'!AE189,'RIPARTIZIONE FORZE SISMICHE'!$H$77,0)+IF('Foglio deposito'!$AF$183='Foglio deposito'!AE189,'RIPARTIZIONE FORZE SISMICHE'!$H$78,0)+IF('Foglio deposito'!$AF$184='Foglio deposito'!AE189,'RIPARTIZIONE FORZE SISMICHE'!$H$79,0)+IF('Foglio deposito'!$AF$185='Foglio deposito'!AE189,'RIPARTIZIONE FORZE SISMICHE'!$H$80,0)+IF('Foglio deposito'!$AF$186='Foglio deposito'!AE189,'RIPARTIZIONE FORZE SISMICHE'!$H$81,0)+IF('Foglio deposito'!$AF$187='Foglio deposito'!AE189,'RIPARTIZIONE FORZE SISMICHE'!$H$82,0)+IF('Foglio deposito'!$AF$188='Foglio deposito'!AE189,'RIPARTIZIONE FORZE SISMICHE'!$H$83,0)+IF('Foglio deposito'!$AF$189='Foglio deposito'!AE189,'RIPARTIZIONE FORZE SISMICHE'!$H$84,0)+IF('Foglio deposito'!$AF$190='Foglio deposito'!AE189,'RIPARTIZIONE FORZE SISMICHE'!$H$85,0)+IF('Foglio deposito'!$AF$191='Foglio deposito'!AE189,'RIPARTIZIONE FORZE SISMICHE'!$H$86,0)+IF('Foglio deposito'!$AF$192='Foglio deposito'!AE189,'RIPARTIZIONE FORZE SISMICHE'!$H$87,0)+IF('Foglio deposito'!$AF$193='Foglio deposito'!AE189,'RIPARTIZIONE FORZE SISMICHE'!$H$88,0)+IF('Foglio deposito'!$AF$194='Foglio deposito'!AE189,'RIPARTIZIONE FORZE SISMICHE'!$H$89,0)+IF('Foglio deposito'!$AF$195='Foglio deposito'!AE189,'RIPARTIZIONE FORZE SISMICHE'!$H$90,0)+IF('Foglio deposito'!$AF$196='Foglio deposito'!AE189,'RIPARTIZIONE FORZE SISMICHE'!$H$91,0)+IF('Foglio deposito'!$AF$197='Foglio deposito'!AE189,'RIPARTIZIONE FORZE SISMICHE'!$H$92,0)+IF('Foglio deposito'!$AF$198='Foglio deposito'!AE189,'RIPARTIZIONE FORZE SISMICHE'!$H$93,0)+IF('Foglio deposito'!$AF$199='Foglio deposito'!AE189,'RIPARTIZIONE FORZE SISMICHE'!$H$94,0)+IF('Foglio deposito'!$AF$200='Foglio deposito'!AE189,'RIPARTIZIONE FORZE SISMICHE'!$H$95,0)+IF('Foglio deposito'!$AF$201='Foglio deposito'!AE189,'RIPARTIZIONE FORZE SISMICHE'!$H$96,0)+IF('Foglio deposito'!$AF$202='Foglio deposito'!AE189,'RIPARTIZIONE FORZE SISMICHE'!$H$97,0)+IF('Foglio deposito'!$AF$203='Foglio deposito'!AE189,'RIPARTIZIONE FORZE SISMICHE'!$H$98,0)+IF('Foglio deposito'!$AF$204='Foglio deposito'!AE189,'RIPARTIZIONE FORZE SISMICHE'!$H$99,0)+IF('Foglio deposito'!$AF$205='Foglio deposito'!AE189,'RIPARTIZIONE FORZE SISMICHE'!$H$100,0)+IF('Foglio deposito'!$AF$206='Foglio deposito'!AE189,'RIPARTIZIONE FORZE SISMICHE'!$H$101,0)+IF('Foglio deposito'!$AF$207='Foglio deposito'!AE189,'RIPARTIZIONE FORZE SISMICHE'!$H$102,0)+IF('Foglio deposito'!$AF$208='Foglio deposito'!AE189,'RIPARTIZIONE FORZE SISMICHE'!$H$103,0)</f>
        <v>0</v>
      </c>
      <c r="X189" s="142"/>
      <c r="Y189" s="142">
        <f>IF('Foglio deposito'!$AF$169='Foglio deposito'!AE189,'RIPARTIZIONE FORZE SISMICHE'!$G$64,0)+IF('Foglio deposito'!$AF$170='Foglio deposito'!AE189,'RIPARTIZIONE FORZE SISMICHE'!$G$65,0)+IF('Foglio deposito'!$AF$171='Foglio deposito'!AE189,'RIPARTIZIONE FORZE SISMICHE'!$G$66,0)+IF('Foglio deposito'!$AF$172='Foglio deposito'!AE189,'RIPARTIZIONE FORZE SISMICHE'!$G$67,0)+IF('Foglio deposito'!$AF$173='Foglio deposito'!AE189,'RIPARTIZIONE FORZE SISMICHE'!$G$68,0)+IF('Foglio deposito'!$AF$174='Foglio deposito'!AE189,'RIPARTIZIONE FORZE SISMICHE'!$G$69,0)+IF('Foglio deposito'!$AF$175='Foglio deposito'!AE189,'RIPARTIZIONE FORZE SISMICHE'!$G$70,0)+IF('Foglio deposito'!$AF$176='Foglio deposito'!AE189,'RIPARTIZIONE FORZE SISMICHE'!$G$71,0)+IF('Foglio deposito'!$AF$177='Foglio deposito'!AE189,'RIPARTIZIONE FORZE SISMICHE'!$G$72,0)+IF('Foglio deposito'!$AF$178='Foglio deposito'!AE189,'RIPARTIZIONE FORZE SISMICHE'!$G$73,0)+IF('Foglio deposito'!$AF$179='Foglio deposito'!AE189,'RIPARTIZIONE FORZE SISMICHE'!$G$74,0)+IF('Foglio deposito'!$AF$180='Foglio deposito'!AE189,'RIPARTIZIONE FORZE SISMICHE'!$G$75,0)+IF('Foglio deposito'!$AF$181='Foglio deposito'!AE189,'RIPARTIZIONE FORZE SISMICHE'!$G$76,0)+IF('Foglio deposito'!$AF$182='Foglio deposito'!AE189,'RIPARTIZIONE FORZE SISMICHE'!$G$77,0)+IF('Foglio deposito'!$AF$183='Foglio deposito'!AE189,'RIPARTIZIONE FORZE SISMICHE'!$G$78,0)+IF('Foglio deposito'!$AF$184='Foglio deposito'!AE189,'RIPARTIZIONE FORZE SISMICHE'!$G$79,0)+IF('Foglio deposito'!$AF$185='Foglio deposito'!AE189,'RIPARTIZIONE FORZE SISMICHE'!$G$80,0)+IF('Foglio deposito'!$AF$186='Foglio deposito'!AE189,'RIPARTIZIONE FORZE SISMICHE'!$G$81,0)+IF('Foglio deposito'!$AF$187='Foglio deposito'!AE189,'RIPARTIZIONE FORZE SISMICHE'!$G$82,0)+IF('Foglio deposito'!$AF$188='Foglio deposito'!AE189,'RIPARTIZIONE FORZE SISMICHE'!$G$83,0)+IF('Foglio deposito'!$AF$189='Foglio deposito'!AE189,'RIPARTIZIONE FORZE SISMICHE'!$G$84,0)+IF('Foglio deposito'!$AF$190='Foglio deposito'!AE189,'RIPARTIZIONE FORZE SISMICHE'!$G$85,0)+IF('Foglio deposito'!$AF$191='Foglio deposito'!AE189,'RIPARTIZIONE FORZE SISMICHE'!$G$86,0)+IF('Foglio deposito'!$AF$192='Foglio deposito'!AE189,'RIPARTIZIONE FORZE SISMICHE'!$G$87,0)+IF('Foglio deposito'!$AF$193='Foglio deposito'!AE189,'RIPARTIZIONE FORZE SISMICHE'!$G$88,0)+IF('Foglio deposito'!$AF$194='Foglio deposito'!AE189,'RIPARTIZIONE FORZE SISMICHE'!$G$89,0)+IF('Foglio deposito'!$AF$195='Foglio deposito'!AE189,'RIPARTIZIONE FORZE SISMICHE'!$G$90,0)+IF('Foglio deposito'!$AF$196='Foglio deposito'!AE189,'RIPARTIZIONE FORZE SISMICHE'!$G$91,0)+IF('Foglio deposito'!$AF$197='Foglio deposito'!AE189,'RIPARTIZIONE FORZE SISMICHE'!$G$92,0)+IF('Foglio deposito'!$AF$198='Foglio deposito'!AE189,'RIPARTIZIONE FORZE SISMICHE'!$G$93,0)+IF('Foglio deposito'!$AF$199='Foglio deposito'!AE189,'RIPARTIZIONE FORZE SISMICHE'!$G$94,0)+IF('Foglio deposito'!$AF$200='Foglio deposito'!AE189,'RIPARTIZIONE FORZE SISMICHE'!$G$95,0)+IF('Foglio deposito'!$AF$201='Foglio deposito'!AE189,'RIPARTIZIONE FORZE SISMICHE'!$G$96,0)+IF('Foglio deposito'!$AF$202='Foglio deposito'!AE189,'RIPARTIZIONE FORZE SISMICHE'!$G$97,0)+IF('Foglio deposito'!$AF$203='Foglio deposito'!AE189,'RIPARTIZIONE FORZE SISMICHE'!$G$98,0)+IF('Foglio deposito'!$AF$204='Foglio deposito'!AE189,'RIPARTIZIONE FORZE SISMICHE'!$G$99,0)+IF('Foglio deposito'!$AF$205='Foglio deposito'!AE189,'RIPARTIZIONE FORZE SISMICHE'!$G$100,0)+IF('Foglio deposito'!$AF$206='Foglio deposito'!AE189,'RIPARTIZIONE FORZE SISMICHE'!$G$101,0)+IF('Foglio deposito'!$AF$207='Foglio deposito'!AE189,'RIPARTIZIONE FORZE SISMICHE'!$G$102,0)+IF('Foglio deposito'!$AF$208='Foglio deposito'!AE189,'RIPARTIZIONE FORZE SISMICHE'!$G$103,0)</f>
        <v>0</v>
      </c>
      <c r="Z189" s="142">
        <f>IF('Foglio deposito'!$AF$169='Foglio deposito'!AE189,'RIPARTIZIONE FORZE SISMICHE'!$H$64,0)+IF('Foglio deposito'!$AF$170='Foglio deposito'!AE189,'RIPARTIZIONE FORZE SISMICHE'!$H$65,0)+IF('Foglio deposito'!$AF$171='Foglio deposito'!AE189,'RIPARTIZIONE FORZE SISMICHE'!$H$66,0)+IF('Foglio deposito'!$AF$172='Foglio deposito'!AE189,'RIPARTIZIONE FORZE SISMICHE'!$H$67,0)+IF('Foglio deposito'!$AF$173='Foglio deposito'!AE189,'RIPARTIZIONE FORZE SISMICHE'!$H$67,0)+IF('Foglio deposito'!$AF$174='Foglio deposito'!AE189,'RIPARTIZIONE FORZE SISMICHE'!$H$69,0)+IF('Foglio deposito'!$AF$175='Foglio deposito'!AE189,'RIPARTIZIONE FORZE SISMICHE'!$H$70,0)+IF('Foglio deposito'!$AF$176='Foglio deposito'!AE189,'RIPARTIZIONE FORZE SISMICHE'!$H$71,0)+IF('Foglio deposito'!$AF$177='Foglio deposito'!AE189,'RIPARTIZIONE FORZE SISMICHE'!$H$72,0)+IF('Foglio deposito'!$AF$178='Foglio deposito'!AE189,'RIPARTIZIONE FORZE SISMICHE'!$H$73,0)+IF('Foglio deposito'!$AF$179='Foglio deposito'!AE189,'RIPARTIZIONE FORZE SISMICHE'!$H$74,0)+IF('Foglio deposito'!$AF$180='Foglio deposito'!AE189,'RIPARTIZIONE FORZE SISMICHE'!$H$75,0)+IF('Foglio deposito'!$AF$181='Foglio deposito'!AE189,'RIPARTIZIONE FORZE SISMICHE'!$H$76,0)+IF('Foglio deposito'!$AF$182='Foglio deposito'!AE189,'RIPARTIZIONE FORZE SISMICHE'!$H$77,0)+IF('Foglio deposito'!$AF$183='Foglio deposito'!AE189,'RIPARTIZIONE FORZE SISMICHE'!$H$78,0)+IF('Foglio deposito'!$AF$184='Foglio deposito'!AE189,'RIPARTIZIONE FORZE SISMICHE'!$H$79,0)+IF('Foglio deposito'!$AF$185='Foglio deposito'!AE189,'RIPARTIZIONE FORZE SISMICHE'!$H$80,0)+IF('Foglio deposito'!$AF$186='Foglio deposito'!AE189,'RIPARTIZIONE FORZE SISMICHE'!$H$81,0)+IF('Foglio deposito'!$AF$187='Foglio deposito'!AE189,'RIPARTIZIONE FORZE SISMICHE'!$H$82,0)+IF('Foglio deposito'!$AF$188='Foglio deposito'!AE189,'RIPARTIZIONE FORZE SISMICHE'!$H$83,0)+IF('Foglio deposito'!$AF$189='Foglio deposito'!AE189,'RIPARTIZIONE FORZE SISMICHE'!$H$84,0)+IF('Foglio deposito'!$AF$190='Foglio deposito'!AE189,'RIPARTIZIONE FORZE SISMICHE'!$H$85,0)+IF('Foglio deposito'!$AF$191='Foglio deposito'!AE189,'RIPARTIZIONE FORZE SISMICHE'!$H$86,0)+IF('Foglio deposito'!$AF$192='Foglio deposito'!AE189,'RIPARTIZIONE FORZE SISMICHE'!$H$87,0)+IF('Foglio deposito'!$AF$193='Foglio deposito'!AE189,'RIPARTIZIONE FORZE SISMICHE'!$H$88,0)+IF('Foglio deposito'!$AF$194='Foglio deposito'!AE189,'RIPARTIZIONE FORZE SISMICHE'!$H$89,0)+IF('Foglio deposito'!$AF$195='Foglio deposito'!AE189,'RIPARTIZIONE FORZE SISMICHE'!$H$90,0)+IF('Foglio deposito'!$AF$196='Foglio deposito'!AE189,'RIPARTIZIONE FORZE SISMICHE'!$H$91,0)+IF('Foglio deposito'!$AF$197='Foglio deposito'!AE189,'RIPARTIZIONE FORZE SISMICHE'!$H$92,0)+IF('Foglio deposito'!$AF$198='Foglio deposito'!AE189,'RIPARTIZIONE FORZE SISMICHE'!$H$93,0)+IF('Foglio deposito'!$AF$199='Foglio deposito'!AE189,'RIPARTIZIONE FORZE SISMICHE'!$H$94,0)+IF('Foglio deposito'!$AF$200='Foglio deposito'!AE189,'RIPARTIZIONE FORZE SISMICHE'!$H$95,0)+IF('Foglio deposito'!$AF$201='Foglio deposito'!AE189,'RIPARTIZIONE FORZE SISMICHE'!$H$96,0)+IF('Foglio deposito'!$AF$202='Foglio deposito'!AE189,'RIPARTIZIONE FORZE SISMICHE'!$H$97,0)+IF('Foglio deposito'!$AF$203='Foglio deposito'!AE189,'RIPARTIZIONE FORZE SISMICHE'!$H$98,0)+IF('Foglio deposito'!$AF$204='Foglio deposito'!AE189,'RIPARTIZIONE FORZE SISMICHE'!$H$99,0)+IF('Foglio deposito'!$AF$205='Foglio deposito'!AE189,'RIPARTIZIONE FORZE SISMICHE'!$H$100,0)+IF('Foglio deposito'!$AF$206='Foglio deposito'!AE189,'RIPARTIZIONE FORZE SISMICHE'!$H$101,0)+IF('Foglio deposito'!$AF$207='Foglio deposito'!AE189,'RIPARTIZIONE FORZE SISMICHE'!$H$102,0)+IF('Foglio deposito'!$AF$208='Foglio deposito'!AE189,'RIPARTIZIONE FORZE SISMICHE'!$H$103,0)</f>
        <v>0</v>
      </c>
      <c r="AB189" s="354">
        <f>'DATI STRUTTURA'!B41</f>
        <v>20</v>
      </c>
      <c r="AC189" s="359">
        <f>'DATI STRUTTURA'!H90</f>
        <v>0</v>
      </c>
      <c r="AE189" s="362">
        <f>'DATI STRUTTURA'!B42</f>
        <v>21</v>
      </c>
      <c r="AF189" s="364">
        <f>'DATI STRUTTURA'!H91</f>
        <v>0</v>
      </c>
      <c r="AJ189" s="490">
        <f>IF('Foglio deposito'!$AF$169='Foglio deposito'!AE189,'Foglio deposito'!$N$118,0)+IF('Foglio deposito'!$AF$170='Foglio deposito'!AE189,'Foglio deposito'!$N$119,0)+IF('Foglio deposito'!$AF$171='Foglio deposito'!AE189,'Foglio deposito'!$N$120,0)+IF('Foglio deposito'!$AF$172='Foglio deposito'!AE189,'Foglio deposito'!$N$121,0)+IF('Foglio deposito'!$AF$173='Foglio deposito'!AE189,'Foglio deposito'!$N$122,0)+IF('Foglio deposito'!$AF$174='Foglio deposito'!AE189,'Foglio deposito'!$N$123,0)+IF('Foglio deposito'!$AF$175='Foglio deposito'!AE189,'Foglio deposito'!$N$124,0)+IF('Foglio deposito'!$AF$176='Foglio deposito'!AE189,'Foglio deposito'!$N$125,0)+IF('Foglio deposito'!$AF$177='Foglio deposito'!AE189,'Foglio deposito'!$N$126,0)+IF('Foglio deposito'!$AF$178='Foglio deposito'!AE189,'Foglio deposito'!$N$127,0)+IF('Foglio deposito'!$AF$179='Foglio deposito'!AE189,'Foglio deposito'!$N$128,0)+IF('Foglio deposito'!$AF$180='Foglio deposito'!AE189,'Foglio deposito'!$N$129,0)+IF('Foglio deposito'!$AF$181='Foglio deposito'!AE189,'Foglio deposito'!$N$130,0)+IF('Foglio deposito'!$AF$182='Foglio deposito'!AE189,'Foglio deposito'!$N$131,0)+IF('Foglio deposito'!$AF$183='Foglio deposito'!AE189,'Foglio deposito'!$N$132,0)+IF('Foglio deposito'!$AF$184='Foglio deposito'!AE189,'Foglio deposito'!$N$133,0)+IF('Foglio deposito'!$AF$185='Foglio deposito'!AE189,'Foglio deposito'!$N$134,0)+IF('Foglio deposito'!$AF$186='Foglio deposito'!AE189,'Foglio deposito'!$N$135,0)+IF('Foglio deposito'!$AF$187='Foglio deposito'!AE189,'Foglio deposito'!$N$136,0)+IF('Foglio deposito'!$AF$188='Foglio deposito'!AE189,'Foglio deposito'!$N$137,0)+IF('Foglio deposito'!$AF$189='Foglio deposito'!AE189,'Foglio deposito'!$N$138,0)+IF('Foglio deposito'!$AF$190='Foglio deposito'!AE189,'Foglio deposito'!$N$139,0)+IF('Foglio deposito'!$AF$191='Foglio deposito'!AE189,'Foglio deposito'!$N$140,0)+IF('Foglio deposito'!$AF$192='Foglio deposito'!AE189,'Foglio deposito'!$N$141,0)+IF('Foglio deposito'!$AF$193='Foglio deposito'!AE189,'Foglio deposito'!$N$142,0)+IF('Foglio deposito'!$AF$194='Foglio deposito'!AE189,'Foglio deposito'!$N$144,0)+IF('Foglio deposito'!$AF$195='Foglio deposito'!AE189,'Foglio deposito'!$N$143,0)+IF('Foglio deposito'!$AF$196='Foglio deposito'!AE189,'Foglio deposito'!$N$145,0)+IF('Foglio deposito'!$AF$197='Foglio deposito'!AE189,'Foglio deposito'!$N$146,0)+IF('Foglio deposito'!$AF$198='Foglio deposito'!AE189,'Foglio deposito'!$N$147,0)+IF('Foglio deposito'!$AF$199='Foglio deposito'!AE189,'Foglio deposito'!$N$148,0)+IF('Foglio deposito'!$AF$200='Foglio deposito'!AE189,'Foglio deposito'!$N$149,0)+IF('Foglio deposito'!$AF$201='Foglio deposito'!AE189,'Foglio deposito'!$N$150,0)+IF('Foglio deposito'!$AF$202='Foglio deposito'!AE189,'Foglio deposito'!$N$151,0)+IF('Foglio deposito'!$AF$203='Foglio deposito'!AE189,'Foglio deposito'!$N$152,0)+IF('Foglio deposito'!$AF$204='Foglio deposito'!AE189,'Foglio deposito'!$N$153,0)+IF('Foglio deposito'!$AF$205='Foglio deposito'!AE189,'Foglio deposito'!$N$154,0)+IF('Foglio deposito'!$AF$206='Foglio deposito'!AE189,'Foglio deposito'!$N$155,0)+IF('Foglio deposito'!$AF$207='Foglio deposito'!AE189,'Foglio deposito'!$N$156,0)+IF('Foglio deposito'!$AF$208='Foglio deposito'!AE189,'Foglio deposito'!$N$157,0)+'DATI STRUTTURA'!J42</f>
        <v>0</v>
      </c>
      <c r="AK189" s="490">
        <f>'Foglio deposito'!N138</f>
        <v>0</v>
      </c>
    </row>
    <row r="190" spans="2:37" x14ac:dyDescent="0.25">
      <c r="B190" s="161"/>
      <c r="D190" s="161"/>
      <c r="G190" s="97"/>
      <c r="H190" s="97"/>
      <c r="I190" s="96"/>
      <c r="K190" s="116"/>
      <c r="L190" s="116"/>
      <c r="M190" s="115"/>
      <c r="O190" s="5"/>
      <c r="Q190" s="5"/>
      <c r="T190" s="357">
        <f>'RIPARTIZIONE FORZE SISMICHE'!E40+IF('Foglio deposito'!$AF$169='Foglio deposito'!AE190,'RIPARTIZIONE FORZE SISMICHE'!$E$64,0)+IF('Foglio deposito'!$AF$170='Foglio deposito'!AE190,'RIPARTIZIONE FORZE SISMICHE'!$E$65,0)+IF('Foglio deposito'!$AF$171='Foglio deposito'!AE190,'RIPARTIZIONE FORZE SISMICHE'!$E$66,0)+IF('Foglio deposito'!$AF$172='Foglio deposito'!AE190,'RIPARTIZIONE FORZE SISMICHE'!$E$67,0)+IF('Foglio deposito'!$AF$173='Foglio deposito'!AE190,'RIPARTIZIONE FORZE SISMICHE'!$E$68,0)+IF('Foglio deposito'!$AF$174='Foglio deposito'!AE190,'RIPARTIZIONE FORZE SISMICHE'!$E$69,0)+IF('Foglio deposito'!$AF$175='Foglio deposito'!AE190,'RIPARTIZIONE FORZE SISMICHE'!$E$70,0)+IF('Foglio deposito'!$AF$176='Foglio deposito'!AE190,'RIPARTIZIONE FORZE SISMICHE'!$E$71,0)+IF('Foglio deposito'!$AF$177='Foglio deposito'!AE190,'RIPARTIZIONE FORZE SISMICHE'!$E$72,0)+IF('Foglio deposito'!$AF$178='Foglio deposito'!AE190,'RIPARTIZIONE FORZE SISMICHE'!$E$73,0)+IF('Foglio deposito'!$AF$179='Foglio deposito'!AE190,'RIPARTIZIONE FORZE SISMICHE'!$E$74,0)+IF('Foglio deposito'!$AF$180='Foglio deposito'!AE190,'RIPARTIZIONE FORZE SISMICHE'!$E$75,0)+IF('Foglio deposito'!$AF$181='Foglio deposito'!AE190,'RIPARTIZIONE FORZE SISMICHE'!$E$76,0)+IF('Foglio deposito'!$AF$182='Foglio deposito'!AE190,'RIPARTIZIONE FORZE SISMICHE'!$E$77,0)+IF('Foglio deposito'!$AF$183='Foglio deposito'!AE190,'RIPARTIZIONE FORZE SISMICHE'!$E$78,0)+IF('Foglio deposito'!$AF$184='Foglio deposito'!AE190,'RIPARTIZIONE FORZE SISMICHE'!$E$79,0)+IF('Foglio deposito'!$AF$185='Foglio deposito'!AE190,'RIPARTIZIONE FORZE SISMICHE'!$E$80,0)+IF('Foglio deposito'!$AF$186='Foglio deposito'!AE190,'RIPARTIZIONE FORZE SISMICHE'!$E$81,0)+IF('Foglio deposito'!$AF$187='Foglio deposito'!AE190,'RIPARTIZIONE FORZE SISMICHE'!$E$82,0)+IF('Foglio deposito'!$AF$188='Foglio deposito'!AE190,'RIPARTIZIONE FORZE SISMICHE'!$E$83,0)+IF('Foglio deposito'!$AF$189='Foglio deposito'!AE190,'RIPARTIZIONE FORZE SISMICHE'!$E$84,0)+IF('Foglio deposito'!$AF$190='Foglio deposito'!AE190,'RIPARTIZIONE FORZE SISMICHE'!$E$85,0)+IF('Foglio deposito'!$AF$191='Foglio deposito'!AE190,'RIPARTIZIONE FORZE SISMICHE'!$E$86,0)+IF('Foglio deposito'!$AF$192='Foglio deposito'!AE190,'RIPARTIZIONE FORZE SISMICHE'!$E$87,0)+IF('Foglio deposito'!$AF$193='Foglio deposito'!AE190,'RIPARTIZIONE FORZE SISMICHE'!$E$88,0)+IF('Foglio deposito'!$AF$194='Foglio deposito'!AE190,'RIPARTIZIONE FORZE SISMICHE'!$E$89,0)+IF('Foglio deposito'!$AF$195='Foglio deposito'!AE190,'RIPARTIZIONE FORZE SISMICHE'!$E$90,0)+IF('Foglio deposito'!$AF$196='Foglio deposito'!AE190,'RIPARTIZIONE FORZE SISMICHE'!$E$91,0)+IF('Foglio deposito'!$AF$197='Foglio deposito'!AE190,'RIPARTIZIONE FORZE SISMICHE'!$E$92,0)+IF('Foglio deposito'!$AF$198='Foglio deposito'!AE190,'RIPARTIZIONE FORZE SISMICHE'!$E$93,0)+IF('Foglio deposito'!$AF$199='Foglio deposito'!AE190,'RIPARTIZIONE FORZE SISMICHE'!$E$94,0)+IF('Foglio deposito'!$AF$200='Foglio deposito'!AE190,'RIPARTIZIONE FORZE SISMICHE'!$E$95,0)+IF('Foglio deposito'!$AF$201='Foglio deposito'!AE190,'RIPARTIZIONE FORZE SISMICHE'!$E$96,0)+IF('Foglio deposito'!$AF$202='Foglio deposito'!AE190,'RIPARTIZIONE FORZE SISMICHE'!$E$97,0)+IF('Foglio deposito'!$AF$203='Foglio deposito'!AE190,'RIPARTIZIONE FORZE SISMICHE'!$E$98,0)+IF('Foglio deposito'!$AF$204='Foglio deposito'!AE190,'RIPARTIZIONE FORZE SISMICHE'!$E$99,0)+IF('Foglio deposito'!$AF$205='Foglio deposito'!AE190,'RIPARTIZIONE FORZE SISMICHE'!$E$100,0)+IF('Foglio deposito'!$AF$206='Foglio deposito'!AE190,'RIPARTIZIONE FORZE SISMICHE'!$E$101,0)+IF('Foglio deposito'!$AF$207='Foglio deposito'!AE190,'RIPARTIZIONE FORZE SISMICHE'!$E$102,0)+IF('Foglio deposito'!$AF$208='Foglio deposito'!AE190,'RIPARTIZIONE FORZE SISMICHE'!$E$103,0)</f>
        <v>0</v>
      </c>
      <c r="U190" s="356">
        <f>'RIPARTIZIONE FORZE SISMICHE'!F40+IF('Foglio deposito'!$AF$169='Foglio deposito'!AE190,'RIPARTIZIONE FORZE SISMICHE'!$F$64,0)+IF('Foglio deposito'!$AF$170='Foglio deposito'!AE190,'RIPARTIZIONE FORZE SISMICHE'!$F$65,0)+IF('Foglio deposito'!$AF$171='Foglio deposito'!AE190,'RIPARTIZIONE FORZE SISMICHE'!$F$66,0)+IF('Foglio deposito'!$AF$172='Foglio deposito'!AE190,'RIPARTIZIONE FORZE SISMICHE'!$F$67,0)+IF('Foglio deposito'!$AF$173='Foglio deposito'!AE190,'RIPARTIZIONE FORZE SISMICHE'!$F$68,0)+IF('Foglio deposito'!$AF$174='Foglio deposito'!AE190,'RIPARTIZIONE FORZE SISMICHE'!$F$69,0)+IF('Foglio deposito'!$AF$175='Foglio deposito'!AE190,'RIPARTIZIONE FORZE SISMICHE'!$F$70,0)+IF('Foglio deposito'!$AF$176='Foglio deposito'!AE190,'RIPARTIZIONE FORZE SISMICHE'!$F$71,0)+IF('Foglio deposito'!$AF$177='Foglio deposito'!AE190,'RIPARTIZIONE FORZE SISMICHE'!$F$72,0)+IF('Foglio deposito'!$AF$178='Foglio deposito'!AE190,'RIPARTIZIONE FORZE SISMICHE'!$F$73,0)+IF('Foglio deposito'!$AF$179='Foglio deposito'!AE190,'RIPARTIZIONE FORZE SISMICHE'!$F$74,0)+IF('Foglio deposito'!$AF$180='Foglio deposito'!AE190,'RIPARTIZIONE FORZE SISMICHE'!$F$75,0)+IF('Foglio deposito'!$AF$181='Foglio deposito'!AE190,'RIPARTIZIONE FORZE SISMICHE'!$F$76,0)+IF('Foglio deposito'!$AF$182='Foglio deposito'!AE190,'RIPARTIZIONE FORZE SISMICHE'!$F$77,0)+IF('Foglio deposito'!$AF$183='Foglio deposito'!AE190,'RIPARTIZIONE FORZE SISMICHE'!$F$78,0)+IF('Foglio deposito'!$AF$184='Foglio deposito'!AE190,'RIPARTIZIONE FORZE SISMICHE'!$F$79,0)+IF('Foglio deposito'!$AF$185='Foglio deposito'!AE190,'RIPARTIZIONE FORZE SISMICHE'!$F$80,0)+IF('Foglio deposito'!$AF$186='Foglio deposito'!AE190,'RIPARTIZIONE FORZE SISMICHE'!$F$81,0)+IF('Foglio deposito'!$AF$187='Foglio deposito'!AE190,'RIPARTIZIONE FORZE SISMICHE'!$F$82,0)+IF('Foglio deposito'!$AF$188='Foglio deposito'!AE190,'RIPARTIZIONE FORZE SISMICHE'!$F$83,0)+IF('Foglio deposito'!$AF$189='Foglio deposito'!AE190,'RIPARTIZIONE FORZE SISMICHE'!$F$84,0)+IF('Foglio deposito'!$AF$190='Foglio deposito'!AE190,'RIPARTIZIONE FORZE SISMICHE'!$F$85,0)+IF('Foglio deposito'!$AF$191='Foglio deposito'!AE190,'RIPARTIZIONE FORZE SISMICHE'!$F$86,0)+IF('Foglio deposito'!$AF$192='Foglio deposito'!AE190,'RIPARTIZIONE FORZE SISMICHE'!$F$87,0)+IF('Foglio deposito'!$AF$193='Foglio deposito'!AE190,'RIPARTIZIONE FORZE SISMICHE'!$F$88,0)+IF('Foglio deposito'!$AF$194='Foglio deposito'!AE190,'RIPARTIZIONE FORZE SISMICHE'!$F$89,0)+IF('Foglio deposito'!$AF$195='Foglio deposito'!AE190,'RIPARTIZIONE FORZE SISMICHE'!$F$90,0)+IF('Foglio deposito'!$AF$196='Foglio deposito'!AE190,'RIPARTIZIONE FORZE SISMICHE'!$F$91,0)+IF('Foglio deposito'!$AF$197='Foglio deposito'!AE190,'RIPARTIZIONE FORZE SISMICHE'!$F$92,0)+IF('Foglio deposito'!$AF$198='Foglio deposito'!AE190,'RIPARTIZIONE FORZE SISMICHE'!$F$93,0)+IF('Foglio deposito'!$AF$199='Foglio deposito'!AE190,'RIPARTIZIONE FORZE SISMICHE'!$F$94,0)+IF('Foglio deposito'!$AF$200='Foglio deposito'!AE190,'RIPARTIZIONE FORZE SISMICHE'!$F$95,0)+IF('Foglio deposito'!$AF$201='Foglio deposito'!AE190,'RIPARTIZIONE FORZE SISMICHE'!$F$96,0)+IF('Foglio deposito'!$AF$202='Foglio deposito'!AE190,'RIPARTIZIONE FORZE SISMICHE'!$F$97,0)+IF('Foglio deposito'!$AF$203='Foglio deposito'!AE190,'RIPARTIZIONE FORZE SISMICHE'!$F$98,0)+IF('Foglio deposito'!$AF$204='Foglio deposito'!AE190,'RIPARTIZIONE FORZE SISMICHE'!$F$99,0)+IF('Foglio deposito'!$AF$205='Foglio deposito'!AE190,'RIPARTIZIONE FORZE SISMICHE'!$F$100,0)+IF('Foglio deposito'!$AF$206='Foglio deposito'!AE190,'RIPARTIZIONE FORZE SISMICHE'!$F$101,0)+IF('Foglio deposito'!$AF$207='Foglio deposito'!AE190,'RIPARTIZIONE FORZE SISMICHE'!$F$102,0)+IF('Foglio deposito'!$AF$208='Foglio deposito'!AE190,'RIPARTIZIONE FORZE SISMICHE'!$F$103,0)</f>
        <v>0</v>
      </c>
      <c r="V190" s="357">
        <f>'RIPARTIZIONE FORZE SISMICHE'!G40+IF('Foglio deposito'!$AF$169='Foglio deposito'!AE190,'RIPARTIZIONE FORZE SISMICHE'!$G$64,0)+IF('Foglio deposito'!$AF$170='Foglio deposito'!AE190,'RIPARTIZIONE FORZE SISMICHE'!$G$65,0)+IF('Foglio deposito'!$AF$171='Foglio deposito'!AE190,'RIPARTIZIONE FORZE SISMICHE'!$G$66,0)+IF('Foglio deposito'!$AF$172='Foglio deposito'!AE190,'RIPARTIZIONE FORZE SISMICHE'!$G$67,0)+IF('Foglio deposito'!$AF$173='Foglio deposito'!AE190,'RIPARTIZIONE FORZE SISMICHE'!$G$68,0)+IF('Foglio deposito'!$AF$174='Foglio deposito'!AE190,'RIPARTIZIONE FORZE SISMICHE'!$G$69,0)+IF('Foglio deposito'!$AF$175='Foglio deposito'!AE190,'RIPARTIZIONE FORZE SISMICHE'!$G$70,0)+IF('Foglio deposito'!$AF$176='Foglio deposito'!AE190,'RIPARTIZIONE FORZE SISMICHE'!$G$71,0)+IF('Foglio deposito'!$AF$177='Foglio deposito'!AE190,'RIPARTIZIONE FORZE SISMICHE'!$G$72,0)+IF('Foglio deposito'!$AF$178='Foglio deposito'!AE190,'RIPARTIZIONE FORZE SISMICHE'!$G$73,0)+IF('Foglio deposito'!$AF$179='Foglio deposito'!AE190,'RIPARTIZIONE FORZE SISMICHE'!$G$74,0)+IF('Foglio deposito'!$AF$180='Foglio deposito'!AE190,'RIPARTIZIONE FORZE SISMICHE'!$G$75,0)+IF('Foglio deposito'!$AF$181='Foglio deposito'!AE190,'RIPARTIZIONE FORZE SISMICHE'!$G$76,0)+IF('Foglio deposito'!$AF$182='Foglio deposito'!AE190,'RIPARTIZIONE FORZE SISMICHE'!$G$77,0)+IF('Foglio deposito'!$AF$183='Foglio deposito'!AE190,'RIPARTIZIONE FORZE SISMICHE'!$G$78,0)+IF('Foglio deposito'!$AF$184='Foglio deposito'!AE190,'RIPARTIZIONE FORZE SISMICHE'!$G$79,0)+IF('Foglio deposito'!$AF$185='Foglio deposito'!AE190,'RIPARTIZIONE FORZE SISMICHE'!$G$80,0)+IF('Foglio deposito'!$AF$186='Foglio deposito'!AE190,'RIPARTIZIONE FORZE SISMICHE'!$G$81,0)+IF('Foglio deposito'!$AF$187='Foglio deposito'!AE190,'RIPARTIZIONE FORZE SISMICHE'!$G$82,0)+IF('Foglio deposito'!$AF$188='Foglio deposito'!AE190,'RIPARTIZIONE FORZE SISMICHE'!$G$83,0)+IF('Foglio deposito'!$AF$189='Foglio deposito'!AE190,'RIPARTIZIONE FORZE SISMICHE'!$G$84,0)+IF('Foglio deposito'!$AF$190='Foglio deposito'!AE190,'RIPARTIZIONE FORZE SISMICHE'!$G$85,0)+IF('Foglio deposito'!$AF$191='Foglio deposito'!AE190,'RIPARTIZIONE FORZE SISMICHE'!$G$86,0)+IF('Foglio deposito'!$AF$192='Foglio deposito'!AE190,'RIPARTIZIONE FORZE SISMICHE'!$G$87,0)+IF('Foglio deposito'!$AF$193='Foglio deposito'!AE190,'RIPARTIZIONE FORZE SISMICHE'!$G$88,0)+IF('Foglio deposito'!$AF$194='Foglio deposito'!AE190,'RIPARTIZIONE FORZE SISMICHE'!$G$89,0)+IF('Foglio deposito'!$AF$195='Foglio deposito'!AE190,'RIPARTIZIONE FORZE SISMICHE'!$G$90,0)+IF('Foglio deposito'!$AF$196='Foglio deposito'!AE190,'RIPARTIZIONE FORZE SISMICHE'!$G$91,0)+IF('Foglio deposito'!$AF$197='Foglio deposito'!AE190,'RIPARTIZIONE FORZE SISMICHE'!$G$92,0)+IF('Foglio deposito'!$AF$198='Foglio deposito'!AE190,'RIPARTIZIONE FORZE SISMICHE'!$G$93,0)+IF('Foglio deposito'!$AF$199='Foglio deposito'!AE190,'RIPARTIZIONE FORZE SISMICHE'!$G$94,0)+IF('Foglio deposito'!$AF$200='Foglio deposito'!AE190,'RIPARTIZIONE FORZE SISMICHE'!$G$95,0)+IF('Foglio deposito'!$AF$201='Foglio deposito'!AE190,'RIPARTIZIONE FORZE SISMICHE'!$G$96,0)+IF('Foglio deposito'!$AF$202='Foglio deposito'!AE190,'RIPARTIZIONE FORZE SISMICHE'!$G$97,0)+IF('Foglio deposito'!$AF$203='Foglio deposito'!AE190,'RIPARTIZIONE FORZE SISMICHE'!$G$98,0)+IF('Foglio deposito'!$AF$204='Foglio deposito'!AE190,'RIPARTIZIONE FORZE SISMICHE'!$G$99,0)+IF('Foglio deposito'!$AF$205='Foglio deposito'!AE190,'RIPARTIZIONE FORZE SISMICHE'!$G$100,0)+IF('Foglio deposito'!$AF$206='Foglio deposito'!AE190,'RIPARTIZIONE FORZE SISMICHE'!$G$101,0)+IF('Foglio deposito'!$AF$207='Foglio deposito'!AE190,'RIPARTIZIONE FORZE SISMICHE'!$G$102,0)+IF('Foglio deposito'!$AF$208='Foglio deposito'!AE190,'RIPARTIZIONE FORZE SISMICHE'!$G$103,0)</f>
        <v>0</v>
      </c>
      <c r="W190" s="355">
        <f>'RIPARTIZIONE FORZE SISMICHE'!H40+IF('Foglio deposito'!$AF$169='Foglio deposito'!AE190,'RIPARTIZIONE FORZE SISMICHE'!$H$64,0)+IF('Foglio deposito'!$AF$170='Foglio deposito'!AE190,'RIPARTIZIONE FORZE SISMICHE'!$H$65,0)+IF('Foglio deposito'!$AF$171='Foglio deposito'!AE190,'RIPARTIZIONE FORZE SISMICHE'!$H$66,0)+IF('Foglio deposito'!$AF$172='Foglio deposito'!AE190,'RIPARTIZIONE FORZE SISMICHE'!$H$67,0)+IF('Foglio deposito'!$AF$173='Foglio deposito'!AE190,'RIPARTIZIONE FORZE SISMICHE'!$H$67,0)+IF('Foglio deposito'!$AF$174='Foglio deposito'!AE190,'RIPARTIZIONE FORZE SISMICHE'!$H$69,0)+IF('Foglio deposito'!$AF$175='Foglio deposito'!AE190,'RIPARTIZIONE FORZE SISMICHE'!$H$70,0)+IF('Foglio deposito'!$AF$176='Foglio deposito'!AE190,'RIPARTIZIONE FORZE SISMICHE'!$H$71,0)+IF('Foglio deposito'!$AF$177='Foglio deposito'!AE190,'RIPARTIZIONE FORZE SISMICHE'!$H$72,0)+IF('Foglio deposito'!$AF$178='Foglio deposito'!AE190,'RIPARTIZIONE FORZE SISMICHE'!$H$73,0)+IF('Foglio deposito'!$AF$179='Foglio deposito'!AE190,'RIPARTIZIONE FORZE SISMICHE'!$H$74,0)+IF('Foglio deposito'!$AF$180='Foglio deposito'!AE190,'RIPARTIZIONE FORZE SISMICHE'!$H$75,0)+IF('Foglio deposito'!$AF$181='Foglio deposito'!AE190,'RIPARTIZIONE FORZE SISMICHE'!$H$76,0)+IF('Foglio deposito'!$AF$182='Foglio deposito'!AE190,'RIPARTIZIONE FORZE SISMICHE'!$H$77,0)+IF('Foglio deposito'!$AF$183='Foglio deposito'!AE190,'RIPARTIZIONE FORZE SISMICHE'!$H$78,0)+IF('Foglio deposito'!$AF$184='Foglio deposito'!AE190,'RIPARTIZIONE FORZE SISMICHE'!$H$79,0)+IF('Foglio deposito'!$AF$185='Foglio deposito'!AE190,'RIPARTIZIONE FORZE SISMICHE'!$H$80,0)+IF('Foglio deposito'!$AF$186='Foglio deposito'!AE190,'RIPARTIZIONE FORZE SISMICHE'!$H$81,0)+IF('Foglio deposito'!$AF$187='Foglio deposito'!AE190,'RIPARTIZIONE FORZE SISMICHE'!$H$82,0)+IF('Foglio deposito'!$AF$188='Foglio deposito'!AE190,'RIPARTIZIONE FORZE SISMICHE'!$H$83,0)+IF('Foglio deposito'!$AF$189='Foglio deposito'!AE190,'RIPARTIZIONE FORZE SISMICHE'!$H$84,0)+IF('Foglio deposito'!$AF$190='Foglio deposito'!AE190,'RIPARTIZIONE FORZE SISMICHE'!$H$85,0)+IF('Foglio deposito'!$AF$191='Foglio deposito'!AE190,'RIPARTIZIONE FORZE SISMICHE'!$H$86,0)+IF('Foglio deposito'!$AF$192='Foglio deposito'!AE190,'RIPARTIZIONE FORZE SISMICHE'!$H$87,0)+IF('Foglio deposito'!$AF$193='Foglio deposito'!AE190,'RIPARTIZIONE FORZE SISMICHE'!$H$88,0)+IF('Foglio deposito'!$AF$194='Foglio deposito'!AE190,'RIPARTIZIONE FORZE SISMICHE'!$H$89,0)+IF('Foglio deposito'!$AF$195='Foglio deposito'!AE190,'RIPARTIZIONE FORZE SISMICHE'!$H$90,0)+IF('Foglio deposito'!$AF$196='Foglio deposito'!AE190,'RIPARTIZIONE FORZE SISMICHE'!$H$91,0)+IF('Foglio deposito'!$AF$197='Foglio deposito'!AE190,'RIPARTIZIONE FORZE SISMICHE'!$H$92,0)+IF('Foglio deposito'!$AF$198='Foglio deposito'!AE190,'RIPARTIZIONE FORZE SISMICHE'!$H$93,0)+IF('Foglio deposito'!$AF$199='Foglio deposito'!AE190,'RIPARTIZIONE FORZE SISMICHE'!$H$94,0)+IF('Foglio deposito'!$AF$200='Foglio deposito'!AE190,'RIPARTIZIONE FORZE SISMICHE'!$H$95,0)+IF('Foglio deposito'!$AF$201='Foglio deposito'!AE190,'RIPARTIZIONE FORZE SISMICHE'!$H$96,0)+IF('Foglio deposito'!$AF$202='Foglio deposito'!AE190,'RIPARTIZIONE FORZE SISMICHE'!$H$97,0)+IF('Foglio deposito'!$AF$203='Foglio deposito'!AE190,'RIPARTIZIONE FORZE SISMICHE'!$H$98,0)+IF('Foglio deposito'!$AF$204='Foglio deposito'!AE190,'RIPARTIZIONE FORZE SISMICHE'!$H$99,0)+IF('Foglio deposito'!$AF$205='Foglio deposito'!AE190,'RIPARTIZIONE FORZE SISMICHE'!$H$100,0)+IF('Foglio deposito'!$AF$206='Foglio deposito'!AE190,'RIPARTIZIONE FORZE SISMICHE'!$H$101,0)+IF('Foglio deposito'!$AF$207='Foglio deposito'!AE190,'RIPARTIZIONE FORZE SISMICHE'!$H$102,0)+IF('Foglio deposito'!$AF$208='Foglio deposito'!AE190,'RIPARTIZIONE FORZE SISMICHE'!$H$103,0)</f>
        <v>0</v>
      </c>
      <c r="X190" s="142"/>
      <c r="Y190" s="142">
        <f>IF('Foglio deposito'!$AF$169='Foglio deposito'!AE190,'RIPARTIZIONE FORZE SISMICHE'!$G$64,0)+IF('Foglio deposito'!$AF$170='Foglio deposito'!AE190,'RIPARTIZIONE FORZE SISMICHE'!$G$65,0)+IF('Foglio deposito'!$AF$171='Foglio deposito'!AE190,'RIPARTIZIONE FORZE SISMICHE'!$G$66,0)+IF('Foglio deposito'!$AF$172='Foglio deposito'!AE190,'RIPARTIZIONE FORZE SISMICHE'!$G$67,0)+IF('Foglio deposito'!$AF$173='Foglio deposito'!AE190,'RIPARTIZIONE FORZE SISMICHE'!$G$68,0)+IF('Foglio deposito'!$AF$174='Foglio deposito'!AE190,'RIPARTIZIONE FORZE SISMICHE'!$G$69,0)+IF('Foglio deposito'!$AF$175='Foglio deposito'!AE190,'RIPARTIZIONE FORZE SISMICHE'!$G$70,0)+IF('Foglio deposito'!$AF$176='Foglio deposito'!AE190,'RIPARTIZIONE FORZE SISMICHE'!$G$71,0)+IF('Foglio deposito'!$AF$177='Foglio deposito'!AE190,'RIPARTIZIONE FORZE SISMICHE'!$G$72,0)+IF('Foglio deposito'!$AF$178='Foglio deposito'!AE190,'RIPARTIZIONE FORZE SISMICHE'!$G$73,0)+IF('Foglio deposito'!$AF$179='Foglio deposito'!AE190,'RIPARTIZIONE FORZE SISMICHE'!$G$74,0)+IF('Foglio deposito'!$AF$180='Foglio deposito'!AE190,'RIPARTIZIONE FORZE SISMICHE'!$G$75,0)+IF('Foglio deposito'!$AF$181='Foglio deposito'!AE190,'RIPARTIZIONE FORZE SISMICHE'!$G$76,0)+IF('Foglio deposito'!$AF$182='Foglio deposito'!AE190,'RIPARTIZIONE FORZE SISMICHE'!$G$77,0)+IF('Foglio deposito'!$AF$183='Foglio deposito'!AE190,'RIPARTIZIONE FORZE SISMICHE'!$G$78,0)+IF('Foglio deposito'!$AF$184='Foglio deposito'!AE190,'RIPARTIZIONE FORZE SISMICHE'!$G$79,0)+IF('Foglio deposito'!$AF$185='Foglio deposito'!AE190,'RIPARTIZIONE FORZE SISMICHE'!$G$80,0)+IF('Foglio deposito'!$AF$186='Foglio deposito'!AE190,'RIPARTIZIONE FORZE SISMICHE'!$G$81,0)+IF('Foglio deposito'!$AF$187='Foglio deposito'!AE190,'RIPARTIZIONE FORZE SISMICHE'!$G$82,0)+IF('Foglio deposito'!$AF$188='Foglio deposito'!AE190,'RIPARTIZIONE FORZE SISMICHE'!$G$83,0)+IF('Foglio deposito'!$AF$189='Foglio deposito'!AE190,'RIPARTIZIONE FORZE SISMICHE'!$G$84,0)+IF('Foglio deposito'!$AF$190='Foglio deposito'!AE190,'RIPARTIZIONE FORZE SISMICHE'!$G$85,0)+IF('Foglio deposito'!$AF$191='Foglio deposito'!AE190,'RIPARTIZIONE FORZE SISMICHE'!$G$86,0)+IF('Foglio deposito'!$AF$192='Foglio deposito'!AE190,'RIPARTIZIONE FORZE SISMICHE'!$G$87,0)+IF('Foglio deposito'!$AF$193='Foglio deposito'!AE190,'RIPARTIZIONE FORZE SISMICHE'!$G$88,0)+IF('Foglio deposito'!$AF$194='Foglio deposito'!AE190,'RIPARTIZIONE FORZE SISMICHE'!$G$89,0)+IF('Foglio deposito'!$AF$195='Foglio deposito'!AE190,'RIPARTIZIONE FORZE SISMICHE'!$G$90,0)+IF('Foglio deposito'!$AF$196='Foglio deposito'!AE190,'RIPARTIZIONE FORZE SISMICHE'!$G$91,0)+IF('Foglio deposito'!$AF$197='Foglio deposito'!AE190,'RIPARTIZIONE FORZE SISMICHE'!$G$92,0)+IF('Foglio deposito'!$AF$198='Foglio deposito'!AE190,'RIPARTIZIONE FORZE SISMICHE'!$G$93,0)+IF('Foglio deposito'!$AF$199='Foglio deposito'!AE190,'RIPARTIZIONE FORZE SISMICHE'!$G$94,0)+IF('Foglio deposito'!$AF$200='Foglio deposito'!AE190,'RIPARTIZIONE FORZE SISMICHE'!$G$95,0)+IF('Foglio deposito'!$AF$201='Foglio deposito'!AE190,'RIPARTIZIONE FORZE SISMICHE'!$G$96,0)+IF('Foglio deposito'!$AF$202='Foglio deposito'!AE190,'RIPARTIZIONE FORZE SISMICHE'!$G$97,0)+IF('Foglio deposito'!$AF$203='Foglio deposito'!AE190,'RIPARTIZIONE FORZE SISMICHE'!$G$98,0)+IF('Foglio deposito'!$AF$204='Foglio deposito'!AE190,'RIPARTIZIONE FORZE SISMICHE'!$G$99,0)+IF('Foglio deposito'!$AF$205='Foglio deposito'!AE190,'RIPARTIZIONE FORZE SISMICHE'!$G$100,0)+IF('Foglio deposito'!$AF$206='Foglio deposito'!AE190,'RIPARTIZIONE FORZE SISMICHE'!$G$101,0)+IF('Foglio deposito'!$AF$207='Foglio deposito'!AE190,'RIPARTIZIONE FORZE SISMICHE'!$G$102,0)+IF('Foglio deposito'!$AF$208='Foglio deposito'!AE190,'RIPARTIZIONE FORZE SISMICHE'!$G$103,0)</f>
        <v>0</v>
      </c>
      <c r="Z190" s="142">
        <f>IF('Foglio deposito'!$AF$169='Foglio deposito'!AE190,'RIPARTIZIONE FORZE SISMICHE'!$H$64,0)+IF('Foglio deposito'!$AF$170='Foglio deposito'!AE190,'RIPARTIZIONE FORZE SISMICHE'!$H$65,0)+IF('Foglio deposito'!$AF$171='Foglio deposito'!AE190,'RIPARTIZIONE FORZE SISMICHE'!$H$66,0)+IF('Foglio deposito'!$AF$172='Foglio deposito'!AE190,'RIPARTIZIONE FORZE SISMICHE'!$H$67,0)+IF('Foglio deposito'!$AF$173='Foglio deposito'!AE190,'RIPARTIZIONE FORZE SISMICHE'!$H$67,0)+IF('Foglio deposito'!$AF$174='Foglio deposito'!AE190,'RIPARTIZIONE FORZE SISMICHE'!$H$69,0)+IF('Foglio deposito'!$AF$175='Foglio deposito'!AE190,'RIPARTIZIONE FORZE SISMICHE'!$H$70,0)+IF('Foglio deposito'!$AF$176='Foglio deposito'!AE190,'RIPARTIZIONE FORZE SISMICHE'!$H$71,0)+IF('Foglio deposito'!$AF$177='Foglio deposito'!AE190,'RIPARTIZIONE FORZE SISMICHE'!$H$72,0)+IF('Foglio deposito'!$AF$178='Foglio deposito'!AE190,'RIPARTIZIONE FORZE SISMICHE'!$H$73,0)+IF('Foglio deposito'!$AF$179='Foglio deposito'!AE190,'RIPARTIZIONE FORZE SISMICHE'!$H$74,0)+IF('Foglio deposito'!$AF$180='Foglio deposito'!AE190,'RIPARTIZIONE FORZE SISMICHE'!$H$75,0)+IF('Foglio deposito'!$AF$181='Foglio deposito'!AE190,'RIPARTIZIONE FORZE SISMICHE'!$H$76,0)+IF('Foglio deposito'!$AF$182='Foglio deposito'!AE190,'RIPARTIZIONE FORZE SISMICHE'!$H$77,0)+IF('Foglio deposito'!$AF$183='Foglio deposito'!AE190,'RIPARTIZIONE FORZE SISMICHE'!$H$78,0)+IF('Foglio deposito'!$AF$184='Foglio deposito'!AE190,'RIPARTIZIONE FORZE SISMICHE'!$H$79,0)+IF('Foglio deposito'!$AF$185='Foglio deposito'!AE190,'RIPARTIZIONE FORZE SISMICHE'!$H$80,0)+IF('Foglio deposito'!$AF$186='Foglio deposito'!AE190,'RIPARTIZIONE FORZE SISMICHE'!$H$81,0)+IF('Foglio deposito'!$AF$187='Foglio deposito'!AE190,'RIPARTIZIONE FORZE SISMICHE'!$H$82,0)+IF('Foglio deposito'!$AF$188='Foglio deposito'!AE190,'RIPARTIZIONE FORZE SISMICHE'!$H$83,0)+IF('Foglio deposito'!$AF$189='Foglio deposito'!AE190,'RIPARTIZIONE FORZE SISMICHE'!$H$84,0)+IF('Foglio deposito'!$AF$190='Foglio deposito'!AE190,'RIPARTIZIONE FORZE SISMICHE'!$H$85,0)+IF('Foglio deposito'!$AF$191='Foglio deposito'!AE190,'RIPARTIZIONE FORZE SISMICHE'!$H$86,0)+IF('Foglio deposito'!$AF$192='Foglio deposito'!AE190,'RIPARTIZIONE FORZE SISMICHE'!$H$87,0)+IF('Foglio deposito'!$AF$193='Foglio deposito'!AE190,'RIPARTIZIONE FORZE SISMICHE'!$H$88,0)+IF('Foglio deposito'!$AF$194='Foglio deposito'!AE190,'RIPARTIZIONE FORZE SISMICHE'!$H$89,0)+IF('Foglio deposito'!$AF$195='Foglio deposito'!AE190,'RIPARTIZIONE FORZE SISMICHE'!$H$90,0)+IF('Foglio deposito'!$AF$196='Foglio deposito'!AE190,'RIPARTIZIONE FORZE SISMICHE'!$H$91,0)+IF('Foglio deposito'!$AF$197='Foglio deposito'!AE190,'RIPARTIZIONE FORZE SISMICHE'!$H$92,0)+IF('Foglio deposito'!$AF$198='Foglio deposito'!AE190,'RIPARTIZIONE FORZE SISMICHE'!$H$93,0)+IF('Foglio deposito'!$AF$199='Foglio deposito'!AE190,'RIPARTIZIONE FORZE SISMICHE'!$H$94,0)+IF('Foglio deposito'!$AF$200='Foglio deposito'!AE190,'RIPARTIZIONE FORZE SISMICHE'!$H$95,0)+IF('Foglio deposito'!$AF$201='Foglio deposito'!AE190,'RIPARTIZIONE FORZE SISMICHE'!$H$96,0)+IF('Foglio deposito'!$AF$202='Foglio deposito'!AE190,'RIPARTIZIONE FORZE SISMICHE'!$H$97,0)+IF('Foglio deposito'!$AF$203='Foglio deposito'!AE190,'RIPARTIZIONE FORZE SISMICHE'!$H$98,0)+IF('Foglio deposito'!$AF$204='Foglio deposito'!AE190,'RIPARTIZIONE FORZE SISMICHE'!$H$99,0)+IF('Foglio deposito'!$AF$205='Foglio deposito'!AE190,'RIPARTIZIONE FORZE SISMICHE'!$H$100,0)+IF('Foglio deposito'!$AF$206='Foglio deposito'!AE190,'RIPARTIZIONE FORZE SISMICHE'!$H$101,0)+IF('Foglio deposito'!$AF$207='Foglio deposito'!AE190,'RIPARTIZIONE FORZE SISMICHE'!$H$102,0)+IF('Foglio deposito'!$AF$208='Foglio deposito'!AE190,'RIPARTIZIONE FORZE SISMICHE'!$H$103,0)</f>
        <v>0</v>
      </c>
      <c r="AB190" s="354">
        <f>'DATI STRUTTURA'!B42</f>
        <v>21</v>
      </c>
      <c r="AC190" s="359">
        <f>'DATI STRUTTURA'!H91</f>
        <v>0</v>
      </c>
      <c r="AE190" s="362">
        <f>'DATI STRUTTURA'!B43</f>
        <v>22</v>
      </c>
      <c r="AF190" s="364">
        <f>'DATI STRUTTURA'!H92</f>
        <v>0</v>
      </c>
      <c r="AJ190" s="490">
        <f>IF('Foglio deposito'!$AF$169='Foglio deposito'!AE190,'Foglio deposito'!$N$118,0)+IF('Foglio deposito'!$AF$170='Foglio deposito'!AE190,'Foglio deposito'!$N$119,0)+IF('Foglio deposito'!$AF$171='Foglio deposito'!AE190,'Foglio deposito'!$N$120,0)+IF('Foglio deposito'!$AF$172='Foglio deposito'!AE190,'Foglio deposito'!$N$121,0)+IF('Foglio deposito'!$AF$173='Foglio deposito'!AE190,'Foglio deposito'!$N$122,0)+IF('Foglio deposito'!$AF$174='Foglio deposito'!AE190,'Foglio deposito'!$N$123,0)+IF('Foglio deposito'!$AF$175='Foglio deposito'!AE190,'Foglio deposito'!$N$124,0)+IF('Foglio deposito'!$AF$176='Foglio deposito'!AE190,'Foglio deposito'!$N$125,0)+IF('Foglio deposito'!$AF$177='Foglio deposito'!AE190,'Foglio deposito'!$N$126,0)+IF('Foglio deposito'!$AF$178='Foglio deposito'!AE190,'Foglio deposito'!$N$127,0)+IF('Foglio deposito'!$AF$179='Foglio deposito'!AE190,'Foglio deposito'!$N$128,0)+IF('Foglio deposito'!$AF$180='Foglio deposito'!AE190,'Foglio deposito'!$N$129,0)+IF('Foglio deposito'!$AF$181='Foglio deposito'!AE190,'Foglio deposito'!$N$130,0)+IF('Foglio deposito'!$AF$182='Foglio deposito'!AE190,'Foglio deposito'!$N$131,0)+IF('Foglio deposito'!$AF$183='Foglio deposito'!AE190,'Foglio deposito'!$N$132,0)+IF('Foglio deposito'!$AF$184='Foglio deposito'!AE190,'Foglio deposito'!$N$133,0)+IF('Foglio deposito'!$AF$185='Foglio deposito'!AE190,'Foglio deposito'!$N$134,0)+IF('Foglio deposito'!$AF$186='Foglio deposito'!AE190,'Foglio deposito'!$N$135,0)+IF('Foglio deposito'!$AF$187='Foglio deposito'!AE190,'Foglio deposito'!$N$136,0)+IF('Foglio deposito'!$AF$188='Foglio deposito'!AE190,'Foglio deposito'!$N$137,0)+IF('Foglio deposito'!$AF$189='Foglio deposito'!AE190,'Foglio deposito'!$N$138,0)+IF('Foglio deposito'!$AF$190='Foglio deposito'!AE190,'Foglio deposito'!$N$139,0)+IF('Foglio deposito'!$AF$191='Foglio deposito'!AE190,'Foglio deposito'!$N$140,0)+IF('Foglio deposito'!$AF$192='Foglio deposito'!AE190,'Foglio deposito'!$N$141,0)+IF('Foglio deposito'!$AF$193='Foglio deposito'!AE190,'Foglio deposito'!$N$142,0)+IF('Foglio deposito'!$AF$194='Foglio deposito'!AE190,'Foglio deposito'!$N$144,0)+IF('Foglio deposito'!$AF$195='Foglio deposito'!AE190,'Foglio deposito'!$N$143,0)+IF('Foglio deposito'!$AF$196='Foglio deposito'!AE190,'Foglio deposito'!$N$145,0)+IF('Foglio deposito'!$AF$197='Foglio deposito'!AE190,'Foglio deposito'!$N$146,0)+IF('Foglio deposito'!$AF$198='Foglio deposito'!AE190,'Foglio deposito'!$N$147,0)+IF('Foglio deposito'!$AF$199='Foglio deposito'!AE190,'Foglio deposito'!$N$148,0)+IF('Foglio deposito'!$AF$200='Foglio deposito'!AE190,'Foglio deposito'!$N$149,0)+IF('Foglio deposito'!$AF$201='Foglio deposito'!AE190,'Foglio deposito'!$N$150,0)+IF('Foglio deposito'!$AF$202='Foglio deposito'!AE190,'Foglio deposito'!$N$151,0)+IF('Foglio deposito'!$AF$203='Foglio deposito'!AE190,'Foglio deposito'!$N$152,0)+IF('Foglio deposito'!$AF$204='Foglio deposito'!AE190,'Foglio deposito'!$N$153,0)+IF('Foglio deposito'!$AF$205='Foglio deposito'!AE190,'Foglio deposito'!$N$154,0)+IF('Foglio deposito'!$AF$206='Foglio deposito'!AE190,'Foglio deposito'!$N$155,0)+IF('Foglio deposito'!$AF$207='Foglio deposito'!AE190,'Foglio deposito'!$N$156,0)+IF('Foglio deposito'!$AF$208='Foglio deposito'!AE190,'Foglio deposito'!$N$157,0)+'DATI STRUTTURA'!J43</f>
        <v>0</v>
      </c>
      <c r="AK190" s="490">
        <f>'Foglio deposito'!N139</f>
        <v>0</v>
      </c>
    </row>
    <row r="191" spans="2:37" x14ac:dyDescent="0.25">
      <c r="B191" s="161"/>
      <c r="D191" s="161"/>
      <c r="G191" s="97"/>
      <c r="H191" s="97"/>
      <c r="I191" s="96"/>
      <c r="K191" s="116"/>
      <c r="L191" s="116"/>
      <c r="M191" s="115"/>
      <c r="O191" s="5"/>
      <c r="Q191" s="5"/>
      <c r="T191" s="357">
        <f>'RIPARTIZIONE FORZE SISMICHE'!E41+IF('Foglio deposito'!$AF$169='Foglio deposito'!AE191,'RIPARTIZIONE FORZE SISMICHE'!$E$64,0)+IF('Foglio deposito'!$AF$170='Foglio deposito'!AE191,'RIPARTIZIONE FORZE SISMICHE'!$E$65,0)+IF('Foglio deposito'!$AF$171='Foglio deposito'!AE191,'RIPARTIZIONE FORZE SISMICHE'!$E$66,0)+IF('Foglio deposito'!$AF$172='Foglio deposito'!AE191,'RIPARTIZIONE FORZE SISMICHE'!$E$67,0)+IF('Foglio deposito'!$AF$173='Foglio deposito'!AE191,'RIPARTIZIONE FORZE SISMICHE'!$E$68,0)+IF('Foglio deposito'!$AF$174='Foglio deposito'!AE191,'RIPARTIZIONE FORZE SISMICHE'!$E$69,0)+IF('Foglio deposito'!$AF$175='Foglio deposito'!AE191,'RIPARTIZIONE FORZE SISMICHE'!$E$70,0)+IF('Foglio deposito'!$AF$176='Foglio deposito'!AE191,'RIPARTIZIONE FORZE SISMICHE'!$E$71,0)+IF('Foglio deposito'!$AF$177='Foglio deposito'!AE191,'RIPARTIZIONE FORZE SISMICHE'!$E$72,0)+IF('Foglio deposito'!$AF$178='Foglio deposito'!AE191,'RIPARTIZIONE FORZE SISMICHE'!$E$73,0)+IF('Foglio deposito'!$AF$179='Foglio deposito'!AE191,'RIPARTIZIONE FORZE SISMICHE'!$E$74,0)+IF('Foglio deposito'!$AF$180='Foglio deposito'!AE191,'RIPARTIZIONE FORZE SISMICHE'!$E$75,0)+IF('Foglio deposito'!$AF$181='Foglio deposito'!AE191,'RIPARTIZIONE FORZE SISMICHE'!$E$76,0)+IF('Foglio deposito'!$AF$182='Foglio deposito'!AE191,'RIPARTIZIONE FORZE SISMICHE'!$E$77,0)+IF('Foglio deposito'!$AF$183='Foglio deposito'!AE191,'RIPARTIZIONE FORZE SISMICHE'!$E$78,0)+IF('Foglio deposito'!$AF$184='Foglio deposito'!AE191,'RIPARTIZIONE FORZE SISMICHE'!$E$79,0)+IF('Foglio deposito'!$AF$185='Foglio deposito'!AE191,'RIPARTIZIONE FORZE SISMICHE'!$E$80,0)+IF('Foglio deposito'!$AF$186='Foglio deposito'!AE191,'RIPARTIZIONE FORZE SISMICHE'!$E$81,0)+IF('Foglio deposito'!$AF$187='Foglio deposito'!AE191,'RIPARTIZIONE FORZE SISMICHE'!$E$82,0)+IF('Foglio deposito'!$AF$188='Foglio deposito'!AE191,'RIPARTIZIONE FORZE SISMICHE'!$E$83,0)+IF('Foglio deposito'!$AF$189='Foglio deposito'!AE191,'RIPARTIZIONE FORZE SISMICHE'!$E$84,0)+IF('Foglio deposito'!$AF$190='Foglio deposito'!AE191,'RIPARTIZIONE FORZE SISMICHE'!$E$85,0)+IF('Foglio deposito'!$AF$191='Foglio deposito'!AE191,'RIPARTIZIONE FORZE SISMICHE'!$E$86,0)+IF('Foglio deposito'!$AF$192='Foglio deposito'!AE191,'RIPARTIZIONE FORZE SISMICHE'!$E$87,0)+IF('Foglio deposito'!$AF$193='Foglio deposito'!AE191,'RIPARTIZIONE FORZE SISMICHE'!$E$88,0)+IF('Foglio deposito'!$AF$194='Foglio deposito'!AE191,'RIPARTIZIONE FORZE SISMICHE'!$E$89,0)+IF('Foglio deposito'!$AF$195='Foglio deposito'!AE191,'RIPARTIZIONE FORZE SISMICHE'!$E$90,0)+IF('Foglio deposito'!$AF$196='Foglio deposito'!AE191,'RIPARTIZIONE FORZE SISMICHE'!$E$91,0)+IF('Foglio deposito'!$AF$197='Foglio deposito'!AE191,'RIPARTIZIONE FORZE SISMICHE'!$E$92,0)+IF('Foglio deposito'!$AF$198='Foglio deposito'!AE191,'RIPARTIZIONE FORZE SISMICHE'!$E$93,0)+IF('Foglio deposito'!$AF$199='Foglio deposito'!AE191,'RIPARTIZIONE FORZE SISMICHE'!$E$94,0)+IF('Foglio deposito'!$AF$200='Foglio deposito'!AE191,'RIPARTIZIONE FORZE SISMICHE'!$E$95,0)+IF('Foglio deposito'!$AF$201='Foglio deposito'!AE191,'RIPARTIZIONE FORZE SISMICHE'!$E$96,0)+IF('Foglio deposito'!$AF$202='Foglio deposito'!AE191,'RIPARTIZIONE FORZE SISMICHE'!$E$97,0)+IF('Foglio deposito'!$AF$203='Foglio deposito'!AE191,'RIPARTIZIONE FORZE SISMICHE'!$E$98,0)+IF('Foglio deposito'!$AF$204='Foglio deposito'!AE191,'RIPARTIZIONE FORZE SISMICHE'!$E$99,0)+IF('Foglio deposito'!$AF$205='Foglio deposito'!AE191,'RIPARTIZIONE FORZE SISMICHE'!$E$100,0)+IF('Foglio deposito'!$AF$206='Foglio deposito'!AE191,'RIPARTIZIONE FORZE SISMICHE'!$E$101,0)+IF('Foglio deposito'!$AF$207='Foglio deposito'!AE191,'RIPARTIZIONE FORZE SISMICHE'!$E$102,0)+IF('Foglio deposito'!$AF$208='Foglio deposito'!AE191,'RIPARTIZIONE FORZE SISMICHE'!$E$103,0)</f>
        <v>0</v>
      </c>
      <c r="U191" s="356">
        <f>'RIPARTIZIONE FORZE SISMICHE'!F41+IF('Foglio deposito'!$AF$169='Foglio deposito'!AE191,'RIPARTIZIONE FORZE SISMICHE'!$F$64,0)+IF('Foglio deposito'!$AF$170='Foglio deposito'!AE191,'RIPARTIZIONE FORZE SISMICHE'!$F$65,0)+IF('Foglio deposito'!$AF$171='Foglio deposito'!AE191,'RIPARTIZIONE FORZE SISMICHE'!$F$66,0)+IF('Foglio deposito'!$AF$172='Foglio deposito'!AE191,'RIPARTIZIONE FORZE SISMICHE'!$F$67,0)+IF('Foglio deposito'!$AF$173='Foglio deposito'!AE191,'RIPARTIZIONE FORZE SISMICHE'!$F$68,0)+IF('Foglio deposito'!$AF$174='Foglio deposito'!AE191,'RIPARTIZIONE FORZE SISMICHE'!$F$69,0)+IF('Foglio deposito'!$AF$175='Foglio deposito'!AE191,'RIPARTIZIONE FORZE SISMICHE'!$F$70,0)+IF('Foglio deposito'!$AF$176='Foglio deposito'!AE191,'RIPARTIZIONE FORZE SISMICHE'!$F$71,0)+IF('Foglio deposito'!$AF$177='Foglio deposito'!AE191,'RIPARTIZIONE FORZE SISMICHE'!$F$72,0)+IF('Foglio deposito'!$AF$178='Foglio deposito'!AE191,'RIPARTIZIONE FORZE SISMICHE'!$F$73,0)+IF('Foglio deposito'!$AF$179='Foglio deposito'!AE191,'RIPARTIZIONE FORZE SISMICHE'!$F$74,0)+IF('Foglio deposito'!$AF$180='Foglio deposito'!AE191,'RIPARTIZIONE FORZE SISMICHE'!$F$75,0)+IF('Foglio deposito'!$AF$181='Foglio deposito'!AE191,'RIPARTIZIONE FORZE SISMICHE'!$F$76,0)+IF('Foglio deposito'!$AF$182='Foglio deposito'!AE191,'RIPARTIZIONE FORZE SISMICHE'!$F$77,0)+IF('Foglio deposito'!$AF$183='Foglio deposito'!AE191,'RIPARTIZIONE FORZE SISMICHE'!$F$78,0)+IF('Foglio deposito'!$AF$184='Foglio deposito'!AE191,'RIPARTIZIONE FORZE SISMICHE'!$F$79,0)+IF('Foglio deposito'!$AF$185='Foglio deposito'!AE191,'RIPARTIZIONE FORZE SISMICHE'!$F$80,0)+IF('Foglio deposito'!$AF$186='Foglio deposito'!AE191,'RIPARTIZIONE FORZE SISMICHE'!$F$81,0)+IF('Foglio deposito'!$AF$187='Foglio deposito'!AE191,'RIPARTIZIONE FORZE SISMICHE'!$F$82,0)+IF('Foglio deposito'!$AF$188='Foglio deposito'!AE191,'RIPARTIZIONE FORZE SISMICHE'!$F$83,0)+IF('Foglio deposito'!$AF$189='Foglio deposito'!AE191,'RIPARTIZIONE FORZE SISMICHE'!$F$84,0)+IF('Foglio deposito'!$AF$190='Foglio deposito'!AE191,'RIPARTIZIONE FORZE SISMICHE'!$F$85,0)+IF('Foglio deposito'!$AF$191='Foglio deposito'!AE191,'RIPARTIZIONE FORZE SISMICHE'!$F$86,0)+IF('Foglio deposito'!$AF$192='Foglio deposito'!AE191,'RIPARTIZIONE FORZE SISMICHE'!$F$87,0)+IF('Foglio deposito'!$AF$193='Foglio deposito'!AE191,'RIPARTIZIONE FORZE SISMICHE'!$F$88,0)+IF('Foglio deposito'!$AF$194='Foglio deposito'!AE191,'RIPARTIZIONE FORZE SISMICHE'!$F$89,0)+IF('Foglio deposito'!$AF$195='Foglio deposito'!AE191,'RIPARTIZIONE FORZE SISMICHE'!$F$90,0)+IF('Foglio deposito'!$AF$196='Foglio deposito'!AE191,'RIPARTIZIONE FORZE SISMICHE'!$F$91,0)+IF('Foglio deposito'!$AF$197='Foglio deposito'!AE191,'RIPARTIZIONE FORZE SISMICHE'!$F$92,0)+IF('Foglio deposito'!$AF$198='Foglio deposito'!AE191,'RIPARTIZIONE FORZE SISMICHE'!$F$93,0)+IF('Foglio deposito'!$AF$199='Foglio deposito'!AE191,'RIPARTIZIONE FORZE SISMICHE'!$F$94,0)+IF('Foglio deposito'!$AF$200='Foglio deposito'!AE191,'RIPARTIZIONE FORZE SISMICHE'!$F$95,0)+IF('Foglio deposito'!$AF$201='Foglio deposito'!AE191,'RIPARTIZIONE FORZE SISMICHE'!$F$96,0)+IF('Foglio deposito'!$AF$202='Foglio deposito'!AE191,'RIPARTIZIONE FORZE SISMICHE'!$F$97,0)+IF('Foglio deposito'!$AF$203='Foglio deposito'!AE191,'RIPARTIZIONE FORZE SISMICHE'!$F$98,0)+IF('Foglio deposito'!$AF$204='Foglio deposito'!AE191,'RIPARTIZIONE FORZE SISMICHE'!$F$99,0)+IF('Foglio deposito'!$AF$205='Foglio deposito'!AE191,'RIPARTIZIONE FORZE SISMICHE'!$F$100,0)+IF('Foglio deposito'!$AF$206='Foglio deposito'!AE191,'RIPARTIZIONE FORZE SISMICHE'!$F$101,0)+IF('Foglio deposito'!$AF$207='Foglio deposito'!AE191,'RIPARTIZIONE FORZE SISMICHE'!$F$102,0)+IF('Foglio deposito'!$AF$208='Foglio deposito'!AE191,'RIPARTIZIONE FORZE SISMICHE'!$F$103,0)</f>
        <v>0</v>
      </c>
      <c r="V191" s="357">
        <f>'RIPARTIZIONE FORZE SISMICHE'!G41+IF('Foglio deposito'!$AF$169='Foglio deposito'!AE191,'RIPARTIZIONE FORZE SISMICHE'!$G$64,0)+IF('Foglio deposito'!$AF$170='Foglio deposito'!AE191,'RIPARTIZIONE FORZE SISMICHE'!$G$65,0)+IF('Foglio deposito'!$AF$171='Foglio deposito'!AE191,'RIPARTIZIONE FORZE SISMICHE'!$G$66,0)+IF('Foglio deposito'!$AF$172='Foglio deposito'!AE191,'RIPARTIZIONE FORZE SISMICHE'!$G$67,0)+IF('Foglio deposito'!$AF$173='Foglio deposito'!AE191,'RIPARTIZIONE FORZE SISMICHE'!$G$68,0)+IF('Foglio deposito'!$AF$174='Foglio deposito'!AE191,'RIPARTIZIONE FORZE SISMICHE'!$G$69,0)+IF('Foglio deposito'!$AF$175='Foglio deposito'!AE191,'RIPARTIZIONE FORZE SISMICHE'!$G$70,0)+IF('Foglio deposito'!$AF$176='Foglio deposito'!AE191,'RIPARTIZIONE FORZE SISMICHE'!$G$71,0)+IF('Foglio deposito'!$AF$177='Foglio deposito'!AE191,'RIPARTIZIONE FORZE SISMICHE'!$G$72,0)+IF('Foglio deposito'!$AF$178='Foglio deposito'!AE191,'RIPARTIZIONE FORZE SISMICHE'!$G$73,0)+IF('Foglio deposito'!$AF$179='Foglio deposito'!AE191,'RIPARTIZIONE FORZE SISMICHE'!$G$74,0)+IF('Foglio deposito'!$AF$180='Foglio deposito'!AE191,'RIPARTIZIONE FORZE SISMICHE'!$G$75,0)+IF('Foglio deposito'!$AF$181='Foglio deposito'!AE191,'RIPARTIZIONE FORZE SISMICHE'!$G$76,0)+IF('Foglio deposito'!$AF$182='Foglio deposito'!AE191,'RIPARTIZIONE FORZE SISMICHE'!$G$77,0)+IF('Foglio deposito'!$AF$183='Foglio deposito'!AE191,'RIPARTIZIONE FORZE SISMICHE'!$G$78,0)+IF('Foglio deposito'!$AF$184='Foglio deposito'!AE191,'RIPARTIZIONE FORZE SISMICHE'!$G$79,0)+IF('Foglio deposito'!$AF$185='Foglio deposito'!AE191,'RIPARTIZIONE FORZE SISMICHE'!$G$80,0)+IF('Foglio deposito'!$AF$186='Foglio deposito'!AE191,'RIPARTIZIONE FORZE SISMICHE'!$G$81,0)+IF('Foglio deposito'!$AF$187='Foglio deposito'!AE191,'RIPARTIZIONE FORZE SISMICHE'!$G$82,0)+IF('Foglio deposito'!$AF$188='Foglio deposito'!AE191,'RIPARTIZIONE FORZE SISMICHE'!$G$83,0)+IF('Foglio deposito'!$AF$189='Foglio deposito'!AE191,'RIPARTIZIONE FORZE SISMICHE'!$G$84,0)+IF('Foglio deposito'!$AF$190='Foglio deposito'!AE191,'RIPARTIZIONE FORZE SISMICHE'!$G$85,0)+IF('Foglio deposito'!$AF$191='Foglio deposito'!AE191,'RIPARTIZIONE FORZE SISMICHE'!$G$86,0)+IF('Foglio deposito'!$AF$192='Foglio deposito'!AE191,'RIPARTIZIONE FORZE SISMICHE'!$G$87,0)+IF('Foglio deposito'!$AF$193='Foglio deposito'!AE191,'RIPARTIZIONE FORZE SISMICHE'!$G$88,0)+IF('Foglio deposito'!$AF$194='Foglio deposito'!AE191,'RIPARTIZIONE FORZE SISMICHE'!$G$89,0)+IF('Foglio deposito'!$AF$195='Foglio deposito'!AE191,'RIPARTIZIONE FORZE SISMICHE'!$G$90,0)+IF('Foglio deposito'!$AF$196='Foglio deposito'!AE191,'RIPARTIZIONE FORZE SISMICHE'!$G$91,0)+IF('Foglio deposito'!$AF$197='Foglio deposito'!AE191,'RIPARTIZIONE FORZE SISMICHE'!$G$92,0)+IF('Foglio deposito'!$AF$198='Foglio deposito'!AE191,'RIPARTIZIONE FORZE SISMICHE'!$G$93,0)+IF('Foglio deposito'!$AF$199='Foglio deposito'!AE191,'RIPARTIZIONE FORZE SISMICHE'!$G$94,0)+IF('Foglio deposito'!$AF$200='Foglio deposito'!AE191,'RIPARTIZIONE FORZE SISMICHE'!$G$95,0)+IF('Foglio deposito'!$AF$201='Foglio deposito'!AE191,'RIPARTIZIONE FORZE SISMICHE'!$G$96,0)+IF('Foglio deposito'!$AF$202='Foglio deposito'!AE191,'RIPARTIZIONE FORZE SISMICHE'!$G$97,0)+IF('Foglio deposito'!$AF$203='Foglio deposito'!AE191,'RIPARTIZIONE FORZE SISMICHE'!$G$98,0)+IF('Foglio deposito'!$AF$204='Foglio deposito'!AE191,'RIPARTIZIONE FORZE SISMICHE'!$G$99,0)+IF('Foglio deposito'!$AF$205='Foglio deposito'!AE191,'RIPARTIZIONE FORZE SISMICHE'!$G$100,0)+IF('Foglio deposito'!$AF$206='Foglio deposito'!AE191,'RIPARTIZIONE FORZE SISMICHE'!$G$101,0)+IF('Foglio deposito'!$AF$207='Foglio deposito'!AE191,'RIPARTIZIONE FORZE SISMICHE'!$G$102,0)+IF('Foglio deposito'!$AF$208='Foglio deposito'!AE191,'RIPARTIZIONE FORZE SISMICHE'!$G$103,0)</f>
        <v>0</v>
      </c>
      <c r="W191" s="355">
        <f>'RIPARTIZIONE FORZE SISMICHE'!H41+IF('Foglio deposito'!$AF$169='Foglio deposito'!AE191,'RIPARTIZIONE FORZE SISMICHE'!$H$64,0)+IF('Foglio deposito'!$AF$170='Foglio deposito'!AE191,'RIPARTIZIONE FORZE SISMICHE'!$H$65,0)+IF('Foglio deposito'!$AF$171='Foglio deposito'!AE191,'RIPARTIZIONE FORZE SISMICHE'!$H$66,0)+IF('Foglio deposito'!$AF$172='Foglio deposito'!AE191,'RIPARTIZIONE FORZE SISMICHE'!$H$67,0)+IF('Foglio deposito'!$AF$173='Foglio deposito'!AE191,'RIPARTIZIONE FORZE SISMICHE'!$H$67,0)+IF('Foglio deposito'!$AF$174='Foglio deposito'!AE191,'RIPARTIZIONE FORZE SISMICHE'!$H$69,0)+IF('Foglio deposito'!$AF$175='Foglio deposito'!AE191,'RIPARTIZIONE FORZE SISMICHE'!$H$70,0)+IF('Foglio deposito'!$AF$176='Foglio deposito'!AE191,'RIPARTIZIONE FORZE SISMICHE'!$H$71,0)+IF('Foglio deposito'!$AF$177='Foglio deposito'!AE191,'RIPARTIZIONE FORZE SISMICHE'!$H$72,0)+IF('Foglio deposito'!$AF$178='Foglio deposito'!AE191,'RIPARTIZIONE FORZE SISMICHE'!$H$73,0)+IF('Foglio deposito'!$AF$179='Foglio deposito'!AE191,'RIPARTIZIONE FORZE SISMICHE'!$H$74,0)+IF('Foglio deposito'!$AF$180='Foglio deposito'!AE191,'RIPARTIZIONE FORZE SISMICHE'!$H$75,0)+IF('Foglio deposito'!$AF$181='Foglio deposito'!AE191,'RIPARTIZIONE FORZE SISMICHE'!$H$76,0)+IF('Foglio deposito'!$AF$182='Foglio deposito'!AE191,'RIPARTIZIONE FORZE SISMICHE'!$H$77,0)+IF('Foglio deposito'!$AF$183='Foglio deposito'!AE191,'RIPARTIZIONE FORZE SISMICHE'!$H$78,0)+IF('Foglio deposito'!$AF$184='Foglio deposito'!AE191,'RIPARTIZIONE FORZE SISMICHE'!$H$79,0)+IF('Foglio deposito'!$AF$185='Foglio deposito'!AE191,'RIPARTIZIONE FORZE SISMICHE'!$H$80,0)+IF('Foglio deposito'!$AF$186='Foglio deposito'!AE191,'RIPARTIZIONE FORZE SISMICHE'!$H$81,0)+IF('Foglio deposito'!$AF$187='Foglio deposito'!AE191,'RIPARTIZIONE FORZE SISMICHE'!$H$82,0)+IF('Foglio deposito'!$AF$188='Foglio deposito'!AE191,'RIPARTIZIONE FORZE SISMICHE'!$H$83,0)+IF('Foglio deposito'!$AF$189='Foglio deposito'!AE191,'RIPARTIZIONE FORZE SISMICHE'!$H$84,0)+IF('Foglio deposito'!$AF$190='Foglio deposito'!AE191,'RIPARTIZIONE FORZE SISMICHE'!$H$85,0)+IF('Foglio deposito'!$AF$191='Foglio deposito'!AE191,'RIPARTIZIONE FORZE SISMICHE'!$H$86,0)+IF('Foglio deposito'!$AF$192='Foglio deposito'!AE191,'RIPARTIZIONE FORZE SISMICHE'!$H$87,0)+IF('Foglio deposito'!$AF$193='Foglio deposito'!AE191,'RIPARTIZIONE FORZE SISMICHE'!$H$88,0)+IF('Foglio deposito'!$AF$194='Foglio deposito'!AE191,'RIPARTIZIONE FORZE SISMICHE'!$H$89,0)+IF('Foglio deposito'!$AF$195='Foglio deposito'!AE191,'RIPARTIZIONE FORZE SISMICHE'!$H$90,0)+IF('Foglio deposito'!$AF$196='Foglio deposito'!AE191,'RIPARTIZIONE FORZE SISMICHE'!$H$91,0)+IF('Foglio deposito'!$AF$197='Foglio deposito'!AE191,'RIPARTIZIONE FORZE SISMICHE'!$H$92,0)+IF('Foglio deposito'!$AF$198='Foglio deposito'!AE191,'RIPARTIZIONE FORZE SISMICHE'!$H$93,0)+IF('Foglio deposito'!$AF$199='Foglio deposito'!AE191,'RIPARTIZIONE FORZE SISMICHE'!$H$94,0)+IF('Foglio deposito'!$AF$200='Foglio deposito'!AE191,'RIPARTIZIONE FORZE SISMICHE'!$H$95,0)+IF('Foglio deposito'!$AF$201='Foglio deposito'!AE191,'RIPARTIZIONE FORZE SISMICHE'!$H$96,0)+IF('Foglio deposito'!$AF$202='Foglio deposito'!AE191,'RIPARTIZIONE FORZE SISMICHE'!$H$97,0)+IF('Foglio deposito'!$AF$203='Foglio deposito'!AE191,'RIPARTIZIONE FORZE SISMICHE'!$H$98,0)+IF('Foglio deposito'!$AF$204='Foglio deposito'!AE191,'RIPARTIZIONE FORZE SISMICHE'!$H$99,0)+IF('Foglio deposito'!$AF$205='Foglio deposito'!AE191,'RIPARTIZIONE FORZE SISMICHE'!$H$100,0)+IF('Foglio deposito'!$AF$206='Foglio deposito'!AE191,'RIPARTIZIONE FORZE SISMICHE'!$H$101,0)+IF('Foglio deposito'!$AF$207='Foglio deposito'!AE191,'RIPARTIZIONE FORZE SISMICHE'!$H$102,0)+IF('Foglio deposito'!$AF$208='Foglio deposito'!AE191,'RIPARTIZIONE FORZE SISMICHE'!$H$103,0)</f>
        <v>0</v>
      </c>
      <c r="X191" s="142"/>
      <c r="Y191" s="142">
        <f>IF('Foglio deposito'!$AF$169='Foglio deposito'!AE191,'RIPARTIZIONE FORZE SISMICHE'!$G$64,0)+IF('Foglio deposito'!$AF$170='Foglio deposito'!AE191,'RIPARTIZIONE FORZE SISMICHE'!$G$65,0)+IF('Foglio deposito'!$AF$171='Foglio deposito'!AE191,'RIPARTIZIONE FORZE SISMICHE'!$G$66,0)+IF('Foglio deposito'!$AF$172='Foglio deposito'!AE191,'RIPARTIZIONE FORZE SISMICHE'!$G$67,0)+IF('Foglio deposito'!$AF$173='Foglio deposito'!AE191,'RIPARTIZIONE FORZE SISMICHE'!$G$68,0)+IF('Foglio deposito'!$AF$174='Foglio deposito'!AE191,'RIPARTIZIONE FORZE SISMICHE'!$G$69,0)+IF('Foglio deposito'!$AF$175='Foglio deposito'!AE191,'RIPARTIZIONE FORZE SISMICHE'!$G$70,0)+IF('Foglio deposito'!$AF$176='Foglio deposito'!AE191,'RIPARTIZIONE FORZE SISMICHE'!$G$71,0)+IF('Foglio deposito'!$AF$177='Foglio deposito'!AE191,'RIPARTIZIONE FORZE SISMICHE'!$G$72,0)+IF('Foglio deposito'!$AF$178='Foglio deposito'!AE191,'RIPARTIZIONE FORZE SISMICHE'!$G$73,0)+IF('Foglio deposito'!$AF$179='Foglio deposito'!AE191,'RIPARTIZIONE FORZE SISMICHE'!$G$74,0)+IF('Foglio deposito'!$AF$180='Foglio deposito'!AE191,'RIPARTIZIONE FORZE SISMICHE'!$G$75,0)+IF('Foglio deposito'!$AF$181='Foglio deposito'!AE191,'RIPARTIZIONE FORZE SISMICHE'!$G$76,0)+IF('Foglio deposito'!$AF$182='Foglio deposito'!AE191,'RIPARTIZIONE FORZE SISMICHE'!$G$77,0)+IF('Foglio deposito'!$AF$183='Foglio deposito'!AE191,'RIPARTIZIONE FORZE SISMICHE'!$G$78,0)+IF('Foglio deposito'!$AF$184='Foglio deposito'!AE191,'RIPARTIZIONE FORZE SISMICHE'!$G$79,0)+IF('Foglio deposito'!$AF$185='Foglio deposito'!AE191,'RIPARTIZIONE FORZE SISMICHE'!$G$80,0)+IF('Foglio deposito'!$AF$186='Foglio deposito'!AE191,'RIPARTIZIONE FORZE SISMICHE'!$G$81,0)+IF('Foglio deposito'!$AF$187='Foglio deposito'!AE191,'RIPARTIZIONE FORZE SISMICHE'!$G$82,0)+IF('Foglio deposito'!$AF$188='Foglio deposito'!AE191,'RIPARTIZIONE FORZE SISMICHE'!$G$83,0)+IF('Foglio deposito'!$AF$189='Foglio deposito'!AE191,'RIPARTIZIONE FORZE SISMICHE'!$G$84,0)+IF('Foglio deposito'!$AF$190='Foglio deposito'!AE191,'RIPARTIZIONE FORZE SISMICHE'!$G$85,0)+IF('Foglio deposito'!$AF$191='Foglio deposito'!AE191,'RIPARTIZIONE FORZE SISMICHE'!$G$86,0)+IF('Foglio deposito'!$AF$192='Foglio deposito'!AE191,'RIPARTIZIONE FORZE SISMICHE'!$G$87,0)+IF('Foglio deposito'!$AF$193='Foglio deposito'!AE191,'RIPARTIZIONE FORZE SISMICHE'!$G$88,0)+IF('Foglio deposito'!$AF$194='Foglio deposito'!AE191,'RIPARTIZIONE FORZE SISMICHE'!$G$89,0)+IF('Foglio deposito'!$AF$195='Foglio deposito'!AE191,'RIPARTIZIONE FORZE SISMICHE'!$G$90,0)+IF('Foglio deposito'!$AF$196='Foglio deposito'!AE191,'RIPARTIZIONE FORZE SISMICHE'!$G$91,0)+IF('Foglio deposito'!$AF$197='Foglio deposito'!AE191,'RIPARTIZIONE FORZE SISMICHE'!$G$92,0)+IF('Foglio deposito'!$AF$198='Foglio deposito'!AE191,'RIPARTIZIONE FORZE SISMICHE'!$G$93,0)+IF('Foglio deposito'!$AF$199='Foglio deposito'!AE191,'RIPARTIZIONE FORZE SISMICHE'!$G$94,0)+IF('Foglio deposito'!$AF$200='Foglio deposito'!AE191,'RIPARTIZIONE FORZE SISMICHE'!$G$95,0)+IF('Foglio deposito'!$AF$201='Foglio deposito'!AE191,'RIPARTIZIONE FORZE SISMICHE'!$G$96,0)+IF('Foglio deposito'!$AF$202='Foglio deposito'!AE191,'RIPARTIZIONE FORZE SISMICHE'!$G$97,0)+IF('Foglio deposito'!$AF$203='Foglio deposito'!AE191,'RIPARTIZIONE FORZE SISMICHE'!$G$98,0)+IF('Foglio deposito'!$AF$204='Foglio deposito'!AE191,'RIPARTIZIONE FORZE SISMICHE'!$G$99,0)+IF('Foglio deposito'!$AF$205='Foglio deposito'!AE191,'RIPARTIZIONE FORZE SISMICHE'!$G$100,0)+IF('Foglio deposito'!$AF$206='Foglio deposito'!AE191,'RIPARTIZIONE FORZE SISMICHE'!$G$101,0)+IF('Foglio deposito'!$AF$207='Foglio deposito'!AE191,'RIPARTIZIONE FORZE SISMICHE'!$G$102,0)+IF('Foglio deposito'!$AF$208='Foglio deposito'!AE191,'RIPARTIZIONE FORZE SISMICHE'!$G$103,0)</f>
        <v>0</v>
      </c>
      <c r="Z191" s="142">
        <f>IF('Foglio deposito'!$AF$169='Foglio deposito'!AE191,'RIPARTIZIONE FORZE SISMICHE'!$H$64,0)+IF('Foglio deposito'!$AF$170='Foglio deposito'!AE191,'RIPARTIZIONE FORZE SISMICHE'!$H$65,0)+IF('Foglio deposito'!$AF$171='Foglio deposito'!AE191,'RIPARTIZIONE FORZE SISMICHE'!$H$66,0)+IF('Foglio deposito'!$AF$172='Foglio deposito'!AE191,'RIPARTIZIONE FORZE SISMICHE'!$H$67,0)+IF('Foglio deposito'!$AF$173='Foglio deposito'!AE191,'RIPARTIZIONE FORZE SISMICHE'!$H$67,0)+IF('Foglio deposito'!$AF$174='Foglio deposito'!AE191,'RIPARTIZIONE FORZE SISMICHE'!$H$69,0)+IF('Foglio deposito'!$AF$175='Foglio deposito'!AE191,'RIPARTIZIONE FORZE SISMICHE'!$H$70,0)+IF('Foglio deposito'!$AF$176='Foglio deposito'!AE191,'RIPARTIZIONE FORZE SISMICHE'!$H$71,0)+IF('Foglio deposito'!$AF$177='Foglio deposito'!AE191,'RIPARTIZIONE FORZE SISMICHE'!$H$72,0)+IF('Foglio deposito'!$AF$178='Foglio deposito'!AE191,'RIPARTIZIONE FORZE SISMICHE'!$H$73,0)+IF('Foglio deposito'!$AF$179='Foglio deposito'!AE191,'RIPARTIZIONE FORZE SISMICHE'!$H$74,0)+IF('Foglio deposito'!$AF$180='Foglio deposito'!AE191,'RIPARTIZIONE FORZE SISMICHE'!$H$75,0)+IF('Foglio deposito'!$AF$181='Foglio deposito'!AE191,'RIPARTIZIONE FORZE SISMICHE'!$H$76,0)+IF('Foglio deposito'!$AF$182='Foglio deposito'!AE191,'RIPARTIZIONE FORZE SISMICHE'!$H$77,0)+IF('Foglio deposito'!$AF$183='Foglio deposito'!AE191,'RIPARTIZIONE FORZE SISMICHE'!$H$78,0)+IF('Foglio deposito'!$AF$184='Foglio deposito'!AE191,'RIPARTIZIONE FORZE SISMICHE'!$H$79,0)+IF('Foglio deposito'!$AF$185='Foglio deposito'!AE191,'RIPARTIZIONE FORZE SISMICHE'!$H$80,0)+IF('Foglio deposito'!$AF$186='Foglio deposito'!AE191,'RIPARTIZIONE FORZE SISMICHE'!$H$81,0)+IF('Foglio deposito'!$AF$187='Foglio deposito'!AE191,'RIPARTIZIONE FORZE SISMICHE'!$H$82,0)+IF('Foglio deposito'!$AF$188='Foglio deposito'!AE191,'RIPARTIZIONE FORZE SISMICHE'!$H$83,0)+IF('Foglio deposito'!$AF$189='Foglio deposito'!AE191,'RIPARTIZIONE FORZE SISMICHE'!$H$84,0)+IF('Foglio deposito'!$AF$190='Foglio deposito'!AE191,'RIPARTIZIONE FORZE SISMICHE'!$H$85,0)+IF('Foglio deposito'!$AF$191='Foglio deposito'!AE191,'RIPARTIZIONE FORZE SISMICHE'!$H$86,0)+IF('Foglio deposito'!$AF$192='Foglio deposito'!AE191,'RIPARTIZIONE FORZE SISMICHE'!$H$87,0)+IF('Foglio deposito'!$AF$193='Foglio deposito'!AE191,'RIPARTIZIONE FORZE SISMICHE'!$H$88,0)+IF('Foglio deposito'!$AF$194='Foglio deposito'!AE191,'RIPARTIZIONE FORZE SISMICHE'!$H$89,0)+IF('Foglio deposito'!$AF$195='Foglio deposito'!AE191,'RIPARTIZIONE FORZE SISMICHE'!$H$90,0)+IF('Foglio deposito'!$AF$196='Foglio deposito'!AE191,'RIPARTIZIONE FORZE SISMICHE'!$H$91,0)+IF('Foglio deposito'!$AF$197='Foglio deposito'!AE191,'RIPARTIZIONE FORZE SISMICHE'!$H$92,0)+IF('Foglio deposito'!$AF$198='Foglio deposito'!AE191,'RIPARTIZIONE FORZE SISMICHE'!$H$93,0)+IF('Foglio deposito'!$AF$199='Foglio deposito'!AE191,'RIPARTIZIONE FORZE SISMICHE'!$H$94,0)+IF('Foglio deposito'!$AF$200='Foglio deposito'!AE191,'RIPARTIZIONE FORZE SISMICHE'!$H$95,0)+IF('Foglio deposito'!$AF$201='Foglio deposito'!AE191,'RIPARTIZIONE FORZE SISMICHE'!$H$96,0)+IF('Foglio deposito'!$AF$202='Foglio deposito'!AE191,'RIPARTIZIONE FORZE SISMICHE'!$H$97,0)+IF('Foglio deposito'!$AF$203='Foglio deposito'!AE191,'RIPARTIZIONE FORZE SISMICHE'!$H$98,0)+IF('Foglio deposito'!$AF$204='Foglio deposito'!AE191,'RIPARTIZIONE FORZE SISMICHE'!$H$99,0)+IF('Foglio deposito'!$AF$205='Foglio deposito'!AE191,'RIPARTIZIONE FORZE SISMICHE'!$H$100,0)+IF('Foglio deposito'!$AF$206='Foglio deposito'!AE191,'RIPARTIZIONE FORZE SISMICHE'!$H$101,0)+IF('Foglio deposito'!$AF$207='Foglio deposito'!AE191,'RIPARTIZIONE FORZE SISMICHE'!$H$102,0)+IF('Foglio deposito'!$AF$208='Foglio deposito'!AE191,'RIPARTIZIONE FORZE SISMICHE'!$H$103,0)</f>
        <v>0</v>
      </c>
      <c r="AB191" s="354">
        <f>'DATI STRUTTURA'!B43</f>
        <v>22</v>
      </c>
      <c r="AC191" s="359">
        <f>'DATI STRUTTURA'!H92</f>
        <v>0</v>
      </c>
      <c r="AE191" s="362">
        <f>'DATI STRUTTURA'!B44</f>
        <v>23</v>
      </c>
      <c r="AF191" s="364">
        <f>'DATI STRUTTURA'!H93</f>
        <v>0</v>
      </c>
      <c r="AJ191" s="490">
        <f>IF('Foglio deposito'!$AF$169='Foglio deposito'!AE191,'Foglio deposito'!$N$118,0)+IF('Foglio deposito'!$AF$170='Foglio deposito'!AE191,'Foglio deposito'!$N$119,0)+IF('Foglio deposito'!$AF$171='Foglio deposito'!AE191,'Foglio deposito'!$N$120,0)+IF('Foglio deposito'!$AF$172='Foglio deposito'!AE191,'Foglio deposito'!$N$121,0)+IF('Foglio deposito'!$AF$173='Foglio deposito'!AE191,'Foglio deposito'!$N$122,0)+IF('Foglio deposito'!$AF$174='Foglio deposito'!AE191,'Foglio deposito'!$N$123,0)+IF('Foglio deposito'!$AF$175='Foglio deposito'!AE191,'Foglio deposito'!$N$124,0)+IF('Foglio deposito'!$AF$176='Foglio deposito'!AE191,'Foglio deposito'!$N$125,0)+IF('Foglio deposito'!$AF$177='Foglio deposito'!AE191,'Foglio deposito'!$N$126,0)+IF('Foglio deposito'!$AF$178='Foglio deposito'!AE191,'Foglio deposito'!$N$127,0)+IF('Foglio deposito'!$AF$179='Foglio deposito'!AE191,'Foglio deposito'!$N$128,0)+IF('Foglio deposito'!$AF$180='Foglio deposito'!AE191,'Foglio deposito'!$N$129,0)+IF('Foglio deposito'!$AF$181='Foglio deposito'!AE191,'Foglio deposito'!$N$130,0)+IF('Foglio deposito'!$AF$182='Foglio deposito'!AE191,'Foglio deposito'!$N$131,0)+IF('Foglio deposito'!$AF$183='Foglio deposito'!AE191,'Foglio deposito'!$N$132,0)+IF('Foglio deposito'!$AF$184='Foglio deposito'!AE191,'Foglio deposito'!$N$133,0)+IF('Foglio deposito'!$AF$185='Foglio deposito'!AE191,'Foglio deposito'!$N$134,0)+IF('Foglio deposito'!$AF$186='Foglio deposito'!AE191,'Foglio deposito'!$N$135,0)+IF('Foglio deposito'!$AF$187='Foglio deposito'!AE191,'Foglio deposito'!$N$136,0)+IF('Foglio deposito'!$AF$188='Foglio deposito'!AE191,'Foglio deposito'!$N$137,0)+IF('Foglio deposito'!$AF$189='Foglio deposito'!AE191,'Foglio deposito'!$N$138,0)+IF('Foglio deposito'!$AF$190='Foglio deposito'!AE191,'Foglio deposito'!$N$139,0)+IF('Foglio deposito'!$AF$191='Foglio deposito'!AE191,'Foglio deposito'!$N$140,0)+IF('Foglio deposito'!$AF$192='Foglio deposito'!AE191,'Foglio deposito'!$N$141,0)+IF('Foglio deposito'!$AF$193='Foglio deposito'!AE191,'Foglio deposito'!$N$142,0)+IF('Foglio deposito'!$AF$194='Foglio deposito'!AE191,'Foglio deposito'!$N$144,0)+IF('Foglio deposito'!$AF$195='Foglio deposito'!AE191,'Foglio deposito'!$N$143,0)+IF('Foglio deposito'!$AF$196='Foglio deposito'!AE191,'Foglio deposito'!$N$145,0)+IF('Foglio deposito'!$AF$197='Foglio deposito'!AE191,'Foglio deposito'!$N$146,0)+IF('Foglio deposito'!$AF$198='Foglio deposito'!AE191,'Foglio deposito'!$N$147,0)+IF('Foglio deposito'!$AF$199='Foglio deposito'!AE191,'Foglio deposito'!$N$148,0)+IF('Foglio deposito'!$AF$200='Foglio deposito'!AE191,'Foglio deposito'!$N$149,0)+IF('Foglio deposito'!$AF$201='Foglio deposito'!AE191,'Foglio deposito'!$N$150,0)+IF('Foglio deposito'!$AF$202='Foglio deposito'!AE191,'Foglio deposito'!$N$151,0)+IF('Foglio deposito'!$AF$203='Foglio deposito'!AE191,'Foglio deposito'!$N$152,0)+IF('Foglio deposito'!$AF$204='Foglio deposito'!AE191,'Foglio deposito'!$N$153,0)+IF('Foglio deposito'!$AF$205='Foglio deposito'!AE191,'Foglio deposito'!$N$154,0)+IF('Foglio deposito'!$AF$206='Foglio deposito'!AE191,'Foglio deposito'!$N$155,0)+IF('Foglio deposito'!$AF$207='Foglio deposito'!AE191,'Foglio deposito'!$N$156,0)+IF('Foglio deposito'!$AF$208='Foglio deposito'!AE191,'Foglio deposito'!$N$157,0)+'DATI STRUTTURA'!J44</f>
        <v>0</v>
      </c>
      <c r="AK191" s="490">
        <f>'Foglio deposito'!N140</f>
        <v>0</v>
      </c>
    </row>
    <row r="192" spans="2:37" x14ac:dyDescent="0.25">
      <c r="B192" s="161"/>
      <c r="D192" s="161"/>
      <c r="G192" s="97"/>
      <c r="H192" s="97"/>
      <c r="I192" s="96"/>
      <c r="K192" s="116"/>
      <c r="L192" s="116"/>
      <c r="M192" s="115"/>
      <c r="O192" s="5"/>
      <c r="Q192" s="5"/>
      <c r="T192" s="357">
        <f>'RIPARTIZIONE FORZE SISMICHE'!E42+IF('Foglio deposito'!$AF$169='Foglio deposito'!AE192,'RIPARTIZIONE FORZE SISMICHE'!$E$64,0)+IF('Foglio deposito'!$AF$170='Foglio deposito'!AE192,'RIPARTIZIONE FORZE SISMICHE'!$E$65,0)+IF('Foglio deposito'!$AF$171='Foglio deposito'!AE192,'RIPARTIZIONE FORZE SISMICHE'!$E$66,0)+IF('Foglio deposito'!$AF$172='Foglio deposito'!AE192,'RIPARTIZIONE FORZE SISMICHE'!$E$67,0)+IF('Foglio deposito'!$AF$173='Foglio deposito'!AE192,'RIPARTIZIONE FORZE SISMICHE'!$E$68,0)+IF('Foglio deposito'!$AF$174='Foglio deposito'!AE192,'RIPARTIZIONE FORZE SISMICHE'!$E$69,0)+IF('Foglio deposito'!$AF$175='Foglio deposito'!AE192,'RIPARTIZIONE FORZE SISMICHE'!$E$70,0)+IF('Foglio deposito'!$AF$176='Foglio deposito'!AE192,'RIPARTIZIONE FORZE SISMICHE'!$E$71,0)+IF('Foglio deposito'!$AF$177='Foglio deposito'!AE192,'RIPARTIZIONE FORZE SISMICHE'!$E$72,0)+IF('Foglio deposito'!$AF$178='Foglio deposito'!AE192,'RIPARTIZIONE FORZE SISMICHE'!$E$73,0)+IF('Foglio deposito'!$AF$179='Foglio deposito'!AE192,'RIPARTIZIONE FORZE SISMICHE'!$E$74,0)+IF('Foglio deposito'!$AF$180='Foglio deposito'!AE192,'RIPARTIZIONE FORZE SISMICHE'!$E$75,0)+IF('Foglio deposito'!$AF$181='Foglio deposito'!AE192,'RIPARTIZIONE FORZE SISMICHE'!$E$76,0)+IF('Foglio deposito'!$AF$182='Foglio deposito'!AE192,'RIPARTIZIONE FORZE SISMICHE'!$E$77,0)+IF('Foglio deposito'!$AF$183='Foglio deposito'!AE192,'RIPARTIZIONE FORZE SISMICHE'!$E$78,0)+IF('Foglio deposito'!$AF$184='Foglio deposito'!AE192,'RIPARTIZIONE FORZE SISMICHE'!$E$79,0)+IF('Foglio deposito'!$AF$185='Foglio deposito'!AE192,'RIPARTIZIONE FORZE SISMICHE'!$E$80,0)+IF('Foglio deposito'!$AF$186='Foglio deposito'!AE192,'RIPARTIZIONE FORZE SISMICHE'!$E$81,0)+IF('Foglio deposito'!$AF$187='Foglio deposito'!AE192,'RIPARTIZIONE FORZE SISMICHE'!$E$82,0)+IF('Foglio deposito'!$AF$188='Foglio deposito'!AE192,'RIPARTIZIONE FORZE SISMICHE'!$E$83,0)+IF('Foglio deposito'!$AF$189='Foglio deposito'!AE192,'RIPARTIZIONE FORZE SISMICHE'!$E$84,0)+IF('Foglio deposito'!$AF$190='Foglio deposito'!AE192,'RIPARTIZIONE FORZE SISMICHE'!$E$85,0)+IF('Foglio deposito'!$AF$191='Foglio deposito'!AE192,'RIPARTIZIONE FORZE SISMICHE'!$E$86,0)+IF('Foglio deposito'!$AF$192='Foglio deposito'!AE192,'RIPARTIZIONE FORZE SISMICHE'!$E$87,0)+IF('Foglio deposito'!$AF$193='Foglio deposito'!AE192,'RIPARTIZIONE FORZE SISMICHE'!$E$88,0)+IF('Foglio deposito'!$AF$194='Foglio deposito'!AE192,'RIPARTIZIONE FORZE SISMICHE'!$E$89,0)+IF('Foglio deposito'!$AF$195='Foglio deposito'!AE192,'RIPARTIZIONE FORZE SISMICHE'!$E$90,0)+IF('Foglio deposito'!$AF$196='Foglio deposito'!AE192,'RIPARTIZIONE FORZE SISMICHE'!$E$91,0)+IF('Foglio deposito'!$AF$197='Foglio deposito'!AE192,'RIPARTIZIONE FORZE SISMICHE'!$E$92,0)+IF('Foglio deposito'!$AF$198='Foglio deposito'!AE192,'RIPARTIZIONE FORZE SISMICHE'!$E$93,0)+IF('Foglio deposito'!$AF$199='Foglio deposito'!AE192,'RIPARTIZIONE FORZE SISMICHE'!$E$94,0)+IF('Foglio deposito'!$AF$200='Foglio deposito'!AE192,'RIPARTIZIONE FORZE SISMICHE'!$E$95,0)+IF('Foglio deposito'!$AF$201='Foglio deposito'!AE192,'RIPARTIZIONE FORZE SISMICHE'!$E$96,0)+IF('Foglio deposito'!$AF$202='Foglio deposito'!AE192,'RIPARTIZIONE FORZE SISMICHE'!$E$97,0)+IF('Foglio deposito'!$AF$203='Foglio deposito'!AE192,'RIPARTIZIONE FORZE SISMICHE'!$E$98,0)+IF('Foglio deposito'!$AF$204='Foglio deposito'!AE192,'RIPARTIZIONE FORZE SISMICHE'!$E$99,0)+IF('Foglio deposito'!$AF$205='Foglio deposito'!AE192,'RIPARTIZIONE FORZE SISMICHE'!$E$100,0)+IF('Foglio deposito'!$AF$206='Foglio deposito'!AE192,'RIPARTIZIONE FORZE SISMICHE'!$E$101,0)+IF('Foglio deposito'!$AF$207='Foglio deposito'!AE192,'RIPARTIZIONE FORZE SISMICHE'!$E$102,0)+IF('Foglio deposito'!$AF$208='Foglio deposito'!AE192,'RIPARTIZIONE FORZE SISMICHE'!$E$103,0)</f>
        <v>0</v>
      </c>
      <c r="U192" s="356">
        <f>'RIPARTIZIONE FORZE SISMICHE'!F42+IF('Foglio deposito'!$AF$169='Foglio deposito'!AE192,'RIPARTIZIONE FORZE SISMICHE'!$F$64,0)+IF('Foglio deposito'!$AF$170='Foglio deposito'!AE192,'RIPARTIZIONE FORZE SISMICHE'!$F$65,0)+IF('Foglio deposito'!$AF$171='Foglio deposito'!AE192,'RIPARTIZIONE FORZE SISMICHE'!$F$66,0)+IF('Foglio deposito'!$AF$172='Foglio deposito'!AE192,'RIPARTIZIONE FORZE SISMICHE'!$F$67,0)+IF('Foglio deposito'!$AF$173='Foglio deposito'!AE192,'RIPARTIZIONE FORZE SISMICHE'!$F$68,0)+IF('Foglio deposito'!$AF$174='Foglio deposito'!AE192,'RIPARTIZIONE FORZE SISMICHE'!$F$69,0)+IF('Foglio deposito'!$AF$175='Foglio deposito'!AE192,'RIPARTIZIONE FORZE SISMICHE'!$F$70,0)+IF('Foglio deposito'!$AF$176='Foglio deposito'!AE192,'RIPARTIZIONE FORZE SISMICHE'!$F$71,0)+IF('Foglio deposito'!$AF$177='Foglio deposito'!AE192,'RIPARTIZIONE FORZE SISMICHE'!$F$72,0)+IF('Foglio deposito'!$AF$178='Foglio deposito'!AE192,'RIPARTIZIONE FORZE SISMICHE'!$F$73,0)+IF('Foglio deposito'!$AF$179='Foglio deposito'!AE192,'RIPARTIZIONE FORZE SISMICHE'!$F$74,0)+IF('Foglio deposito'!$AF$180='Foglio deposito'!AE192,'RIPARTIZIONE FORZE SISMICHE'!$F$75,0)+IF('Foglio deposito'!$AF$181='Foglio deposito'!AE192,'RIPARTIZIONE FORZE SISMICHE'!$F$76,0)+IF('Foglio deposito'!$AF$182='Foglio deposito'!AE192,'RIPARTIZIONE FORZE SISMICHE'!$F$77,0)+IF('Foglio deposito'!$AF$183='Foglio deposito'!AE192,'RIPARTIZIONE FORZE SISMICHE'!$F$78,0)+IF('Foglio deposito'!$AF$184='Foglio deposito'!AE192,'RIPARTIZIONE FORZE SISMICHE'!$F$79,0)+IF('Foglio deposito'!$AF$185='Foglio deposito'!AE192,'RIPARTIZIONE FORZE SISMICHE'!$F$80,0)+IF('Foglio deposito'!$AF$186='Foglio deposito'!AE192,'RIPARTIZIONE FORZE SISMICHE'!$F$81,0)+IF('Foglio deposito'!$AF$187='Foglio deposito'!AE192,'RIPARTIZIONE FORZE SISMICHE'!$F$82,0)+IF('Foglio deposito'!$AF$188='Foglio deposito'!AE192,'RIPARTIZIONE FORZE SISMICHE'!$F$83,0)+IF('Foglio deposito'!$AF$189='Foglio deposito'!AE192,'RIPARTIZIONE FORZE SISMICHE'!$F$84,0)+IF('Foglio deposito'!$AF$190='Foglio deposito'!AE192,'RIPARTIZIONE FORZE SISMICHE'!$F$85,0)+IF('Foglio deposito'!$AF$191='Foglio deposito'!AE192,'RIPARTIZIONE FORZE SISMICHE'!$F$86,0)+IF('Foglio deposito'!$AF$192='Foglio deposito'!AE192,'RIPARTIZIONE FORZE SISMICHE'!$F$87,0)+IF('Foglio deposito'!$AF$193='Foglio deposito'!AE192,'RIPARTIZIONE FORZE SISMICHE'!$F$88,0)+IF('Foglio deposito'!$AF$194='Foglio deposito'!AE192,'RIPARTIZIONE FORZE SISMICHE'!$F$89,0)+IF('Foglio deposito'!$AF$195='Foglio deposito'!AE192,'RIPARTIZIONE FORZE SISMICHE'!$F$90,0)+IF('Foglio deposito'!$AF$196='Foglio deposito'!AE192,'RIPARTIZIONE FORZE SISMICHE'!$F$91,0)+IF('Foglio deposito'!$AF$197='Foglio deposito'!AE192,'RIPARTIZIONE FORZE SISMICHE'!$F$92,0)+IF('Foglio deposito'!$AF$198='Foglio deposito'!AE192,'RIPARTIZIONE FORZE SISMICHE'!$F$93,0)+IF('Foglio deposito'!$AF$199='Foglio deposito'!AE192,'RIPARTIZIONE FORZE SISMICHE'!$F$94,0)+IF('Foglio deposito'!$AF$200='Foglio deposito'!AE192,'RIPARTIZIONE FORZE SISMICHE'!$F$95,0)+IF('Foglio deposito'!$AF$201='Foglio deposito'!AE192,'RIPARTIZIONE FORZE SISMICHE'!$F$96,0)+IF('Foglio deposito'!$AF$202='Foglio deposito'!AE192,'RIPARTIZIONE FORZE SISMICHE'!$F$97,0)+IF('Foglio deposito'!$AF$203='Foglio deposito'!AE192,'RIPARTIZIONE FORZE SISMICHE'!$F$98,0)+IF('Foglio deposito'!$AF$204='Foglio deposito'!AE192,'RIPARTIZIONE FORZE SISMICHE'!$F$99,0)+IF('Foglio deposito'!$AF$205='Foglio deposito'!AE192,'RIPARTIZIONE FORZE SISMICHE'!$F$100,0)+IF('Foglio deposito'!$AF$206='Foglio deposito'!AE192,'RIPARTIZIONE FORZE SISMICHE'!$F$101,0)+IF('Foglio deposito'!$AF$207='Foglio deposito'!AE192,'RIPARTIZIONE FORZE SISMICHE'!$F$102,0)+IF('Foglio deposito'!$AF$208='Foglio deposito'!AE192,'RIPARTIZIONE FORZE SISMICHE'!$F$103,0)</f>
        <v>0</v>
      </c>
      <c r="V192" s="357">
        <f>'RIPARTIZIONE FORZE SISMICHE'!G42+IF('Foglio deposito'!$AF$169='Foglio deposito'!AE192,'RIPARTIZIONE FORZE SISMICHE'!$G$64,0)+IF('Foglio deposito'!$AF$170='Foglio deposito'!AE192,'RIPARTIZIONE FORZE SISMICHE'!$G$65,0)+IF('Foglio deposito'!$AF$171='Foglio deposito'!AE192,'RIPARTIZIONE FORZE SISMICHE'!$G$66,0)+IF('Foglio deposito'!$AF$172='Foglio deposito'!AE192,'RIPARTIZIONE FORZE SISMICHE'!$G$67,0)+IF('Foglio deposito'!$AF$173='Foglio deposito'!AE192,'RIPARTIZIONE FORZE SISMICHE'!$G$68,0)+IF('Foglio deposito'!$AF$174='Foglio deposito'!AE192,'RIPARTIZIONE FORZE SISMICHE'!$G$69,0)+IF('Foglio deposito'!$AF$175='Foglio deposito'!AE192,'RIPARTIZIONE FORZE SISMICHE'!$G$70,0)+IF('Foglio deposito'!$AF$176='Foglio deposito'!AE192,'RIPARTIZIONE FORZE SISMICHE'!$G$71,0)+IF('Foglio deposito'!$AF$177='Foglio deposito'!AE192,'RIPARTIZIONE FORZE SISMICHE'!$G$72,0)+IF('Foglio deposito'!$AF$178='Foglio deposito'!AE192,'RIPARTIZIONE FORZE SISMICHE'!$G$73,0)+IF('Foglio deposito'!$AF$179='Foglio deposito'!AE192,'RIPARTIZIONE FORZE SISMICHE'!$G$74,0)+IF('Foglio deposito'!$AF$180='Foglio deposito'!AE192,'RIPARTIZIONE FORZE SISMICHE'!$G$75,0)+IF('Foglio deposito'!$AF$181='Foglio deposito'!AE192,'RIPARTIZIONE FORZE SISMICHE'!$G$76,0)+IF('Foglio deposito'!$AF$182='Foglio deposito'!AE192,'RIPARTIZIONE FORZE SISMICHE'!$G$77,0)+IF('Foglio deposito'!$AF$183='Foglio deposito'!AE192,'RIPARTIZIONE FORZE SISMICHE'!$G$78,0)+IF('Foglio deposito'!$AF$184='Foglio deposito'!AE192,'RIPARTIZIONE FORZE SISMICHE'!$G$79,0)+IF('Foglio deposito'!$AF$185='Foglio deposito'!AE192,'RIPARTIZIONE FORZE SISMICHE'!$G$80,0)+IF('Foglio deposito'!$AF$186='Foglio deposito'!AE192,'RIPARTIZIONE FORZE SISMICHE'!$G$81,0)+IF('Foglio deposito'!$AF$187='Foglio deposito'!AE192,'RIPARTIZIONE FORZE SISMICHE'!$G$82,0)+IF('Foglio deposito'!$AF$188='Foglio deposito'!AE192,'RIPARTIZIONE FORZE SISMICHE'!$G$83,0)+IF('Foglio deposito'!$AF$189='Foglio deposito'!AE192,'RIPARTIZIONE FORZE SISMICHE'!$G$84,0)+IF('Foglio deposito'!$AF$190='Foglio deposito'!AE192,'RIPARTIZIONE FORZE SISMICHE'!$G$85,0)+IF('Foglio deposito'!$AF$191='Foglio deposito'!AE192,'RIPARTIZIONE FORZE SISMICHE'!$G$86,0)+IF('Foglio deposito'!$AF$192='Foglio deposito'!AE192,'RIPARTIZIONE FORZE SISMICHE'!$G$87,0)+IF('Foglio deposito'!$AF$193='Foglio deposito'!AE192,'RIPARTIZIONE FORZE SISMICHE'!$G$88,0)+IF('Foglio deposito'!$AF$194='Foglio deposito'!AE192,'RIPARTIZIONE FORZE SISMICHE'!$G$89,0)+IF('Foglio deposito'!$AF$195='Foglio deposito'!AE192,'RIPARTIZIONE FORZE SISMICHE'!$G$90,0)+IF('Foglio deposito'!$AF$196='Foglio deposito'!AE192,'RIPARTIZIONE FORZE SISMICHE'!$G$91,0)+IF('Foglio deposito'!$AF$197='Foglio deposito'!AE192,'RIPARTIZIONE FORZE SISMICHE'!$G$92,0)+IF('Foglio deposito'!$AF$198='Foglio deposito'!AE192,'RIPARTIZIONE FORZE SISMICHE'!$G$93,0)+IF('Foglio deposito'!$AF$199='Foglio deposito'!AE192,'RIPARTIZIONE FORZE SISMICHE'!$G$94,0)+IF('Foglio deposito'!$AF$200='Foglio deposito'!AE192,'RIPARTIZIONE FORZE SISMICHE'!$G$95,0)+IF('Foglio deposito'!$AF$201='Foglio deposito'!AE192,'RIPARTIZIONE FORZE SISMICHE'!$G$96,0)+IF('Foglio deposito'!$AF$202='Foglio deposito'!AE192,'RIPARTIZIONE FORZE SISMICHE'!$G$97,0)+IF('Foglio deposito'!$AF$203='Foglio deposito'!AE192,'RIPARTIZIONE FORZE SISMICHE'!$G$98,0)+IF('Foglio deposito'!$AF$204='Foglio deposito'!AE192,'RIPARTIZIONE FORZE SISMICHE'!$G$99,0)+IF('Foglio deposito'!$AF$205='Foglio deposito'!AE192,'RIPARTIZIONE FORZE SISMICHE'!$G$100,0)+IF('Foglio deposito'!$AF$206='Foglio deposito'!AE192,'RIPARTIZIONE FORZE SISMICHE'!$G$101,0)+IF('Foglio deposito'!$AF$207='Foglio deposito'!AE192,'RIPARTIZIONE FORZE SISMICHE'!$G$102,0)+IF('Foglio deposito'!$AF$208='Foglio deposito'!AE192,'RIPARTIZIONE FORZE SISMICHE'!$G$103,0)</f>
        <v>0</v>
      </c>
      <c r="W192" s="355">
        <f>'RIPARTIZIONE FORZE SISMICHE'!H42+IF('Foglio deposito'!$AF$169='Foglio deposito'!AE192,'RIPARTIZIONE FORZE SISMICHE'!$H$64,0)+IF('Foglio deposito'!$AF$170='Foglio deposito'!AE192,'RIPARTIZIONE FORZE SISMICHE'!$H$65,0)+IF('Foglio deposito'!$AF$171='Foglio deposito'!AE192,'RIPARTIZIONE FORZE SISMICHE'!$H$66,0)+IF('Foglio deposito'!$AF$172='Foglio deposito'!AE192,'RIPARTIZIONE FORZE SISMICHE'!$H$67,0)+IF('Foglio deposito'!$AF$173='Foglio deposito'!AE192,'RIPARTIZIONE FORZE SISMICHE'!$H$67,0)+IF('Foglio deposito'!$AF$174='Foglio deposito'!AE192,'RIPARTIZIONE FORZE SISMICHE'!$H$69,0)+IF('Foglio deposito'!$AF$175='Foglio deposito'!AE192,'RIPARTIZIONE FORZE SISMICHE'!$H$70,0)+IF('Foglio deposito'!$AF$176='Foglio deposito'!AE192,'RIPARTIZIONE FORZE SISMICHE'!$H$71,0)+IF('Foglio deposito'!$AF$177='Foglio deposito'!AE192,'RIPARTIZIONE FORZE SISMICHE'!$H$72,0)+IF('Foglio deposito'!$AF$178='Foglio deposito'!AE192,'RIPARTIZIONE FORZE SISMICHE'!$H$73,0)+IF('Foglio deposito'!$AF$179='Foglio deposito'!AE192,'RIPARTIZIONE FORZE SISMICHE'!$H$74,0)+IF('Foglio deposito'!$AF$180='Foglio deposito'!AE192,'RIPARTIZIONE FORZE SISMICHE'!$H$75,0)+IF('Foglio deposito'!$AF$181='Foglio deposito'!AE192,'RIPARTIZIONE FORZE SISMICHE'!$H$76,0)+IF('Foglio deposito'!$AF$182='Foglio deposito'!AE192,'RIPARTIZIONE FORZE SISMICHE'!$H$77,0)+IF('Foglio deposito'!$AF$183='Foglio deposito'!AE192,'RIPARTIZIONE FORZE SISMICHE'!$H$78,0)+IF('Foglio deposito'!$AF$184='Foglio deposito'!AE192,'RIPARTIZIONE FORZE SISMICHE'!$H$79,0)+IF('Foglio deposito'!$AF$185='Foglio deposito'!AE192,'RIPARTIZIONE FORZE SISMICHE'!$H$80,0)+IF('Foglio deposito'!$AF$186='Foglio deposito'!AE192,'RIPARTIZIONE FORZE SISMICHE'!$H$81,0)+IF('Foglio deposito'!$AF$187='Foglio deposito'!AE192,'RIPARTIZIONE FORZE SISMICHE'!$H$82,0)+IF('Foglio deposito'!$AF$188='Foglio deposito'!AE192,'RIPARTIZIONE FORZE SISMICHE'!$H$83,0)+IF('Foglio deposito'!$AF$189='Foglio deposito'!AE192,'RIPARTIZIONE FORZE SISMICHE'!$H$84,0)+IF('Foglio deposito'!$AF$190='Foglio deposito'!AE192,'RIPARTIZIONE FORZE SISMICHE'!$H$85,0)+IF('Foglio deposito'!$AF$191='Foglio deposito'!AE192,'RIPARTIZIONE FORZE SISMICHE'!$H$86,0)+IF('Foglio deposito'!$AF$192='Foglio deposito'!AE192,'RIPARTIZIONE FORZE SISMICHE'!$H$87,0)+IF('Foglio deposito'!$AF$193='Foglio deposito'!AE192,'RIPARTIZIONE FORZE SISMICHE'!$H$88,0)+IF('Foglio deposito'!$AF$194='Foglio deposito'!AE192,'RIPARTIZIONE FORZE SISMICHE'!$H$89,0)+IF('Foglio deposito'!$AF$195='Foglio deposito'!AE192,'RIPARTIZIONE FORZE SISMICHE'!$H$90,0)+IF('Foglio deposito'!$AF$196='Foglio deposito'!AE192,'RIPARTIZIONE FORZE SISMICHE'!$H$91,0)+IF('Foglio deposito'!$AF$197='Foglio deposito'!AE192,'RIPARTIZIONE FORZE SISMICHE'!$H$92,0)+IF('Foglio deposito'!$AF$198='Foglio deposito'!AE192,'RIPARTIZIONE FORZE SISMICHE'!$H$93,0)+IF('Foglio deposito'!$AF$199='Foglio deposito'!AE192,'RIPARTIZIONE FORZE SISMICHE'!$H$94,0)+IF('Foglio deposito'!$AF$200='Foglio deposito'!AE192,'RIPARTIZIONE FORZE SISMICHE'!$H$95,0)+IF('Foglio deposito'!$AF$201='Foglio deposito'!AE192,'RIPARTIZIONE FORZE SISMICHE'!$H$96,0)+IF('Foglio deposito'!$AF$202='Foglio deposito'!AE192,'RIPARTIZIONE FORZE SISMICHE'!$H$97,0)+IF('Foglio deposito'!$AF$203='Foglio deposito'!AE192,'RIPARTIZIONE FORZE SISMICHE'!$H$98,0)+IF('Foglio deposito'!$AF$204='Foglio deposito'!AE192,'RIPARTIZIONE FORZE SISMICHE'!$H$99,0)+IF('Foglio deposito'!$AF$205='Foglio deposito'!AE192,'RIPARTIZIONE FORZE SISMICHE'!$H$100,0)+IF('Foglio deposito'!$AF$206='Foglio deposito'!AE192,'RIPARTIZIONE FORZE SISMICHE'!$H$101,0)+IF('Foglio deposito'!$AF$207='Foglio deposito'!AE192,'RIPARTIZIONE FORZE SISMICHE'!$H$102,0)+IF('Foglio deposito'!$AF$208='Foglio deposito'!AE192,'RIPARTIZIONE FORZE SISMICHE'!$H$103,0)</f>
        <v>0</v>
      </c>
      <c r="X192" s="142"/>
      <c r="Y192" s="142">
        <f>IF('Foglio deposito'!$AF$169='Foglio deposito'!AE192,'RIPARTIZIONE FORZE SISMICHE'!$G$64,0)+IF('Foglio deposito'!$AF$170='Foglio deposito'!AE192,'RIPARTIZIONE FORZE SISMICHE'!$G$65,0)+IF('Foglio deposito'!$AF$171='Foglio deposito'!AE192,'RIPARTIZIONE FORZE SISMICHE'!$G$66,0)+IF('Foglio deposito'!$AF$172='Foglio deposito'!AE192,'RIPARTIZIONE FORZE SISMICHE'!$G$67,0)+IF('Foglio deposito'!$AF$173='Foglio deposito'!AE192,'RIPARTIZIONE FORZE SISMICHE'!$G$68,0)+IF('Foglio deposito'!$AF$174='Foglio deposito'!AE192,'RIPARTIZIONE FORZE SISMICHE'!$G$69,0)+IF('Foglio deposito'!$AF$175='Foglio deposito'!AE192,'RIPARTIZIONE FORZE SISMICHE'!$G$70,0)+IF('Foglio deposito'!$AF$176='Foglio deposito'!AE192,'RIPARTIZIONE FORZE SISMICHE'!$G$71,0)+IF('Foglio deposito'!$AF$177='Foglio deposito'!AE192,'RIPARTIZIONE FORZE SISMICHE'!$G$72,0)+IF('Foglio deposito'!$AF$178='Foglio deposito'!AE192,'RIPARTIZIONE FORZE SISMICHE'!$G$73,0)+IF('Foglio deposito'!$AF$179='Foglio deposito'!AE192,'RIPARTIZIONE FORZE SISMICHE'!$G$74,0)+IF('Foglio deposito'!$AF$180='Foglio deposito'!AE192,'RIPARTIZIONE FORZE SISMICHE'!$G$75,0)+IF('Foglio deposito'!$AF$181='Foglio deposito'!AE192,'RIPARTIZIONE FORZE SISMICHE'!$G$76,0)+IF('Foglio deposito'!$AF$182='Foglio deposito'!AE192,'RIPARTIZIONE FORZE SISMICHE'!$G$77,0)+IF('Foglio deposito'!$AF$183='Foglio deposito'!AE192,'RIPARTIZIONE FORZE SISMICHE'!$G$78,0)+IF('Foglio deposito'!$AF$184='Foglio deposito'!AE192,'RIPARTIZIONE FORZE SISMICHE'!$G$79,0)+IF('Foglio deposito'!$AF$185='Foglio deposito'!AE192,'RIPARTIZIONE FORZE SISMICHE'!$G$80,0)+IF('Foglio deposito'!$AF$186='Foglio deposito'!AE192,'RIPARTIZIONE FORZE SISMICHE'!$G$81,0)+IF('Foglio deposito'!$AF$187='Foglio deposito'!AE192,'RIPARTIZIONE FORZE SISMICHE'!$G$82,0)+IF('Foglio deposito'!$AF$188='Foglio deposito'!AE192,'RIPARTIZIONE FORZE SISMICHE'!$G$83,0)+IF('Foglio deposito'!$AF$189='Foglio deposito'!AE192,'RIPARTIZIONE FORZE SISMICHE'!$G$84,0)+IF('Foglio deposito'!$AF$190='Foglio deposito'!AE192,'RIPARTIZIONE FORZE SISMICHE'!$G$85,0)+IF('Foglio deposito'!$AF$191='Foglio deposito'!AE192,'RIPARTIZIONE FORZE SISMICHE'!$G$86,0)+IF('Foglio deposito'!$AF$192='Foglio deposito'!AE192,'RIPARTIZIONE FORZE SISMICHE'!$G$87,0)+IF('Foglio deposito'!$AF$193='Foglio deposito'!AE192,'RIPARTIZIONE FORZE SISMICHE'!$G$88,0)+IF('Foglio deposito'!$AF$194='Foglio deposito'!AE192,'RIPARTIZIONE FORZE SISMICHE'!$G$89,0)+IF('Foglio deposito'!$AF$195='Foglio deposito'!AE192,'RIPARTIZIONE FORZE SISMICHE'!$G$90,0)+IF('Foglio deposito'!$AF$196='Foglio deposito'!AE192,'RIPARTIZIONE FORZE SISMICHE'!$G$91,0)+IF('Foglio deposito'!$AF$197='Foglio deposito'!AE192,'RIPARTIZIONE FORZE SISMICHE'!$G$92,0)+IF('Foglio deposito'!$AF$198='Foglio deposito'!AE192,'RIPARTIZIONE FORZE SISMICHE'!$G$93,0)+IF('Foglio deposito'!$AF$199='Foglio deposito'!AE192,'RIPARTIZIONE FORZE SISMICHE'!$G$94,0)+IF('Foglio deposito'!$AF$200='Foglio deposito'!AE192,'RIPARTIZIONE FORZE SISMICHE'!$G$95,0)+IF('Foglio deposito'!$AF$201='Foglio deposito'!AE192,'RIPARTIZIONE FORZE SISMICHE'!$G$96,0)+IF('Foglio deposito'!$AF$202='Foglio deposito'!AE192,'RIPARTIZIONE FORZE SISMICHE'!$G$97,0)+IF('Foglio deposito'!$AF$203='Foglio deposito'!AE192,'RIPARTIZIONE FORZE SISMICHE'!$G$98,0)+IF('Foglio deposito'!$AF$204='Foglio deposito'!AE192,'RIPARTIZIONE FORZE SISMICHE'!$G$99,0)+IF('Foglio deposito'!$AF$205='Foglio deposito'!AE192,'RIPARTIZIONE FORZE SISMICHE'!$G$100,0)+IF('Foglio deposito'!$AF$206='Foglio deposito'!AE192,'RIPARTIZIONE FORZE SISMICHE'!$G$101,0)+IF('Foglio deposito'!$AF$207='Foglio deposito'!AE192,'RIPARTIZIONE FORZE SISMICHE'!$G$102,0)+IF('Foglio deposito'!$AF$208='Foglio deposito'!AE192,'RIPARTIZIONE FORZE SISMICHE'!$G$103,0)</f>
        <v>0</v>
      </c>
      <c r="Z192" s="142">
        <f>IF('Foglio deposito'!$AF$169='Foglio deposito'!AE192,'RIPARTIZIONE FORZE SISMICHE'!$H$64,0)+IF('Foglio deposito'!$AF$170='Foglio deposito'!AE192,'RIPARTIZIONE FORZE SISMICHE'!$H$65,0)+IF('Foglio deposito'!$AF$171='Foglio deposito'!AE192,'RIPARTIZIONE FORZE SISMICHE'!$H$66,0)+IF('Foglio deposito'!$AF$172='Foglio deposito'!AE192,'RIPARTIZIONE FORZE SISMICHE'!$H$67,0)+IF('Foglio deposito'!$AF$173='Foglio deposito'!AE192,'RIPARTIZIONE FORZE SISMICHE'!$H$67,0)+IF('Foglio deposito'!$AF$174='Foglio deposito'!AE192,'RIPARTIZIONE FORZE SISMICHE'!$H$69,0)+IF('Foglio deposito'!$AF$175='Foglio deposito'!AE192,'RIPARTIZIONE FORZE SISMICHE'!$H$70,0)+IF('Foglio deposito'!$AF$176='Foglio deposito'!AE192,'RIPARTIZIONE FORZE SISMICHE'!$H$71,0)+IF('Foglio deposito'!$AF$177='Foglio deposito'!AE192,'RIPARTIZIONE FORZE SISMICHE'!$H$72,0)+IF('Foglio deposito'!$AF$178='Foglio deposito'!AE192,'RIPARTIZIONE FORZE SISMICHE'!$H$73,0)+IF('Foglio deposito'!$AF$179='Foglio deposito'!AE192,'RIPARTIZIONE FORZE SISMICHE'!$H$74,0)+IF('Foglio deposito'!$AF$180='Foglio deposito'!AE192,'RIPARTIZIONE FORZE SISMICHE'!$H$75,0)+IF('Foglio deposito'!$AF$181='Foglio deposito'!AE192,'RIPARTIZIONE FORZE SISMICHE'!$H$76,0)+IF('Foglio deposito'!$AF$182='Foglio deposito'!AE192,'RIPARTIZIONE FORZE SISMICHE'!$H$77,0)+IF('Foglio deposito'!$AF$183='Foglio deposito'!AE192,'RIPARTIZIONE FORZE SISMICHE'!$H$78,0)+IF('Foglio deposito'!$AF$184='Foglio deposito'!AE192,'RIPARTIZIONE FORZE SISMICHE'!$H$79,0)+IF('Foglio deposito'!$AF$185='Foglio deposito'!AE192,'RIPARTIZIONE FORZE SISMICHE'!$H$80,0)+IF('Foglio deposito'!$AF$186='Foglio deposito'!AE192,'RIPARTIZIONE FORZE SISMICHE'!$H$81,0)+IF('Foglio deposito'!$AF$187='Foglio deposito'!AE192,'RIPARTIZIONE FORZE SISMICHE'!$H$82,0)+IF('Foglio deposito'!$AF$188='Foglio deposito'!AE192,'RIPARTIZIONE FORZE SISMICHE'!$H$83,0)+IF('Foglio deposito'!$AF$189='Foglio deposito'!AE192,'RIPARTIZIONE FORZE SISMICHE'!$H$84,0)+IF('Foglio deposito'!$AF$190='Foglio deposito'!AE192,'RIPARTIZIONE FORZE SISMICHE'!$H$85,0)+IF('Foglio deposito'!$AF$191='Foglio deposito'!AE192,'RIPARTIZIONE FORZE SISMICHE'!$H$86,0)+IF('Foglio deposito'!$AF$192='Foglio deposito'!AE192,'RIPARTIZIONE FORZE SISMICHE'!$H$87,0)+IF('Foglio deposito'!$AF$193='Foglio deposito'!AE192,'RIPARTIZIONE FORZE SISMICHE'!$H$88,0)+IF('Foglio deposito'!$AF$194='Foglio deposito'!AE192,'RIPARTIZIONE FORZE SISMICHE'!$H$89,0)+IF('Foglio deposito'!$AF$195='Foglio deposito'!AE192,'RIPARTIZIONE FORZE SISMICHE'!$H$90,0)+IF('Foglio deposito'!$AF$196='Foglio deposito'!AE192,'RIPARTIZIONE FORZE SISMICHE'!$H$91,0)+IF('Foglio deposito'!$AF$197='Foglio deposito'!AE192,'RIPARTIZIONE FORZE SISMICHE'!$H$92,0)+IF('Foglio deposito'!$AF$198='Foglio deposito'!AE192,'RIPARTIZIONE FORZE SISMICHE'!$H$93,0)+IF('Foglio deposito'!$AF$199='Foglio deposito'!AE192,'RIPARTIZIONE FORZE SISMICHE'!$H$94,0)+IF('Foglio deposito'!$AF$200='Foglio deposito'!AE192,'RIPARTIZIONE FORZE SISMICHE'!$H$95,0)+IF('Foglio deposito'!$AF$201='Foglio deposito'!AE192,'RIPARTIZIONE FORZE SISMICHE'!$H$96,0)+IF('Foglio deposito'!$AF$202='Foglio deposito'!AE192,'RIPARTIZIONE FORZE SISMICHE'!$H$97,0)+IF('Foglio deposito'!$AF$203='Foglio deposito'!AE192,'RIPARTIZIONE FORZE SISMICHE'!$H$98,0)+IF('Foglio deposito'!$AF$204='Foglio deposito'!AE192,'RIPARTIZIONE FORZE SISMICHE'!$H$99,0)+IF('Foglio deposito'!$AF$205='Foglio deposito'!AE192,'RIPARTIZIONE FORZE SISMICHE'!$H$100,0)+IF('Foglio deposito'!$AF$206='Foglio deposito'!AE192,'RIPARTIZIONE FORZE SISMICHE'!$H$101,0)+IF('Foglio deposito'!$AF$207='Foglio deposito'!AE192,'RIPARTIZIONE FORZE SISMICHE'!$H$102,0)+IF('Foglio deposito'!$AF$208='Foglio deposito'!AE192,'RIPARTIZIONE FORZE SISMICHE'!$H$103,0)</f>
        <v>0</v>
      </c>
      <c r="AB192" s="354">
        <f>'DATI STRUTTURA'!B44</f>
        <v>23</v>
      </c>
      <c r="AC192" s="359">
        <f>'DATI STRUTTURA'!H93</f>
        <v>0</v>
      </c>
      <c r="AE192" s="362">
        <f>'DATI STRUTTURA'!B45</f>
        <v>24</v>
      </c>
      <c r="AF192" s="364">
        <f>'DATI STRUTTURA'!H94</f>
        <v>0</v>
      </c>
      <c r="AJ192" s="490">
        <f>IF('Foglio deposito'!$AF$169='Foglio deposito'!AE192,'Foglio deposito'!$N$118,0)+IF('Foglio deposito'!$AF$170='Foglio deposito'!AE192,'Foglio deposito'!$N$119,0)+IF('Foglio deposito'!$AF$171='Foglio deposito'!AE192,'Foglio deposito'!$N$120,0)+IF('Foglio deposito'!$AF$172='Foglio deposito'!AE192,'Foglio deposito'!$N$121,0)+IF('Foglio deposito'!$AF$173='Foglio deposito'!AE192,'Foglio deposito'!$N$122,0)+IF('Foglio deposito'!$AF$174='Foglio deposito'!AE192,'Foglio deposito'!$N$123,0)+IF('Foglio deposito'!$AF$175='Foglio deposito'!AE192,'Foglio deposito'!$N$124,0)+IF('Foglio deposito'!$AF$176='Foglio deposito'!AE192,'Foglio deposito'!$N$125,0)+IF('Foglio deposito'!$AF$177='Foglio deposito'!AE192,'Foglio deposito'!$N$126,0)+IF('Foglio deposito'!$AF$178='Foglio deposito'!AE192,'Foglio deposito'!$N$127,0)+IF('Foglio deposito'!$AF$179='Foglio deposito'!AE192,'Foglio deposito'!$N$128,0)+IF('Foglio deposito'!$AF$180='Foglio deposito'!AE192,'Foglio deposito'!$N$129,0)+IF('Foglio deposito'!$AF$181='Foglio deposito'!AE192,'Foglio deposito'!$N$130,0)+IF('Foglio deposito'!$AF$182='Foglio deposito'!AE192,'Foglio deposito'!$N$131,0)+IF('Foglio deposito'!$AF$183='Foglio deposito'!AE192,'Foglio deposito'!$N$132,0)+IF('Foglio deposito'!$AF$184='Foglio deposito'!AE192,'Foglio deposito'!$N$133,0)+IF('Foglio deposito'!$AF$185='Foglio deposito'!AE192,'Foglio deposito'!$N$134,0)+IF('Foglio deposito'!$AF$186='Foglio deposito'!AE192,'Foglio deposito'!$N$135,0)+IF('Foglio deposito'!$AF$187='Foglio deposito'!AE192,'Foglio deposito'!$N$136,0)+IF('Foglio deposito'!$AF$188='Foglio deposito'!AE192,'Foglio deposito'!$N$137,0)+IF('Foglio deposito'!$AF$189='Foglio deposito'!AE192,'Foglio deposito'!$N$138,0)+IF('Foglio deposito'!$AF$190='Foglio deposito'!AE192,'Foglio deposito'!$N$139,0)+IF('Foglio deposito'!$AF$191='Foglio deposito'!AE192,'Foglio deposito'!$N$140,0)+IF('Foglio deposito'!$AF$192='Foglio deposito'!AE192,'Foglio deposito'!$N$141,0)+IF('Foglio deposito'!$AF$193='Foglio deposito'!AE192,'Foglio deposito'!$N$142,0)+IF('Foglio deposito'!$AF$194='Foglio deposito'!AE192,'Foglio deposito'!$N$144,0)+IF('Foglio deposito'!$AF$195='Foglio deposito'!AE192,'Foglio deposito'!$N$143,0)+IF('Foglio deposito'!$AF$196='Foglio deposito'!AE192,'Foglio deposito'!$N$145,0)+IF('Foglio deposito'!$AF$197='Foglio deposito'!AE192,'Foglio deposito'!$N$146,0)+IF('Foglio deposito'!$AF$198='Foglio deposito'!AE192,'Foglio deposito'!$N$147,0)+IF('Foglio deposito'!$AF$199='Foglio deposito'!AE192,'Foglio deposito'!$N$148,0)+IF('Foglio deposito'!$AF$200='Foglio deposito'!AE192,'Foglio deposito'!$N$149,0)+IF('Foglio deposito'!$AF$201='Foglio deposito'!AE192,'Foglio deposito'!$N$150,0)+IF('Foglio deposito'!$AF$202='Foglio deposito'!AE192,'Foglio deposito'!$N$151,0)+IF('Foglio deposito'!$AF$203='Foglio deposito'!AE192,'Foglio deposito'!$N$152,0)+IF('Foglio deposito'!$AF$204='Foglio deposito'!AE192,'Foglio deposito'!$N$153,0)+IF('Foglio deposito'!$AF$205='Foglio deposito'!AE192,'Foglio deposito'!$N$154,0)+IF('Foglio deposito'!$AF$206='Foglio deposito'!AE192,'Foglio deposito'!$N$155,0)+IF('Foglio deposito'!$AF$207='Foglio deposito'!AE192,'Foglio deposito'!$N$156,0)+IF('Foglio deposito'!$AF$208='Foglio deposito'!AE192,'Foglio deposito'!$N$157,0)+'DATI STRUTTURA'!J45</f>
        <v>0</v>
      </c>
      <c r="AK192" s="490">
        <f>'Foglio deposito'!N141</f>
        <v>0</v>
      </c>
    </row>
    <row r="193" spans="2:37" x14ac:dyDescent="0.25">
      <c r="B193" s="161"/>
      <c r="D193" s="161"/>
      <c r="G193" s="97"/>
      <c r="H193" s="97"/>
      <c r="I193" s="96"/>
      <c r="K193" s="116"/>
      <c r="L193" s="116"/>
      <c r="M193" s="115"/>
      <c r="O193" s="5"/>
      <c r="Q193" s="5"/>
      <c r="T193" s="357">
        <f>'RIPARTIZIONE FORZE SISMICHE'!E43+IF('Foglio deposito'!$AF$169='Foglio deposito'!AE193,'RIPARTIZIONE FORZE SISMICHE'!$E$64,0)+IF('Foglio deposito'!$AF$170='Foglio deposito'!AE193,'RIPARTIZIONE FORZE SISMICHE'!$E$65,0)+IF('Foglio deposito'!$AF$171='Foglio deposito'!AE193,'RIPARTIZIONE FORZE SISMICHE'!$E$66,0)+IF('Foglio deposito'!$AF$172='Foglio deposito'!AE193,'RIPARTIZIONE FORZE SISMICHE'!$E$67,0)+IF('Foglio deposito'!$AF$173='Foglio deposito'!AE193,'RIPARTIZIONE FORZE SISMICHE'!$E$68,0)+IF('Foglio deposito'!$AF$174='Foglio deposito'!AE193,'RIPARTIZIONE FORZE SISMICHE'!$E$69,0)+IF('Foglio deposito'!$AF$175='Foglio deposito'!AE193,'RIPARTIZIONE FORZE SISMICHE'!$E$70,0)+IF('Foglio deposito'!$AF$176='Foglio deposito'!AE193,'RIPARTIZIONE FORZE SISMICHE'!$E$71,0)+IF('Foglio deposito'!$AF$177='Foglio deposito'!AE193,'RIPARTIZIONE FORZE SISMICHE'!$E$72,0)+IF('Foglio deposito'!$AF$178='Foglio deposito'!AE193,'RIPARTIZIONE FORZE SISMICHE'!$E$73,0)+IF('Foglio deposito'!$AF$179='Foglio deposito'!AE193,'RIPARTIZIONE FORZE SISMICHE'!$E$74,0)+IF('Foglio deposito'!$AF$180='Foglio deposito'!AE193,'RIPARTIZIONE FORZE SISMICHE'!$E$75,0)+IF('Foglio deposito'!$AF$181='Foglio deposito'!AE193,'RIPARTIZIONE FORZE SISMICHE'!$E$76,0)+IF('Foglio deposito'!$AF$182='Foglio deposito'!AE193,'RIPARTIZIONE FORZE SISMICHE'!$E$77,0)+IF('Foglio deposito'!$AF$183='Foglio deposito'!AE193,'RIPARTIZIONE FORZE SISMICHE'!$E$78,0)+IF('Foglio deposito'!$AF$184='Foglio deposito'!AE193,'RIPARTIZIONE FORZE SISMICHE'!$E$79,0)+IF('Foglio deposito'!$AF$185='Foglio deposito'!AE193,'RIPARTIZIONE FORZE SISMICHE'!$E$80,0)+IF('Foglio deposito'!$AF$186='Foglio deposito'!AE193,'RIPARTIZIONE FORZE SISMICHE'!$E$81,0)+IF('Foglio deposito'!$AF$187='Foglio deposito'!AE193,'RIPARTIZIONE FORZE SISMICHE'!$E$82,0)+IF('Foglio deposito'!$AF$188='Foglio deposito'!AE193,'RIPARTIZIONE FORZE SISMICHE'!$E$83,0)+IF('Foglio deposito'!$AF$189='Foglio deposito'!AE193,'RIPARTIZIONE FORZE SISMICHE'!$E$84,0)+IF('Foglio deposito'!$AF$190='Foglio deposito'!AE193,'RIPARTIZIONE FORZE SISMICHE'!$E$85,0)+IF('Foglio deposito'!$AF$191='Foglio deposito'!AE193,'RIPARTIZIONE FORZE SISMICHE'!$E$86,0)+IF('Foglio deposito'!$AF$192='Foglio deposito'!AE193,'RIPARTIZIONE FORZE SISMICHE'!$E$87,0)+IF('Foglio deposito'!$AF$193='Foglio deposito'!AE193,'RIPARTIZIONE FORZE SISMICHE'!$E$88,0)+IF('Foglio deposito'!$AF$194='Foglio deposito'!AE193,'RIPARTIZIONE FORZE SISMICHE'!$E$89,0)+IF('Foglio deposito'!$AF$195='Foglio deposito'!AE193,'RIPARTIZIONE FORZE SISMICHE'!$E$90,0)+IF('Foglio deposito'!$AF$196='Foglio deposito'!AE193,'RIPARTIZIONE FORZE SISMICHE'!$E$91,0)+IF('Foglio deposito'!$AF$197='Foglio deposito'!AE193,'RIPARTIZIONE FORZE SISMICHE'!$E$92,0)+IF('Foglio deposito'!$AF$198='Foglio deposito'!AE193,'RIPARTIZIONE FORZE SISMICHE'!$E$93,0)+IF('Foglio deposito'!$AF$199='Foglio deposito'!AE193,'RIPARTIZIONE FORZE SISMICHE'!$E$94,0)+IF('Foglio deposito'!$AF$200='Foglio deposito'!AE193,'RIPARTIZIONE FORZE SISMICHE'!$E$95,0)+IF('Foglio deposito'!$AF$201='Foglio deposito'!AE193,'RIPARTIZIONE FORZE SISMICHE'!$E$96,0)+IF('Foglio deposito'!$AF$202='Foglio deposito'!AE193,'RIPARTIZIONE FORZE SISMICHE'!$E$97,0)+IF('Foglio deposito'!$AF$203='Foglio deposito'!AE193,'RIPARTIZIONE FORZE SISMICHE'!$E$98,0)+IF('Foglio deposito'!$AF$204='Foglio deposito'!AE193,'RIPARTIZIONE FORZE SISMICHE'!$E$99,0)+IF('Foglio deposito'!$AF$205='Foglio deposito'!AE193,'RIPARTIZIONE FORZE SISMICHE'!$E$100,0)+IF('Foglio deposito'!$AF$206='Foglio deposito'!AE193,'RIPARTIZIONE FORZE SISMICHE'!$E$101,0)+IF('Foglio deposito'!$AF$207='Foglio deposito'!AE193,'RIPARTIZIONE FORZE SISMICHE'!$E$102,0)+IF('Foglio deposito'!$AF$208='Foglio deposito'!AE193,'RIPARTIZIONE FORZE SISMICHE'!$E$103,0)</f>
        <v>0</v>
      </c>
      <c r="U193" s="356">
        <f>'RIPARTIZIONE FORZE SISMICHE'!F43+IF('Foglio deposito'!$AF$169='Foglio deposito'!AE193,'RIPARTIZIONE FORZE SISMICHE'!$F$64,0)+IF('Foglio deposito'!$AF$170='Foglio deposito'!AE193,'RIPARTIZIONE FORZE SISMICHE'!$F$65,0)+IF('Foglio deposito'!$AF$171='Foglio deposito'!AE193,'RIPARTIZIONE FORZE SISMICHE'!$F$66,0)+IF('Foglio deposito'!$AF$172='Foglio deposito'!AE193,'RIPARTIZIONE FORZE SISMICHE'!$F$67,0)+IF('Foglio deposito'!$AF$173='Foglio deposito'!AE193,'RIPARTIZIONE FORZE SISMICHE'!$F$68,0)+IF('Foglio deposito'!$AF$174='Foglio deposito'!AE193,'RIPARTIZIONE FORZE SISMICHE'!$F$69,0)+IF('Foglio deposito'!$AF$175='Foglio deposito'!AE193,'RIPARTIZIONE FORZE SISMICHE'!$F$70,0)+IF('Foglio deposito'!$AF$176='Foglio deposito'!AE193,'RIPARTIZIONE FORZE SISMICHE'!$F$71,0)+IF('Foglio deposito'!$AF$177='Foglio deposito'!AE193,'RIPARTIZIONE FORZE SISMICHE'!$F$72,0)+IF('Foglio deposito'!$AF$178='Foglio deposito'!AE193,'RIPARTIZIONE FORZE SISMICHE'!$F$73,0)+IF('Foglio deposito'!$AF$179='Foglio deposito'!AE193,'RIPARTIZIONE FORZE SISMICHE'!$F$74,0)+IF('Foglio deposito'!$AF$180='Foglio deposito'!AE193,'RIPARTIZIONE FORZE SISMICHE'!$F$75,0)+IF('Foglio deposito'!$AF$181='Foglio deposito'!AE193,'RIPARTIZIONE FORZE SISMICHE'!$F$76,0)+IF('Foglio deposito'!$AF$182='Foglio deposito'!AE193,'RIPARTIZIONE FORZE SISMICHE'!$F$77,0)+IF('Foglio deposito'!$AF$183='Foglio deposito'!AE193,'RIPARTIZIONE FORZE SISMICHE'!$F$78,0)+IF('Foglio deposito'!$AF$184='Foglio deposito'!AE193,'RIPARTIZIONE FORZE SISMICHE'!$F$79,0)+IF('Foglio deposito'!$AF$185='Foglio deposito'!AE193,'RIPARTIZIONE FORZE SISMICHE'!$F$80,0)+IF('Foglio deposito'!$AF$186='Foglio deposito'!AE193,'RIPARTIZIONE FORZE SISMICHE'!$F$81,0)+IF('Foglio deposito'!$AF$187='Foglio deposito'!AE193,'RIPARTIZIONE FORZE SISMICHE'!$F$82,0)+IF('Foglio deposito'!$AF$188='Foglio deposito'!AE193,'RIPARTIZIONE FORZE SISMICHE'!$F$83,0)+IF('Foglio deposito'!$AF$189='Foglio deposito'!AE193,'RIPARTIZIONE FORZE SISMICHE'!$F$84,0)+IF('Foglio deposito'!$AF$190='Foglio deposito'!AE193,'RIPARTIZIONE FORZE SISMICHE'!$F$85,0)+IF('Foglio deposito'!$AF$191='Foglio deposito'!AE193,'RIPARTIZIONE FORZE SISMICHE'!$F$86,0)+IF('Foglio deposito'!$AF$192='Foglio deposito'!AE193,'RIPARTIZIONE FORZE SISMICHE'!$F$87,0)+IF('Foglio deposito'!$AF$193='Foglio deposito'!AE193,'RIPARTIZIONE FORZE SISMICHE'!$F$88,0)+IF('Foglio deposito'!$AF$194='Foglio deposito'!AE193,'RIPARTIZIONE FORZE SISMICHE'!$F$89,0)+IF('Foglio deposito'!$AF$195='Foglio deposito'!AE193,'RIPARTIZIONE FORZE SISMICHE'!$F$90,0)+IF('Foglio deposito'!$AF$196='Foglio deposito'!AE193,'RIPARTIZIONE FORZE SISMICHE'!$F$91,0)+IF('Foglio deposito'!$AF$197='Foglio deposito'!AE193,'RIPARTIZIONE FORZE SISMICHE'!$F$92,0)+IF('Foglio deposito'!$AF$198='Foglio deposito'!AE193,'RIPARTIZIONE FORZE SISMICHE'!$F$93,0)+IF('Foglio deposito'!$AF$199='Foglio deposito'!AE193,'RIPARTIZIONE FORZE SISMICHE'!$F$94,0)+IF('Foglio deposito'!$AF$200='Foglio deposito'!AE193,'RIPARTIZIONE FORZE SISMICHE'!$F$95,0)+IF('Foglio deposito'!$AF$201='Foglio deposito'!AE193,'RIPARTIZIONE FORZE SISMICHE'!$F$96,0)+IF('Foglio deposito'!$AF$202='Foglio deposito'!AE193,'RIPARTIZIONE FORZE SISMICHE'!$F$97,0)+IF('Foglio deposito'!$AF$203='Foglio deposito'!AE193,'RIPARTIZIONE FORZE SISMICHE'!$F$98,0)+IF('Foglio deposito'!$AF$204='Foglio deposito'!AE193,'RIPARTIZIONE FORZE SISMICHE'!$F$99,0)+IF('Foglio deposito'!$AF$205='Foglio deposito'!AE193,'RIPARTIZIONE FORZE SISMICHE'!$F$100,0)+IF('Foglio deposito'!$AF$206='Foglio deposito'!AE193,'RIPARTIZIONE FORZE SISMICHE'!$F$101,0)+IF('Foglio deposito'!$AF$207='Foglio deposito'!AE193,'RIPARTIZIONE FORZE SISMICHE'!$F$102,0)+IF('Foglio deposito'!$AF$208='Foglio deposito'!AE193,'RIPARTIZIONE FORZE SISMICHE'!$F$103,0)</f>
        <v>0</v>
      </c>
      <c r="V193" s="357">
        <f>'RIPARTIZIONE FORZE SISMICHE'!G43+IF('Foglio deposito'!$AF$169='Foglio deposito'!AE193,'RIPARTIZIONE FORZE SISMICHE'!$G$64,0)+IF('Foglio deposito'!$AF$170='Foglio deposito'!AE193,'RIPARTIZIONE FORZE SISMICHE'!$G$65,0)+IF('Foglio deposito'!$AF$171='Foglio deposito'!AE193,'RIPARTIZIONE FORZE SISMICHE'!$G$66,0)+IF('Foglio deposito'!$AF$172='Foglio deposito'!AE193,'RIPARTIZIONE FORZE SISMICHE'!$G$67,0)+IF('Foglio deposito'!$AF$173='Foglio deposito'!AE193,'RIPARTIZIONE FORZE SISMICHE'!$G$68,0)+IF('Foglio deposito'!$AF$174='Foglio deposito'!AE193,'RIPARTIZIONE FORZE SISMICHE'!$G$69,0)+IF('Foglio deposito'!$AF$175='Foglio deposito'!AE193,'RIPARTIZIONE FORZE SISMICHE'!$G$70,0)+IF('Foglio deposito'!$AF$176='Foglio deposito'!AE193,'RIPARTIZIONE FORZE SISMICHE'!$G$71,0)+IF('Foglio deposito'!$AF$177='Foglio deposito'!AE193,'RIPARTIZIONE FORZE SISMICHE'!$G$72,0)+IF('Foglio deposito'!$AF$178='Foglio deposito'!AE193,'RIPARTIZIONE FORZE SISMICHE'!$G$73,0)+IF('Foglio deposito'!$AF$179='Foglio deposito'!AE193,'RIPARTIZIONE FORZE SISMICHE'!$G$74,0)+IF('Foglio deposito'!$AF$180='Foglio deposito'!AE193,'RIPARTIZIONE FORZE SISMICHE'!$G$75,0)+IF('Foglio deposito'!$AF$181='Foglio deposito'!AE193,'RIPARTIZIONE FORZE SISMICHE'!$G$76,0)+IF('Foglio deposito'!$AF$182='Foglio deposito'!AE193,'RIPARTIZIONE FORZE SISMICHE'!$G$77,0)+IF('Foglio deposito'!$AF$183='Foglio deposito'!AE193,'RIPARTIZIONE FORZE SISMICHE'!$G$78,0)+IF('Foglio deposito'!$AF$184='Foglio deposito'!AE193,'RIPARTIZIONE FORZE SISMICHE'!$G$79,0)+IF('Foglio deposito'!$AF$185='Foglio deposito'!AE193,'RIPARTIZIONE FORZE SISMICHE'!$G$80,0)+IF('Foglio deposito'!$AF$186='Foglio deposito'!AE193,'RIPARTIZIONE FORZE SISMICHE'!$G$81,0)+IF('Foglio deposito'!$AF$187='Foglio deposito'!AE193,'RIPARTIZIONE FORZE SISMICHE'!$G$82,0)+IF('Foglio deposito'!$AF$188='Foglio deposito'!AE193,'RIPARTIZIONE FORZE SISMICHE'!$G$83,0)+IF('Foglio deposito'!$AF$189='Foglio deposito'!AE193,'RIPARTIZIONE FORZE SISMICHE'!$G$84,0)+IF('Foglio deposito'!$AF$190='Foglio deposito'!AE193,'RIPARTIZIONE FORZE SISMICHE'!$G$85,0)+IF('Foglio deposito'!$AF$191='Foglio deposito'!AE193,'RIPARTIZIONE FORZE SISMICHE'!$G$86,0)+IF('Foglio deposito'!$AF$192='Foglio deposito'!AE193,'RIPARTIZIONE FORZE SISMICHE'!$G$87,0)+IF('Foglio deposito'!$AF$193='Foglio deposito'!AE193,'RIPARTIZIONE FORZE SISMICHE'!$G$88,0)+IF('Foglio deposito'!$AF$194='Foglio deposito'!AE193,'RIPARTIZIONE FORZE SISMICHE'!$G$89,0)+IF('Foglio deposito'!$AF$195='Foglio deposito'!AE193,'RIPARTIZIONE FORZE SISMICHE'!$G$90,0)+IF('Foglio deposito'!$AF$196='Foglio deposito'!AE193,'RIPARTIZIONE FORZE SISMICHE'!$G$91,0)+IF('Foglio deposito'!$AF$197='Foglio deposito'!AE193,'RIPARTIZIONE FORZE SISMICHE'!$G$92,0)+IF('Foglio deposito'!$AF$198='Foglio deposito'!AE193,'RIPARTIZIONE FORZE SISMICHE'!$G$93,0)+IF('Foglio deposito'!$AF$199='Foglio deposito'!AE193,'RIPARTIZIONE FORZE SISMICHE'!$G$94,0)+IF('Foglio deposito'!$AF$200='Foglio deposito'!AE193,'RIPARTIZIONE FORZE SISMICHE'!$G$95,0)+IF('Foglio deposito'!$AF$201='Foglio deposito'!AE193,'RIPARTIZIONE FORZE SISMICHE'!$G$96,0)+IF('Foglio deposito'!$AF$202='Foglio deposito'!AE193,'RIPARTIZIONE FORZE SISMICHE'!$G$97,0)+IF('Foglio deposito'!$AF$203='Foglio deposito'!AE193,'RIPARTIZIONE FORZE SISMICHE'!$G$98,0)+IF('Foglio deposito'!$AF$204='Foglio deposito'!AE193,'RIPARTIZIONE FORZE SISMICHE'!$G$99,0)+IF('Foglio deposito'!$AF$205='Foglio deposito'!AE193,'RIPARTIZIONE FORZE SISMICHE'!$G$100,0)+IF('Foglio deposito'!$AF$206='Foglio deposito'!AE193,'RIPARTIZIONE FORZE SISMICHE'!$G$101,0)+IF('Foglio deposito'!$AF$207='Foglio deposito'!AE193,'RIPARTIZIONE FORZE SISMICHE'!$G$102,0)+IF('Foglio deposito'!$AF$208='Foglio deposito'!AE193,'RIPARTIZIONE FORZE SISMICHE'!$G$103,0)</f>
        <v>0</v>
      </c>
      <c r="W193" s="355">
        <f>'RIPARTIZIONE FORZE SISMICHE'!H43+IF('Foglio deposito'!$AF$169='Foglio deposito'!AE193,'RIPARTIZIONE FORZE SISMICHE'!$H$64,0)+IF('Foglio deposito'!$AF$170='Foglio deposito'!AE193,'RIPARTIZIONE FORZE SISMICHE'!$H$65,0)+IF('Foglio deposito'!$AF$171='Foglio deposito'!AE193,'RIPARTIZIONE FORZE SISMICHE'!$H$66,0)+IF('Foglio deposito'!$AF$172='Foglio deposito'!AE193,'RIPARTIZIONE FORZE SISMICHE'!$H$67,0)+IF('Foglio deposito'!$AF$173='Foglio deposito'!AE193,'RIPARTIZIONE FORZE SISMICHE'!$H$67,0)+IF('Foglio deposito'!$AF$174='Foglio deposito'!AE193,'RIPARTIZIONE FORZE SISMICHE'!$H$69,0)+IF('Foglio deposito'!$AF$175='Foglio deposito'!AE193,'RIPARTIZIONE FORZE SISMICHE'!$H$70,0)+IF('Foglio deposito'!$AF$176='Foglio deposito'!AE193,'RIPARTIZIONE FORZE SISMICHE'!$H$71,0)+IF('Foglio deposito'!$AF$177='Foglio deposito'!AE193,'RIPARTIZIONE FORZE SISMICHE'!$H$72,0)+IF('Foglio deposito'!$AF$178='Foglio deposito'!AE193,'RIPARTIZIONE FORZE SISMICHE'!$H$73,0)+IF('Foglio deposito'!$AF$179='Foglio deposito'!AE193,'RIPARTIZIONE FORZE SISMICHE'!$H$74,0)+IF('Foglio deposito'!$AF$180='Foglio deposito'!AE193,'RIPARTIZIONE FORZE SISMICHE'!$H$75,0)+IF('Foglio deposito'!$AF$181='Foglio deposito'!AE193,'RIPARTIZIONE FORZE SISMICHE'!$H$76,0)+IF('Foglio deposito'!$AF$182='Foglio deposito'!AE193,'RIPARTIZIONE FORZE SISMICHE'!$H$77,0)+IF('Foglio deposito'!$AF$183='Foglio deposito'!AE193,'RIPARTIZIONE FORZE SISMICHE'!$H$78,0)+IF('Foglio deposito'!$AF$184='Foglio deposito'!AE193,'RIPARTIZIONE FORZE SISMICHE'!$H$79,0)+IF('Foglio deposito'!$AF$185='Foglio deposito'!AE193,'RIPARTIZIONE FORZE SISMICHE'!$H$80,0)+IF('Foglio deposito'!$AF$186='Foglio deposito'!AE193,'RIPARTIZIONE FORZE SISMICHE'!$H$81,0)+IF('Foglio deposito'!$AF$187='Foglio deposito'!AE193,'RIPARTIZIONE FORZE SISMICHE'!$H$82,0)+IF('Foglio deposito'!$AF$188='Foglio deposito'!AE193,'RIPARTIZIONE FORZE SISMICHE'!$H$83,0)+IF('Foglio deposito'!$AF$189='Foglio deposito'!AE193,'RIPARTIZIONE FORZE SISMICHE'!$H$84,0)+IF('Foglio deposito'!$AF$190='Foglio deposito'!AE193,'RIPARTIZIONE FORZE SISMICHE'!$H$85,0)+IF('Foglio deposito'!$AF$191='Foglio deposito'!AE193,'RIPARTIZIONE FORZE SISMICHE'!$H$86,0)+IF('Foglio deposito'!$AF$192='Foglio deposito'!AE193,'RIPARTIZIONE FORZE SISMICHE'!$H$87,0)+IF('Foglio deposito'!$AF$193='Foglio deposito'!AE193,'RIPARTIZIONE FORZE SISMICHE'!$H$88,0)+IF('Foglio deposito'!$AF$194='Foglio deposito'!AE193,'RIPARTIZIONE FORZE SISMICHE'!$H$89,0)+IF('Foglio deposito'!$AF$195='Foglio deposito'!AE193,'RIPARTIZIONE FORZE SISMICHE'!$H$90,0)+IF('Foglio deposito'!$AF$196='Foglio deposito'!AE193,'RIPARTIZIONE FORZE SISMICHE'!$H$91,0)+IF('Foglio deposito'!$AF$197='Foglio deposito'!AE193,'RIPARTIZIONE FORZE SISMICHE'!$H$92,0)+IF('Foglio deposito'!$AF$198='Foglio deposito'!AE193,'RIPARTIZIONE FORZE SISMICHE'!$H$93,0)+IF('Foglio deposito'!$AF$199='Foglio deposito'!AE193,'RIPARTIZIONE FORZE SISMICHE'!$H$94,0)+IF('Foglio deposito'!$AF$200='Foglio deposito'!AE193,'RIPARTIZIONE FORZE SISMICHE'!$H$95,0)+IF('Foglio deposito'!$AF$201='Foglio deposito'!AE193,'RIPARTIZIONE FORZE SISMICHE'!$H$96,0)+IF('Foglio deposito'!$AF$202='Foglio deposito'!AE193,'RIPARTIZIONE FORZE SISMICHE'!$H$97,0)+IF('Foglio deposito'!$AF$203='Foglio deposito'!AE193,'RIPARTIZIONE FORZE SISMICHE'!$H$98,0)+IF('Foglio deposito'!$AF$204='Foglio deposito'!AE193,'RIPARTIZIONE FORZE SISMICHE'!$H$99,0)+IF('Foglio deposito'!$AF$205='Foglio deposito'!AE193,'RIPARTIZIONE FORZE SISMICHE'!$H$100,0)+IF('Foglio deposito'!$AF$206='Foglio deposito'!AE193,'RIPARTIZIONE FORZE SISMICHE'!$H$101,0)+IF('Foglio deposito'!$AF$207='Foglio deposito'!AE193,'RIPARTIZIONE FORZE SISMICHE'!$H$102,0)+IF('Foglio deposito'!$AF$208='Foglio deposito'!AE193,'RIPARTIZIONE FORZE SISMICHE'!$H$103,0)</f>
        <v>0</v>
      </c>
      <c r="X193" s="142"/>
      <c r="Y193" s="142">
        <f>IF('Foglio deposito'!$AF$169='Foglio deposito'!AE193,'RIPARTIZIONE FORZE SISMICHE'!$G$64,0)+IF('Foglio deposito'!$AF$170='Foglio deposito'!AE193,'RIPARTIZIONE FORZE SISMICHE'!$G$65,0)+IF('Foglio deposito'!$AF$171='Foglio deposito'!AE193,'RIPARTIZIONE FORZE SISMICHE'!$G$66,0)+IF('Foglio deposito'!$AF$172='Foglio deposito'!AE193,'RIPARTIZIONE FORZE SISMICHE'!$G$67,0)+IF('Foglio deposito'!$AF$173='Foglio deposito'!AE193,'RIPARTIZIONE FORZE SISMICHE'!$G$68,0)+IF('Foglio deposito'!$AF$174='Foglio deposito'!AE193,'RIPARTIZIONE FORZE SISMICHE'!$G$69,0)+IF('Foglio deposito'!$AF$175='Foglio deposito'!AE193,'RIPARTIZIONE FORZE SISMICHE'!$G$70,0)+IF('Foglio deposito'!$AF$176='Foglio deposito'!AE193,'RIPARTIZIONE FORZE SISMICHE'!$G$71,0)+IF('Foglio deposito'!$AF$177='Foglio deposito'!AE193,'RIPARTIZIONE FORZE SISMICHE'!$G$72,0)+IF('Foglio deposito'!$AF$178='Foglio deposito'!AE193,'RIPARTIZIONE FORZE SISMICHE'!$G$73,0)+IF('Foglio deposito'!$AF$179='Foglio deposito'!AE193,'RIPARTIZIONE FORZE SISMICHE'!$G$74,0)+IF('Foglio deposito'!$AF$180='Foglio deposito'!AE193,'RIPARTIZIONE FORZE SISMICHE'!$G$75,0)+IF('Foglio deposito'!$AF$181='Foglio deposito'!AE193,'RIPARTIZIONE FORZE SISMICHE'!$G$76,0)+IF('Foglio deposito'!$AF$182='Foglio deposito'!AE193,'RIPARTIZIONE FORZE SISMICHE'!$G$77,0)+IF('Foglio deposito'!$AF$183='Foglio deposito'!AE193,'RIPARTIZIONE FORZE SISMICHE'!$G$78,0)+IF('Foglio deposito'!$AF$184='Foglio deposito'!AE193,'RIPARTIZIONE FORZE SISMICHE'!$G$79,0)+IF('Foglio deposito'!$AF$185='Foglio deposito'!AE193,'RIPARTIZIONE FORZE SISMICHE'!$G$80,0)+IF('Foglio deposito'!$AF$186='Foglio deposito'!AE193,'RIPARTIZIONE FORZE SISMICHE'!$G$81,0)+IF('Foglio deposito'!$AF$187='Foglio deposito'!AE193,'RIPARTIZIONE FORZE SISMICHE'!$G$82,0)+IF('Foglio deposito'!$AF$188='Foglio deposito'!AE193,'RIPARTIZIONE FORZE SISMICHE'!$G$83,0)+IF('Foglio deposito'!$AF$189='Foglio deposito'!AE193,'RIPARTIZIONE FORZE SISMICHE'!$G$84,0)+IF('Foglio deposito'!$AF$190='Foglio deposito'!AE193,'RIPARTIZIONE FORZE SISMICHE'!$G$85,0)+IF('Foglio deposito'!$AF$191='Foglio deposito'!AE193,'RIPARTIZIONE FORZE SISMICHE'!$G$86,0)+IF('Foglio deposito'!$AF$192='Foglio deposito'!AE193,'RIPARTIZIONE FORZE SISMICHE'!$G$87,0)+IF('Foglio deposito'!$AF$193='Foglio deposito'!AE193,'RIPARTIZIONE FORZE SISMICHE'!$G$88,0)+IF('Foglio deposito'!$AF$194='Foglio deposito'!AE193,'RIPARTIZIONE FORZE SISMICHE'!$G$89,0)+IF('Foglio deposito'!$AF$195='Foglio deposito'!AE193,'RIPARTIZIONE FORZE SISMICHE'!$G$90,0)+IF('Foglio deposito'!$AF$196='Foglio deposito'!AE193,'RIPARTIZIONE FORZE SISMICHE'!$G$91,0)+IF('Foglio deposito'!$AF$197='Foglio deposito'!AE193,'RIPARTIZIONE FORZE SISMICHE'!$G$92,0)+IF('Foglio deposito'!$AF$198='Foglio deposito'!AE193,'RIPARTIZIONE FORZE SISMICHE'!$G$93,0)+IF('Foglio deposito'!$AF$199='Foglio deposito'!AE193,'RIPARTIZIONE FORZE SISMICHE'!$G$94,0)+IF('Foglio deposito'!$AF$200='Foglio deposito'!AE193,'RIPARTIZIONE FORZE SISMICHE'!$G$95,0)+IF('Foglio deposito'!$AF$201='Foglio deposito'!AE193,'RIPARTIZIONE FORZE SISMICHE'!$G$96,0)+IF('Foglio deposito'!$AF$202='Foglio deposito'!AE193,'RIPARTIZIONE FORZE SISMICHE'!$G$97,0)+IF('Foglio deposito'!$AF$203='Foglio deposito'!AE193,'RIPARTIZIONE FORZE SISMICHE'!$G$98,0)+IF('Foglio deposito'!$AF$204='Foglio deposito'!AE193,'RIPARTIZIONE FORZE SISMICHE'!$G$99,0)+IF('Foglio deposito'!$AF$205='Foglio deposito'!AE193,'RIPARTIZIONE FORZE SISMICHE'!$G$100,0)+IF('Foglio deposito'!$AF$206='Foglio deposito'!AE193,'RIPARTIZIONE FORZE SISMICHE'!$G$101,0)+IF('Foglio deposito'!$AF$207='Foglio deposito'!AE193,'RIPARTIZIONE FORZE SISMICHE'!$G$102,0)+IF('Foglio deposito'!$AF$208='Foglio deposito'!AE193,'RIPARTIZIONE FORZE SISMICHE'!$G$103,0)</f>
        <v>0</v>
      </c>
      <c r="Z193" s="142">
        <f>IF('Foglio deposito'!$AF$169='Foglio deposito'!AE193,'RIPARTIZIONE FORZE SISMICHE'!$H$64,0)+IF('Foglio deposito'!$AF$170='Foglio deposito'!AE193,'RIPARTIZIONE FORZE SISMICHE'!$H$65,0)+IF('Foglio deposito'!$AF$171='Foglio deposito'!AE193,'RIPARTIZIONE FORZE SISMICHE'!$H$66,0)+IF('Foglio deposito'!$AF$172='Foglio deposito'!AE193,'RIPARTIZIONE FORZE SISMICHE'!$H$67,0)+IF('Foglio deposito'!$AF$173='Foglio deposito'!AE193,'RIPARTIZIONE FORZE SISMICHE'!$H$67,0)+IF('Foglio deposito'!$AF$174='Foglio deposito'!AE193,'RIPARTIZIONE FORZE SISMICHE'!$H$69,0)+IF('Foglio deposito'!$AF$175='Foglio deposito'!AE193,'RIPARTIZIONE FORZE SISMICHE'!$H$70,0)+IF('Foglio deposito'!$AF$176='Foglio deposito'!AE193,'RIPARTIZIONE FORZE SISMICHE'!$H$71,0)+IF('Foglio deposito'!$AF$177='Foglio deposito'!AE193,'RIPARTIZIONE FORZE SISMICHE'!$H$72,0)+IF('Foglio deposito'!$AF$178='Foglio deposito'!AE193,'RIPARTIZIONE FORZE SISMICHE'!$H$73,0)+IF('Foglio deposito'!$AF$179='Foglio deposito'!AE193,'RIPARTIZIONE FORZE SISMICHE'!$H$74,0)+IF('Foglio deposito'!$AF$180='Foglio deposito'!AE193,'RIPARTIZIONE FORZE SISMICHE'!$H$75,0)+IF('Foglio deposito'!$AF$181='Foglio deposito'!AE193,'RIPARTIZIONE FORZE SISMICHE'!$H$76,0)+IF('Foglio deposito'!$AF$182='Foglio deposito'!AE193,'RIPARTIZIONE FORZE SISMICHE'!$H$77,0)+IF('Foglio deposito'!$AF$183='Foglio deposito'!AE193,'RIPARTIZIONE FORZE SISMICHE'!$H$78,0)+IF('Foglio deposito'!$AF$184='Foglio deposito'!AE193,'RIPARTIZIONE FORZE SISMICHE'!$H$79,0)+IF('Foglio deposito'!$AF$185='Foglio deposito'!AE193,'RIPARTIZIONE FORZE SISMICHE'!$H$80,0)+IF('Foglio deposito'!$AF$186='Foglio deposito'!AE193,'RIPARTIZIONE FORZE SISMICHE'!$H$81,0)+IF('Foglio deposito'!$AF$187='Foglio deposito'!AE193,'RIPARTIZIONE FORZE SISMICHE'!$H$82,0)+IF('Foglio deposito'!$AF$188='Foglio deposito'!AE193,'RIPARTIZIONE FORZE SISMICHE'!$H$83,0)+IF('Foglio deposito'!$AF$189='Foglio deposito'!AE193,'RIPARTIZIONE FORZE SISMICHE'!$H$84,0)+IF('Foglio deposito'!$AF$190='Foglio deposito'!AE193,'RIPARTIZIONE FORZE SISMICHE'!$H$85,0)+IF('Foglio deposito'!$AF$191='Foglio deposito'!AE193,'RIPARTIZIONE FORZE SISMICHE'!$H$86,0)+IF('Foglio deposito'!$AF$192='Foglio deposito'!AE193,'RIPARTIZIONE FORZE SISMICHE'!$H$87,0)+IF('Foglio deposito'!$AF$193='Foglio deposito'!AE193,'RIPARTIZIONE FORZE SISMICHE'!$H$88,0)+IF('Foglio deposito'!$AF$194='Foglio deposito'!AE193,'RIPARTIZIONE FORZE SISMICHE'!$H$89,0)+IF('Foglio deposito'!$AF$195='Foglio deposito'!AE193,'RIPARTIZIONE FORZE SISMICHE'!$H$90,0)+IF('Foglio deposito'!$AF$196='Foglio deposito'!AE193,'RIPARTIZIONE FORZE SISMICHE'!$H$91,0)+IF('Foglio deposito'!$AF$197='Foglio deposito'!AE193,'RIPARTIZIONE FORZE SISMICHE'!$H$92,0)+IF('Foglio deposito'!$AF$198='Foglio deposito'!AE193,'RIPARTIZIONE FORZE SISMICHE'!$H$93,0)+IF('Foglio deposito'!$AF$199='Foglio deposito'!AE193,'RIPARTIZIONE FORZE SISMICHE'!$H$94,0)+IF('Foglio deposito'!$AF$200='Foglio deposito'!AE193,'RIPARTIZIONE FORZE SISMICHE'!$H$95,0)+IF('Foglio deposito'!$AF$201='Foglio deposito'!AE193,'RIPARTIZIONE FORZE SISMICHE'!$H$96,0)+IF('Foglio deposito'!$AF$202='Foglio deposito'!AE193,'RIPARTIZIONE FORZE SISMICHE'!$H$97,0)+IF('Foglio deposito'!$AF$203='Foglio deposito'!AE193,'RIPARTIZIONE FORZE SISMICHE'!$H$98,0)+IF('Foglio deposito'!$AF$204='Foglio deposito'!AE193,'RIPARTIZIONE FORZE SISMICHE'!$H$99,0)+IF('Foglio deposito'!$AF$205='Foglio deposito'!AE193,'RIPARTIZIONE FORZE SISMICHE'!$H$100,0)+IF('Foglio deposito'!$AF$206='Foglio deposito'!AE193,'RIPARTIZIONE FORZE SISMICHE'!$H$101,0)+IF('Foglio deposito'!$AF$207='Foglio deposito'!AE193,'RIPARTIZIONE FORZE SISMICHE'!$H$102,0)+IF('Foglio deposito'!$AF$208='Foglio deposito'!AE193,'RIPARTIZIONE FORZE SISMICHE'!$H$103,0)</f>
        <v>0</v>
      </c>
      <c r="AB193" s="354">
        <f>'DATI STRUTTURA'!B45</f>
        <v>24</v>
      </c>
      <c r="AC193" s="359">
        <f>'DATI STRUTTURA'!H94</f>
        <v>0</v>
      </c>
      <c r="AE193" s="362">
        <f>'DATI STRUTTURA'!B46</f>
        <v>25</v>
      </c>
      <c r="AF193" s="364">
        <f>'DATI STRUTTURA'!H95</f>
        <v>0</v>
      </c>
      <c r="AJ193" s="490">
        <f>IF('Foglio deposito'!$AF$169='Foglio deposito'!AE193,'Foglio deposito'!$N$118,0)+IF('Foglio deposito'!$AF$170='Foglio deposito'!AE193,'Foglio deposito'!$N$119,0)+IF('Foglio deposito'!$AF$171='Foglio deposito'!AE193,'Foglio deposito'!$N$120,0)+IF('Foglio deposito'!$AF$172='Foglio deposito'!AE193,'Foglio deposito'!$N$121,0)+IF('Foglio deposito'!$AF$173='Foglio deposito'!AE193,'Foglio deposito'!$N$122,0)+IF('Foglio deposito'!$AF$174='Foglio deposito'!AE193,'Foglio deposito'!$N$123,0)+IF('Foglio deposito'!$AF$175='Foglio deposito'!AE193,'Foglio deposito'!$N$124,0)+IF('Foglio deposito'!$AF$176='Foglio deposito'!AE193,'Foglio deposito'!$N$125,0)+IF('Foglio deposito'!$AF$177='Foglio deposito'!AE193,'Foglio deposito'!$N$126,0)+IF('Foglio deposito'!$AF$178='Foglio deposito'!AE193,'Foglio deposito'!$N$127,0)+IF('Foglio deposito'!$AF$179='Foglio deposito'!AE193,'Foglio deposito'!$N$128,0)+IF('Foglio deposito'!$AF$180='Foglio deposito'!AE193,'Foglio deposito'!$N$129,0)+IF('Foglio deposito'!$AF$181='Foglio deposito'!AE193,'Foglio deposito'!$N$130,0)+IF('Foglio deposito'!$AF$182='Foglio deposito'!AE193,'Foglio deposito'!$N$131,0)+IF('Foglio deposito'!$AF$183='Foglio deposito'!AE193,'Foglio deposito'!$N$132,0)+IF('Foglio deposito'!$AF$184='Foglio deposito'!AE193,'Foglio deposito'!$N$133,0)+IF('Foglio deposito'!$AF$185='Foglio deposito'!AE193,'Foglio deposito'!$N$134,0)+IF('Foglio deposito'!$AF$186='Foglio deposito'!AE193,'Foglio deposito'!$N$135,0)+IF('Foglio deposito'!$AF$187='Foglio deposito'!AE193,'Foglio deposito'!$N$136,0)+IF('Foglio deposito'!$AF$188='Foglio deposito'!AE193,'Foglio deposito'!$N$137,0)+IF('Foglio deposito'!$AF$189='Foglio deposito'!AE193,'Foglio deposito'!$N$138,0)+IF('Foglio deposito'!$AF$190='Foglio deposito'!AE193,'Foglio deposito'!$N$139,0)+IF('Foglio deposito'!$AF$191='Foglio deposito'!AE193,'Foglio deposito'!$N$140,0)+IF('Foglio deposito'!$AF$192='Foglio deposito'!AE193,'Foglio deposito'!$N$141,0)+IF('Foglio deposito'!$AF$193='Foglio deposito'!AE193,'Foglio deposito'!$N$142,0)+IF('Foglio deposito'!$AF$194='Foglio deposito'!AE193,'Foglio deposito'!$N$144,0)+IF('Foglio deposito'!$AF$195='Foglio deposito'!AE193,'Foglio deposito'!$N$143,0)+IF('Foglio deposito'!$AF$196='Foglio deposito'!AE193,'Foglio deposito'!$N$145,0)+IF('Foglio deposito'!$AF$197='Foglio deposito'!AE193,'Foglio deposito'!$N$146,0)+IF('Foglio deposito'!$AF$198='Foglio deposito'!AE193,'Foglio deposito'!$N$147,0)+IF('Foglio deposito'!$AF$199='Foglio deposito'!AE193,'Foglio deposito'!$N$148,0)+IF('Foglio deposito'!$AF$200='Foglio deposito'!AE193,'Foglio deposito'!$N$149,0)+IF('Foglio deposito'!$AF$201='Foglio deposito'!AE193,'Foglio deposito'!$N$150,0)+IF('Foglio deposito'!$AF$202='Foglio deposito'!AE193,'Foglio deposito'!$N$151,0)+IF('Foglio deposito'!$AF$203='Foglio deposito'!AE193,'Foglio deposito'!$N$152,0)+IF('Foglio deposito'!$AF$204='Foglio deposito'!AE193,'Foglio deposito'!$N$153,0)+IF('Foglio deposito'!$AF$205='Foglio deposito'!AE193,'Foglio deposito'!$N$154,0)+IF('Foglio deposito'!$AF$206='Foglio deposito'!AE193,'Foglio deposito'!$N$155,0)+IF('Foglio deposito'!$AF$207='Foglio deposito'!AE193,'Foglio deposito'!$N$156,0)+IF('Foglio deposito'!$AF$208='Foglio deposito'!AE193,'Foglio deposito'!$N$157,0)+'DATI STRUTTURA'!J46</f>
        <v>0</v>
      </c>
      <c r="AK193" s="490">
        <f>'Foglio deposito'!N142</f>
        <v>0</v>
      </c>
    </row>
    <row r="194" spans="2:37" x14ac:dyDescent="0.25">
      <c r="B194" s="161"/>
      <c r="D194" s="161"/>
      <c r="G194" s="97"/>
      <c r="H194" s="97"/>
      <c r="I194" s="96"/>
      <c r="K194" s="116"/>
      <c r="L194" s="116"/>
      <c r="M194" s="115"/>
      <c r="O194" s="5"/>
      <c r="Q194" s="5"/>
      <c r="T194" s="357">
        <f>'RIPARTIZIONE FORZE SISMICHE'!E44+IF('Foglio deposito'!$AF$169='Foglio deposito'!AE194,'RIPARTIZIONE FORZE SISMICHE'!$E$64,0)+IF('Foglio deposito'!$AF$170='Foglio deposito'!AE194,'RIPARTIZIONE FORZE SISMICHE'!$E$65,0)+IF('Foglio deposito'!$AF$171='Foglio deposito'!AE194,'RIPARTIZIONE FORZE SISMICHE'!$E$66,0)+IF('Foglio deposito'!$AF$172='Foglio deposito'!AE194,'RIPARTIZIONE FORZE SISMICHE'!$E$67,0)+IF('Foglio deposito'!$AF$173='Foglio deposito'!AE194,'RIPARTIZIONE FORZE SISMICHE'!$E$68,0)+IF('Foglio deposito'!$AF$174='Foglio deposito'!AE194,'RIPARTIZIONE FORZE SISMICHE'!$E$69,0)+IF('Foglio deposito'!$AF$175='Foglio deposito'!AE194,'RIPARTIZIONE FORZE SISMICHE'!$E$70,0)+IF('Foglio deposito'!$AF$176='Foglio deposito'!AE194,'RIPARTIZIONE FORZE SISMICHE'!$E$71,0)+IF('Foglio deposito'!$AF$177='Foglio deposito'!AE194,'RIPARTIZIONE FORZE SISMICHE'!$E$72,0)+IF('Foglio deposito'!$AF$178='Foglio deposito'!AE194,'RIPARTIZIONE FORZE SISMICHE'!$E$73,0)+IF('Foglio deposito'!$AF$179='Foglio deposito'!AE194,'RIPARTIZIONE FORZE SISMICHE'!$E$74,0)+IF('Foglio deposito'!$AF$180='Foglio deposito'!AE194,'RIPARTIZIONE FORZE SISMICHE'!$E$75,0)+IF('Foglio deposito'!$AF$181='Foglio deposito'!AE194,'RIPARTIZIONE FORZE SISMICHE'!$E$76,0)+IF('Foglio deposito'!$AF$182='Foglio deposito'!AE194,'RIPARTIZIONE FORZE SISMICHE'!$E$77,0)+IF('Foglio deposito'!$AF$183='Foglio deposito'!AE194,'RIPARTIZIONE FORZE SISMICHE'!$E$78,0)+IF('Foglio deposito'!$AF$184='Foglio deposito'!AE194,'RIPARTIZIONE FORZE SISMICHE'!$E$79,0)+IF('Foglio deposito'!$AF$185='Foglio deposito'!AE194,'RIPARTIZIONE FORZE SISMICHE'!$E$80,0)+IF('Foglio deposito'!$AF$186='Foglio deposito'!AE194,'RIPARTIZIONE FORZE SISMICHE'!$E$81,0)+IF('Foglio deposito'!$AF$187='Foglio deposito'!AE194,'RIPARTIZIONE FORZE SISMICHE'!$E$82,0)+IF('Foglio deposito'!$AF$188='Foglio deposito'!AE194,'RIPARTIZIONE FORZE SISMICHE'!$E$83,0)+IF('Foglio deposito'!$AF$189='Foglio deposito'!AE194,'RIPARTIZIONE FORZE SISMICHE'!$E$84,0)+IF('Foglio deposito'!$AF$190='Foglio deposito'!AE194,'RIPARTIZIONE FORZE SISMICHE'!$E$85,0)+IF('Foglio deposito'!$AF$191='Foglio deposito'!AE194,'RIPARTIZIONE FORZE SISMICHE'!$E$86,0)+IF('Foglio deposito'!$AF$192='Foglio deposito'!AE194,'RIPARTIZIONE FORZE SISMICHE'!$E$87,0)+IF('Foglio deposito'!$AF$193='Foglio deposito'!AE194,'RIPARTIZIONE FORZE SISMICHE'!$E$88,0)+IF('Foglio deposito'!$AF$194='Foglio deposito'!AE194,'RIPARTIZIONE FORZE SISMICHE'!$E$89,0)+IF('Foglio deposito'!$AF$195='Foglio deposito'!AE194,'RIPARTIZIONE FORZE SISMICHE'!$E$90,0)+IF('Foglio deposito'!$AF$196='Foglio deposito'!AE194,'RIPARTIZIONE FORZE SISMICHE'!$E$91,0)+IF('Foglio deposito'!$AF$197='Foglio deposito'!AE194,'RIPARTIZIONE FORZE SISMICHE'!$E$92,0)+IF('Foglio deposito'!$AF$198='Foglio deposito'!AE194,'RIPARTIZIONE FORZE SISMICHE'!$E$93,0)+IF('Foglio deposito'!$AF$199='Foglio deposito'!AE194,'RIPARTIZIONE FORZE SISMICHE'!$E$94,0)+IF('Foglio deposito'!$AF$200='Foglio deposito'!AE194,'RIPARTIZIONE FORZE SISMICHE'!$E$95,0)+IF('Foglio deposito'!$AF$201='Foglio deposito'!AE194,'RIPARTIZIONE FORZE SISMICHE'!$E$96,0)+IF('Foglio deposito'!$AF$202='Foglio deposito'!AE194,'RIPARTIZIONE FORZE SISMICHE'!$E$97,0)+IF('Foglio deposito'!$AF$203='Foglio deposito'!AE194,'RIPARTIZIONE FORZE SISMICHE'!$E$98,0)+IF('Foglio deposito'!$AF$204='Foglio deposito'!AE194,'RIPARTIZIONE FORZE SISMICHE'!$E$99,0)+IF('Foglio deposito'!$AF$205='Foglio deposito'!AE194,'RIPARTIZIONE FORZE SISMICHE'!$E$100,0)+IF('Foglio deposito'!$AF$206='Foglio deposito'!AE194,'RIPARTIZIONE FORZE SISMICHE'!$E$101,0)+IF('Foglio deposito'!$AF$207='Foglio deposito'!AE194,'RIPARTIZIONE FORZE SISMICHE'!$E$102,0)+IF('Foglio deposito'!$AF$208='Foglio deposito'!AE194,'RIPARTIZIONE FORZE SISMICHE'!$E$103,0)</f>
        <v>0</v>
      </c>
      <c r="U194" s="356">
        <f>'RIPARTIZIONE FORZE SISMICHE'!F44+IF('Foglio deposito'!$AF$169='Foglio deposito'!AE194,'RIPARTIZIONE FORZE SISMICHE'!$F$64,0)+IF('Foglio deposito'!$AF$170='Foglio deposito'!AE194,'RIPARTIZIONE FORZE SISMICHE'!$F$65,0)+IF('Foglio deposito'!$AF$171='Foglio deposito'!AE194,'RIPARTIZIONE FORZE SISMICHE'!$F$66,0)+IF('Foglio deposito'!$AF$172='Foglio deposito'!AE194,'RIPARTIZIONE FORZE SISMICHE'!$F$67,0)+IF('Foglio deposito'!$AF$173='Foglio deposito'!AE194,'RIPARTIZIONE FORZE SISMICHE'!$F$68,0)+IF('Foglio deposito'!$AF$174='Foglio deposito'!AE194,'RIPARTIZIONE FORZE SISMICHE'!$F$69,0)+IF('Foglio deposito'!$AF$175='Foglio deposito'!AE194,'RIPARTIZIONE FORZE SISMICHE'!$F$70,0)+IF('Foglio deposito'!$AF$176='Foglio deposito'!AE194,'RIPARTIZIONE FORZE SISMICHE'!$F$71,0)+IF('Foglio deposito'!$AF$177='Foglio deposito'!AE194,'RIPARTIZIONE FORZE SISMICHE'!$F$72,0)+IF('Foglio deposito'!$AF$178='Foglio deposito'!AE194,'RIPARTIZIONE FORZE SISMICHE'!$F$73,0)+IF('Foglio deposito'!$AF$179='Foglio deposito'!AE194,'RIPARTIZIONE FORZE SISMICHE'!$F$74,0)+IF('Foglio deposito'!$AF$180='Foglio deposito'!AE194,'RIPARTIZIONE FORZE SISMICHE'!$F$75,0)+IF('Foglio deposito'!$AF$181='Foglio deposito'!AE194,'RIPARTIZIONE FORZE SISMICHE'!$F$76,0)+IF('Foglio deposito'!$AF$182='Foglio deposito'!AE194,'RIPARTIZIONE FORZE SISMICHE'!$F$77,0)+IF('Foglio deposito'!$AF$183='Foglio deposito'!AE194,'RIPARTIZIONE FORZE SISMICHE'!$F$78,0)+IF('Foglio deposito'!$AF$184='Foglio deposito'!AE194,'RIPARTIZIONE FORZE SISMICHE'!$F$79,0)+IF('Foglio deposito'!$AF$185='Foglio deposito'!AE194,'RIPARTIZIONE FORZE SISMICHE'!$F$80,0)+IF('Foglio deposito'!$AF$186='Foglio deposito'!AE194,'RIPARTIZIONE FORZE SISMICHE'!$F$81,0)+IF('Foglio deposito'!$AF$187='Foglio deposito'!AE194,'RIPARTIZIONE FORZE SISMICHE'!$F$82,0)+IF('Foglio deposito'!$AF$188='Foglio deposito'!AE194,'RIPARTIZIONE FORZE SISMICHE'!$F$83,0)+IF('Foglio deposito'!$AF$189='Foglio deposito'!AE194,'RIPARTIZIONE FORZE SISMICHE'!$F$84,0)+IF('Foglio deposito'!$AF$190='Foglio deposito'!AE194,'RIPARTIZIONE FORZE SISMICHE'!$F$85,0)+IF('Foglio deposito'!$AF$191='Foglio deposito'!AE194,'RIPARTIZIONE FORZE SISMICHE'!$F$86,0)+IF('Foglio deposito'!$AF$192='Foglio deposito'!AE194,'RIPARTIZIONE FORZE SISMICHE'!$F$87,0)+IF('Foglio deposito'!$AF$193='Foglio deposito'!AE194,'RIPARTIZIONE FORZE SISMICHE'!$F$88,0)+IF('Foglio deposito'!$AF$194='Foglio deposito'!AE194,'RIPARTIZIONE FORZE SISMICHE'!$F$89,0)+IF('Foglio deposito'!$AF$195='Foglio deposito'!AE194,'RIPARTIZIONE FORZE SISMICHE'!$F$90,0)+IF('Foglio deposito'!$AF$196='Foglio deposito'!AE194,'RIPARTIZIONE FORZE SISMICHE'!$F$91,0)+IF('Foglio deposito'!$AF$197='Foglio deposito'!AE194,'RIPARTIZIONE FORZE SISMICHE'!$F$92,0)+IF('Foglio deposito'!$AF$198='Foglio deposito'!AE194,'RIPARTIZIONE FORZE SISMICHE'!$F$93,0)+IF('Foglio deposito'!$AF$199='Foglio deposito'!AE194,'RIPARTIZIONE FORZE SISMICHE'!$F$94,0)+IF('Foglio deposito'!$AF$200='Foglio deposito'!AE194,'RIPARTIZIONE FORZE SISMICHE'!$F$95,0)+IF('Foglio deposito'!$AF$201='Foglio deposito'!AE194,'RIPARTIZIONE FORZE SISMICHE'!$F$96,0)+IF('Foglio deposito'!$AF$202='Foglio deposito'!AE194,'RIPARTIZIONE FORZE SISMICHE'!$F$97,0)+IF('Foglio deposito'!$AF$203='Foglio deposito'!AE194,'RIPARTIZIONE FORZE SISMICHE'!$F$98,0)+IF('Foglio deposito'!$AF$204='Foglio deposito'!AE194,'RIPARTIZIONE FORZE SISMICHE'!$F$99,0)+IF('Foglio deposito'!$AF$205='Foglio deposito'!AE194,'RIPARTIZIONE FORZE SISMICHE'!$F$100,0)+IF('Foglio deposito'!$AF$206='Foglio deposito'!AE194,'RIPARTIZIONE FORZE SISMICHE'!$F$101,0)+IF('Foglio deposito'!$AF$207='Foglio deposito'!AE194,'RIPARTIZIONE FORZE SISMICHE'!$F$102,0)+IF('Foglio deposito'!$AF$208='Foglio deposito'!AE194,'RIPARTIZIONE FORZE SISMICHE'!$F$103,0)</f>
        <v>0</v>
      </c>
      <c r="V194" s="357">
        <f>'RIPARTIZIONE FORZE SISMICHE'!G44+IF('Foglio deposito'!$AF$169='Foglio deposito'!AE194,'RIPARTIZIONE FORZE SISMICHE'!$G$64,0)+IF('Foglio deposito'!$AF$170='Foglio deposito'!AE194,'RIPARTIZIONE FORZE SISMICHE'!$G$65,0)+IF('Foglio deposito'!$AF$171='Foglio deposito'!AE194,'RIPARTIZIONE FORZE SISMICHE'!$G$66,0)+IF('Foglio deposito'!$AF$172='Foglio deposito'!AE194,'RIPARTIZIONE FORZE SISMICHE'!$G$67,0)+IF('Foglio deposito'!$AF$173='Foglio deposito'!AE194,'RIPARTIZIONE FORZE SISMICHE'!$G$68,0)+IF('Foglio deposito'!$AF$174='Foglio deposito'!AE194,'RIPARTIZIONE FORZE SISMICHE'!$G$69,0)+IF('Foglio deposito'!$AF$175='Foglio deposito'!AE194,'RIPARTIZIONE FORZE SISMICHE'!$G$70,0)+IF('Foglio deposito'!$AF$176='Foglio deposito'!AE194,'RIPARTIZIONE FORZE SISMICHE'!$G$71,0)+IF('Foglio deposito'!$AF$177='Foglio deposito'!AE194,'RIPARTIZIONE FORZE SISMICHE'!$G$72,0)+IF('Foglio deposito'!$AF$178='Foglio deposito'!AE194,'RIPARTIZIONE FORZE SISMICHE'!$G$73,0)+IF('Foglio deposito'!$AF$179='Foglio deposito'!AE194,'RIPARTIZIONE FORZE SISMICHE'!$G$74,0)+IF('Foglio deposito'!$AF$180='Foglio deposito'!AE194,'RIPARTIZIONE FORZE SISMICHE'!$G$75,0)+IF('Foglio deposito'!$AF$181='Foglio deposito'!AE194,'RIPARTIZIONE FORZE SISMICHE'!$G$76,0)+IF('Foglio deposito'!$AF$182='Foglio deposito'!AE194,'RIPARTIZIONE FORZE SISMICHE'!$G$77,0)+IF('Foglio deposito'!$AF$183='Foglio deposito'!AE194,'RIPARTIZIONE FORZE SISMICHE'!$G$78,0)+IF('Foglio deposito'!$AF$184='Foglio deposito'!AE194,'RIPARTIZIONE FORZE SISMICHE'!$G$79,0)+IF('Foglio deposito'!$AF$185='Foglio deposito'!AE194,'RIPARTIZIONE FORZE SISMICHE'!$G$80,0)+IF('Foglio deposito'!$AF$186='Foglio deposito'!AE194,'RIPARTIZIONE FORZE SISMICHE'!$G$81,0)+IF('Foglio deposito'!$AF$187='Foglio deposito'!AE194,'RIPARTIZIONE FORZE SISMICHE'!$G$82,0)+IF('Foglio deposito'!$AF$188='Foglio deposito'!AE194,'RIPARTIZIONE FORZE SISMICHE'!$G$83,0)+IF('Foglio deposito'!$AF$189='Foglio deposito'!AE194,'RIPARTIZIONE FORZE SISMICHE'!$G$84,0)+IF('Foglio deposito'!$AF$190='Foglio deposito'!AE194,'RIPARTIZIONE FORZE SISMICHE'!$G$85,0)+IF('Foglio deposito'!$AF$191='Foglio deposito'!AE194,'RIPARTIZIONE FORZE SISMICHE'!$G$86,0)+IF('Foglio deposito'!$AF$192='Foglio deposito'!AE194,'RIPARTIZIONE FORZE SISMICHE'!$G$87,0)+IF('Foglio deposito'!$AF$193='Foglio deposito'!AE194,'RIPARTIZIONE FORZE SISMICHE'!$G$88,0)+IF('Foglio deposito'!$AF$194='Foglio deposito'!AE194,'RIPARTIZIONE FORZE SISMICHE'!$G$89,0)+IF('Foglio deposito'!$AF$195='Foglio deposito'!AE194,'RIPARTIZIONE FORZE SISMICHE'!$G$90,0)+IF('Foglio deposito'!$AF$196='Foglio deposito'!AE194,'RIPARTIZIONE FORZE SISMICHE'!$G$91,0)+IF('Foglio deposito'!$AF$197='Foglio deposito'!AE194,'RIPARTIZIONE FORZE SISMICHE'!$G$92,0)+IF('Foglio deposito'!$AF$198='Foglio deposito'!AE194,'RIPARTIZIONE FORZE SISMICHE'!$G$93,0)+IF('Foglio deposito'!$AF$199='Foglio deposito'!AE194,'RIPARTIZIONE FORZE SISMICHE'!$G$94,0)+IF('Foglio deposito'!$AF$200='Foglio deposito'!AE194,'RIPARTIZIONE FORZE SISMICHE'!$G$95,0)+IF('Foglio deposito'!$AF$201='Foglio deposito'!AE194,'RIPARTIZIONE FORZE SISMICHE'!$G$96,0)+IF('Foglio deposito'!$AF$202='Foglio deposito'!AE194,'RIPARTIZIONE FORZE SISMICHE'!$G$97,0)+IF('Foglio deposito'!$AF$203='Foglio deposito'!AE194,'RIPARTIZIONE FORZE SISMICHE'!$G$98,0)+IF('Foglio deposito'!$AF$204='Foglio deposito'!AE194,'RIPARTIZIONE FORZE SISMICHE'!$G$99,0)+IF('Foglio deposito'!$AF$205='Foglio deposito'!AE194,'RIPARTIZIONE FORZE SISMICHE'!$G$100,0)+IF('Foglio deposito'!$AF$206='Foglio deposito'!AE194,'RIPARTIZIONE FORZE SISMICHE'!$G$101,0)+IF('Foglio deposito'!$AF$207='Foglio deposito'!AE194,'RIPARTIZIONE FORZE SISMICHE'!$G$102,0)+IF('Foglio deposito'!$AF$208='Foglio deposito'!AE194,'RIPARTIZIONE FORZE SISMICHE'!$G$103,0)</f>
        <v>0</v>
      </c>
      <c r="W194" s="355">
        <f>'RIPARTIZIONE FORZE SISMICHE'!H44+IF('Foglio deposito'!$AF$169='Foglio deposito'!AE194,'RIPARTIZIONE FORZE SISMICHE'!$H$64,0)+IF('Foglio deposito'!$AF$170='Foglio deposito'!AE194,'RIPARTIZIONE FORZE SISMICHE'!$H$65,0)+IF('Foglio deposito'!$AF$171='Foglio deposito'!AE194,'RIPARTIZIONE FORZE SISMICHE'!$H$66,0)+IF('Foglio deposito'!$AF$172='Foglio deposito'!AE194,'RIPARTIZIONE FORZE SISMICHE'!$H$67,0)+IF('Foglio deposito'!$AF$173='Foglio deposito'!AE194,'RIPARTIZIONE FORZE SISMICHE'!$H$67,0)+IF('Foglio deposito'!$AF$174='Foglio deposito'!AE194,'RIPARTIZIONE FORZE SISMICHE'!$H$69,0)+IF('Foglio deposito'!$AF$175='Foglio deposito'!AE194,'RIPARTIZIONE FORZE SISMICHE'!$H$70,0)+IF('Foglio deposito'!$AF$176='Foglio deposito'!AE194,'RIPARTIZIONE FORZE SISMICHE'!$H$71,0)+IF('Foglio deposito'!$AF$177='Foglio deposito'!AE194,'RIPARTIZIONE FORZE SISMICHE'!$H$72,0)+IF('Foglio deposito'!$AF$178='Foglio deposito'!AE194,'RIPARTIZIONE FORZE SISMICHE'!$H$73,0)+IF('Foglio deposito'!$AF$179='Foglio deposito'!AE194,'RIPARTIZIONE FORZE SISMICHE'!$H$74,0)+IF('Foglio deposito'!$AF$180='Foglio deposito'!AE194,'RIPARTIZIONE FORZE SISMICHE'!$H$75,0)+IF('Foglio deposito'!$AF$181='Foglio deposito'!AE194,'RIPARTIZIONE FORZE SISMICHE'!$H$76,0)+IF('Foglio deposito'!$AF$182='Foglio deposito'!AE194,'RIPARTIZIONE FORZE SISMICHE'!$H$77,0)+IF('Foglio deposito'!$AF$183='Foglio deposito'!AE194,'RIPARTIZIONE FORZE SISMICHE'!$H$78,0)+IF('Foglio deposito'!$AF$184='Foglio deposito'!AE194,'RIPARTIZIONE FORZE SISMICHE'!$H$79,0)+IF('Foglio deposito'!$AF$185='Foglio deposito'!AE194,'RIPARTIZIONE FORZE SISMICHE'!$H$80,0)+IF('Foglio deposito'!$AF$186='Foglio deposito'!AE194,'RIPARTIZIONE FORZE SISMICHE'!$H$81,0)+IF('Foglio deposito'!$AF$187='Foglio deposito'!AE194,'RIPARTIZIONE FORZE SISMICHE'!$H$82,0)+IF('Foglio deposito'!$AF$188='Foglio deposito'!AE194,'RIPARTIZIONE FORZE SISMICHE'!$H$83,0)+IF('Foglio deposito'!$AF$189='Foglio deposito'!AE194,'RIPARTIZIONE FORZE SISMICHE'!$H$84,0)+IF('Foglio deposito'!$AF$190='Foglio deposito'!AE194,'RIPARTIZIONE FORZE SISMICHE'!$H$85,0)+IF('Foglio deposito'!$AF$191='Foglio deposito'!AE194,'RIPARTIZIONE FORZE SISMICHE'!$H$86,0)+IF('Foglio deposito'!$AF$192='Foglio deposito'!AE194,'RIPARTIZIONE FORZE SISMICHE'!$H$87,0)+IF('Foglio deposito'!$AF$193='Foglio deposito'!AE194,'RIPARTIZIONE FORZE SISMICHE'!$H$88,0)+IF('Foglio deposito'!$AF$194='Foglio deposito'!AE194,'RIPARTIZIONE FORZE SISMICHE'!$H$89,0)+IF('Foglio deposito'!$AF$195='Foglio deposito'!AE194,'RIPARTIZIONE FORZE SISMICHE'!$H$90,0)+IF('Foglio deposito'!$AF$196='Foglio deposito'!AE194,'RIPARTIZIONE FORZE SISMICHE'!$H$91,0)+IF('Foglio deposito'!$AF$197='Foglio deposito'!AE194,'RIPARTIZIONE FORZE SISMICHE'!$H$92,0)+IF('Foglio deposito'!$AF$198='Foglio deposito'!AE194,'RIPARTIZIONE FORZE SISMICHE'!$H$93,0)+IF('Foglio deposito'!$AF$199='Foglio deposito'!AE194,'RIPARTIZIONE FORZE SISMICHE'!$H$94,0)+IF('Foglio deposito'!$AF$200='Foglio deposito'!AE194,'RIPARTIZIONE FORZE SISMICHE'!$H$95,0)+IF('Foglio deposito'!$AF$201='Foglio deposito'!AE194,'RIPARTIZIONE FORZE SISMICHE'!$H$96,0)+IF('Foglio deposito'!$AF$202='Foglio deposito'!AE194,'RIPARTIZIONE FORZE SISMICHE'!$H$97,0)+IF('Foglio deposito'!$AF$203='Foglio deposito'!AE194,'RIPARTIZIONE FORZE SISMICHE'!$H$98,0)+IF('Foglio deposito'!$AF$204='Foglio deposito'!AE194,'RIPARTIZIONE FORZE SISMICHE'!$H$99,0)+IF('Foglio deposito'!$AF$205='Foglio deposito'!AE194,'RIPARTIZIONE FORZE SISMICHE'!$H$100,0)+IF('Foglio deposito'!$AF$206='Foglio deposito'!AE194,'RIPARTIZIONE FORZE SISMICHE'!$H$101,0)+IF('Foglio deposito'!$AF$207='Foglio deposito'!AE194,'RIPARTIZIONE FORZE SISMICHE'!$H$102,0)+IF('Foglio deposito'!$AF$208='Foglio deposito'!AE194,'RIPARTIZIONE FORZE SISMICHE'!$H$103,0)</f>
        <v>0</v>
      </c>
      <c r="X194" s="142"/>
      <c r="Y194" s="142">
        <f>IF('Foglio deposito'!$AF$169='Foglio deposito'!AE194,'RIPARTIZIONE FORZE SISMICHE'!$G$64,0)+IF('Foglio deposito'!$AF$170='Foglio deposito'!AE194,'RIPARTIZIONE FORZE SISMICHE'!$G$65,0)+IF('Foglio deposito'!$AF$171='Foglio deposito'!AE194,'RIPARTIZIONE FORZE SISMICHE'!$G$66,0)+IF('Foglio deposito'!$AF$172='Foglio deposito'!AE194,'RIPARTIZIONE FORZE SISMICHE'!$G$67,0)+IF('Foglio deposito'!$AF$173='Foglio deposito'!AE194,'RIPARTIZIONE FORZE SISMICHE'!$G$68,0)+IF('Foglio deposito'!$AF$174='Foglio deposito'!AE194,'RIPARTIZIONE FORZE SISMICHE'!$G$69,0)+IF('Foglio deposito'!$AF$175='Foglio deposito'!AE194,'RIPARTIZIONE FORZE SISMICHE'!$G$70,0)+IF('Foglio deposito'!$AF$176='Foglio deposito'!AE194,'RIPARTIZIONE FORZE SISMICHE'!$G$71,0)+IF('Foglio deposito'!$AF$177='Foglio deposito'!AE194,'RIPARTIZIONE FORZE SISMICHE'!$G$72,0)+IF('Foglio deposito'!$AF$178='Foglio deposito'!AE194,'RIPARTIZIONE FORZE SISMICHE'!$G$73,0)+IF('Foglio deposito'!$AF$179='Foglio deposito'!AE194,'RIPARTIZIONE FORZE SISMICHE'!$G$74,0)+IF('Foglio deposito'!$AF$180='Foglio deposito'!AE194,'RIPARTIZIONE FORZE SISMICHE'!$G$75,0)+IF('Foglio deposito'!$AF$181='Foglio deposito'!AE194,'RIPARTIZIONE FORZE SISMICHE'!$G$76,0)+IF('Foglio deposito'!$AF$182='Foglio deposito'!AE194,'RIPARTIZIONE FORZE SISMICHE'!$G$77,0)+IF('Foglio deposito'!$AF$183='Foglio deposito'!AE194,'RIPARTIZIONE FORZE SISMICHE'!$G$78,0)+IF('Foglio deposito'!$AF$184='Foglio deposito'!AE194,'RIPARTIZIONE FORZE SISMICHE'!$G$79,0)+IF('Foglio deposito'!$AF$185='Foglio deposito'!AE194,'RIPARTIZIONE FORZE SISMICHE'!$G$80,0)+IF('Foglio deposito'!$AF$186='Foglio deposito'!AE194,'RIPARTIZIONE FORZE SISMICHE'!$G$81,0)+IF('Foglio deposito'!$AF$187='Foglio deposito'!AE194,'RIPARTIZIONE FORZE SISMICHE'!$G$82,0)+IF('Foglio deposito'!$AF$188='Foglio deposito'!AE194,'RIPARTIZIONE FORZE SISMICHE'!$G$83,0)+IF('Foglio deposito'!$AF$189='Foglio deposito'!AE194,'RIPARTIZIONE FORZE SISMICHE'!$G$84,0)+IF('Foglio deposito'!$AF$190='Foglio deposito'!AE194,'RIPARTIZIONE FORZE SISMICHE'!$G$85,0)+IF('Foglio deposito'!$AF$191='Foglio deposito'!AE194,'RIPARTIZIONE FORZE SISMICHE'!$G$86,0)+IF('Foglio deposito'!$AF$192='Foglio deposito'!AE194,'RIPARTIZIONE FORZE SISMICHE'!$G$87,0)+IF('Foglio deposito'!$AF$193='Foglio deposito'!AE194,'RIPARTIZIONE FORZE SISMICHE'!$G$88,0)+IF('Foglio deposito'!$AF$194='Foglio deposito'!AE194,'RIPARTIZIONE FORZE SISMICHE'!$G$89,0)+IF('Foglio deposito'!$AF$195='Foglio deposito'!AE194,'RIPARTIZIONE FORZE SISMICHE'!$G$90,0)+IF('Foglio deposito'!$AF$196='Foglio deposito'!AE194,'RIPARTIZIONE FORZE SISMICHE'!$G$91,0)+IF('Foglio deposito'!$AF$197='Foglio deposito'!AE194,'RIPARTIZIONE FORZE SISMICHE'!$G$92,0)+IF('Foglio deposito'!$AF$198='Foglio deposito'!AE194,'RIPARTIZIONE FORZE SISMICHE'!$G$93,0)+IF('Foglio deposito'!$AF$199='Foglio deposito'!AE194,'RIPARTIZIONE FORZE SISMICHE'!$G$94,0)+IF('Foglio deposito'!$AF$200='Foglio deposito'!AE194,'RIPARTIZIONE FORZE SISMICHE'!$G$95,0)+IF('Foglio deposito'!$AF$201='Foglio deposito'!AE194,'RIPARTIZIONE FORZE SISMICHE'!$G$96,0)+IF('Foglio deposito'!$AF$202='Foglio deposito'!AE194,'RIPARTIZIONE FORZE SISMICHE'!$G$97,0)+IF('Foglio deposito'!$AF$203='Foglio deposito'!AE194,'RIPARTIZIONE FORZE SISMICHE'!$G$98,0)+IF('Foglio deposito'!$AF$204='Foglio deposito'!AE194,'RIPARTIZIONE FORZE SISMICHE'!$G$99,0)+IF('Foglio deposito'!$AF$205='Foglio deposito'!AE194,'RIPARTIZIONE FORZE SISMICHE'!$G$100,0)+IF('Foglio deposito'!$AF$206='Foglio deposito'!AE194,'RIPARTIZIONE FORZE SISMICHE'!$G$101,0)+IF('Foglio deposito'!$AF$207='Foglio deposito'!AE194,'RIPARTIZIONE FORZE SISMICHE'!$G$102,0)+IF('Foglio deposito'!$AF$208='Foglio deposito'!AE194,'RIPARTIZIONE FORZE SISMICHE'!$G$103,0)</f>
        <v>0</v>
      </c>
      <c r="Z194" s="142">
        <f>IF('Foglio deposito'!$AF$169='Foglio deposito'!AE194,'RIPARTIZIONE FORZE SISMICHE'!$H$64,0)+IF('Foglio deposito'!$AF$170='Foglio deposito'!AE194,'RIPARTIZIONE FORZE SISMICHE'!$H$65,0)+IF('Foglio deposito'!$AF$171='Foglio deposito'!AE194,'RIPARTIZIONE FORZE SISMICHE'!$H$66,0)+IF('Foglio deposito'!$AF$172='Foglio deposito'!AE194,'RIPARTIZIONE FORZE SISMICHE'!$H$67,0)+IF('Foglio deposito'!$AF$173='Foglio deposito'!AE194,'RIPARTIZIONE FORZE SISMICHE'!$H$67,0)+IF('Foglio deposito'!$AF$174='Foglio deposito'!AE194,'RIPARTIZIONE FORZE SISMICHE'!$H$69,0)+IF('Foglio deposito'!$AF$175='Foglio deposito'!AE194,'RIPARTIZIONE FORZE SISMICHE'!$H$70,0)+IF('Foglio deposito'!$AF$176='Foglio deposito'!AE194,'RIPARTIZIONE FORZE SISMICHE'!$H$71,0)+IF('Foglio deposito'!$AF$177='Foglio deposito'!AE194,'RIPARTIZIONE FORZE SISMICHE'!$H$72,0)+IF('Foglio deposito'!$AF$178='Foglio deposito'!AE194,'RIPARTIZIONE FORZE SISMICHE'!$H$73,0)+IF('Foglio deposito'!$AF$179='Foglio deposito'!AE194,'RIPARTIZIONE FORZE SISMICHE'!$H$74,0)+IF('Foglio deposito'!$AF$180='Foglio deposito'!AE194,'RIPARTIZIONE FORZE SISMICHE'!$H$75,0)+IF('Foglio deposito'!$AF$181='Foglio deposito'!AE194,'RIPARTIZIONE FORZE SISMICHE'!$H$76,0)+IF('Foglio deposito'!$AF$182='Foglio deposito'!AE194,'RIPARTIZIONE FORZE SISMICHE'!$H$77,0)+IF('Foglio deposito'!$AF$183='Foglio deposito'!AE194,'RIPARTIZIONE FORZE SISMICHE'!$H$78,0)+IF('Foglio deposito'!$AF$184='Foglio deposito'!AE194,'RIPARTIZIONE FORZE SISMICHE'!$H$79,0)+IF('Foglio deposito'!$AF$185='Foglio deposito'!AE194,'RIPARTIZIONE FORZE SISMICHE'!$H$80,0)+IF('Foglio deposito'!$AF$186='Foglio deposito'!AE194,'RIPARTIZIONE FORZE SISMICHE'!$H$81,0)+IF('Foglio deposito'!$AF$187='Foglio deposito'!AE194,'RIPARTIZIONE FORZE SISMICHE'!$H$82,0)+IF('Foglio deposito'!$AF$188='Foglio deposito'!AE194,'RIPARTIZIONE FORZE SISMICHE'!$H$83,0)+IF('Foglio deposito'!$AF$189='Foglio deposito'!AE194,'RIPARTIZIONE FORZE SISMICHE'!$H$84,0)+IF('Foglio deposito'!$AF$190='Foglio deposito'!AE194,'RIPARTIZIONE FORZE SISMICHE'!$H$85,0)+IF('Foglio deposito'!$AF$191='Foglio deposito'!AE194,'RIPARTIZIONE FORZE SISMICHE'!$H$86,0)+IF('Foglio deposito'!$AF$192='Foglio deposito'!AE194,'RIPARTIZIONE FORZE SISMICHE'!$H$87,0)+IF('Foglio deposito'!$AF$193='Foglio deposito'!AE194,'RIPARTIZIONE FORZE SISMICHE'!$H$88,0)+IF('Foglio deposito'!$AF$194='Foglio deposito'!AE194,'RIPARTIZIONE FORZE SISMICHE'!$H$89,0)+IF('Foglio deposito'!$AF$195='Foglio deposito'!AE194,'RIPARTIZIONE FORZE SISMICHE'!$H$90,0)+IF('Foglio deposito'!$AF$196='Foglio deposito'!AE194,'RIPARTIZIONE FORZE SISMICHE'!$H$91,0)+IF('Foglio deposito'!$AF$197='Foglio deposito'!AE194,'RIPARTIZIONE FORZE SISMICHE'!$H$92,0)+IF('Foglio deposito'!$AF$198='Foglio deposito'!AE194,'RIPARTIZIONE FORZE SISMICHE'!$H$93,0)+IF('Foglio deposito'!$AF$199='Foglio deposito'!AE194,'RIPARTIZIONE FORZE SISMICHE'!$H$94,0)+IF('Foglio deposito'!$AF$200='Foglio deposito'!AE194,'RIPARTIZIONE FORZE SISMICHE'!$H$95,0)+IF('Foglio deposito'!$AF$201='Foglio deposito'!AE194,'RIPARTIZIONE FORZE SISMICHE'!$H$96,0)+IF('Foglio deposito'!$AF$202='Foglio deposito'!AE194,'RIPARTIZIONE FORZE SISMICHE'!$H$97,0)+IF('Foglio deposito'!$AF$203='Foglio deposito'!AE194,'RIPARTIZIONE FORZE SISMICHE'!$H$98,0)+IF('Foglio deposito'!$AF$204='Foglio deposito'!AE194,'RIPARTIZIONE FORZE SISMICHE'!$H$99,0)+IF('Foglio deposito'!$AF$205='Foglio deposito'!AE194,'RIPARTIZIONE FORZE SISMICHE'!$H$100,0)+IF('Foglio deposito'!$AF$206='Foglio deposito'!AE194,'RIPARTIZIONE FORZE SISMICHE'!$H$101,0)+IF('Foglio deposito'!$AF$207='Foglio deposito'!AE194,'RIPARTIZIONE FORZE SISMICHE'!$H$102,0)+IF('Foglio deposito'!$AF$208='Foglio deposito'!AE194,'RIPARTIZIONE FORZE SISMICHE'!$H$103,0)</f>
        <v>0</v>
      </c>
      <c r="AB194" s="354">
        <f>'DATI STRUTTURA'!B46</f>
        <v>25</v>
      </c>
      <c r="AC194" s="359">
        <f>'DATI STRUTTURA'!H95</f>
        <v>0</v>
      </c>
      <c r="AE194" s="362">
        <f>'DATI STRUTTURA'!B47</f>
        <v>26</v>
      </c>
      <c r="AF194" s="364">
        <f>'DATI STRUTTURA'!H96</f>
        <v>0</v>
      </c>
      <c r="AJ194" s="490">
        <f>IF('Foglio deposito'!$AF$169='Foglio deposito'!AE194,'Foglio deposito'!$N$118,0)+IF('Foglio deposito'!$AF$170='Foglio deposito'!AE194,'Foglio deposito'!$N$119,0)+IF('Foglio deposito'!$AF$171='Foglio deposito'!AE194,'Foglio deposito'!$N$120,0)+IF('Foglio deposito'!$AF$172='Foglio deposito'!AE194,'Foglio deposito'!$N$121,0)+IF('Foglio deposito'!$AF$173='Foglio deposito'!AE194,'Foglio deposito'!$N$122,0)+IF('Foglio deposito'!$AF$174='Foglio deposito'!AE194,'Foglio deposito'!$N$123,0)+IF('Foglio deposito'!$AF$175='Foglio deposito'!AE194,'Foglio deposito'!$N$124,0)+IF('Foglio deposito'!$AF$176='Foglio deposito'!AE194,'Foglio deposito'!$N$125,0)+IF('Foglio deposito'!$AF$177='Foglio deposito'!AE194,'Foglio deposito'!$N$126,0)+IF('Foglio deposito'!$AF$178='Foglio deposito'!AE194,'Foglio deposito'!$N$127,0)+IF('Foglio deposito'!$AF$179='Foglio deposito'!AE194,'Foglio deposito'!$N$128,0)+IF('Foglio deposito'!$AF$180='Foglio deposito'!AE194,'Foglio deposito'!$N$129,0)+IF('Foglio deposito'!$AF$181='Foglio deposito'!AE194,'Foglio deposito'!$N$130,0)+IF('Foglio deposito'!$AF$182='Foglio deposito'!AE194,'Foglio deposito'!$N$131,0)+IF('Foglio deposito'!$AF$183='Foglio deposito'!AE194,'Foglio deposito'!$N$132,0)+IF('Foglio deposito'!$AF$184='Foglio deposito'!AE194,'Foglio deposito'!$N$133,0)+IF('Foglio deposito'!$AF$185='Foglio deposito'!AE194,'Foglio deposito'!$N$134,0)+IF('Foglio deposito'!$AF$186='Foglio deposito'!AE194,'Foglio deposito'!$N$135,0)+IF('Foglio deposito'!$AF$187='Foglio deposito'!AE194,'Foglio deposito'!$N$136,0)+IF('Foglio deposito'!$AF$188='Foglio deposito'!AE194,'Foglio deposito'!$N$137,0)+IF('Foglio deposito'!$AF$189='Foglio deposito'!AE194,'Foglio deposito'!$N$138,0)+IF('Foglio deposito'!$AF$190='Foglio deposito'!AE194,'Foglio deposito'!$N$139,0)+IF('Foglio deposito'!$AF$191='Foglio deposito'!AE194,'Foglio deposito'!$N$140,0)+IF('Foglio deposito'!$AF$192='Foglio deposito'!AE194,'Foglio deposito'!$N$141,0)+IF('Foglio deposito'!$AF$193='Foglio deposito'!AE194,'Foglio deposito'!$N$142,0)+IF('Foglio deposito'!$AF$194='Foglio deposito'!AE194,'Foglio deposito'!$N$144,0)+IF('Foglio deposito'!$AF$195='Foglio deposito'!AE194,'Foglio deposito'!$N$143,0)+IF('Foglio deposito'!$AF$196='Foglio deposito'!AE194,'Foglio deposito'!$N$145,0)+IF('Foglio deposito'!$AF$197='Foglio deposito'!AE194,'Foglio deposito'!$N$146,0)+IF('Foglio deposito'!$AF$198='Foglio deposito'!AE194,'Foglio deposito'!$N$147,0)+IF('Foglio deposito'!$AF$199='Foglio deposito'!AE194,'Foglio deposito'!$N$148,0)+IF('Foglio deposito'!$AF$200='Foglio deposito'!AE194,'Foglio deposito'!$N$149,0)+IF('Foglio deposito'!$AF$201='Foglio deposito'!AE194,'Foglio deposito'!$N$150,0)+IF('Foglio deposito'!$AF$202='Foglio deposito'!AE194,'Foglio deposito'!$N$151,0)+IF('Foglio deposito'!$AF$203='Foglio deposito'!AE194,'Foglio deposito'!$N$152,0)+IF('Foglio deposito'!$AF$204='Foglio deposito'!AE194,'Foglio deposito'!$N$153,0)+IF('Foglio deposito'!$AF$205='Foglio deposito'!AE194,'Foglio deposito'!$N$154,0)+IF('Foglio deposito'!$AF$206='Foglio deposito'!AE194,'Foglio deposito'!$N$155,0)+IF('Foglio deposito'!$AF$207='Foglio deposito'!AE194,'Foglio deposito'!$N$156,0)+IF('Foglio deposito'!$AF$208='Foglio deposito'!AE194,'Foglio deposito'!$N$157,0)+'DATI STRUTTURA'!J47</f>
        <v>0</v>
      </c>
      <c r="AK194" s="490">
        <f>'Foglio deposito'!N143</f>
        <v>0</v>
      </c>
    </row>
    <row r="195" spans="2:37" x14ac:dyDescent="0.25">
      <c r="B195" s="161"/>
      <c r="D195" s="161"/>
      <c r="G195" s="97"/>
      <c r="H195" s="97"/>
      <c r="I195" s="96"/>
      <c r="K195" s="116"/>
      <c r="L195" s="116"/>
      <c r="M195" s="115"/>
      <c r="O195" s="5"/>
      <c r="Q195" s="5"/>
      <c r="T195" s="357">
        <f>'RIPARTIZIONE FORZE SISMICHE'!E45+IF('Foglio deposito'!$AF$169='Foglio deposito'!AE195,'RIPARTIZIONE FORZE SISMICHE'!$E$64,0)+IF('Foglio deposito'!$AF$170='Foglio deposito'!AE195,'RIPARTIZIONE FORZE SISMICHE'!$E$65,0)+IF('Foglio deposito'!$AF$171='Foglio deposito'!AE195,'RIPARTIZIONE FORZE SISMICHE'!$E$66,0)+IF('Foglio deposito'!$AF$172='Foglio deposito'!AE195,'RIPARTIZIONE FORZE SISMICHE'!$E$67,0)+IF('Foglio deposito'!$AF$173='Foglio deposito'!AE195,'RIPARTIZIONE FORZE SISMICHE'!$E$68,0)+IF('Foglio deposito'!$AF$174='Foglio deposito'!AE195,'RIPARTIZIONE FORZE SISMICHE'!$E$69,0)+IF('Foglio deposito'!$AF$175='Foglio deposito'!AE195,'RIPARTIZIONE FORZE SISMICHE'!$E$70,0)+IF('Foglio deposito'!$AF$176='Foglio deposito'!AE195,'RIPARTIZIONE FORZE SISMICHE'!$E$71,0)+IF('Foglio deposito'!$AF$177='Foglio deposito'!AE195,'RIPARTIZIONE FORZE SISMICHE'!$E$72,0)+IF('Foglio deposito'!$AF$178='Foglio deposito'!AE195,'RIPARTIZIONE FORZE SISMICHE'!$E$73,0)+IF('Foglio deposito'!$AF$179='Foglio deposito'!AE195,'RIPARTIZIONE FORZE SISMICHE'!$E$74,0)+IF('Foglio deposito'!$AF$180='Foglio deposito'!AE195,'RIPARTIZIONE FORZE SISMICHE'!$E$75,0)+IF('Foglio deposito'!$AF$181='Foglio deposito'!AE195,'RIPARTIZIONE FORZE SISMICHE'!$E$76,0)+IF('Foglio deposito'!$AF$182='Foglio deposito'!AE195,'RIPARTIZIONE FORZE SISMICHE'!$E$77,0)+IF('Foglio deposito'!$AF$183='Foglio deposito'!AE195,'RIPARTIZIONE FORZE SISMICHE'!$E$78,0)+IF('Foglio deposito'!$AF$184='Foglio deposito'!AE195,'RIPARTIZIONE FORZE SISMICHE'!$E$79,0)+IF('Foglio deposito'!$AF$185='Foglio deposito'!AE195,'RIPARTIZIONE FORZE SISMICHE'!$E$80,0)+IF('Foglio deposito'!$AF$186='Foglio deposito'!AE195,'RIPARTIZIONE FORZE SISMICHE'!$E$81,0)+IF('Foglio deposito'!$AF$187='Foglio deposito'!AE195,'RIPARTIZIONE FORZE SISMICHE'!$E$82,0)+IF('Foglio deposito'!$AF$188='Foglio deposito'!AE195,'RIPARTIZIONE FORZE SISMICHE'!$E$83,0)+IF('Foglio deposito'!$AF$189='Foglio deposito'!AE195,'RIPARTIZIONE FORZE SISMICHE'!$E$84,0)+IF('Foglio deposito'!$AF$190='Foglio deposito'!AE195,'RIPARTIZIONE FORZE SISMICHE'!$E$85,0)+IF('Foglio deposito'!$AF$191='Foglio deposito'!AE195,'RIPARTIZIONE FORZE SISMICHE'!$E$86,0)+IF('Foglio deposito'!$AF$192='Foglio deposito'!AE195,'RIPARTIZIONE FORZE SISMICHE'!$E$87,0)+IF('Foglio deposito'!$AF$193='Foglio deposito'!AE195,'RIPARTIZIONE FORZE SISMICHE'!$E$88,0)+IF('Foglio deposito'!$AF$194='Foglio deposito'!AE195,'RIPARTIZIONE FORZE SISMICHE'!$E$89,0)+IF('Foglio deposito'!$AF$195='Foglio deposito'!AE195,'RIPARTIZIONE FORZE SISMICHE'!$E$90,0)+IF('Foglio deposito'!$AF$196='Foglio deposito'!AE195,'RIPARTIZIONE FORZE SISMICHE'!$E$91,0)+IF('Foglio deposito'!$AF$197='Foglio deposito'!AE195,'RIPARTIZIONE FORZE SISMICHE'!$E$92,0)+IF('Foglio deposito'!$AF$198='Foglio deposito'!AE195,'RIPARTIZIONE FORZE SISMICHE'!$E$93,0)+IF('Foglio deposito'!$AF$199='Foglio deposito'!AE195,'RIPARTIZIONE FORZE SISMICHE'!$E$94,0)+IF('Foglio deposito'!$AF$200='Foglio deposito'!AE195,'RIPARTIZIONE FORZE SISMICHE'!$E$95,0)+IF('Foglio deposito'!$AF$201='Foglio deposito'!AE195,'RIPARTIZIONE FORZE SISMICHE'!$E$96,0)+IF('Foglio deposito'!$AF$202='Foglio deposito'!AE195,'RIPARTIZIONE FORZE SISMICHE'!$E$97,0)+IF('Foglio deposito'!$AF$203='Foglio deposito'!AE195,'RIPARTIZIONE FORZE SISMICHE'!$E$98,0)+IF('Foglio deposito'!$AF$204='Foglio deposito'!AE195,'RIPARTIZIONE FORZE SISMICHE'!$E$99,0)+IF('Foglio deposito'!$AF$205='Foglio deposito'!AE195,'RIPARTIZIONE FORZE SISMICHE'!$E$100,0)+IF('Foglio deposito'!$AF$206='Foglio deposito'!AE195,'RIPARTIZIONE FORZE SISMICHE'!$E$101,0)+IF('Foglio deposito'!$AF$207='Foglio deposito'!AE195,'RIPARTIZIONE FORZE SISMICHE'!$E$102,0)+IF('Foglio deposito'!$AF$208='Foglio deposito'!AE195,'RIPARTIZIONE FORZE SISMICHE'!$E$103,0)</f>
        <v>0</v>
      </c>
      <c r="U195" s="356">
        <f>'RIPARTIZIONE FORZE SISMICHE'!F45+IF('Foglio deposito'!$AF$169='Foglio deposito'!AE195,'RIPARTIZIONE FORZE SISMICHE'!$F$64,0)+IF('Foglio deposito'!$AF$170='Foglio deposito'!AE195,'RIPARTIZIONE FORZE SISMICHE'!$F$65,0)+IF('Foglio deposito'!$AF$171='Foglio deposito'!AE195,'RIPARTIZIONE FORZE SISMICHE'!$F$66,0)+IF('Foglio deposito'!$AF$172='Foglio deposito'!AE195,'RIPARTIZIONE FORZE SISMICHE'!$F$67,0)+IF('Foglio deposito'!$AF$173='Foglio deposito'!AE195,'RIPARTIZIONE FORZE SISMICHE'!$F$68,0)+IF('Foglio deposito'!$AF$174='Foglio deposito'!AE195,'RIPARTIZIONE FORZE SISMICHE'!$F$69,0)+IF('Foglio deposito'!$AF$175='Foglio deposito'!AE195,'RIPARTIZIONE FORZE SISMICHE'!$F$70,0)+IF('Foglio deposito'!$AF$176='Foglio deposito'!AE195,'RIPARTIZIONE FORZE SISMICHE'!$F$71,0)+IF('Foglio deposito'!$AF$177='Foglio deposito'!AE195,'RIPARTIZIONE FORZE SISMICHE'!$F$72,0)+IF('Foglio deposito'!$AF$178='Foglio deposito'!AE195,'RIPARTIZIONE FORZE SISMICHE'!$F$73,0)+IF('Foglio deposito'!$AF$179='Foglio deposito'!AE195,'RIPARTIZIONE FORZE SISMICHE'!$F$74,0)+IF('Foglio deposito'!$AF$180='Foglio deposito'!AE195,'RIPARTIZIONE FORZE SISMICHE'!$F$75,0)+IF('Foglio deposito'!$AF$181='Foglio deposito'!AE195,'RIPARTIZIONE FORZE SISMICHE'!$F$76,0)+IF('Foglio deposito'!$AF$182='Foglio deposito'!AE195,'RIPARTIZIONE FORZE SISMICHE'!$F$77,0)+IF('Foglio deposito'!$AF$183='Foglio deposito'!AE195,'RIPARTIZIONE FORZE SISMICHE'!$F$78,0)+IF('Foglio deposito'!$AF$184='Foglio deposito'!AE195,'RIPARTIZIONE FORZE SISMICHE'!$F$79,0)+IF('Foglio deposito'!$AF$185='Foglio deposito'!AE195,'RIPARTIZIONE FORZE SISMICHE'!$F$80,0)+IF('Foglio deposito'!$AF$186='Foglio deposito'!AE195,'RIPARTIZIONE FORZE SISMICHE'!$F$81,0)+IF('Foglio deposito'!$AF$187='Foglio deposito'!AE195,'RIPARTIZIONE FORZE SISMICHE'!$F$82,0)+IF('Foglio deposito'!$AF$188='Foglio deposito'!AE195,'RIPARTIZIONE FORZE SISMICHE'!$F$83,0)+IF('Foglio deposito'!$AF$189='Foglio deposito'!AE195,'RIPARTIZIONE FORZE SISMICHE'!$F$84,0)+IF('Foglio deposito'!$AF$190='Foglio deposito'!AE195,'RIPARTIZIONE FORZE SISMICHE'!$F$85,0)+IF('Foglio deposito'!$AF$191='Foglio deposito'!AE195,'RIPARTIZIONE FORZE SISMICHE'!$F$86,0)+IF('Foglio deposito'!$AF$192='Foglio deposito'!AE195,'RIPARTIZIONE FORZE SISMICHE'!$F$87,0)+IF('Foglio deposito'!$AF$193='Foglio deposito'!AE195,'RIPARTIZIONE FORZE SISMICHE'!$F$88,0)+IF('Foglio deposito'!$AF$194='Foglio deposito'!AE195,'RIPARTIZIONE FORZE SISMICHE'!$F$89,0)+IF('Foglio deposito'!$AF$195='Foglio deposito'!AE195,'RIPARTIZIONE FORZE SISMICHE'!$F$90,0)+IF('Foglio deposito'!$AF$196='Foglio deposito'!AE195,'RIPARTIZIONE FORZE SISMICHE'!$F$91,0)+IF('Foglio deposito'!$AF$197='Foglio deposito'!AE195,'RIPARTIZIONE FORZE SISMICHE'!$F$92,0)+IF('Foglio deposito'!$AF$198='Foglio deposito'!AE195,'RIPARTIZIONE FORZE SISMICHE'!$F$93,0)+IF('Foglio deposito'!$AF$199='Foglio deposito'!AE195,'RIPARTIZIONE FORZE SISMICHE'!$F$94,0)+IF('Foglio deposito'!$AF$200='Foglio deposito'!AE195,'RIPARTIZIONE FORZE SISMICHE'!$F$95,0)+IF('Foglio deposito'!$AF$201='Foglio deposito'!AE195,'RIPARTIZIONE FORZE SISMICHE'!$F$96,0)+IF('Foglio deposito'!$AF$202='Foglio deposito'!AE195,'RIPARTIZIONE FORZE SISMICHE'!$F$97,0)+IF('Foglio deposito'!$AF$203='Foglio deposito'!AE195,'RIPARTIZIONE FORZE SISMICHE'!$F$98,0)+IF('Foglio deposito'!$AF$204='Foglio deposito'!AE195,'RIPARTIZIONE FORZE SISMICHE'!$F$99,0)+IF('Foglio deposito'!$AF$205='Foglio deposito'!AE195,'RIPARTIZIONE FORZE SISMICHE'!$F$100,0)+IF('Foglio deposito'!$AF$206='Foglio deposito'!AE195,'RIPARTIZIONE FORZE SISMICHE'!$F$101,0)+IF('Foglio deposito'!$AF$207='Foglio deposito'!AE195,'RIPARTIZIONE FORZE SISMICHE'!$F$102,0)+IF('Foglio deposito'!$AF$208='Foglio deposito'!AE195,'RIPARTIZIONE FORZE SISMICHE'!$F$103,0)</f>
        <v>0</v>
      </c>
      <c r="V195" s="357">
        <f>'RIPARTIZIONE FORZE SISMICHE'!G45+IF('Foglio deposito'!$AF$169='Foglio deposito'!AE195,'RIPARTIZIONE FORZE SISMICHE'!$G$64,0)+IF('Foglio deposito'!$AF$170='Foglio deposito'!AE195,'RIPARTIZIONE FORZE SISMICHE'!$G$65,0)+IF('Foglio deposito'!$AF$171='Foglio deposito'!AE195,'RIPARTIZIONE FORZE SISMICHE'!$G$66,0)+IF('Foglio deposito'!$AF$172='Foglio deposito'!AE195,'RIPARTIZIONE FORZE SISMICHE'!$G$67,0)+IF('Foglio deposito'!$AF$173='Foglio deposito'!AE195,'RIPARTIZIONE FORZE SISMICHE'!$G$68,0)+IF('Foglio deposito'!$AF$174='Foglio deposito'!AE195,'RIPARTIZIONE FORZE SISMICHE'!$G$69,0)+IF('Foglio deposito'!$AF$175='Foglio deposito'!AE195,'RIPARTIZIONE FORZE SISMICHE'!$G$70,0)+IF('Foglio deposito'!$AF$176='Foglio deposito'!AE195,'RIPARTIZIONE FORZE SISMICHE'!$G$71,0)+IF('Foglio deposito'!$AF$177='Foglio deposito'!AE195,'RIPARTIZIONE FORZE SISMICHE'!$G$72,0)+IF('Foglio deposito'!$AF$178='Foglio deposito'!AE195,'RIPARTIZIONE FORZE SISMICHE'!$G$73,0)+IF('Foglio deposito'!$AF$179='Foglio deposito'!AE195,'RIPARTIZIONE FORZE SISMICHE'!$G$74,0)+IF('Foglio deposito'!$AF$180='Foglio deposito'!AE195,'RIPARTIZIONE FORZE SISMICHE'!$G$75,0)+IF('Foglio deposito'!$AF$181='Foglio deposito'!AE195,'RIPARTIZIONE FORZE SISMICHE'!$G$76,0)+IF('Foglio deposito'!$AF$182='Foglio deposito'!AE195,'RIPARTIZIONE FORZE SISMICHE'!$G$77,0)+IF('Foglio deposito'!$AF$183='Foglio deposito'!AE195,'RIPARTIZIONE FORZE SISMICHE'!$G$78,0)+IF('Foglio deposito'!$AF$184='Foglio deposito'!AE195,'RIPARTIZIONE FORZE SISMICHE'!$G$79,0)+IF('Foglio deposito'!$AF$185='Foglio deposito'!AE195,'RIPARTIZIONE FORZE SISMICHE'!$G$80,0)+IF('Foglio deposito'!$AF$186='Foglio deposito'!AE195,'RIPARTIZIONE FORZE SISMICHE'!$G$81,0)+IF('Foglio deposito'!$AF$187='Foglio deposito'!AE195,'RIPARTIZIONE FORZE SISMICHE'!$G$82,0)+IF('Foglio deposito'!$AF$188='Foglio deposito'!AE195,'RIPARTIZIONE FORZE SISMICHE'!$G$83,0)+IF('Foglio deposito'!$AF$189='Foglio deposito'!AE195,'RIPARTIZIONE FORZE SISMICHE'!$G$84,0)+IF('Foglio deposito'!$AF$190='Foglio deposito'!AE195,'RIPARTIZIONE FORZE SISMICHE'!$G$85,0)+IF('Foglio deposito'!$AF$191='Foglio deposito'!AE195,'RIPARTIZIONE FORZE SISMICHE'!$G$86,0)+IF('Foglio deposito'!$AF$192='Foglio deposito'!AE195,'RIPARTIZIONE FORZE SISMICHE'!$G$87,0)+IF('Foglio deposito'!$AF$193='Foglio deposito'!AE195,'RIPARTIZIONE FORZE SISMICHE'!$G$88,0)+IF('Foglio deposito'!$AF$194='Foglio deposito'!AE195,'RIPARTIZIONE FORZE SISMICHE'!$G$89,0)+IF('Foglio deposito'!$AF$195='Foglio deposito'!AE195,'RIPARTIZIONE FORZE SISMICHE'!$G$90,0)+IF('Foglio deposito'!$AF$196='Foglio deposito'!AE195,'RIPARTIZIONE FORZE SISMICHE'!$G$91,0)+IF('Foglio deposito'!$AF$197='Foglio deposito'!AE195,'RIPARTIZIONE FORZE SISMICHE'!$G$92,0)+IF('Foglio deposito'!$AF$198='Foglio deposito'!AE195,'RIPARTIZIONE FORZE SISMICHE'!$G$93,0)+IF('Foglio deposito'!$AF$199='Foglio deposito'!AE195,'RIPARTIZIONE FORZE SISMICHE'!$G$94,0)+IF('Foglio deposito'!$AF$200='Foglio deposito'!AE195,'RIPARTIZIONE FORZE SISMICHE'!$G$95,0)+IF('Foglio deposito'!$AF$201='Foglio deposito'!AE195,'RIPARTIZIONE FORZE SISMICHE'!$G$96,0)+IF('Foglio deposito'!$AF$202='Foglio deposito'!AE195,'RIPARTIZIONE FORZE SISMICHE'!$G$97,0)+IF('Foglio deposito'!$AF$203='Foglio deposito'!AE195,'RIPARTIZIONE FORZE SISMICHE'!$G$98,0)+IF('Foglio deposito'!$AF$204='Foglio deposito'!AE195,'RIPARTIZIONE FORZE SISMICHE'!$G$99,0)+IF('Foglio deposito'!$AF$205='Foglio deposito'!AE195,'RIPARTIZIONE FORZE SISMICHE'!$G$100,0)+IF('Foglio deposito'!$AF$206='Foglio deposito'!AE195,'RIPARTIZIONE FORZE SISMICHE'!$G$101,0)+IF('Foglio deposito'!$AF$207='Foglio deposito'!AE195,'RIPARTIZIONE FORZE SISMICHE'!$G$102,0)+IF('Foglio deposito'!$AF$208='Foglio deposito'!AE195,'RIPARTIZIONE FORZE SISMICHE'!$G$103,0)</f>
        <v>0</v>
      </c>
      <c r="W195" s="355">
        <f>'RIPARTIZIONE FORZE SISMICHE'!H45+IF('Foglio deposito'!$AF$169='Foglio deposito'!AE195,'RIPARTIZIONE FORZE SISMICHE'!$H$64,0)+IF('Foglio deposito'!$AF$170='Foglio deposito'!AE195,'RIPARTIZIONE FORZE SISMICHE'!$H$65,0)+IF('Foglio deposito'!$AF$171='Foglio deposito'!AE195,'RIPARTIZIONE FORZE SISMICHE'!$H$66,0)+IF('Foglio deposito'!$AF$172='Foglio deposito'!AE195,'RIPARTIZIONE FORZE SISMICHE'!$H$67,0)+IF('Foglio deposito'!$AF$173='Foglio deposito'!AE195,'RIPARTIZIONE FORZE SISMICHE'!$H$67,0)+IF('Foglio deposito'!$AF$174='Foglio deposito'!AE195,'RIPARTIZIONE FORZE SISMICHE'!$H$69,0)+IF('Foglio deposito'!$AF$175='Foglio deposito'!AE195,'RIPARTIZIONE FORZE SISMICHE'!$H$70,0)+IF('Foglio deposito'!$AF$176='Foglio deposito'!AE195,'RIPARTIZIONE FORZE SISMICHE'!$H$71,0)+IF('Foglio deposito'!$AF$177='Foglio deposito'!AE195,'RIPARTIZIONE FORZE SISMICHE'!$H$72,0)+IF('Foglio deposito'!$AF$178='Foglio deposito'!AE195,'RIPARTIZIONE FORZE SISMICHE'!$H$73,0)+IF('Foglio deposito'!$AF$179='Foglio deposito'!AE195,'RIPARTIZIONE FORZE SISMICHE'!$H$74,0)+IF('Foglio deposito'!$AF$180='Foglio deposito'!AE195,'RIPARTIZIONE FORZE SISMICHE'!$H$75,0)+IF('Foglio deposito'!$AF$181='Foglio deposito'!AE195,'RIPARTIZIONE FORZE SISMICHE'!$H$76,0)+IF('Foglio deposito'!$AF$182='Foglio deposito'!AE195,'RIPARTIZIONE FORZE SISMICHE'!$H$77,0)+IF('Foglio deposito'!$AF$183='Foglio deposito'!AE195,'RIPARTIZIONE FORZE SISMICHE'!$H$78,0)+IF('Foglio deposito'!$AF$184='Foglio deposito'!AE195,'RIPARTIZIONE FORZE SISMICHE'!$H$79,0)+IF('Foglio deposito'!$AF$185='Foglio deposito'!AE195,'RIPARTIZIONE FORZE SISMICHE'!$H$80,0)+IF('Foglio deposito'!$AF$186='Foglio deposito'!AE195,'RIPARTIZIONE FORZE SISMICHE'!$H$81,0)+IF('Foglio deposito'!$AF$187='Foglio deposito'!AE195,'RIPARTIZIONE FORZE SISMICHE'!$H$82,0)+IF('Foglio deposito'!$AF$188='Foglio deposito'!AE195,'RIPARTIZIONE FORZE SISMICHE'!$H$83,0)+IF('Foglio deposito'!$AF$189='Foglio deposito'!AE195,'RIPARTIZIONE FORZE SISMICHE'!$H$84,0)+IF('Foglio deposito'!$AF$190='Foglio deposito'!AE195,'RIPARTIZIONE FORZE SISMICHE'!$H$85,0)+IF('Foglio deposito'!$AF$191='Foglio deposito'!AE195,'RIPARTIZIONE FORZE SISMICHE'!$H$86,0)+IF('Foglio deposito'!$AF$192='Foglio deposito'!AE195,'RIPARTIZIONE FORZE SISMICHE'!$H$87,0)+IF('Foglio deposito'!$AF$193='Foglio deposito'!AE195,'RIPARTIZIONE FORZE SISMICHE'!$H$88,0)+IF('Foglio deposito'!$AF$194='Foglio deposito'!AE195,'RIPARTIZIONE FORZE SISMICHE'!$H$89,0)+IF('Foglio deposito'!$AF$195='Foglio deposito'!AE195,'RIPARTIZIONE FORZE SISMICHE'!$H$90,0)+IF('Foglio deposito'!$AF$196='Foglio deposito'!AE195,'RIPARTIZIONE FORZE SISMICHE'!$H$91,0)+IF('Foglio deposito'!$AF$197='Foglio deposito'!AE195,'RIPARTIZIONE FORZE SISMICHE'!$H$92,0)+IF('Foglio deposito'!$AF$198='Foglio deposito'!AE195,'RIPARTIZIONE FORZE SISMICHE'!$H$93,0)+IF('Foglio deposito'!$AF$199='Foglio deposito'!AE195,'RIPARTIZIONE FORZE SISMICHE'!$H$94,0)+IF('Foglio deposito'!$AF$200='Foglio deposito'!AE195,'RIPARTIZIONE FORZE SISMICHE'!$H$95,0)+IF('Foglio deposito'!$AF$201='Foglio deposito'!AE195,'RIPARTIZIONE FORZE SISMICHE'!$H$96,0)+IF('Foglio deposito'!$AF$202='Foglio deposito'!AE195,'RIPARTIZIONE FORZE SISMICHE'!$H$97,0)+IF('Foglio deposito'!$AF$203='Foglio deposito'!AE195,'RIPARTIZIONE FORZE SISMICHE'!$H$98,0)+IF('Foglio deposito'!$AF$204='Foglio deposito'!AE195,'RIPARTIZIONE FORZE SISMICHE'!$H$99,0)+IF('Foglio deposito'!$AF$205='Foglio deposito'!AE195,'RIPARTIZIONE FORZE SISMICHE'!$H$100,0)+IF('Foglio deposito'!$AF$206='Foglio deposito'!AE195,'RIPARTIZIONE FORZE SISMICHE'!$H$101,0)+IF('Foglio deposito'!$AF$207='Foglio deposito'!AE195,'RIPARTIZIONE FORZE SISMICHE'!$H$102,0)+IF('Foglio deposito'!$AF$208='Foglio deposito'!AE195,'RIPARTIZIONE FORZE SISMICHE'!$H$103,0)</f>
        <v>0</v>
      </c>
      <c r="X195" s="142"/>
      <c r="Y195" s="142">
        <f>IF('Foglio deposito'!$AF$169='Foglio deposito'!AE195,'RIPARTIZIONE FORZE SISMICHE'!$G$64,0)+IF('Foglio deposito'!$AF$170='Foglio deposito'!AE195,'RIPARTIZIONE FORZE SISMICHE'!$G$65,0)+IF('Foglio deposito'!$AF$171='Foglio deposito'!AE195,'RIPARTIZIONE FORZE SISMICHE'!$G$66,0)+IF('Foglio deposito'!$AF$172='Foglio deposito'!AE195,'RIPARTIZIONE FORZE SISMICHE'!$G$67,0)+IF('Foglio deposito'!$AF$173='Foglio deposito'!AE195,'RIPARTIZIONE FORZE SISMICHE'!$G$68,0)+IF('Foglio deposito'!$AF$174='Foglio deposito'!AE195,'RIPARTIZIONE FORZE SISMICHE'!$G$69,0)+IF('Foglio deposito'!$AF$175='Foglio deposito'!AE195,'RIPARTIZIONE FORZE SISMICHE'!$G$70,0)+IF('Foglio deposito'!$AF$176='Foglio deposito'!AE195,'RIPARTIZIONE FORZE SISMICHE'!$G$71,0)+IF('Foglio deposito'!$AF$177='Foglio deposito'!AE195,'RIPARTIZIONE FORZE SISMICHE'!$G$72,0)+IF('Foglio deposito'!$AF$178='Foglio deposito'!AE195,'RIPARTIZIONE FORZE SISMICHE'!$G$73,0)+IF('Foglio deposito'!$AF$179='Foglio deposito'!AE195,'RIPARTIZIONE FORZE SISMICHE'!$G$74,0)+IF('Foglio deposito'!$AF$180='Foglio deposito'!AE195,'RIPARTIZIONE FORZE SISMICHE'!$G$75,0)+IF('Foglio deposito'!$AF$181='Foglio deposito'!AE195,'RIPARTIZIONE FORZE SISMICHE'!$G$76,0)+IF('Foglio deposito'!$AF$182='Foglio deposito'!AE195,'RIPARTIZIONE FORZE SISMICHE'!$G$77,0)+IF('Foglio deposito'!$AF$183='Foglio deposito'!AE195,'RIPARTIZIONE FORZE SISMICHE'!$G$78,0)+IF('Foglio deposito'!$AF$184='Foglio deposito'!AE195,'RIPARTIZIONE FORZE SISMICHE'!$G$79,0)+IF('Foglio deposito'!$AF$185='Foglio deposito'!AE195,'RIPARTIZIONE FORZE SISMICHE'!$G$80,0)+IF('Foglio deposito'!$AF$186='Foglio deposito'!AE195,'RIPARTIZIONE FORZE SISMICHE'!$G$81,0)+IF('Foglio deposito'!$AF$187='Foglio deposito'!AE195,'RIPARTIZIONE FORZE SISMICHE'!$G$82,0)+IF('Foglio deposito'!$AF$188='Foglio deposito'!AE195,'RIPARTIZIONE FORZE SISMICHE'!$G$83,0)+IF('Foglio deposito'!$AF$189='Foglio deposito'!AE195,'RIPARTIZIONE FORZE SISMICHE'!$G$84,0)+IF('Foglio deposito'!$AF$190='Foglio deposito'!AE195,'RIPARTIZIONE FORZE SISMICHE'!$G$85,0)+IF('Foglio deposito'!$AF$191='Foglio deposito'!AE195,'RIPARTIZIONE FORZE SISMICHE'!$G$86,0)+IF('Foglio deposito'!$AF$192='Foglio deposito'!AE195,'RIPARTIZIONE FORZE SISMICHE'!$G$87,0)+IF('Foglio deposito'!$AF$193='Foglio deposito'!AE195,'RIPARTIZIONE FORZE SISMICHE'!$G$88,0)+IF('Foglio deposito'!$AF$194='Foglio deposito'!AE195,'RIPARTIZIONE FORZE SISMICHE'!$G$89,0)+IF('Foglio deposito'!$AF$195='Foglio deposito'!AE195,'RIPARTIZIONE FORZE SISMICHE'!$G$90,0)+IF('Foglio deposito'!$AF$196='Foglio deposito'!AE195,'RIPARTIZIONE FORZE SISMICHE'!$G$91,0)+IF('Foglio deposito'!$AF$197='Foglio deposito'!AE195,'RIPARTIZIONE FORZE SISMICHE'!$G$92,0)+IF('Foglio deposito'!$AF$198='Foglio deposito'!AE195,'RIPARTIZIONE FORZE SISMICHE'!$G$93,0)+IF('Foglio deposito'!$AF$199='Foglio deposito'!AE195,'RIPARTIZIONE FORZE SISMICHE'!$G$94,0)+IF('Foglio deposito'!$AF$200='Foglio deposito'!AE195,'RIPARTIZIONE FORZE SISMICHE'!$G$95,0)+IF('Foglio deposito'!$AF$201='Foglio deposito'!AE195,'RIPARTIZIONE FORZE SISMICHE'!$G$96,0)+IF('Foglio deposito'!$AF$202='Foglio deposito'!AE195,'RIPARTIZIONE FORZE SISMICHE'!$G$97,0)+IF('Foglio deposito'!$AF$203='Foglio deposito'!AE195,'RIPARTIZIONE FORZE SISMICHE'!$G$98,0)+IF('Foglio deposito'!$AF$204='Foglio deposito'!AE195,'RIPARTIZIONE FORZE SISMICHE'!$G$99,0)+IF('Foglio deposito'!$AF$205='Foglio deposito'!AE195,'RIPARTIZIONE FORZE SISMICHE'!$G$100,0)+IF('Foglio deposito'!$AF$206='Foglio deposito'!AE195,'RIPARTIZIONE FORZE SISMICHE'!$G$101,0)+IF('Foglio deposito'!$AF$207='Foglio deposito'!AE195,'RIPARTIZIONE FORZE SISMICHE'!$G$102,0)+IF('Foglio deposito'!$AF$208='Foglio deposito'!AE195,'RIPARTIZIONE FORZE SISMICHE'!$G$103,0)</f>
        <v>0</v>
      </c>
      <c r="Z195" s="142">
        <f>IF('Foglio deposito'!$AF$169='Foglio deposito'!AE195,'RIPARTIZIONE FORZE SISMICHE'!$H$64,0)+IF('Foglio deposito'!$AF$170='Foglio deposito'!AE195,'RIPARTIZIONE FORZE SISMICHE'!$H$65,0)+IF('Foglio deposito'!$AF$171='Foglio deposito'!AE195,'RIPARTIZIONE FORZE SISMICHE'!$H$66,0)+IF('Foglio deposito'!$AF$172='Foglio deposito'!AE195,'RIPARTIZIONE FORZE SISMICHE'!$H$67,0)+IF('Foglio deposito'!$AF$173='Foglio deposito'!AE195,'RIPARTIZIONE FORZE SISMICHE'!$H$67,0)+IF('Foglio deposito'!$AF$174='Foglio deposito'!AE195,'RIPARTIZIONE FORZE SISMICHE'!$H$69,0)+IF('Foglio deposito'!$AF$175='Foglio deposito'!AE195,'RIPARTIZIONE FORZE SISMICHE'!$H$70,0)+IF('Foglio deposito'!$AF$176='Foglio deposito'!AE195,'RIPARTIZIONE FORZE SISMICHE'!$H$71,0)+IF('Foglio deposito'!$AF$177='Foglio deposito'!AE195,'RIPARTIZIONE FORZE SISMICHE'!$H$72,0)+IF('Foglio deposito'!$AF$178='Foglio deposito'!AE195,'RIPARTIZIONE FORZE SISMICHE'!$H$73,0)+IF('Foglio deposito'!$AF$179='Foglio deposito'!AE195,'RIPARTIZIONE FORZE SISMICHE'!$H$74,0)+IF('Foglio deposito'!$AF$180='Foglio deposito'!AE195,'RIPARTIZIONE FORZE SISMICHE'!$H$75,0)+IF('Foglio deposito'!$AF$181='Foglio deposito'!AE195,'RIPARTIZIONE FORZE SISMICHE'!$H$76,0)+IF('Foglio deposito'!$AF$182='Foglio deposito'!AE195,'RIPARTIZIONE FORZE SISMICHE'!$H$77,0)+IF('Foglio deposito'!$AF$183='Foglio deposito'!AE195,'RIPARTIZIONE FORZE SISMICHE'!$H$78,0)+IF('Foglio deposito'!$AF$184='Foglio deposito'!AE195,'RIPARTIZIONE FORZE SISMICHE'!$H$79,0)+IF('Foglio deposito'!$AF$185='Foglio deposito'!AE195,'RIPARTIZIONE FORZE SISMICHE'!$H$80,0)+IF('Foglio deposito'!$AF$186='Foglio deposito'!AE195,'RIPARTIZIONE FORZE SISMICHE'!$H$81,0)+IF('Foglio deposito'!$AF$187='Foglio deposito'!AE195,'RIPARTIZIONE FORZE SISMICHE'!$H$82,0)+IF('Foglio deposito'!$AF$188='Foglio deposito'!AE195,'RIPARTIZIONE FORZE SISMICHE'!$H$83,0)+IF('Foglio deposito'!$AF$189='Foglio deposito'!AE195,'RIPARTIZIONE FORZE SISMICHE'!$H$84,0)+IF('Foglio deposito'!$AF$190='Foglio deposito'!AE195,'RIPARTIZIONE FORZE SISMICHE'!$H$85,0)+IF('Foglio deposito'!$AF$191='Foglio deposito'!AE195,'RIPARTIZIONE FORZE SISMICHE'!$H$86,0)+IF('Foglio deposito'!$AF$192='Foglio deposito'!AE195,'RIPARTIZIONE FORZE SISMICHE'!$H$87,0)+IF('Foglio deposito'!$AF$193='Foglio deposito'!AE195,'RIPARTIZIONE FORZE SISMICHE'!$H$88,0)+IF('Foglio deposito'!$AF$194='Foglio deposito'!AE195,'RIPARTIZIONE FORZE SISMICHE'!$H$89,0)+IF('Foglio deposito'!$AF$195='Foglio deposito'!AE195,'RIPARTIZIONE FORZE SISMICHE'!$H$90,0)+IF('Foglio deposito'!$AF$196='Foglio deposito'!AE195,'RIPARTIZIONE FORZE SISMICHE'!$H$91,0)+IF('Foglio deposito'!$AF$197='Foglio deposito'!AE195,'RIPARTIZIONE FORZE SISMICHE'!$H$92,0)+IF('Foglio deposito'!$AF$198='Foglio deposito'!AE195,'RIPARTIZIONE FORZE SISMICHE'!$H$93,0)+IF('Foglio deposito'!$AF$199='Foglio deposito'!AE195,'RIPARTIZIONE FORZE SISMICHE'!$H$94,0)+IF('Foglio deposito'!$AF$200='Foglio deposito'!AE195,'RIPARTIZIONE FORZE SISMICHE'!$H$95,0)+IF('Foglio deposito'!$AF$201='Foglio deposito'!AE195,'RIPARTIZIONE FORZE SISMICHE'!$H$96,0)+IF('Foglio deposito'!$AF$202='Foglio deposito'!AE195,'RIPARTIZIONE FORZE SISMICHE'!$H$97,0)+IF('Foglio deposito'!$AF$203='Foglio deposito'!AE195,'RIPARTIZIONE FORZE SISMICHE'!$H$98,0)+IF('Foglio deposito'!$AF$204='Foglio deposito'!AE195,'RIPARTIZIONE FORZE SISMICHE'!$H$99,0)+IF('Foglio deposito'!$AF$205='Foglio deposito'!AE195,'RIPARTIZIONE FORZE SISMICHE'!$H$100,0)+IF('Foglio deposito'!$AF$206='Foglio deposito'!AE195,'RIPARTIZIONE FORZE SISMICHE'!$H$101,0)+IF('Foglio deposito'!$AF$207='Foglio deposito'!AE195,'RIPARTIZIONE FORZE SISMICHE'!$H$102,0)+IF('Foglio deposito'!$AF$208='Foglio deposito'!AE195,'RIPARTIZIONE FORZE SISMICHE'!$H$103,0)</f>
        <v>0</v>
      </c>
      <c r="AB195" s="354">
        <f>'DATI STRUTTURA'!B47</f>
        <v>26</v>
      </c>
      <c r="AC195" s="359">
        <f>'DATI STRUTTURA'!H96</f>
        <v>0</v>
      </c>
      <c r="AE195" s="362">
        <f>'DATI STRUTTURA'!B48</f>
        <v>27</v>
      </c>
      <c r="AF195" s="364">
        <f>'DATI STRUTTURA'!H97</f>
        <v>0</v>
      </c>
      <c r="AJ195" s="490">
        <f>IF('Foglio deposito'!$AF$169='Foglio deposito'!AE195,'Foglio deposito'!$N$118,0)+IF('Foglio deposito'!$AF$170='Foglio deposito'!AE195,'Foglio deposito'!$N$119,0)+IF('Foglio deposito'!$AF$171='Foglio deposito'!AE195,'Foglio deposito'!$N$120,0)+IF('Foglio deposito'!$AF$172='Foglio deposito'!AE195,'Foglio deposito'!$N$121,0)+IF('Foglio deposito'!$AF$173='Foglio deposito'!AE195,'Foglio deposito'!$N$122,0)+IF('Foglio deposito'!$AF$174='Foglio deposito'!AE195,'Foglio deposito'!$N$123,0)+IF('Foglio deposito'!$AF$175='Foglio deposito'!AE195,'Foglio deposito'!$N$124,0)+IF('Foglio deposito'!$AF$176='Foglio deposito'!AE195,'Foglio deposito'!$N$125,0)+IF('Foglio deposito'!$AF$177='Foglio deposito'!AE195,'Foglio deposito'!$N$126,0)+IF('Foglio deposito'!$AF$178='Foglio deposito'!AE195,'Foglio deposito'!$N$127,0)+IF('Foglio deposito'!$AF$179='Foglio deposito'!AE195,'Foglio deposito'!$N$128,0)+IF('Foglio deposito'!$AF$180='Foglio deposito'!AE195,'Foglio deposito'!$N$129,0)+IF('Foglio deposito'!$AF$181='Foglio deposito'!AE195,'Foglio deposito'!$N$130,0)+IF('Foglio deposito'!$AF$182='Foglio deposito'!AE195,'Foglio deposito'!$N$131,0)+IF('Foglio deposito'!$AF$183='Foglio deposito'!AE195,'Foglio deposito'!$N$132,0)+IF('Foglio deposito'!$AF$184='Foglio deposito'!AE195,'Foglio deposito'!$N$133,0)+IF('Foglio deposito'!$AF$185='Foglio deposito'!AE195,'Foglio deposito'!$N$134,0)+IF('Foglio deposito'!$AF$186='Foglio deposito'!AE195,'Foglio deposito'!$N$135,0)+IF('Foglio deposito'!$AF$187='Foglio deposito'!AE195,'Foglio deposito'!$N$136,0)+IF('Foglio deposito'!$AF$188='Foglio deposito'!AE195,'Foglio deposito'!$N$137,0)+IF('Foglio deposito'!$AF$189='Foglio deposito'!AE195,'Foglio deposito'!$N$138,0)+IF('Foglio deposito'!$AF$190='Foglio deposito'!AE195,'Foglio deposito'!$N$139,0)+IF('Foglio deposito'!$AF$191='Foglio deposito'!AE195,'Foglio deposito'!$N$140,0)+IF('Foglio deposito'!$AF$192='Foglio deposito'!AE195,'Foglio deposito'!$N$141,0)+IF('Foglio deposito'!$AF$193='Foglio deposito'!AE195,'Foglio deposito'!$N$142,0)+IF('Foglio deposito'!$AF$194='Foglio deposito'!AE195,'Foglio deposito'!$N$144,0)+IF('Foglio deposito'!$AF$195='Foglio deposito'!AE195,'Foglio deposito'!$N$143,0)+IF('Foglio deposito'!$AF$196='Foglio deposito'!AE195,'Foglio deposito'!$N$145,0)+IF('Foglio deposito'!$AF$197='Foglio deposito'!AE195,'Foglio deposito'!$N$146,0)+IF('Foglio deposito'!$AF$198='Foglio deposito'!AE195,'Foglio deposito'!$N$147,0)+IF('Foglio deposito'!$AF$199='Foglio deposito'!AE195,'Foglio deposito'!$N$148,0)+IF('Foglio deposito'!$AF$200='Foglio deposito'!AE195,'Foglio deposito'!$N$149,0)+IF('Foglio deposito'!$AF$201='Foglio deposito'!AE195,'Foglio deposito'!$N$150,0)+IF('Foglio deposito'!$AF$202='Foglio deposito'!AE195,'Foglio deposito'!$N$151,0)+IF('Foglio deposito'!$AF$203='Foglio deposito'!AE195,'Foglio deposito'!$N$152,0)+IF('Foglio deposito'!$AF$204='Foglio deposito'!AE195,'Foglio deposito'!$N$153,0)+IF('Foglio deposito'!$AF$205='Foglio deposito'!AE195,'Foglio deposito'!$N$154,0)+IF('Foglio deposito'!$AF$206='Foglio deposito'!AE195,'Foglio deposito'!$N$155,0)+IF('Foglio deposito'!$AF$207='Foglio deposito'!AE195,'Foglio deposito'!$N$156,0)+IF('Foglio deposito'!$AF$208='Foglio deposito'!AE195,'Foglio deposito'!$N$157,0)+'DATI STRUTTURA'!J48</f>
        <v>0</v>
      </c>
      <c r="AK195" s="490">
        <f>'Foglio deposito'!N144</f>
        <v>0</v>
      </c>
    </row>
    <row r="196" spans="2:37" x14ac:dyDescent="0.25">
      <c r="B196" s="161"/>
      <c r="D196" s="161"/>
      <c r="G196" s="97"/>
      <c r="H196" s="97"/>
      <c r="I196" s="96"/>
      <c r="K196" s="116"/>
      <c r="L196" s="116"/>
      <c r="M196" s="115"/>
      <c r="O196" s="5"/>
      <c r="Q196" s="5"/>
      <c r="T196" s="357">
        <f>'RIPARTIZIONE FORZE SISMICHE'!E46+IF('Foglio deposito'!$AF$169='Foglio deposito'!AE196,'RIPARTIZIONE FORZE SISMICHE'!$E$64,0)+IF('Foglio deposito'!$AF$170='Foglio deposito'!AE196,'RIPARTIZIONE FORZE SISMICHE'!$E$65,0)+IF('Foglio deposito'!$AF$171='Foglio deposito'!AE196,'RIPARTIZIONE FORZE SISMICHE'!$E$66,0)+IF('Foglio deposito'!$AF$172='Foglio deposito'!AE196,'RIPARTIZIONE FORZE SISMICHE'!$E$67,0)+IF('Foglio deposito'!$AF$173='Foglio deposito'!AE196,'RIPARTIZIONE FORZE SISMICHE'!$E$68,0)+IF('Foglio deposito'!$AF$174='Foglio deposito'!AE196,'RIPARTIZIONE FORZE SISMICHE'!$E$69,0)+IF('Foglio deposito'!$AF$175='Foglio deposito'!AE196,'RIPARTIZIONE FORZE SISMICHE'!$E$70,0)+IF('Foglio deposito'!$AF$176='Foglio deposito'!AE196,'RIPARTIZIONE FORZE SISMICHE'!$E$71,0)+IF('Foglio deposito'!$AF$177='Foglio deposito'!AE196,'RIPARTIZIONE FORZE SISMICHE'!$E$72,0)+IF('Foglio deposito'!$AF$178='Foglio deposito'!AE196,'RIPARTIZIONE FORZE SISMICHE'!$E$73,0)+IF('Foglio deposito'!$AF$179='Foglio deposito'!AE196,'RIPARTIZIONE FORZE SISMICHE'!$E$74,0)+IF('Foglio deposito'!$AF$180='Foglio deposito'!AE196,'RIPARTIZIONE FORZE SISMICHE'!$E$75,0)+IF('Foglio deposito'!$AF$181='Foglio deposito'!AE196,'RIPARTIZIONE FORZE SISMICHE'!$E$76,0)+IF('Foglio deposito'!$AF$182='Foglio deposito'!AE196,'RIPARTIZIONE FORZE SISMICHE'!$E$77,0)+IF('Foglio deposito'!$AF$183='Foglio deposito'!AE196,'RIPARTIZIONE FORZE SISMICHE'!$E$78,0)+IF('Foglio deposito'!$AF$184='Foglio deposito'!AE196,'RIPARTIZIONE FORZE SISMICHE'!$E$79,0)+IF('Foglio deposito'!$AF$185='Foglio deposito'!AE196,'RIPARTIZIONE FORZE SISMICHE'!$E$80,0)+IF('Foglio deposito'!$AF$186='Foglio deposito'!AE196,'RIPARTIZIONE FORZE SISMICHE'!$E$81,0)+IF('Foglio deposito'!$AF$187='Foglio deposito'!AE196,'RIPARTIZIONE FORZE SISMICHE'!$E$82,0)+IF('Foglio deposito'!$AF$188='Foglio deposito'!AE196,'RIPARTIZIONE FORZE SISMICHE'!$E$83,0)+IF('Foglio deposito'!$AF$189='Foglio deposito'!AE196,'RIPARTIZIONE FORZE SISMICHE'!$E$84,0)+IF('Foglio deposito'!$AF$190='Foglio deposito'!AE196,'RIPARTIZIONE FORZE SISMICHE'!$E$85,0)+IF('Foglio deposito'!$AF$191='Foglio deposito'!AE196,'RIPARTIZIONE FORZE SISMICHE'!$E$86,0)+IF('Foglio deposito'!$AF$192='Foglio deposito'!AE196,'RIPARTIZIONE FORZE SISMICHE'!$E$87,0)+IF('Foglio deposito'!$AF$193='Foglio deposito'!AE196,'RIPARTIZIONE FORZE SISMICHE'!$E$88,0)+IF('Foglio deposito'!$AF$194='Foglio deposito'!AE196,'RIPARTIZIONE FORZE SISMICHE'!$E$89,0)+IF('Foglio deposito'!$AF$195='Foglio deposito'!AE196,'RIPARTIZIONE FORZE SISMICHE'!$E$90,0)+IF('Foglio deposito'!$AF$196='Foglio deposito'!AE196,'RIPARTIZIONE FORZE SISMICHE'!$E$91,0)+IF('Foglio deposito'!$AF$197='Foglio deposito'!AE196,'RIPARTIZIONE FORZE SISMICHE'!$E$92,0)+IF('Foglio deposito'!$AF$198='Foglio deposito'!AE196,'RIPARTIZIONE FORZE SISMICHE'!$E$93,0)+IF('Foglio deposito'!$AF$199='Foglio deposito'!AE196,'RIPARTIZIONE FORZE SISMICHE'!$E$94,0)+IF('Foglio deposito'!$AF$200='Foglio deposito'!AE196,'RIPARTIZIONE FORZE SISMICHE'!$E$95,0)+IF('Foglio deposito'!$AF$201='Foglio deposito'!AE196,'RIPARTIZIONE FORZE SISMICHE'!$E$96,0)+IF('Foglio deposito'!$AF$202='Foglio deposito'!AE196,'RIPARTIZIONE FORZE SISMICHE'!$E$97,0)+IF('Foglio deposito'!$AF$203='Foglio deposito'!AE196,'RIPARTIZIONE FORZE SISMICHE'!$E$98,0)+IF('Foglio deposito'!$AF$204='Foglio deposito'!AE196,'RIPARTIZIONE FORZE SISMICHE'!$E$99,0)+IF('Foglio deposito'!$AF$205='Foglio deposito'!AE196,'RIPARTIZIONE FORZE SISMICHE'!$E$100,0)+IF('Foglio deposito'!$AF$206='Foglio deposito'!AE196,'RIPARTIZIONE FORZE SISMICHE'!$E$101,0)+IF('Foglio deposito'!$AF$207='Foglio deposito'!AE196,'RIPARTIZIONE FORZE SISMICHE'!$E$102,0)+IF('Foglio deposito'!$AF$208='Foglio deposito'!AE196,'RIPARTIZIONE FORZE SISMICHE'!$E$103,0)</f>
        <v>0</v>
      </c>
      <c r="U196" s="356">
        <f>'RIPARTIZIONE FORZE SISMICHE'!F46+IF('Foglio deposito'!$AF$169='Foglio deposito'!AE196,'RIPARTIZIONE FORZE SISMICHE'!$F$64,0)+IF('Foglio deposito'!$AF$170='Foglio deposito'!AE196,'RIPARTIZIONE FORZE SISMICHE'!$F$65,0)+IF('Foglio deposito'!$AF$171='Foglio deposito'!AE196,'RIPARTIZIONE FORZE SISMICHE'!$F$66,0)+IF('Foglio deposito'!$AF$172='Foglio deposito'!AE196,'RIPARTIZIONE FORZE SISMICHE'!$F$67,0)+IF('Foglio deposito'!$AF$173='Foglio deposito'!AE196,'RIPARTIZIONE FORZE SISMICHE'!$F$68,0)+IF('Foglio deposito'!$AF$174='Foglio deposito'!AE196,'RIPARTIZIONE FORZE SISMICHE'!$F$69,0)+IF('Foglio deposito'!$AF$175='Foglio deposito'!AE196,'RIPARTIZIONE FORZE SISMICHE'!$F$70,0)+IF('Foglio deposito'!$AF$176='Foglio deposito'!AE196,'RIPARTIZIONE FORZE SISMICHE'!$F$71,0)+IF('Foglio deposito'!$AF$177='Foglio deposito'!AE196,'RIPARTIZIONE FORZE SISMICHE'!$F$72,0)+IF('Foglio deposito'!$AF$178='Foglio deposito'!AE196,'RIPARTIZIONE FORZE SISMICHE'!$F$73,0)+IF('Foglio deposito'!$AF$179='Foglio deposito'!AE196,'RIPARTIZIONE FORZE SISMICHE'!$F$74,0)+IF('Foglio deposito'!$AF$180='Foglio deposito'!AE196,'RIPARTIZIONE FORZE SISMICHE'!$F$75,0)+IF('Foglio deposito'!$AF$181='Foglio deposito'!AE196,'RIPARTIZIONE FORZE SISMICHE'!$F$76,0)+IF('Foglio deposito'!$AF$182='Foglio deposito'!AE196,'RIPARTIZIONE FORZE SISMICHE'!$F$77,0)+IF('Foglio deposito'!$AF$183='Foglio deposito'!AE196,'RIPARTIZIONE FORZE SISMICHE'!$F$78,0)+IF('Foglio deposito'!$AF$184='Foglio deposito'!AE196,'RIPARTIZIONE FORZE SISMICHE'!$F$79,0)+IF('Foglio deposito'!$AF$185='Foglio deposito'!AE196,'RIPARTIZIONE FORZE SISMICHE'!$F$80,0)+IF('Foglio deposito'!$AF$186='Foglio deposito'!AE196,'RIPARTIZIONE FORZE SISMICHE'!$F$81,0)+IF('Foglio deposito'!$AF$187='Foglio deposito'!AE196,'RIPARTIZIONE FORZE SISMICHE'!$F$82,0)+IF('Foglio deposito'!$AF$188='Foglio deposito'!AE196,'RIPARTIZIONE FORZE SISMICHE'!$F$83,0)+IF('Foglio deposito'!$AF$189='Foglio deposito'!AE196,'RIPARTIZIONE FORZE SISMICHE'!$F$84,0)+IF('Foglio deposito'!$AF$190='Foglio deposito'!AE196,'RIPARTIZIONE FORZE SISMICHE'!$F$85,0)+IF('Foglio deposito'!$AF$191='Foglio deposito'!AE196,'RIPARTIZIONE FORZE SISMICHE'!$F$86,0)+IF('Foglio deposito'!$AF$192='Foglio deposito'!AE196,'RIPARTIZIONE FORZE SISMICHE'!$F$87,0)+IF('Foglio deposito'!$AF$193='Foglio deposito'!AE196,'RIPARTIZIONE FORZE SISMICHE'!$F$88,0)+IF('Foglio deposito'!$AF$194='Foglio deposito'!AE196,'RIPARTIZIONE FORZE SISMICHE'!$F$89,0)+IF('Foglio deposito'!$AF$195='Foglio deposito'!AE196,'RIPARTIZIONE FORZE SISMICHE'!$F$90,0)+IF('Foglio deposito'!$AF$196='Foglio deposito'!AE196,'RIPARTIZIONE FORZE SISMICHE'!$F$91,0)+IF('Foglio deposito'!$AF$197='Foglio deposito'!AE196,'RIPARTIZIONE FORZE SISMICHE'!$F$92,0)+IF('Foglio deposito'!$AF$198='Foglio deposito'!AE196,'RIPARTIZIONE FORZE SISMICHE'!$F$93,0)+IF('Foglio deposito'!$AF$199='Foglio deposito'!AE196,'RIPARTIZIONE FORZE SISMICHE'!$F$94,0)+IF('Foglio deposito'!$AF$200='Foglio deposito'!AE196,'RIPARTIZIONE FORZE SISMICHE'!$F$95,0)+IF('Foglio deposito'!$AF$201='Foglio deposito'!AE196,'RIPARTIZIONE FORZE SISMICHE'!$F$96,0)+IF('Foglio deposito'!$AF$202='Foglio deposito'!AE196,'RIPARTIZIONE FORZE SISMICHE'!$F$97,0)+IF('Foglio deposito'!$AF$203='Foglio deposito'!AE196,'RIPARTIZIONE FORZE SISMICHE'!$F$98,0)+IF('Foglio deposito'!$AF$204='Foglio deposito'!AE196,'RIPARTIZIONE FORZE SISMICHE'!$F$99,0)+IF('Foglio deposito'!$AF$205='Foglio deposito'!AE196,'RIPARTIZIONE FORZE SISMICHE'!$F$100,0)+IF('Foglio deposito'!$AF$206='Foglio deposito'!AE196,'RIPARTIZIONE FORZE SISMICHE'!$F$101,0)+IF('Foglio deposito'!$AF$207='Foglio deposito'!AE196,'RIPARTIZIONE FORZE SISMICHE'!$F$102,0)+IF('Foglio deposito'!$AF$208='Foglio deposito'!AE196,'RIPARTIZIONE FORZE SISMICHE'!$F$103,0)</f>
        <v>0</v>
      </c>
      <c r="V196" s="357">
        <f>'RIPARTIZIONE FORZE SISMICHE'!G46+IF('Foglio deposito'!$AF$169='Foglio deposito'!AE196,'RIPARTIZIONE FORZE SISMICHE'!$G$64,0)+IF('Foglio deposito'!$AF$170='Foglio deposito'!AE196,'RIPARTIZIONE FORZE SISMICHE'!$G$65,0)+IF('Foglio deposito'!$AF$171='Foglio deposito'!AE196,'RIPARTIZIONE FORZE SISMICHE'!$G$66,0)+IF('Foglio deposito'!$AF$172='Foglio deposito'!AE196,'RIPARTIZIONE FORZE SISMICHE'!$G$67,0)+IF('Foglio deposito'!$AF$173='Foglio deposito'!AE196,'RIPARTIZIONE FORZE SISMICHE'!$G$68,0)+IF('Foglio deposito'!$AF$174='Foglio deposito'!AE196,'RIPARTIZIONE FORZE SISMICHE'!$G$69,0)+IF('Foglio deposito'!$AF$175='Foglio deposito'!AE196,'RIPARTIZIONE FORZE SISMICHE'!$G$70,0)+IF('Foglio deposito'!$AF$176='Foglio deposito'!AE196,'RIPARTIZIONE FORZE SISMICHE'!$G$71,0)+IF('Foglio deposito'!$AF$177='Foglio deposito'!AE196,'RIPARTIZIONE FORZE SISMICHE'!$G$72,0)+IF('Foglio deposito'!$AF$178='Foglio deposito'!AE196,'RIPARTIZIONE FORZE SISMICHE'!$G$73,0)+IF('Foglio deposito'!$AF$179='Foglio deposito'!AE196,'RIPARTIZIONE FORZE SISMICHE'!$G$74,0)+IF('Foglio deposito'!$AF$180='Foglio deposito'!AE196,'RIPARTIZIONE FORZE SISMICHE'!$G$75,0)+IF('Foglio deposito'!$AF$181='Foglio deposito'!AE196,'RIPARTIZIONE FORZE SISMICHE'!$G$76,0)+IF('Foglio deposito'!$AF$182='Foglio deposito'!AE196,'RIPARTIZIONE FORZE SISMICHE'!$G$77,0)+IF('Foglio deposito'!$AF$183='Foglio deposito'!AE196,'RIPARTIZIONE FORZE SISMICHE'!$G$78,0)+IF('Foglio deposito'!$AF$184='Foglio deposito'!AE196,'RIPARTIZIONE FORZE SISMICHE'!$G$79,0)+IF('Foglio deposito'!$AF$185='Foglio deposito'!AE196,'RIPARTIZIONE FORZE SISMICHE'!$G$80,0)+IF('Foglio deposito'!$AF$186='Foglio deposito'!AE196,'RIPARTIZIONE FORZE SISMICHE'!$G$81,0)+IF('Foglio deposito'!$AF$187='Foglio deposito'!AE196,'RIPARTIZIONE FORZE SISMICHE'!$G$82,0)+IF('Foglio deposito'!$AF$188='Foglio deposito'!AE196,'RIPARTIZIONE FORZE SISMICHE'!$G$83,0)+IF('Foglio deposito'!$AF$189='Foglio deposito'!AE196,'RIPARTIZIONE FORZE SISMICHE'!$G$84,0)+IF('Foglio deposito'!$AF$190='Foglio deposito'!AE196,'RIPARTIZIONE FORZE SISMICHE'!$G$85,0)+IF('Foglio deposito'!$AF$191='Foglio deposito'!AE196,'RIPARTIZIONE FORZE SISMICHE'!$G$86,0)+IF('Foglio deposito'!$AF$192='Foglio deposito'!AE196,'RIPARTIZIONE FORZE SISMICHE'!$G$87,0)+IF('Foglio deposito'!$AF$193='Foglio deposito'!AE196,'RIPARTIZIONE FORZE SISMICHE'!$G$88,0)+IF('Foglio deposito'!$AF$194='Foglio deposito'!AE196,'RIPARTIZIONE FORZE SISMICHE'!$G$89,0)+IF('Foglio deposito'!$AF$195='Foglio deposito'!AE196,'RIPARTIZIONE FORZE SISMICHE'!$G$90,0)+IF('Foglio deposito'!$AF$196='Foglio deposito'!AE196,'RIPARTIZIONE FORZE SISMICHE'!$G$91,0)+IF('Foglio deposito'!$AF$197='Foglio deposito'!AE196,'RIPARTIZIONE FORZE SISMICHE'!$G$92,0)+IF('Foglio deposito'!$AF$198='Foglio deposito'!AE196,'RIPARTIZIONE FORZE SISMICHE'!$G$93,0)+IF('Foglio deposito'!$AF$199='Foglio deposito'!AE196,'RIPARTIZIONE FORZE SISMICHE'!$G$94,0)+IF('Foglio deposito'!$AF$200='Foglio deposito'!AE196,'RIPARTIZIONE FORZE SISMICHE'!$G$95,0)+IF('Foglio deposito'!$AF$201='Foglio deposito'!AE196,'RIPARTIZIONE FORZE SISMICHE'!$G$96,0)+IF('Foglio deposito'!$AF$202='Foglio deposito'!AE196,'RIPARTIZIONE FORZE SISMICHE'!$G$97,0)+IF('Foglio deposito'!$AF$203='Foglio deposito'!AE196,'RIPARTIZIONE FORZE SISMICHE'!$G$98,0)+IF('Foglio deposito'!$AF$204='Foglio deposito'!AE196,'RIPARTIZIONE FORZE SISMICHE'!$G$99,0)+IF('Foglio deposito'!$AF$205='Foglio deposito'!AE196,'RIPARTIZIONE FORZE SISMICHE'!$G$100,0)+IF('Foglio deposito'!$AF$206='Foglio deposito'!AE196,'RIPARTIZIONE FORZE SISMICHE'!$G$101,0)+IF('Foglio deposito'!$AF$207='Foglio deposito'!AE196,'RIPARTIZIONE FORZE SISMICHE'!$G$102,0)+IF('Foglio deposito'!$AF$208='Foglio deposito'!AE196,'RIPARTIZIONE FORZE SISMICHE'!$G$103,0)</f>
        <v>0</v>
      </c>
      <c r="W196" s="355">
        <f>'RIPARTIZIONE FORZE SISMICHE'!H46+IF('Foglio deposito'!$AF$169='Foglio deposito'!AE196,'RIPARTIZIONE FORZE SISMICHE'!$H$64,0)+IF('Foglio deposito'!$AF$170='Foglio deposito'!AE196,'RIPARTIZIONE FORZE SISMICHE'!$H$65,0)+IF('Foglio deposito'!$AF$171='Foglio deposito'!AE196,'RIPARTIZIONE FORZE SISMICHE'!$H$66,0)+IF('Foglio deposito'!$AF$172='Foglio deposito'!AE196,'RIPARTIZIONE FORZE SISMICHE'!$H$67,0)+IF('Foglio deposito'!$AF$173='Foglio deposito'!AE196,'RIPARTIZIONE FORZE SISMICHE'!$H$67,0)+IF('Foglio deposito'!$AF$174='Foglio deposito'!AE196,'RIPARTIZIONE FORZE SISMICHE'!$H$69,0)+IF('Foglio deposito'!$AF$175='Foglio deposito'!AE196,'RIPARTIZIONE FORZE SISMICHE'!$H$70,0)+IF('Foglio deposito'!$AF$176='Foglio deposito'!AE196,'RIPARTIZIONE FORZE SISMICHE'!$H$71,0)+IF('Foglio deposito'!$AF$177='Foglio deposito'!AE196,'RIPARTIZIONE FORZE SISMICHE'!$H$72,0)+IF('Foglio deposito'!$AF$178='Foglio deposito'!AE196,'RIPARTIZIONE FORZE SISMICHE'!$H$73,0)+IF('Foglio deposito'!$AF$179='Foglio deposito'!AE196,'RIPARTIZIONE FORZE SISMICHE'!$H$74,0)+IF('Foglio deposito'!$AF$180='Foglio deposito'!AE196,'RIPARTIZIONE FORZE SISMICHE'!$H$75,0)+IF('Foglio deposito'!$AF$181='Foglio deposito'!AE196,'RIPARTIZIONE FORZE SISMICHE'!$H$76,0)+IF('Foglio deposito'!$AF$182='Foglio deposito'!AE196,'RIPARTIZIONE FORZE SISMICHE'!$H$77,0)+IF('Foglio deposito'!$AF$183='Foglio deposito'!AE196,'RIPARTIZIONE FORZE SISMICHE'!$H$78,0)+IF('Foglio deposito'!$AF$184='Foglio deposito'!AE196,'RIPARTIZIONE FORZE SISMICHE'!$H$79,0)+IF('Foglio deposito'!$AF$185='Foglio deposito'!AE196,'RIPARTIZIONE FORZE SISMICHE'!$H$80,0)+IF('Foglio deposito'!$AF$186='Foglio deposito'!AE196,'RIPARTIZIONE FORZE SISMICHE'!$H$81,0)+IF('Foglio deposito'!$AF$187='Foglio deposito'!AE196,'RIPARTIZIONE FORZE SISMICHE'!$H$82,0)+IF('Foglio deposito'!$AF$188='Foglio deposito'!AE196,'RIPARTIZIONE FORZE SISMICHE'!$H$83,0)+IF('Foglio deposito'!$AF$189='Foglio deposito'!AE196,'RIPARTIZIONE FORZE SISMICHE'!$H$84,0)+IF('Foglio deposito'!$AF$190='Foglio deposito'!AE196,'RIPARTIZIONE FORZE SISMICHE'!$H$85,0)+IF('Foglio deposito'!$AF$191='Foglio deposito'!AE196,'RIPARTIZIONE FORZE SISMICHE'!$H$86,0)+IF('Foglio deposito'!$AF$192='Foglio deposito'!AE196,'RIPARTIZIONE FORZE SISMICHE'!$H$87,0)+IF('Foglio deposito'!$AF$193='Foglio deposito'!AE196,'RIPARTIZIONE FORZE SISMICHE'!$H$88,0)+IF('Foglio deposito'!$AF$194='Foglio deposito'!AE196,'RIPARTIZIONE FORZE SISMICHE'!$H$89,0)+IF('Foglio deposito'!$AF$195='Foglio deposito'!AE196,'RIPARTIZIONE FORZE SISMICHE'!$H$90,0)+IF('Foglio deposito'!$AF$196='Foglio deposito'!AE196,'RIPARTIZIONE FORZE SISMICHE'!$H$91,0)+IF('Foglio deposito'!$AF$197='Foglio deposito'!AE196,'RIPARTIZIONE FORZE SISMICHE'!$H$92,0)+IF('Foglio deposito'!$AF$198='Foglio deposito'!AE196,'RIPARTIZIONE FORZE SISMICHE'!$H$93,0)+IF('Foglio deposito'!$AF$199='Foglio deposito'!AE196,'RIPARTIZIONE FORZE SISMICHE'!$H$94,0)+IF('Foglio deposito'!$AF$200='Foglio deposito'!AE196,'RIPARTIZIONE FORZE SISMICHE'!$H$95,0)+IF('Foglio deposito'!$AF$201='Foglio deposito'!AE196,'RIPARTIZIONE FORZE SISMICHE'!$H$96,0)+IF('Foglio deposito'!$AF$202='Foglio deposito'!AE196,'RIPARTIZIONE FORZE SISMICHE'!$H$97,0)+IF('Foglio deposito'!$AF$203='Foglio deposito'!AE196,'RIPARTIZIONE FORZE SISMICHE'!$H$98,0)+IF('Foglio deposito'!$AF$204='Foglio deposito'!AE196,'RIPARTIZIONE FORZE SISMICHE'!$H$99,0)+IF('Foglio deposito'!$AF$205='Foglio deposito'!AE196,'RIPARTIZIONE FORZE SISMICHE'!$H$100,0)+IF('Foglio deposito'!$AF$206='Foglio deposito'!AE196,'RIPARTIZIONE FORZE SISMICHE'!$H$101,0)+IF('Foglio deposito'!$AF$207='Foglio deposito'!AE196,'RIPARTIZIONE FORZE SISMICHE'!$H$102,0)+IF('Foglio deposito'!$AF$208='Foglio deposito'!AE196,'RIPARTIZIONE FORZE SISMICHE'!$H$103,0)</f>
        <v>0</v>
      </c>
      <c r="X196" s="142"/>
      <c r="Y196" s="142">
        <f>IF('Foglio deposito'!$AF$169='Foglio deposito'!AE196,'RIPARTIZIONE FORZE SISMICHE'!$G$64,0)+IF('Foglio deposito'!$AF$170='Foglio deposito'!AE196,'RIPARTIZIONE FORZE SISMICHE'!$G$65,0)+IF('Foglio deposito'!$AF$171='Foglio deposito'!AE196,'RIPARTIZIONE FORZE SISMICHE'!$G$66,0)+IF('Foglio deposito'!$AF$172='Foglio deposito'!AE196,'RIPARTIZIONE FORZE SISMICHE'!$G$67,0)+IF('Foglio deposito'!$AF$173='Foglio deposito'!AE196,'RIPARTIZIONE FORZE SISMICHE'!$G$68,0)+IF('Foglio deposito'!$AF$174='Foglio deposito'!AE196,'RIPARTIZIONE FORZE SISMICHE'!$G$69,0)+IF('Foglio deposito'!$AF$175='Foglio deposito'!AE196,'RIPARTIZIONE FORZE SISMICHE'!$G$70,0)+IF('Foglio deposito'!$AF$176='Foglio deposito'!AE196,'RIPARTIZIONE FORZE SISMICHE'!$G$71,0)+IF('Foglio deposito'!$AF$177='Foglio deposito'!AE196,'RIPARTIZIONE FORZE SISMICHE'!$G$72,0)+IF('Foglio deposito'!$AF$178='Foglio deposito'!AE196,'RIPARTIZIONE FORZE SISMICHE'!$G$73,0)+IF('Foglio deposito'!$AF$179='Foglio deposito'!AE196,'RIPARTIZIONE FORZE SISMICHE'!$G$74,0)+IF('Foglio deposito'!$AF$180='Foglio deposito'!AE196,'RIPARTIZIONE FORZE SISMICHE'!$G$75,0)+IF('Foglio deposito'!$AF$181='Foglio deposito'!AE196,'RIPARTIZIONE FORZE SISMICHE'!$G$76,0)+IF('Foglio deposito'!$AF$182='Foglio deposito'!AE196,'RIPARTIZIONE FORZE SISMICHE'!$G$77,0)+IF('Foglio deposito'!$AF$183='Foglio deposito'!AE196,'RIPARTIZIONE FORZE SISMICHE'!$G$78,0)+IF('Foglio deposito'!$AF$184='Foglio deposito'!AE196,'RIPARTIZIONE FORZE SISMICHE'!$G$79,0)+IF('Foglio deposito'!$AF$185='Foglio deposito'!AE196,'RIPARTIZIONE FORZE SISMICHE'!$G$80,0)+IF('Foglio deposito'!$AF$186='Foglio deposito'!AE196,'RIPARTIZIONE FORZE SISMICHE'!$G$81,0)+IF('Foglio deposito'!$AF$187='Foglio deposito'!AE196,'RIPARTIZIONE FORZE SISMICHE'!$G$82,0)+IF('Foglio deposito'!$AF$188='Foglio deposito'!AE196,'RIPARTIZIONE FORZE SISMICHE'!$G$83,0)+IF('Foglio deposito'!$AF$189='Foglio deposito'!AE196,'RIPARTIZIONE FORZE SISMICHE'!$G$84,0)+IF('Foglio deposito'!$AF$190='Foglio deposito'!AE196,'RIPARTIZIONE FORZE SISMICHE'!$G$85,0)+IF('Foglio deposito'!$AF$191='Foglio deposito'!AE196,'RIPARTIZIONE FORZE SISMICHE'!$G$86,0)+IF('Foglio deposito'!$AF$192='Foglio deposito'!AE196,'RIPARTIZIONE FORZE SISMICHE'!$G$87,0)+IF('Foglio deposito'!$AF$193='Foglio deposito'!AE196,'RIPARTIZIONE FORZE SISMICHE'!$G$88,0)+IF('Foglio deposito'!$AF$194='Foglio deposito'!AE196,'RIPARTIZIONE FORZE SISMICHE'!$G$89,0)+IF('Foglio deposito'!$AF$195='Foglio deposito'!AE196,'RIPARTIZIONE FORZE SISMICHE'!$G$90,0)+IF('Foglio deposito'!$AF$196='Foglio deposito'!AE196,'RIPARTIZIONE FORZE SISMICHE'!$G$91,0)+IF('Foglio deposito'!$AF$197='Foglio deposito'!AE196,'RIPARTIZIONE FORZE SISMICHE'!$G$92,0)+IF('Foglio deposito'!$AF$198='Foglio deposito'!AE196,'RIPARTIZIONE FORZE SISMICHE'!$G$93,0)+IF('Foglio deposito'!$AF$199='Foglio deposito'!AE196,'RIPARTIZIONE FORZE SISMICHE'!$G$94,0)+IF('Foglio deposito'!$AF$200='Foglio deposito'!AE196,'RIPARTIZIONE FORZE SISMICHE'!$G$95,0)+IF('Foglio deposito'!$AF$201='Foglio deposito'!AE196,'RIPARTIZIONE FORZE SISMICHE'!$G$96,0)+IF('Foglio deposito'!$AF$202='Foglio deposito'!AE196,'RIPARTIZIONE FORZE SISMICHE'!$G$97,0)+IF('Foglio deposito'!$AF$203='Foglio deposito'!AE196,'RIPARTIZIONE FORZE SISMICHE'!$G$98,0)+IF('Foglio deposito'!$AF$204='Foglio deposito'!AE196,'RIPARTIZIONE FORZE SISMICHE'!$G$99,0)+IF('Foglio deposito'!$AF$205='Foglio deposito'!AE196,'RIPARTIZIONE FORZE SISMICHE'!$G$100,0)+IF('Foglio deposito'!$AF$206='Foglio deposito'!AE196,'RIPARTIZIONE FORZE SISMICHE'!$G$101,0)+IF('Foglio deposito'!$AF$207='Foglio deposito'!AE196,'RIPARTIZIONE FORZE SISMICHE'!$G$102,0)+IF('Foglio deposito'!$AF$208='Foglio deposito'!AE196,'RIPARTIZIONE FORZE SISMICHE'!$G$103,0)</f>
        <v>0</v>
      </c>
      <c r="Z196" s="142">
        <f>IF('Foglio deposito'!$AF$169='Foglio deposito'!AE196,'RIPARTIZIONE FORZE SISMICHE'!$H$64,0)+IF('Foglio deposito'!$AF$170='Foglio deposito'!AE196,'RIPARTIZIONE FORZE SISMICHE'!$H$65,0)+IF('Foglio deposito'!$AF$171='Foglio deposito'!AE196,'RIPARTIZIONE FORZE SISMICHE'!$H$66,0)+IF('Foglio deposito'!$AF$172='Foglio deposito'!AE196,'RIPARTIZIONE FORZE SISMICHE'!$H$67,0)+IF('Foglio deposito'!$AF$173='Foglio deposito'!AE196,'RIPARTIZIONE FORZE SISMICHE'!$H$67,0)+IF('Foglio deposito'!$AF$174='Foglio deposito'!AE196,'RIPARTIZIONE FORZE SISMICHE'!$H$69,0)+IF('Foglio deposito'!$AF$175='Foglio deposito'!AE196,'RIPARTIZIONE FORZE SISMICHE'!$H$70,0)+IF('Foglio deposito'!$AF$176='Foglio deposito'!AE196,'RIPARTIZIONE FORZE SISMICHE'!$H$71,0)+IF('Foglio deposito'!$AF$177='Foglio deposito'!AE196,'RIPARTIZIONE FORZE SISMICHE'!$H$72,0)+IF('Foglio deposito'!$AF$178='Foglio deposito'!AE196,'RIPARTIZIONE FORZE SISMICHE'!$H$73,0)+IF('Foglio deposito'!$AF$179='Foglio deposito'!AE196,'RIPARTIZIONE FORZE SISMICHE'!$H$74,0)+IF('Foglio deposito'!$AF$180='Foglio deposito'!AE196,'RIPARTIZIONE FORZE SISMICHE'!$H$75,0)+IF('Foglio deposito'!$AF$181='Foglio deposito'!AE196,'RIPARTIZIONE FORZE SISMICHE'!$H$76,0)+IF('Foglio deposito'!$AF$182='Foglio deposito'!AE196,'RIPARTIZIONE FORZE SISMICHE'!$H$77,0)+IF('Foglio deposito'!$AF$183='Foglio deposito'!AE196,'RIPARTIZIONE FORZE SISMICHE'!$H$78,0)+IF('Foglio deposito'!$AF$184='Foglio deposito'!AE196,'RIPARTIZIONE FORZE SISMICHE'!$H$79,0)+IF('Foglio deposito'!$AF$185='Foglio deposito'!AE196,'RIPARTIZIONE FORZE SISMICHE'!$H$80,0)+IF('Foglio deposito'!$AF$186='Foglio deposito'!AE196,'RIPARTIZIONE FORZE SISMICHE'!$H$81,0)+IF('Foglio deposito'!$AF$187='Foglio deposito'!AE196,'RIPARTIZIONE FORZE SISMICHE'!$H$82,0)+IF('Foglio deposito'!$AF$188='Foglio deposito'!AE196,'RIPARTIZIONE FORZE SISMICHE'!$H$83,0)+IF('Foglio deposito'!$AF$189='Foglio deposito'!AE196,'RIPARTIZIONE FORZE SISMICHE'!$H$84,0)+IF('Foglio deposito'!$AF$190='Foglio deposito'!AE196,'RIPARTIZIONE FORZE SISMICHE'!$H$85,0)+IF('Foglio deposito'!$AF$191='Foglio deposito'!AE196,'RIPARTIZIONE FORZE SISMICHE'!$H$86,0)+IF('Foglio deposito'!$AF$192='Foglio deposito'!AE196,'RIPARTIZIONE FORZE SISMICHE'!$H$87,0)+IF('Foglio deposito'!$AF$193='Foglio deposito'!AE196,'RIPARTIZIONE FORZE SISMICHE'!$H$88,0)+IF('Foglio deposito'!$AF$194='Foglio deposito'!AE196,'RIPARTIZIONE FORZE SISMICHE'!$H$89,0)+IF('Foglio deposito'!$AF$195='Foglio deposito'!AE196,'RIPARTIZIONE FORZE SISMICHE'!$H$90,0)+IF('Foglio deposito'!$AF$196='Foglio deposito'!AE196,'RIPARTIZIONE FORZE SISMICHE'!$H$91,0)+IF('Foglio deposito'!$AF$197='Foglio deposito'!AE196,'RIPARTIZIONE FORZE SISMICHE'!$H$92,0)+IF('Foglio deposito'!$AF$198='Foglio deposito'!AE196,'RIPARTIZIONE FORZE SISMICHE'!$H$93,0)+IF('Foglio deposito'!$AF$199='Foglio deposito'!AE196,'RIPARTIZIONE FORZE SISMICHE'!$H$94,0)+IF('Foglio deposito'!$AF$200='Foglio deposito'!AE196,'RIPARTIZIONE FORZE SISMICHE'!$H$95,0)+IF('Foglio deposito'!$AF$201='Foglio deposito'!AE196,'RIPARTIZIONE FORZE SISMICHE'!$H$96,0)+IF('Foglio deposito'!$AF$202='Foglio deposito'!AE196,'RIPARTIZIONE FORZE SISMICHE'!$H$97,0)+IF('Foglio deposito'!$AF$203='Foglio deposito'!AE196,'RIPARTIZIONE FORZE SISMICHE'!$H$98,0)+IF('Foglio deposito'!$AF$204='Foglio deposito'!AE196,'RIPARTIZIONE FORZE SISMICHE'!$H$99,0)+IF('Foglio deposito'!$AF$205='Foglio deposito'!AE196,'RIPARTIZIONE FORZE SISMICHE'!$H$100,0)+IF('Foglio deposito'!$AF$206='Foglio deposito'!AE196,'RIPARTIZIONE FORZE SISMICHE'!$H$101,0)+IF('Foglio deposito'!$AF$207='Foglio deposito'!AE196,'RIPARTIZIONE FORZE SISMICHE'!$H$102,0)+IF('Foglio deposito'!$AF$208='Foglio deposito'!AE196,'RIPARTIZIONE FORZE SISMICHE'!$H$103,0)</f>
        <v>0</v>
      </c>
      <c r="AB196" s="354">
        <f>'DATI STRUTTURA'!B48</f>
        <v>27</v>
      </c>
      <c r="AC196" s="359">
        <f>'DATI STRUTTURA'!H97</f>
        <v>0</v>
      </c>
      <c r="AE196" s="362">
        <f>'DATI STRUTTURA'!B49</f>
        <v>28</v>
      </c>
      <c r="AF196" s="364">
        <f>'DATI STRUTTURA'!H98</f>
        <v>0</v>
      </c>
      <c r="AJ196" s="490">
        <f>IF('Foglio deposito'!$AF$169='Foglio deposito'!AE196,'Foglio deposito'!$N$118,0)+IF('Foglio deposito'!$AF$170='Foglio deposito'!AE196,'Foglio deposito'!$N$119,0)+IF('Foglio deposito'!$AF$171='Foglio deposito'!AE196,'Foglio deposito'!$N$120,0)+IF('Foglio deposito'!$AF$172='Foglio deposito'!AE196,'Foglio deposito'!$N$121,0)+IF('Foglio deposito'!$AF$173='Foglio deposito'!AE196,'Foglio deposito'!$N$122,0)+IF('Foglio deposito'!$AF$174='Foglio deposito'!AE196,'Foglio deposito'!$N$123,0)+IF('Foglio deposito'!$AF$175='Foglio deposito'!AE196,'Foglio deposito'!$N$124,0)+IF('Foglio deposito'!$AF$176='Foglio deposito'!AE196,'Foglio deposito'!$N$125,0)+IF('Foglio deposito'!$AF$177='Foglio deposito'!AE196,'Foglio deposito'!$N$126,0)+IF('Foglio deposito'!$AF$178='Foglio deposito'!AE196,'Foglio deposito'!$N$127,0)+IF('Foglio deposito'!$AF$179='Foglio deposito'!AE196,'Foglio deposito'!$N$128,0)+IF('Foglio deposito'!$AF$180='Foglio deposito'!AE196,'Foglio deposito'!$N$129,0)+IF('Foglio deposito'!$AF$181='Foglio deposito'!AE196,'Foglio deposito'!$N$130,0)+IF('Foglio deposito'!$AF$182='Foglio deposito'!AE196,'Foglio deposito'!$N$131,0)+IF('Foglio deposito'!$AF$183='Foglio deposito'!AE196,'Foglio deposito'!$N$132,0)+IF('Foglio deposito'!$AF$184='Foglio deposito'!AE196,'Foglio deposito'!$N$133,0)+IF('Foglio deposito'!$AF$185='Foglio deposito'!AE196,'Foglio deposito'!$N$134,0)+IF('Foglio deposito'!$AF$186='Foglio deposito'!AE196,'Foglio deposito'!$N$135,0)+IF('Foglio deposito'!$AF$187='Foglio deposito'!AE196,'Foglio deposito'!$N$136,0)+IF('Foglio deposito'!$AF$188='Foglio deposito'!AE196,'Foglio deposito'!$N$137,0)+IF('Foglio deposito'!$AF$189='Foglio deposito'!AE196,'Foglio deposito'!$N$138,0)+IF('Foglio deposito'!$AF$190='Foglio deposito'!AE196,'Foglio deposito'!$N$139,0)+IF('Foglio deposito'!$AF$191='Foglio deposito'!AE196,'Foglio deposito'!$N$140,0)+IF('Foglio deposito'!$AF$192='Foglio deposito'!AE196,'Foglio deposito'!$N$141,0)+IF('Foglio deposito'!$AF$193='Foglio deposito'!AE196,'Foglio deposito'!$N$142,0)+IF('Foglio deposito'!$AF$194='Foglio deposito'!AE196,'Foglio deposito'!$N$144,0)+IF('Foglio deposito'!$AF$195='Foglio deposito'!AE196,'Foglio deposito'!$N$143,0)+IF('Foglio deposito'!$AF$196='Foglio deposito'!AE196,'Foglio deposito'!$N$145,0)+IF('Foglio deposito'!$AF$197='Foglio deposito'!AE196,'Foglio deposito'!$N$146,0)+IF('Foglio deposito'!$AF$198='Foglio deposito'!AE196,'Foglio deposito'!$N$147,0)+IF('Foglio deposito'!$AF$199='Foglio deposito'!AE196,'Foglio deposito'!$N$148,0)+IF('Foglio deposito'!$AF$200='Foglio deposito'!AE196,'Foglio deposito'!$N$149,0)+IF('Foglio deposito'!$AF$201='Foglio deposito'!AE196,'Foglio deposito'!$N$150,0)+IF('Foglio deposito'!$AF$202='Foglio deposito'!AE196,'Foglio deposito'!$N$151,0)+IF('Foglio deposito'!$AF$203='Foglio deposito'!AE196,'Foglio deposito'!$N$152,0)+IF('Foglio deposito'!$AF$204='Foglio deposito'!AE196,'Foglio deposito'!$N$153,0)+IF('Foglio deposito'!$AF$205='Foglio deposito'!AE196,'Foglio deposito'!$N$154,0)+IF('Foglio deposito'!$AF$206='Foglio deposito'!AE196,'Foglio deposito'!$N$155,0)+IF('Foglio deposito'!$AF$207='Foglio deposito'!AE196,'Foglio deposito'!$N$156,0)+IF('Foglio deposito'!$AF$208='Foglio deposito'!AE196,'Foglio deposito'!$N$157,0)+'DATI STRUTTURA'!J49</f>
        <v>0</v>
      </c>
      <c r="AK196" s="490">
        <f>'Foglio deposito'!N145</f>
        <v>0</v>
      </c>
    </row>
    <row r="197" spans="2:37" x14ac:dyDescent="0.25">
      <c r="B197" s="161"/>
      <c r="D197" s="161"/>
      <c r="G197" s="97"/>
      <c r="H197" s="97"/>
      <c r="I197" s="96"/>
      <c r="K197" s="116"/>
      <c r="L197" s="116"/>
      <c r="M197" s="115"/>
      <c r="O197" s="5"/>
      <c r="Q197" s="5"/>
      <c r="T197" s="357">
        <f>'RIPARTIZIONE FORZE SISMICHE'!E47+IF('Foglio deposito'!$AF$169='Foglio deposito'!AE197,'RIPARTIZIONE FORZE SISMICHE'!$E$64,0)+IF('Foglio deposito'!$AF$170='Foglio deposito'!AE197,'RIPARTIZIONE FORZE SISMICHE'!$E$65,0)+IF('Foglio deposito'!$AF$171='Foglio deposito'!AE197,'RIPARTIZIONE FORZE SISMICHE'!$E$66,0)+IF('Foglio deposito'!$AF$172='Foglio deposito'!AE197,'RIPARTIZIONE FORZE SISMICHE'!$E$67,0)+IF('Foglio deposito'!$AF$173='Foglio deposito'!AE197,'RIPARTIZIONE FORZE SISMICHE'!$E$68,0)+IF('Foglio deposito'!$AF$174='Foglio deposito'!AE197,'RIPARTIZIONE FORZE SISMICHE'!$E$69,0)+IF('Foglio deposito'!$AF$175='Foglio deposito'!AE197,'RIPARTIZIONE FORZE SISMICHE'!$E$70,0)+IF('Foglio deposito'!$AF$176='Foglio deposito'!AE197,'RIPARTIZIONE FORZE SISMICHE'!$E$71,0)+IF('Foglio deposito'!$AF$177='Foglio deposito'!AE197,'RIPARTIZIONE FORZE SISMICHE'!$E$72,0)+IF('Foglio deposito'!$AF$178='Foglio deposito'!AE197,'RIPARTIZIONE FORZE SISMICHE'!$E$73,0)+IF('Foglio deposito'!$AF$179='Foglio deposito'!AE197,'RIPARTIZIONE FORZE SISMICHE'!$E$74,0)+IF('Foglio deposito'!$AF$180='Foglio deposito'!AE197,'RIPARTIZIONE FORZE SISMICHE'!$E$75,0)+IF('Foglio deposito'!$AF$181='Foglio deposito'!AE197,'RIPARTIZIONE FORZE SISMICHE'!$E$76,0)+IF('Foglio deposito'!$AF$182='Foglio deposito'!AE197,'RIPARTIZIONE FORZE SISMICHE'!$E$77,0)+IF('Foglio deposito'!$AF$183='Foglio deposito'!AE197,'RIPARTIZIONE FORZE SISMICHE'!$E$78,0)+IF('Foglio deposito'!$AF$184='Foglio deposito'!AE197,'RIPARTIZIONE FORZE SISMICHE'!$E$79,0)+IF('Foglio deposito'!$AF$185='Foglio deposito'!AE197,'RIPARTIZIONE FORZE SISMICHE'!$E$80,0)+IF('Foglio deposito'!$AF$186='Foglio deposito'!AE197,'RIPARTIZIONE FORZE SISMICHE'!$E$81,0)+IF('Foglio deposito'!$AF$187='Foglio deposito'!AE197,'RIPARTIZIONE FORZE SISMICHE'!$E$82,0)+IF('Foglio deposito'!$AF$188='Foglio deposito'!AE197,'RIPARTIZIONE FORZE SISMICHE'!$E$83,0)+IF('Foglio deposito'!$AF$189='Foglio deposito'!AE197,'RIPARTIZIONE FORZE SISMICHE'!$E$84,0)+IF('Foglio deposito'!$AF$190='Foglio deposito'!AE197,'RIPARTIZIONE FORZE SISMICHE'!$E$85,0)+IF('Foglio deposito'!$AF$191='Foglio deposito'!AE197,'RIPARTIZIONE FORZE SISMICHE'!$E$86,0)+IF('Foglio deposito'!$AF$192='Foglio deposito'!AE197,'RIPARTIZIONE FORZE SISMICHE'!$E$87,0)+IF('Foglio deposito'!$AF$193='Foglio deposito'!AE197,'RIPARTIZIONE FORZE SISMICHE'!$E$88,0)+IF('Foglio deposito'!$AF$194='Foglio deposito'!AE197,'RIPARTIZIONE FORZE SISMICHE'!$E$89,0)+IF('Foglio deposito'!$AF$195='Foglio deposito'!AE197,'RIPARTIZIONE FORZE SISMICHE'!$E$90,0)+IF('Foglio deposito'!$AF$196='Foglio deposito'!AE197,'RIPARTIZIONE FORZE SISMICHE'!$E$91,0)+IF('Foglio deposito'!$AF$197='Foglio deposito'!AE197,'RIPARTIZIONE FORZE SISMICHE'!$E$92,0)+IF('Foglio deposito'!$AF$198='Foglio deposito'!AE197,'RIPARTIZIONE FORZE SISMICHE'!$E$93,0)+IF('Foglio deposito'!$AF$199='Foglio deposito'!AE197,'RIPARTIZIONE FORZE SISMICHE'!$E$94,0)+IF('Foglio deposito'!$AF$200='Foglio deposito'!AE197,'RIPARTIZIONE FORZE SISMICHE'!$E$95,0)+IF('Foglio deposito'!$AF$201='Foglio deposito'!AE197,'RIPARTIZIONE FORZE SISMICHE'!$E$96,0)+IF('Foglio deposito'!$AF$202='Foglio deposito'!AE197,'RIPARTIZIONE FORZE SISMICHE'!$E$97,0)+IF('Foglio deposito'!$AF$203='Foglio deposito'!AE197,'RIPARTIZIONE FORZE SISMICHE'!$E$98,0)+IF('Foglio deposito'!$AF$204='Foglio deposito'!AE197,'RIPARTIZIONE FORZE SISMICHE'!$E$99,0)+IF('Foglio deposito'!$AF$205='Foglio deposito'!AE197,'RIPARTIZIONE FORZE SISMICHE'!$E$100,0)+IF('Foglio deposito'!$AF$206='Foglio deposito'!AE197,'RIPARTIZIONE FORZE SISMICHE'!$E$101,0)+IF('Foglio deposito'!$AF$207='Foglio deposito'!AE197,'RIPARTIZIONE FORZE SISMICHE'!$E$102,0)+IF('Foglio deposito'!$AF$208='Foglio deposito'!AE197,'RIPARTIZIONE FORZE SISMICHE'!$E$103,0)</f>
        <v>0</v>
      </c>
      <c r="U197" s="356">
        <f>'RIPARTIZIONE FORZE SISMICHE'!F47+IF('Foglio deposito'!$AF$169='Foglio deposito'!AE197,'RIPARTIZIONE FORZE SISMICHE'!$F$64,0)+IF('Foglio deposito'!$AF$170='Foglio deposito'!AE197,'RIPARTIZIONE FORZE SISMICHE'!$F$65,0)+IF('Foglio deposito'!$AF$171='Foglio deposito'!AE197,'RIPARTIZIONE FORZE SISMICHE'!$F$66,0)+IF('Foglio deposito'!$AF$172='Foglio deposito'!AE197,'RIPARTIZIONE FORZE SISMICHE'!$F$67,0)+IF('Foglio deposito'!$AF$173='Foglio deposito'!AE197,'RIPARTIZIONE FORZE SISMICHE'!$F$68,0)+IF('Foglio deposito'!$AF$174='Foglio deposito'!AE197,'RIPARTIZIONE FORZE SISMICHE'!$F$69,0)+IF('Foglio deposito'!$AF$175='Foglio deposito'!AE197,'RIPARTIZIONE FORZE SISMICHE'!$F$70,0)+IF('Foglio deposito'!$AF$176='Foglio deposito'!AE197,'RIPARTIZIONE FORZE SISMICHE'!$F$71,0)+IF('Foglio deposito'!$AF$177='Foglio deposito'!AE197,'RIPARTIZIONE FORZE SISMICHE'!$F$72,0)+IF('Foglio deposito'!$AF$178='Foglio deposito'!AE197,'RIPARTIZIONE FORZE SISMICHE'!$F$73,0)+IF('Foglio deposito'!$AF$179='Foglio deposito'!AE197,'RIPARTIZIONE FORZE SISMICHE'!$F$74,0)+IF('Foglio deposito'!$AF$180='Foglio deposito'!AE197,'RIPARTIZIONE FORZE SISMICHE'!$F$75,0)+IF('Foglio deposito'!$AF$181='Foglio deposito'!AE197,'RIPARTIZIONE FORZE SISMICHE'!$F$76,0)+IF('Foglio deposito'!$AF$182='Foglio deposito'!AE197,'RIPARTIZIONE FORZE SISMICHE'!$F$77,0)+IF('Foglio deposito'!$AF$183='Foglio deposito'!AE197,'RIPARTIZIONE FORZE SISMICHE'!$F$78,0)+IF('Foglio deposito'!$AF$184='Foglio deposito'!AE197,'RIPARTIZIONE FORZE SISMICHE'!$F$79,0)+IF('Foglio deposito'!$AF$185='Foglio deposito'!AE197,'RIPARTIZIONE FORZE SISMICHE'!$F$80,0)+IF('Foglio deposito'!$AF$186='Foglio deposito'!AE197,'RIPARTIZIONE FORZE SISMICHE'!$F$81,0)+IF('Foglio deposito'!$AF$187='Foglio deposito'!AE197,'RIPARTIZIONE FORZE SISMICHE'!$F$82,0)+IF('Foglio deposito'!$AF$188='Foglio deposito'!AE197,'RIPARTIZIONE FORZE SISMICHE'!$F$83,0)+IF('Foglio deposito'!$AF$189='Foglio deposito'!AE197,'RIPARTIZIONE FORZE SISMICHE'!$F$84,0)+IF('Foglio deposito'!$AF$190='Foglio deposito'!AE197,'RIPARTIZIONE FORZE SISMICHE'!$F$85,0)+IF('Foglio deposito'!$AF$191='Foglio deposito'!AE197,'RIPARTIZIONE FORZE SISMICHE'!$F$86,0)+IF('Foglio deposito'!$AF$192='Foglio deposito'!AE197,'RIPARTIZIONE FORZE SISMICHE'!$F$87,0)+IF('Foglio deposito'!$AF$193='Foglio deposito'!AE197,'RIPARTIZIONE FORZE SISMICHE'!$F$88,0)+IF('Foglio deposito'!$AF$194='Foglio deposito'!AE197,'RIPARTIZIONE FORZE SISMICHE'!$F$89,0)+IF('Foglio deposito'!$AF$195='Foglio deposito'!AE197,'RIPARTIZIONE FORZE SISMICHE'!$F$90,0)+IF('Foglio deposito'!$AF$196='Foglio deposito'!AE197,'RIPARTIZIONE FORZE SISMICHE'!$F$91,0)+IF('Foglio deposito'!$AF$197='Foglio deposito'!AE197,'RIPARTIZIONE FORZE SISMICHE'!$F$92,0)+IF('Foglio deposito'!$AF$198='Foglio deposito'!AE197,'RIPARTIZIONE FORZE SISMICHE'!$F$93,0)+IF('Foglio deposito'!$AF$199='Foglio deposito'!AE197,'RIPARTIZIONE FORZE SISMICHE'!$F$94,0)+IF('Foglio deposito'!$AF$200='Foglio deposito'!AE197,'RIPARTIZIONE FORZE SISMICHE'!$F$95,0)+IF('Foglio deposito'!$AF$201='Foglio deposito'!AE197,'RIPARTIZIONE FORZE SISMICHE'!$F$96,0)+IF('Foglio deposito'!$AF$202='Foglio deposito'!AE197,'RIPARTIZIONE FORZE SISMICHE'!$F$97,0)+IF('Foglio deposito'!$AF$203='Foglio deposito'!AE197,'RIPARTIZIONE FORZE SISMICHE'!$F$98,0)+IF('Foglio deposito'!$AF$204='Foglio deposito'!AE197,'RIPARTIZIONE FORZE SISMICHE'!$F$99,0)+IF('Foglio deposito'!$AF$205='Foglio deposito'!AE197,'RIPARTIZIONE FORZE SISMICHE'!$F$100,0)+IF('Foglio deposito'!$AF$206='Foglio deposito'!AE197,'RIPARTIZIONE FORZE SISMICHE'!$F$101,0)+IF('Foglio deposito'!$AF$207='Foglio deposito'!AE197,'RIPARTIZIONE FORZE SISMICHE'!$F$102,0)+IF('Foglio deposito'!$AF$208='Foglio deposito'!AE197,'RIPARTIZIONE FORZE SISMICHE'!$F$103,0)</f>
        <v>0</v>
      </c>
      <c r="V197" s="357">
        <f>'RIPARTIZIONE FORZE SISMICHE'!G47+IF('Foglio deposito'!$AF$169='Foglio deposito'!AE197,'RIPARTIZIONE FORZE SISMICHE'!$G$64,0)+IF('Foglio deposito'!$AF$170='Foglio deposito'!AE197,'RIPARTIZIONE FORZE SISMICHE'!$G$65,0)+IF('Foglio deposito'!$AF$171='Foglio deposito'!AE197,'RIPARTIZIONE FORZE SISMICHE'!$G$66,0)+IF('Foglio deposito'!$AF$172='Foglio deposito'!AE197,'RIPARTIZIONE FORZE SISMICHE'!$G$67,0)+IF('Foglio deposito'!$AF$173='Foglio deposito'!AE197,'RIPARTIZIONE FORZE SISMICHE'!$G$68,0)+IF('Foglio deposito'!$AF$174='Foglio deposito'!AE197,'RIPARTIZIONE FORZE SISMICHE'!$G$69,0)+IF('Foglio deposito'!$AF$175='Foglio deposito'!AE197,'RIPARTIZIONE FORZE SISMICHE'!$G$70,0)+IF('Foglio deposito'!$AF$176='Foglio deposito'!AE197,'RIPARTIZIONE FORZE SISMICHE'!$G$71,0)+IF('Foglio deposito'!$AF$177='Foglio deposito'!AE197,'RIPARTIZIONE FORZE SISMICHE'!$G$72,0)+IF('Foglio deposito'!$AF$178='Foglio deposito'!AE197,'RIPARTIZIONE FORZE SISMICHE'!$G$73,0)+IF('Foglio deposito'!$AF$179='Foglio deposito'!AE197,'RIPARTIZIONE FORZE SISMICHE'!$G$74,0)+IF('Foglio deposito'!$AF$180='Foglio deposito'!AE197,'RIPARTIZIONE FORZE SISMICHE'!$G$75,0)+IF('Foglio deposito'!$AF$181='Foglio deposito'!AE197,'RIPARTIZIONE FORZE SISMICHE'!$G$76,0)+IF('Foglio deposito'!$AF$182='Foglio deposito'!AE197,'RIPARTIZIONE FORZE SISMICHE'!$G$77,0)+IF('Foglio deposito'!$AF$183='Foglio deposito'!AE197,'RIPARTIZIONE FORZE SISMICHE'!$G$78,0)+IF('Foglio deposito'!$AF$184='Foglio deposito'!AE197,'RIPARTIZIONE FORZE SISMICHE'!$G$79,0)+IF('Foglio deposito'!$AF$185='Foglio deposito'!AE197,'RIPARTIZIONE FORZE SISMICHE'!$G$80,0)+IF('Foglio deposito'!$AF$186='Foglio deposito'!AE197,'RIPARTIZIONE FORZE SISMICHE'!$G$81,0)+IF('Foglio deposito'!$AF$187='Foglio deposito'!AE197,'RIPARTIZIONE FORZE SISMICHE'!$G$82,0)+IF('Foglio deposito'!$AF$188='Foglio deposito'!AE197,'RIPARTIZIONE FORZE SISMICHE'!$G$83,0)+IF('Foglio deposito'!$AF$189='Foglio deposito'!AE197,'RIPARTIZIONE FORZE SISMICHE'!$G$84,0)+IF('Foglio deposito'!$AF$190='Foglio deposito'!AE197,'RIPARTIZIONE FORZE SISMICHE'!$G$85,0)+IF('Foglio deposito'!$AF$191='Foglio deposito'!AE197,'RIPARTIZIONE FORZE SISMICHE'!$G$86,0)+IF('Foglio deposito'!$AF$192='Foglio deposito'!AE197,'RIPARTIZIONE FORZE SISMICHE'!$G$87,0)+IF('Foglio deposito'!$AF$193='Foglio deposito'!AE197,'RIPARTIZIONE FORZE SISMICHE'!$G$88,0)+IF('Foglio deposito'!$AF$194='Foglio deposito'!AE197,'RIPARTIZIONE FORZE SISMICHE'!$G$89,0)+IF('Foglio deposito'!$AF$195='Foglio deposito'!AE197,'RIPARTIZIONE FORZE SISMICHE'!$G$90,0)+IF('Foglio deposito'!$AF$196='Foglio deposito'!AE197,'RIPARTIZIONE FORZE SISMICHE'!$G$91,0)+IF('Foglio deposito'!$AF$197='Foglio deposito'!AE197,'RIPARTIZIONE FORZE SISMICHE'!$G$92,0)+IF('Foglio deposito'!$AF$198='Foglio deposito'!AE197,'RIPARTIZIONE FORZE SISMICHE'!$G$93,0)+IF('Foglio deposito'!$AF$199='Foglio deposito'!AE197,'RIPARTIZIONE FORZE SISMICHE'!$G$94,0)+IF('Foglio deposito'!$AF$200='Foglio deposito'!AE197,'RIPARTIZIONE FORZE SISMICHE'!$G$95,0)+IF('Foglio deposito'!$AF$201='Foglio deposito'!AE197,'RIPARTIZIONE FORZE SISMICHE'!$G$96,0)+IF('Foglio deposito'!$AF$202='Foglio deposito'!AE197,'RIPARTIZIONE FORZE SISMICHE'!$G$97,0)+IF('Foglio deposito'!$AF$203='Foglio deposito'!AE197,'RIPARTIZIONE FORZE SISMICHE'!$G$98,0)+IF('Foglio deposito'!$AF$204='Foglio deposito'!AE197,'RIPARTIZIONE FORZE SISMICHE'!$G$99,0)+IF('Foglio deposito'!$AF$205='Foglio deposito'!AE197,'RIPARTIZIONE FORZE SISMICHE'!$G$100,0)+IF('Foglio deposito'!$AF$206='Foglio deposito'!AE197,'RIPARTIZIONE FORZE SISMICHE'!$G$101,0)+IF('Foglio deposito'!$AF$207='Foglio deposito'!AE197,'RIPARTIZIONE FORZE SISMICHE'!$G$102,0)+IF('Foglio deposito'!$AF$208='Foglio deposito'!AE197,'RIPARTIZIONE FORZE SISMICHE'!$G$103,0)</f>
        <v>0</v>
      </c>
      <c r="W197" s="355">
        <f>'RIPARTIZIONE FORZE SISMICHE'!H47+IF('Foglio deposito'!$AF$169='Foglio deposito'!AE197,'RIPARTIZIONE FORZE SISMICHE'!$H$64,0)+IF('Foglio deposito'!$AF$170='Foglio deposito'!AE197,'RIPARTIZIONE FORZE SISMICHE'!$H$65,0)+IF('Foglio deposito'!$AF$171='Foglio deposito'!AE197,'RIPARTIZIONE FORZE SISMICHE'!$H$66,0)+IF('Foglio deposito'!$AF$172='Foglio deposito'!AE197,'RIPARTIZIONE FORZE SISMICHE'!$H$67,0)+IF('Foglio deposito'!$AF$173='Foglio deposito'!AE197,'RIPARTIZIONE FORZE SISMICHE'!$H$67,0)+IF('Foglio deposito'!$AF$174='Foglio deposito'!AE197,'RIPARTIZIONE FORZE SISMICHE'!$H$69,0)+IF('Foglio deposito'!$AF$175='Foglio deposito'!AE197,'RIPARTIZIONE FORZE SISMICHE'!$H$70,0)+IF('Foglio deposito'!$AF$176='Foglio deposito'!AE197,'RIPARTIZIONE FORZE SISMICHE'!$H$71,0)+IF('Foglio deposito'!$AF$177='Foglio deposito'!AE197,'RIPARTIZIONE FORZE SISMICHE'!$H$72,0)+IF('Foglio deposito'!$AF$178='Foglio deposito'!AE197,'RIPARTIZIONE FORZE SISMICHE'!$H$73,0)+IF('Foglio deposito'!$AF$179='Foglio deposito'!AE197,'RIPARTIZIONE FORZE SISMICHE'!$H$74,0)+IF('Foglio deposito'!$AF$180='Foglio deposito'!AE197,'RIPARTIZIONE FORZE SISMICHE'!$H$75,0)+IF('Foglio deposito'!$AF$181='Foglio deposito'!AE197,'RIPARTIZIONE FORZE SISMICHE'!$H$76,0)+IF('Foglio deposito'!$AF$182='Foglio deposito'!AE197,'RIPARTIZIONE FORZE SISMICHE'!$H$77,0)+IF('Foglio deposito'!$AF$183='Foglio deposito'!AE197,'RIPARTIZIONE FORZE SISMICHE'!$H$78,0)+IF('Foglio deposito'!$AF$184='Foglio deposito'!AE197,'RIPARTIZIONE FORZE SISMICHE'!$H$79,0)+IF('Foglio deposito'!$AF$185='Foglio deposito'!AE197,'RIPARTIZIONE FORZE SISMICHE'!$H$80,0)+IF('Foglio deposito'!$AF$186='Foglio deposito'!AE197,'RIPARTIZIONE FORZE SISMICHE'!$H$81,0)+IF('Foglio deposito'!$AF$187='Foglio deposito'!AE197,'RIPARTIZIONE FORZE SISMICHE'!$H$82,0)+IF('Foglio deposito'!$AF$188='Foglio deposito'!AE197,'RIPARTIZIONE FORZE SISMICHE'!$H$83,0)+IF('Foglio deposito'!$AF$189='Foglio deposito'!AE197,'RIPARTIZIONE FORZE SISMICHE'!$H$84,0)+IF('Foglio deposito'!$AF$190='Foglio deposito'!AE197,'RIPARTIZIONE FORZE SISMICHE'!$H$85,0)+IF('Foglio deposito'!$AF$191='Foglio deposito'!AE197,'RIPARTIZIONE FORZE SISMICHE'!$H$86,0)+IF('Foglio deposito'!$AF$192='Foglio deposito'!AE197,'RIPARTIZIONE FORZE SISMICHE'!$H$87,0)+IF('Foglio deposito'!$AF$193='Foglio deposito'!AE197,'RIPARTIZIONE FORZE SISMICHE'!$H$88,0)+IF('Foglio deposito'!$AF$194='Foglio deposito'!AE197,'RIPARTIZIONE FORZE SISMICHE'!$H$89,0)+IF('Foglio deposito'!$AF$195='Foglio deposito'!AE197,'RIPARTIZIONE FORZE SISMICHE'!$H$90,0)+IF('Foglio deposito'!$AF$196='Foglio deposito'!AE197,'RIPARTIZIONE FORZE SISMICHE'!$H$91,0)+IF('Foglio deposito'!$AF$197='Foglio deposito'!AE197,'RIPARTIZIONE FORZE SISMICHE'!$H$92,0)+IF('Foglio deposito'!$AF$198='Foglio deposito'!AE197,'RIPARTIZIONE FORZE SISMICHE'!$H$93,0)+IF('Foglio deposito'!$AF$199='Foglio deposito'!AE197,'RIPARTIZIONE FORZE SISMICHE'!$H$94,0)+IF('Foglio deposito'!$AF$200='Foglio deposito'!AE197,'RIPARTIZIONE FORZE SISMICHE'!$H$95,0)+IF('Foglio deposito'!$AF$201='Foglio deposito'!AE197,'RIPARTIZIONE FORZE SISMICHE'!$H$96,0)+IF('Foglio deposito'!$AF$202='Foglio deposito'!AE197,'RIPARTIZIONE FORZE SISMICHE'!$H$97,0)+IF('Foglio deposito'!$AF$203='Foglio deposito'!AE197,'RIPARTIZIONE FORZE SISMICHE'!$H$98,0)+IF('Foglio deposito'!$AF$204='Foglio deposito'!AE197,'RIPARTIZIONE FORZE SISMICHE'!$H$99,0)+IF('Foglio deposito'!$AF$205='Foglio deposito'!AE197,'RIPARTIZIONE FORZE SISMICHE'!$H$100,0)+IF('Foglio deposito'!$AF$206='Foglio deposito'!AE197,'RIPARTIZIONE FORZE SISMICHE'!$H$101,0)+IF('Foglio deposito'!$AF$207='Foglio deposito'!AE197,'RIPARTIZIONE FORZE SISMICHE'!$H$102,0)+IF('Foglio deposito'!$AF$208='Foglio deposito'!AE197,'RIPARTIZIONE FORZE SISMICHE'!$H$103,0)</f>
        <v>0</v>
      </c>
      <c r="X197" s="142"/>
      <c r="Y197" s="142">
        <f>IF('Foglio deposito'!$AF$169='Foglio deposito'!AE197,'RIPARTIZIONE FORZE SISMICHE'!$G$64,0)+IF('Foglio deposito'!$AF$170='Foglio deposito'!AE197,'RIPARTIZIONE FORZE SISMICHE'!$G$65,0)+IF('Foglio deposito'!$AF$171='Foglio deposito'!AE197,'RIPARTIZIONE FORZE SISMICHE'!$G$66,0)+IF('Foglio deposito'!$AF$172='Foglio deposito'!AE197,'RIPARTIZIONE FORZE SISMICHE'!$G$67,0)+IF('Foglio deposito'!$AF$173='Foglio deposito'!AE197,'RIPARTIZIONE FORZE SISMICHE'!$G$68,0)+IF('Foglio deposito'!$AF$174='Foglio deposito'!AE197,'RIPARTIZIONE FORZE SISMICHE'!$G$69,0)+IF('Foglio deposito'!$AF$175='Foglio deposito'!AE197,'RIPARTIZIONE FORZE SISMICHE'!$G$70,0)+IF('Foglio deposito'!$AF$176='Foglio deposito'!AE197,'RIPARTIZIONE FORZE SISMICHE'!$G$71,0)+IF('Foglio deposito'!$AF$177='Foglio deposito'!AE197,'RIPARTIZIONE FORZE SISMICHE'!$G$72,0)+IF('Foglio deposito'!$AF$178='Foglio deposito'!AE197,'RIPARTIZIONE FORZE SISMICHE'!$G$73,0)+IF('Foglio deposito'!$AF$179='Foglio deposito'!AE197,'RIPARTIZIONE FORZE SISMICHE'!$G$74,0)+IF('Foglio deposito'!$AF$180='Foglio deposito'!AE197,'RIPARTIZIONE FORZE SISMICHE'!$G$75,0)+IF('Foglio deposito'!$AF$181='Foglio deposito'!AE197,'RIPARTIZIONE FORZE SISMICHE'!$G$76,0)+IF('Foglio deposito'!$AF$182='Foglio deposito'!AE197,'RIPARTIZIONE FORZE SISMICHE'!$G$77,0)+IF('Foglio deposito'!$AF$183='Foglio deposito'!AE197,'RIPARTIZIONE FORZE SISMICHE'!$G$78,0)+IF('Foglio deposito'!$AF$184='Foglio deposito'!AE197,'RIPARTIZIONE FORZE SISMICHE'!$G$79,0)+IF('Foglio deposito'!$AF$185='Foglio deposito'!AE197,'RIPARTIZIONE FORZE SISMICHE'!$G$80,0)+IF('Foglio deposito'!$AF$186='Foglio deposito'!AE197,'RIPARTIZIONE FORZE SISMICHE'!$G$81,0)+IF('Foglio deposito'!$AF$187='Foglio deposito'!AE197,'RIPARTIZIONE FORZE SISMICHE'!$G$82,0)+IF('Foglio deposito'!$AF$188='Foglio deposito'!AE197,'RIPARTIZIONE FORZE SISMICHE'!$G$83,0)+IF('Foglio deposito'!$AF$189='Foglio deposito'!AE197,'RIPARTIZIONE FORZE SISMICHE'!$G$84,0)+IF('Foglio deposito'!$AF$190='Foglio deposito'!AE197,'RIPARTIZIONE FORZE SISMICHE'!$G$85,0)+IF('Foglio deposito'!$AF$191='Foglio deposito'!AE197,'RIPARTIZIONE FORZE SISMICHE'!$G$86,0)+IF('Foglio deposito'!$AF$192='Foglio deposito'!AE197,'RIPARTIZIONE FORZE SISMICHE'!$G$87,0)+IF('Foglio deposito'!$AF$193='Foglio deposito'!AE197,'RIPARTIZIONE FORZE SISMICHE'!$G$88,0)+IF('Foglio deposito'!$AF$194='Foglio deposito'!AE197,'RIPARTIZIONE FORZE SISMICHE'!$G$89,0)+IF('Foglio deposito'!$AF$195='Foglio deposito'!AE197,'RIPARTIZIONE FORZE SISMICHE'!$G$90,0)+IF('Foglio deposito'!$AF$196='Foglio deposito'!AE197,'RIPARTIZIONE FORZE SISMICHE'!$G$91,0)+IF('Foglio deposito'!$AF$197='Foglio deposito'!AE197,'RIPARTIZIONE FORZE SISMICHE'!$G$92,0)+IF('Foglio deposito'!$AF$198='Foglio deposito'!AE197,'RIPARTIZIONE FORZE SISMICHE'!$G$93,0)+IF('Foglio deposito'!$AF$199='Foglio deposito'!AE197,'RIPARTIZIONE FORZE SISMICHE'!$G$94,0)+IF('Foglio deposito'!$AF$200='Foglio deposito'!AE197,'RIPARTIZIONE FORZE SISMICHE'!$G$95,0)+IF('Foglio deposito'!$AF$201='Foglio deposito'!AE197,'RIPARTIZIONE FORZE SISMICHE'!$G$96,0)+IF('Foglio deposito'!$AF$202='Foglio deposito'!AE197,'RIPARTIZIONE FORZE SISMICHE'!$G$97,0)+IF('Foglio deposito'!$AF$203='Foglio deposito'!AE197,'RIPARTIZIONE FORZE SISMICHE'!$G$98,0)+IF('Foglio deposito'!$AF$204='Foglio deposito'!AE197,'RIPARTIZIONE FORZE SISMICHE'!$G$99,0)+IF('Foglio deposito'!$AF$205='Foglio deposito'!AE197,'RIPARTIZIONE FORZE SISMICHE'!$G$100,0)+IF('Foglio deposito'!$AF$206='Foglio deposito'!AE197,'RIPARTIZIONE FORZE SISMICHE'!$G$101,0)+IF('Foglio deposito'!$AF$207='Foglio deposito'!AE197,'RIPARTIZIONE FORZE SISMICHE'!$G$102,0)+IF('Foglio deposito'!$AF$208='Foglio deposito'!AE197,'RIPARTIZIONE FORZE SISMICHE'!$G$103,0)</f>
        <v>0</v>
      </c>
      <c r="Z197" s="142">
        <f>IF('Foglio deposito'!$AF$169='Foglio deposito'!AE197,'RIPARTIZIONE FORZE SISMICHE'!$H$64,0)+IF('Foglio deposito'!$AF$170='Foglio deposito'!AE197,'RIPARTIZIONE FORZE SISMICHE'!$H$65,0)+IF('Foglio deposito'!$AF$171='Foglio deposito'!AE197,'RIPARTIZIONE FORZE SISMICHE'!$H$66,0)+IF('Foglio deposito'!$AF$172='Foglio deposito'!AE197,'RIPARTIZIONE FORZE SISMICHE'!$H$67,0)+IF('Foglio deposito'!$AF$173='Foglio deposito'!AE197,'RIPARTIZIONE FORZE SISMICHE'!$H$67,0)+IF('Foglio deposito'!$AF$174='Foglio deposito'!AE197,'RIPARTIZIONE FORZE SISMICHE'!$H$69,0)+IF('Foglio deposito'!$AF$175='Foglio deposito'!AE197,'RIPARTIZIONE FORZE SISMICHE'!$H$70,0)+IF('Foglio deposito'!$AF$176='Foglio deposito'!AE197,'RIPARTIZIONE FORZE SISMICHE'!$H$71,0)+IF('Foglio deposito'!$AF$177='Foglio deposito'!AE197,'RIPARTIZIONE FORZE SISMICHE'!$H$72,0)+IF('Foglio deposito'!$AF$178='Foglio deposito'!AE197,'RIPARTIZIONE FORZE SISMICHE'!$H$73,0)+IF('Foglio deposito'!$AF$179='Foglio deposito'!AE197,'RIPARTIZIONE FORZE SISMICHE'!$H$74,0)+IF('Foglio deposito'!$AF$180='Foglio deposito'!AE197,'RIPARTIZIONE FORZE SISMICHE'!$H$75,0)+IF('Foglio deposito'!$AF$181='Foglio deposito'!AE197,'RIPARTIZIONE FORZE SISMICHE'!$H$76,0)+IF('Foglio deposito'!$AF$182='Foglio deposito'!AE197,'RIPARTIZIONE FORZE SISMICHE'!$H$77,0)+IF('Foglio deposito'!$AF$183='Foglio deposito'!AE197,'RIPARTIZIONE FORZE SISMICHE'!$H$78,0)+IF('Foglio deposito'!$AF$184='Foglio deposito'!AE197,'RIPARTIZIONE FORZE SISMICHE'!$H$79,0)+IF('Foglio deposito'!$AF$185='Foglio deposito'!AE197,'RIPARTIZIONE FORZE SISMICHE'!$H$80,0)+IF('Foglio deposito'!$AF$186='Foglio deposito'!AE197,'RIPARTIZIONE FORZE SISMICHE'!$H$81,0)+IF('Foglio deposito'!$AF$187='Foglio deposito'!AE197,'RIPARTIZIONE FORZE SISMICHE'!$H$82,0)+IF('Foglio deposito'!$AF$188='Foglio deposito'!AE197,'RIPARTIZIONE FORZE SISMICHE'!$H$83,0)+IF('Foglio deposito'!$AF$189='Foglio deposito'!AE197,'RIPARTIZIONE FORZE SISMICHE'!$H$84,0)+IF('Foglio deposito'!$AF$190='Foglio deposito'!AE197,'RIPARTIZIONE FORZE SISMICHE'!$H$85,0)+IF('Foglio deposito'!$AF$191='Foglio deposito'!AE197,'RIPARTIZIONE FORZE SISMICHE'!$H$86,0)+IF('Foglio deposito'!$AF$192='Foglio deposito'!AE197,'RIPARTIZIONE FORZE SISMICHE'!$H$87,0)+IF('Foglio deposito'!$AF$193='Foglio deposito'!AE197,'RIPARTIZIONE FORZE SISMICHE'!$H$88,0)+IF('Foglio deposito'!$AF$194='Foglio deposito'!AE197,'RIPARTIZIONE FORZE SISMICHE'!$H$89,0)+IF('Foglio deposito'!$AF$195='Foglio deposito'!AE197,'RIPARTIZIONE FORZE SISMICHE'!$H$90,0)+IF('Foglio deposito'!$AF$196='Foglio deposito'!AE197,'RIPARTIZIONE FORZE SISMICHE'!$H$91,0)+IF('Foglio deposito'!$AF$197='Foglio deposito'!AE197,'RIPARTIZIONE FORZE SISMICHE'!$H$92,0)+IF('Foglio deposito'!$AF$198='Foglio deposito'!AE197,'RIPARTIZIONE FORZE SISMICHE'!$H$93,0)+IF('Foglio deposito'!$AF$199='Foglio deposito'!AE197,'RIPARTIZIONE FORZE SISMICHE'!$H$94,0)+IF('Foglio deposito'!$AF$200='Foglio deposito'!AE197,'RIPARTIZIONE FORZE SISMICHE'!$H$95,0)+IF('Foglio deposito'!$AF$201='Foglio deposito'!AE197,'RIPARTIZIONE FORZE SISMICHE'!$H$96,0)+IF('Foglio deposito'!$AF$202='Foglio deposito'!AE197,'RIPARTIZIONE FORZE SISMICHE'!$H$97,0)+IF('Foglio deposito'!$AF$203='Foglio deposito'!AE197,'RIPARTIZIONE FORZE SISMICHE'!$H$98,0)+IF('Foglio deposito'!$AF$204='Foglio deposito'!AE197,'RIPARTIZIONE FORZE SISMICHE'!$H$99,0)+IF('Foglio deposito'!$AF$205='Foglio deposito'!AE197,'RIPARTIZIONE FORZE SISMICHE'!$H$100,0)+IF('Foglio deposito'!$AF$206='Foglio deposito'!AE197,'RIPARTIZIONE FORZE SISMICHE'!$H$101,0)+IF('Foglio deposito'!$AF$207='Foglio deposito'!AE197,'RIPARTIZIONE FORZE SISMICHE'!$H$102,0)+IF('Foglio deposito'!$AF$208='Foglio deposito'!AE197,'RIPARTIZIONE FORZE SISMICHE'!$H$103,0)</f>
        <v>0</v>
      </c>
      <c r="AB197" s="354">
        <f>'DATI STRUTTURA'!B49</f>
        <v>28</v>
      </c>
      <c r="AC197" s="359">
        <f>'DATI STRUTTURA'!H98</f>
        <v>0</v>
      </c>
      <c r="AE197" s="362">
        <f>'DATI STRUTTURA'!B50</f>
        <v>29</v>
      </c>
      <c r="AF197" s="364">
        <f>'DATI STRUTTURA'!H99</f>
        <v>0</v>
      </c>
      <c r="AJ197" s="490">
        <f>IF('Foglio deposito'!$AF$169='Foglio deposito'!AE197,'Foglio deposito'!$N$118,0)+IF('Foglio deposito'!$AF$170='Foglio deposito'!AE197,'Foglio deposito'!$N$119,0)+IF('Foglio deposito'!$AF$171='Foglio deposito'!AE197,'Foglio deposito'!$N$120,0)+IF('Foglio deposito'!$AF$172='Foglio deposito'!AE197,'Foglio deposito'!$N$121,0)+IF('Foglio deposito'!$AF$173='Foglio deposito'!AE197,'Foglio deposito'!$N$122,0)+IF('Foglio deposito'!$AF$174='Foglio deposito'!AE197,'Foglio deposito'!$N$123,0)+IF('Foglio deposito'!$AF$175='Foglio deposito'!AE197,'Foglio deposito'!$N$124,0)+IF('Foglio deposito'!$AF$176='Foglio deposito'!AE197,'Foglio deposito'!$N$125,0)+IF('Foglio deposito'!$AF$177='Foglio deposito'!AE197,'Foglio deposito'!$N$126,0)+IF('Foglio deposito'!$AF$178='Foglio deposito'!AE197,'Foglio deposito'!$N$127,0)+IF('Foglio deposito'!$AF$179='Foglio deposito'!AE197,'Foglio deposito'!$N$128,0)+IF('Foglio deposito'!$AF$180='Foglio deposito'!AE197,'Foglio deposito'!$N$129,0)+IF('Foglio deposito'!$AF$181='Foglio deposito'!AE197,'Foglio deposito'!$N$130,0)+IF('Foglio deposito'!$AF$182='Foglio deposito'!AE197,'Foglio deposito'!$N$131,0)+IF('Foglio deposito'!$AF$183='Foglio deposito'!AE197,'Foglio deposito'!$N$132,0)+IF('Foglio deposito'!$AF$184='Foglio deposito'!AE197,'Foglio deposito'!$N$133,0)+IF('Foglio deposito'!$AF$185='Foglio deposito'!AE197,'Foglio deposito'!$N$134,0)+IF('Foglio deposito'!$AF$186='Foglio deposito'!AE197,'Foglio deposito'!$N$135,0)+IF('Foglio deposito'!$AF$187='Foglio deposito'!AE197,'Foglio deposito'!$N$136,0)+IF('Foglio deposito'!$AF$188='Foglio deposito'!AE197,'Foglio deposito'!$N$137,0)+IF('Foglio deposito'!$AF$189='Foglio deposito'!AE197,'Foglio deposito'!$N$138,0)+IF('Foglio deposito'!$AF$190='Foglio deposito'!AE197,'Foglio deposito'!$N$139,0)+IF('Foglio deposito'!$AF$191='Foglio deposito'!AE197,'Foglio deposito'!$N$140,0)+IF('Foglio deposito'!$AF$192='Foglio deposito'!AE197,'Foglio deposito'!$N$141,0)+IF('Foglio deposito'!$AF$193='Foglio deposito'!AE197,'Foglio deposito'!$N$142,0)+IF('Foglio deposito'!$AF$194='Foglio deposito'!AE197,'Foglio deposito'!$N$144,0)+IF('Foglio deposito'!$AF$195='Foglio deposito'!AE197,'Foglio deposito'!$N$143,0)+IF('Foglio deposito'!$AF$196='Foglio deposito'!AE197,'Foglio deposito'!$N$145,0)+IF('Foglio deposito'!$AF$197='Foglio deposito'!AE197,'Foglio deposito'!$N$146,0)+IF('Foglio deposito'!$AF$198='Foglio deposito'!AE197,'Foglio deposito'!$N$147,0)+IF('Foglio deposito'!$AF$199='Foglio deposito'!AE197,'Foglio deposito'!$N$148,0)+IF('Foglio deposito'!$AF$200='Foglio deposito'!AE197,'Foglio deposito'!$N$149,0)+IF('Foglio deposito'!$AF$201='Foglio deposito'!AE197,'Foglio deposito'!$N$150,0)+IF('Foglio deposito'!$AF$202='Foglio deposito'!AE197,'Foglio deposito'!$N$151,0)+IF('Foglio deposito'!$AF$203='Foglio deposito'!AE197,'Foglio deposito'!$N$152,0)+IF('Foglio deposito'!$AF$204='Foglio deposito'!AE197,'Foglio deposito'!$N$153,0)+IF('Foglio deposito'!$AF$205='Foglio deposito'!AE197,'Foglio deposito'!$N$154,0)+IF('Foglio deposito'!$AF$206='Foglio deposito'!AE197,'Foglio deposito'!$N$155,0)+IF('Foglio deposito'!$AF$207='Foglio deposito'!AE197,'Foglio deposito'!$N$156,0)+IF('Foglio deposito'!$AF$208='Foglio deposito'!AE197,'Foglio deposito'!$N$157,0)+'DATI STRUTTURA'!J50</f>
        <v>0</v>
      </c>
      <c r="AK197" s="490">
        <f>'Foglio deposito'!N146</f>
        <v>0</v>
      </c>
    </row>
    <row r="198" spans="2:37" x14ac:dyDescent="0.25">
      <c r="B198" s="161"/>
      <c r="D198" s="161"/>
      <c r="G198" s="97"/>
      <c r="H198" s="97"/>
      <c r="I198" s="96"/>
      <c r="K198" s="116"/>
      <c r="L198" s="116"/>
      <c r="M198" s="115"/>
      <c r="O198" s="5"/>
      <c r="Q198" s="5"/>
      <c r="T198" s="357">
        <f>'RIPARTIZIONE FORZE SISMICHE'!E48+IF('Foglio deposito'!$AF$169='Foglio deposito'!AE198,'RIPARTIZIONE FORZE SISMICHE'!$E$64,0)+IF('Foglio deposito'!$AF$170='Foglio deposito'!AE198,'RIPARTIZIONE FORZE SISMICHE'!$E$65,0)+IF('Foglio deposito'!$AF$171='Foglio deposito'!AE198,'RIPARTIZIONE FORZE SISMICHE'!$E$66,0)+IF('Foglio deposito'!$AF$172='Foglio deposito'!AE198,'RIPARTIZIONE FORZE SISMICHE'!$E$67,0)+IF('Foglio deposito'!$AF$173='Foglio deposito'!AE198,'RIPARTIZIONE FORZE SISMICHE'!$E$68,0)+IF('Foglio deposito'!$AF$174='Foglio deposito'!AE198,'RIPARTIZIONE FORZE SISMICHE'!$E$69,0)+IF('Foglio deposito'!$AF$175='Foglio deposito'!AE198,'RIPARTIZIONE FORZE SISMICHE'!$E$70,0)+IF('Foglio deposito'!$AF$176='Foglio deposito'!AE198,'RIPARTIZIONE FORZE SISMICHE'!$E$71,0)+IF('Foglio deposito'!$AF$177='Foglio deposito'!AE198,'RIPARTIZIONE FORZE SISMICHE'!$E$72,0)+IF('Foglio deposito'!$AF$178='Foglio deposito'!AE198,'RIPARTIZIONE FORZE SISMICHE'!$E$73,0)+IF('Foglio deposito'!$AF$179='Foglio deposito'!AE198,'RIPARTIZIONE FORZE SISMICHE'!$E$74,0)+IF('Foglio deposito'!$AF$180='Foglio deposito'!AE198,'RIPARTIZIONE FORZE SISMICHE'!$E$75,0)+IF('Foglio deposito'!$AF$181='Foglio deposito'!AE198,'RIPARTIZIONE FORZE SISMICHE'!$E$76,0)+IF('Foglio deposito'!$AF$182='Foglio deposito'!AE198,'RIPARTIZIONE FORZE SISMICHE'!$E$77,0)+IF('Foglio deposito'!$AF$183='Foglio deposito'!AE198,'RIPARTIZIONE FORZE SISMICHE'!$E$78,0)+IF('Foglio deposito'!$AF$184='Foglio deposito'!AE198,'RIPARTIZIONE FORZE SISMICHE'!$E$79,0)+IF('Foglio deposito'!$AF$185='Foglio deposito'!AE198,'RIPARTIZIONE FORZE SISMICHE'!$E$80,0)+IF('Foglio deposito'!$AF$186='Foglio deposito'!AE198,'RIPARTIZIONE FORZE SISMICHE'!$E$81,0)+IF('Foglio deposito'!$AF$187='Foglio deposito'!AE198,'RIPARTIZIONE FORZE SISMICHE'!$E$82,0)+IF('Foglio deposito'!$AF$188='Foglio deposito'!AE198,'RIPARTIZIONE FORZE SISMICHE'!$E$83,0)+IF('Foglio deposito'!$AF$189='Foglio deposito'!AE198,'RIPARTIZIONE FORZE SISMICHE'!$E$84,0)+IF('Foglio deposito'!$AF$190='Foglio deposito'!AE198,'RIPARTIZIONE FORZE SISMICHE'!$E$85,0)+IF('Foglio deposito'!$AF$191='Foglio deposito'!AE198,'RIPARTIZIONE FORZE SISMICHE'!$E$86,0)+IF('Foglio deposito'!$AF$192='Foglio deposito'!AE198,'RIPARTIZIONE FORZE SISMICHE'!$E$87,0)+IF('Foglio deposito'!$AF$193='Foglio deposito'!AE198,'RIPARTIZIONE FORZE SISMICHE'!$E$88,0)+IF('Foglio deposito'!$AF$194='Foglio deposito'!AE198,'RIPARTIZIONE FORZE SISMICHE'!$E$89,0)+IF('Foglio deposito'!$AF$195='Foglio deposito'!AE198,'RIPARTIZIONE FORZE SISMICHE'!$E$90,0)+IF('Foglio deposito'!$AF$196='Foglio deposito'!AE198,'RIPARTIZIONE FORZE SISMICHE'!$E$91,0)+IF('Foglio deposito'!$AF$197='Foglio deposito'!AE198,'RIPARTIZIONE FORZE SISMICHE'!$E$92,0)+IF('Foglio deposito'!$AF$198='Foglio deposito'!AE198,'RIPARTIZIONE FORZE SISMICHE'!$E$93,0)+IF('Foglio deposito'!$AF$199='Foglio deposito'!AE198,'RIPARTIZIONE FORZE SISMICHE'!$E$94,0)+IF('Foglio deposito'!$AF$200='Foglio deposito'!AE198,'RIPARTIZIONE FORZE SISMICHE'!$E$95,0)+IF('Foglio deposito'!$AF$201='Foglio deposito'!AE198,'RIPARTIZIONE FORZE SISMICHE'!$E$96,0)+IF('Foglio deposito'!$AF$202='Foglio deposito'!AE198,'RIPARTIZIONE FORZE SISMICHE'!$E$97,0)+IF('Foglio deposito'!$AF$203='Foglio deposito'!AE198,'RIPARTIZIONE FORZE SISMICHE'!$E$98,0)+IF('Foglio deposito'!$AF$204='Foglio deposito'!AE198,'RIPARTIZIONE FORZE SISMICHE'!$E$99,0)+IF('Foglio deposito'!$AF$205='Foglio deposito'!AE198,'RIPARTIZIONE FORZE SISMICHE'!$E$100,0)+IF('Foglio deposito'!$AF$206='Foglio deposito'!AE198,'RIPARTIZIONE FORZE SISMICHE'!$E$101,0)+IF('Foglio deposito'!$AF$207='Foglio deposito'!AE198,'RIPARTIZIONE FORZE SISMICHE'!$E$102,0)+IF('Foglio deposito'!$AF$208='Foglio deposito'!AE198,'RIPARTIZIONE FORZE SISMICHE'!$E$103,0)</f>
        <v>0</v>
      </c>
      <c r="U198" s="356">
        <f>'RIPARTIZIONE FORZE SISMICHE'!F48+IF('Foglio deposito'!$AF$169='Foglio deposito'!AE198,'RIPARTIZIONE FORZE SISMICHE'!$F$64,0)+IF('Foglio deposito'!$AF$170='Foglio deposito'!AE198,'RIPARTIZIONE FORZE SISMICHE'!$F$65,0)+IF('Foglio deposito'!$AF$171='Foglio deposito'!AE198,'RIPARTIZIONE FORZE SISMICHE'!$F$66,0)+IF('Foglio deposito'!$AF$172='Foglio deposito'!AE198,'RIPARTIZIONE FORZE SISMICHE'!$F$67,0)+IF('Foglio deposito'!$AF$173='Foglio deposito'!AE198,'RIPARTIZIONE FORZE SISMICHE'!$F$68,0)+IF('Foglio deposito'!$AF$174='Foglio deposito'!AE198,'RIPARTIZIONE FORZE SISMICHE'!$F$69,0)+IF('Foglio deposito'!$AF$175='Foglio deposito'!AE198,'RIPARTIZIONE FORZE SISMICHE'!$F$70,0)+IF('Foglio deposito'!$AF$176='Foglio deposito'!AE198,'RIPARTIZIONE FORZE SISMICHE'!$F$71,0)+IF('Foglio deposito'!$AF$177='Foglio deposito'!AE198,'RIPARTIZIONE FORZE SISMICHE'!$F$72,0)+IF('Foglio deposito'!$AF$178='Foglio deposito'!AE198,'RIPARTIZIONE FORZE SISMICHE'!$F$73,0)+IF('Foglio deposito'!$AF$179='Foglio deposito'!AE198,'RIPARTIZIONE FORZE SISMICHE'!$F$74,0)+IF('Foglio deposito'!$AF$180='Foglio deposito'!AE198,'RIPARTIZIONE FORZE SISMICHE'!$F$75,0)+IF('Foglio deposito'!$AF$181='Foglio deposito'!AE198,'RIPARTIZIONE FORZE SISMICHE'!$F$76,0)+IF('Foglio deposito'!$AF$182='Foglio deposito'!AE198,'RIPARTIZIONE FORZE SISMICHE'!$F$77,0)+IF('Foglio deposito'!$AF$183='Foglio deposito'!AE198,'RIPARTIZIONE FORZE SISMICHE'!$F$78,0)+IF('Foglio deposito'!$AF$184='Foglio deposito'!AE198,'RIPARTIZIONE FORZE SISMICHE'!$F$79,0)+IF('Foglio deposito'!$AF$185='Foglio deposito'!AE198,'RIPARTIZIONE FORZE SISMICHE'!$F$80,0)+IF('Foglio deposito'!$AF$186='Foglio deposito'!AE198,'RIPARTIZIONE FORZE SISMICHE'!$F$81,0)+IF('Foglio deposito'!$AF$187='Foglio deposito'!AE198,'RIPARTIZIONE FORZE SISMICHE'!$F$82,0)+IF('Foglio deposito'!$AF$188='Foglio deposito'!AE198,'RIPARTIZIONE FORZE SISMICHE'!$F$83,0)+IF('Foglio deposito'!$AF$189='Foglio deposito'!AE198,'RIPARTIZIONE FORZE SISMICHE'!$F$84,0)+IF('Foglio deposito'!$AF$190='Foglio deposito'!AE198,'RIPARTIZIONE FORZE SISMICHE'!$F$85,0)+IF('Foglio deposito'!$AF$191='Foglio deposito'!AE198,'RIPARTIZIONE FORZE SISMICHE'!$F$86,0)+IF('Foglio deposito'!$AF$192='Foglio deposito'!AE198,'RIPARTIZIONE FORZE SISMICHE'!$F$87,0)+IF('Foglio deposito'!$AF$193='Foglio deposito'!AE198,'RIPARTIZIONE FORZE SISMICHE'!$F$88,0)+IF('Foglio deposito'!$AF$194='Foglio deposito'!AE198,'RIPARTIZIONE FORZE SISMICHE'!$F$89,0)+IF('Foglio deposito'!$AF$195='Foglio deposito'!AE198,'RIPARTIZIONE FORZE SISMICHE'!$F$90,0)+IF('Foglio deposito'!$AF$196='Foglio deposito'!AE198,'RIPARTIZIONE FORZE SISMICHE'!$F$91,0)+IF('Foglio deposito'!$AF$197='Foglio deposito'!AE198,'RIPARTIZIONE FORZE SISMICHE'!$F$92,0)+IF('Foglio deposito'!$AF$198='Foglio deposito'!AE198,'RIPARTIZIONE FORZE SISMICHE'!$F$93,0)+IF('Foglio deposito'!$AF$199='Foglio deposito'!AE198,'RIPARTIZIONE FORZE SISMICHE'!$F$94,0)+IF('Foglio deposito'!$AF$200='Foglio deposito'!AE198,'RIPARTIZIONE FORZE SISMICHE'!$F$95,0)+IF('Foglio deposito'!$AF$201='Foglio deposito'!AE198,'RIPARTIZIONE FORZE SISMICHE'!$F$96,0)+IF('Foglio deposito'!$AF$202='Foglio deposito'!AE198,'RIPARTIZIONE FORZE SISMICHE'!$F$97,0)+IF('Foglio deposito'!$AF$203='Foglio deposito'!AE198,'RIPARTIZIONE FORZE SISMICHE'!$F$98,0)+IF('Foglio deposito'!$AF$204='Foglio deposito'!AE198,'RIPARTIZIONE FORZE SISMICHE'!$F$99,0)+IF('Foglio deposito'!$AF$205='Foglio deposito'!AE198,'RIPARTIZIONE FORZE SISMICHE'!$F$100,0)+IF('Foglio deposito'!$AF$206='Foglio deposito'!AE198,'RIPARTIZIONE FORZE SISMICHE'!$F$101,0)+IF('Foglio deposito'!$AF$207='Foglio deposito'!AE198,'RIPARTIZIONE FORZE SISMICHE'!$F$102,0)+IF('Foglio deposito'!$AF$208='Foglio deposito'!AE198,'RIPARTIZIONE FORZE SISMICHE'!$F$103,0)</f>
        <v>0</v>
      </c>
      <c r="V198" s="357">
        <f>'RIPARTIZIONE FORZE SISMICHE'!G48+IF('Foglio deposito'!$AF$169='Foglio deposito'!AE198,'RIPARTIZIONE FORZE SISMICHE'!$G$64,0)+IF('Foglio deposito'!$AF$170='Foglio deposito'!AE198,'RIPARTIZIONE FORZE SISMICHE'!$G$65,0)+IF('Foglio deposito'!$AF$171='Foglio deposito'!AE198,'RIPARTIZIONE FORZE SISMICHE'!$G$66,0)+IF('Foglio deposito'!$AF$172='Foglio deposito'!AE198,'RIPARTIZIONE FORZE SISMICHE'!$G$67,0)+IF('Foglio deposito'!$AF$173='Foglio deposito'!AE198,'RIPARTIZIONE FORZE SISMICHE'!$G$68,0)+IF('Foglio deposito'!$AF$174='Foglio deposito'!AE198,'RIPARTIZIONE FORZE SISMICHE'!$G$69,0)+IF('Foglio deposito'!$AF$175='Foglio deposito'!AE198,'RIPARTIZIONE FORZE SISMICHE'!$G$70,0)+IF('Foglio deposito'!$AF$176='Foglio deposito'!AE198,'RIPARTIZIONE FORZE SISMICHE'!$G$71,0)+IF('Foglio deposito'!$AF$177='Foglio deposito'!AE198,'RIPARTIZIONE FORZE SISMICHE'!$G$72,0)+IF('Foglio deposito'!$AF$178='Foglio deposito'!AE198,'RIPARTIZIONE FORZE SISMICHE'!$G$73,0)+IF('Foglio deposito'!$AF$179='Foglio deposito'!AE198,'RIPARTIZIONE FORZE SISMICHE'!$G$74,0)+IF('Foglio deposito'!$AF$180='Foglio deposito'!AE198,'RIPARTIZIONE FORZE SISMICHE'!$G$75,0)+IF('Foglio deposito'!$AF$181='Foglio deposito'!AE198,'RIPARTIZIONE FORZE SISMICHE'!$G$76,0)+IF('Foglio deposito'!$AF$182='Foglio deposito'!AE198,'RIPARTIZIONE FORZE SISMICHE'!$G$77,0)+IF('Foglio deposito'!$AF$183='Foglio deposito'!AE198,'RIPARTIZIONE FORZE SISMICHE'!$G$78,0)+IF('Foglio deposito'!$AF$184='Foglio deposito'!AE198,'RIPARTIZIONE FORZE SISMICHE'!$G$79,0)+IF('Foglio deposito'!$AF$185='Foglio deposito'!AE198,'RIPARTIZIONE FORZE SISMICHE'!$G$80,0)+IF('Foglio deposito'!$AF$186='Foglio deposito'!AE198,'RIPARTIZIONE FORZE SISMICHE'!$G$81,0)+IF('Foglio deposito'!$AF$187='Foglio deposito'!AE198,'RIPARTIZIONE FORZE SISMICHE'!$G$82,0)+IF('Foglio deposito'!$AF$188='Foglio deposito'!AE198,'RIPARTIZIONE FORZE SISMICHE'!$G$83,0)+IF('Foglio deposito'!$AF$189='Foglio deposito'!AE198,'RIPARTIZIONE FORZE SISMICHE'!$G$84,0)+IF('Foglio deposito'!$AF$190='Foglio deposito'!AE198,'RIPARTIZIONE FORZE SISMICHE'!$G$85,0)+IF('Foglio deposito'!$AF$191='Foglio deposito'!AE198,'RIPARTIZIONE FORZE SISMICHE'!$G$86,0)+IF('Foglio deposito'!$AF$192='Foglio deposito'!AE198,'RIPARTIZIONE FORZE SISMICHE'!$G$87,0)+IF('Foglio deposito'!$AF$193='Foglio deposito'!AE198,'RIPARTIZIONE FORZE SISMICHE'!$G$88,0)+IF('Foglio deposito'!$AF$194='Foglio deposito'!AE198,'RIPARTIZIONE FORZE SISMICHE'!$G$89,0)+IF('Foglio deposito'!$AF$195='Foglio deposito'!AE198,'RIPARTIZIONE FORZE SISMICHE'!$G$90,0)+IF('Foglio deposito'!$AF$196='Foglio deposito'!AE198,'RIPARTIZIONE FORZE SISMICHE'!$G$91,0)+IF('Foglio deposito'!$AF$197='Foglio deposito'!AE198,'RIPARTIZIONE FORZE SISMICHE'!$G$92,0)+IF('Foglio deposito'!$AF$198='Foglio deposito'!AE198,'RIPARTIZIONE FORZE SISMICHE'!$G$93,0)+IF('Foglio deposito'!$AF$199='Foglio deposito'!AE198,'RIPARTIZIONE FORZE SISMICHE'!$G$94,0)+IF('Foglio deposito'!$AF$200='Foglio deposito'!AE198,'RIPARTIZIONE FORZE SISMICHE'!$G$95,0)+IF('Foglio deposito'!$AF$201='Foglio deposito'!AE198,'RIPARTIZIONE FORZE SISMICHE'!$G$96,0)+IF('Foglio deposito'!$AF$202='Foglio deposito'!AE198,'RIPARTIZIONE FORZE SISMICHE'!$G$97,0)+IF('Foglio deposito'!$AF$203='Foglio deposito'!AE198,'RIPARTIZIONE FORZE SISMICHE'!$G$98,0)+IF('Foglio deposito'!$AF$204='Foglio deposito'!AE198,'RIPARTIZIONE FORZE SISMICHE'!$G$99,0)+IF('Foglio deposito'!$AF$205='Foglio deposito'!AE198,'RIPARTIZIONE FORZE SISMICHE'!$G$100,0)+IF('Foglio deposito'!$AF$206='Foglio deposito'!AE198,'RIPARTIZIONE FORZE SISMICHE'!$G$101,0)+IF('Foglio deposito'!$AF$207='Foglio deposito'!AE198,'RIPARTIZIONE FORZE SISMICHE'!$G$102,0)+IF('Foglio deposito'!$AF$208='Foglio deposito'!AE198,'RIPARTIZIONE FORZE SISMICHE'!$G$103,0)</f>
        <v>0</v>
      </c>
      <c r="W198" s="355">
        <f>'RIPARTIZIONE FORZE SISMICHE'!H48+IF('Foglio deposito'!$AF$169='Foglio deposito'!AE198,'RIPARTIZIONE FORZE SISMICHE'!$H$64,0)+IF('Foglio deposito'!$AF$170='Foglio deposito'!AE198,'RIPARTIZIONE FORZE SISMICHE'!$H$65,0)+IF('Foglio deposito'!$AF$171='Foglio deposito'!AE198,'RIPARTIZIONE FORZE SISMICHE'!$H$66,0)+IF('Foglio deposito'!$AF$172='Foglio deposito'!AE198,'RIPARTIZIONE FORZE SISMICHE'!$H$67,0)+IF('Foglio deposito'!$AF$173='Foglio deposito'!AE198,'RIPARTIZIONE FORZE SISMICHE'!$H$67,0)+IF('Foglio deposito'!$AF$174='Foglio deposito'!AE198,'RIPARTIZIONE FORZE SISMICHE'!$H$69,0)+IF('Foglio deposito'!$AF$175='Foglio deposito'!AE198,'RIPARTIZIONE FORZE SISMICHE'!$H$70,0)+IF('Foglio deposito'!$AF$176='Foglio deposito'!AE198,'RIPARTIZIONE FORZE SISMICHE'!$H$71,0)+IF('Foglio deposito'!$AF$177='Foglio deposito'!AE198,'RIPARTIZIONE FORZE SISMICHE'!$H$72,0)+IF('Foglio deposito'!$AF$178='Foglio deposito'!AE198,'RIPARTIZIONE FORZE SISMICHE'!$H$73,0)+IF('Foglio deposito'!$AF$179='Foglio deposito'!AE198,'RIPARTIZIONE FORZE SISMICHE'!$H$74,0)+IF('Foglio deposito'!$AF$180='Foglio deposito'!AE198,'RIPARTIZIONE FORZE SISMICHE'!$H$75,0)+IF('Foglio deposito'!$AF$181='Foglio deposito'!AE198,'RIPARTIZIONE FORZE SISMICHE'!$H$76,0)+IF('Foglio deposito'!$AF$182='Foglio deposito'!AE198,'RIPARTIZIONE FORZE SISMICHE'!$H$77,0)+IF('Foglio deposito'!$AF$183='Foglio deposito'!AE198,'RIPARTIZIONE FORZE SISMICHE'!$H$78,0)+IF('Foglio deposito'!$AF$184='Foglio deposito'!AE198,'RIPARTIZIONE FORZE SISMICHE'!$H$79,0)+IF('Foglio deposito'!$AF$185='Foglio deposito'!AE198,'RIPARTIZIONE FORZE SISMICHE'!$H$80,0)+IF('Foglio deposito'!$AF$186='Foglio deposito'!AE198,'RIPARTIZIONE FORZE SISMICHE'!$H$81,0)+IF('Foglio deposito'!$AF$187='Foglio deposito'!AE198,'RIPARTIZIONE FORZE SISMICHE'!$H$82,0)+IF('Foglio deposito'!$AF$188='Foglio deposito'!AE198,'RIPARTIZIONE FORZE SISMICHE'!$H$83,0)+IF('Foglio deposito'!$AF$189='Foglio deposito'!AE198,'RIPARTIZIONE FORZE SISMICHE'!$H$84,0)+IF('Foglio deposito'!$AF$190='Foglio deposito'!AE198,'RIPARTIZIONE FORZE SISMICHE'!$H$85,0)+IF('Foglio deposito'!$AF$191='Foglio deposito'!AE198,'RIPARTIZIONE FORZE SISMICHE'!$H$86,0)+IF('Foglio deposito'!$AF$192='Foglio deposito'!AE198,'RIPARTIZIONE FORZE SISMICHE'!$H$87,0)+IF('Foglio deposito'!$AF$193='Foglio deposito'!AE198,'RIPARTIZIONE FORZE SISMICHE'!$H$88,0)+IF('Foglio deposito'!$AF$194='Foglio deposito'!AE198,'RIPARTIZIONE FORZE SISMICHE'!$H$89,0)+IF('Foglio deposito'!$AF$195='Foglio deposito'!AE198,'RIPARTIZIONE FORZE SISMICHE'!$H$90,0)+IF('Foglio deposito'!$AF$196='Foglio deposito'!AE198,'RIPARTIZIONE FORZE SISMICHE'!$H$91,0)+IF('Foglio deposito'!$AF$197='Foglio deposito'!AE198,'RIPARTIZIONE FORZE SISMICHE'!$H$92,0)+IF('Foglio deposito'!$AF$198='Foglio deposito'!AE198,'RIPARTIZIONE FORZE SISMICHE'!$H$93,0)+IF('Foglio deposito'!$AF$199='Foglio deposito'!AE198,'RIPARTIZIONE FORZE SISMICHE'!$H$94,0)+IF('Foglio deposito'!$AF$200='Foglio deposito'!AE198,'RIPARTIZIONE FORZE SISMICHE'!$H$95,0)+IF('Foglio deposito'!$AF$201='Foglio deposito'!AE198,'RIPARTIZIONE FORZE SISMICHE'!$H$96,0)+IF('Foglio deposito'!$AF$202='Foglio deposito'!AE198,'RIPARTIZIONE FORZE SISMICHE'!$H$97,0)+IF('Foglio deposito'!$AF$203='Foglio deposito'!AE198,'RIPARTIZIONE FORZE SISMICHE'!$H$98,0)+IF('Foglio deposito'!$AF$204='Foglio deposito'!AE198,'RIPARTIZIONE FORZE SISMICHE'!$H$99,0)+IF('Foglio deposito'!$AF$205='Foglio deposito'!AE198,'RIPARTIZIONE FORZE SISMICHE'!$H$100,0)+IF('Foglio deposito'!$AF$206='Foglio deposito'!AE198,'RIPARTIZIONE FORZE SISMICHE'!$H$101,0)+IF('Foglio deposito'!$AF$207='Foglio deposito'!AE198,'RIPARTIZIONE FORZE SISMICHE'!$H$102,0)+IF('Foglio deposito'!$AF$208='Foglio deposito'!AE198,'RIPARTIZIONE FORZE SISMICHE'!$H$103,0)</f>
        <v>0</v>
      </c>
      <c r="X198" s="142"/>
      <c r="Y198" s="142">
        <f>IF('Foglio deposito'!$AF$169='Foglio deposito'!AE198,'RIPARTIZIONE FORZE SISMICHE'!$G$64,0)+IF('Foglio deposito'!$AF$170='Foglio deposito'!AE198,'RIPARTIZIONE FORZE SISMICHE'!$G$65,0)+IF('Foglio deposito'!$AF$171='Foglio deposito'!AE198,'RIPARTIZIONE FORZE SISMICHE'!$G$66,0)+IF('Foglio deposito'!$AF$172='Foglio deposito'!AE198,'RIPARTIZIONE FORZE SISMICHE'!$G$67,0)+IF('Foglio deposito'!$AF$173='Foglio deposito'!AE198,'RIPARTIZIONE FORZE SISMICHE'!$G$68,0)+IF('Foglio deposito'!$AF$174='Foglio deposito'!AE198,'RIPARTIZIONE FORZE SISMICHE'!$G$69,0)+IF('Foglio deposito'!$AF$175='Foglio deposito'!AE198,'RIPARTIZIONE FORZE SISMICHE'!$G$70,0)+IF('Foglio deposito'!$AF$176='Foglio deposito'!AE198,'RIPARTIZIONE FORZE SISMICHE'!$G$71,0)+IF('Foglio deposito'!$AF$177='Foglio deposito'!AE198,'RIPARTIZIONE FORZE SISMICHE'!$G$72,0)+IF('Foglio deposito'!$AF$178='Foglio deposito'!AE198,'RIPARTIZIONE FORZE SISMICHE'!$G$73,0)+IF('Foglio deposito'!$AF$179='Foglio deposito'!AE198,'RIPARTIZIONE FORZE SISMICHE'!$G$74,0)+IF('Foglio deposito'!$AF$180='Foglio deposito'!AE198,'RIPARTIZIONE FORZE SISMICHE'!$G$75,0)+IF('Foglio deposito'!$AF$181='Foglio deposito'!AE198,'RIPARTIZIONE FORZE SISMICHE'!$G$76,0)+IF('Foglio deposito'!$AF$182='Foglio deposito'!AE198,'RIPARTIZIONE FORZE SISMICHE'!$G$77,0)+IF('Foglio deposito'!$AF$183='Foglio deposito'!AE198,'RIPARTIZIONE FORZE SISMICHE'!$G$78,0)+IF('Foglio deposito'!$AF$184='Foglio deposito'!AE198,'RIPARTIZIONE FORZE SISMICHE'!$G$79,0)+IF('Foglio deposito'!$AF$185='Foglio deposito'!AE198,'RIPARTIZIONE FORZE SISMICHE'!$G$80,0)+IF('Foglio deposito'!$AF$186='Foglio deposito'!AE198,'RIPARTIZIONE FORZE SISMICHE'!$G$81,0)+IF('Foglio deposito'!$AF$187='Foglio deposito'!AE198,'RIPARTIZIONE FORZE SISMICHE'!$G$82,0)+IF('Foglio deposito'!$AF$188='Foglio deposito'!AE198,'RIPARTIZIONE FORZE SISMICHE'!$G$83,0)+IF('Foglio deposito'!$AF$189='Foglio deposito'!AE198,'RIPARTIZIONE FORZE SISMICHE'!$G$84,0)+IF('Foglio deposito'!$AF$190='Foglio deposito'!AE198,'RIPARTIZIONE FORZE SISMICHE'!$G$85,0)+IF('Foglio deposito'!$AF$191='Foglio deposito'!AE198,'RIPARTIZIONE FORZE SISMICHE'!$G$86,0)+IF('Foglio deposito'!$AF$192='Foglio deposito'!AE198,'RIPARTIZIONE FORZE SISMICHE'!$G$87,0)+IF('Foglio deposito'!$AF$193='Foglio deposito'!AE198,'RIPARTIZIONE FORZE SISMICHE'!$G$88,0)+IF('Foglio deposito'!$AF$194='Foglio deposito'!AE198,'RIPARTIZIONE FORZE SISMICHE'!$G$89,0)+IF('Foglio deposito'!$AF$195='Foglio deposito'!AE198,'RIPARTIZIONE FORZE SISMICHE'!$G$90,0)+IF('Foglio deposito'!$AF$196='Foglio deposito'!AE198,'RIPARTIZIONE FORZE SISMICHE'!$G$91,0)+IF('Foglio deposito'!$AF$197='Foglio deposito'!AE198,'RIPARTIZIONE FORZE SISMICHE'!$G$92,0)+IF('Foglio deposito'!$AF$198='Foglio deposito'!AE198,'RIPARTIZIONE FORZE SISMICHE'!$G$93,0)+IF('Foglio deposito'!$AF$199='Foglio deposito'!AE198,'RIPARTIZIONE FORZE SISMICHE'!$G$94,0)+IF('Foglio deposito'!$AF$200='Foglio deposito'!AE198,'RIPARTIZIONE FORZE SISMICHE'!$G$95,0)+IF('Foglio deposito'!$AF$201='Foglio deposito'!AE198,'RIPARTIZIONE FORZE SISMICHE'!$G$96,0)+IF('Foglio deposito'!$AF$202='Foglio deposito'!AE198,'RIPARTIZIONE FORZE SISMICHE'!$G$97,0)+IF('Foglio deposito'!$AF$203='Foglio deposito'!AE198,'RIPARTIZIONE FORZE SISMICHE'!$G$98,0)+IF('Foglio deposito'!$AF$204='Foglio deposito'!AE198,'RIPARTIZIONE FORZE SISMICHE'!$G$99,0)+IF('Foglio deposito'!$AF$205='Foglio deposito'!AE198,'RIPARTIZIONE FORZE SISMICHE'!$G$100,0)+IF('Foglio deposito'!$AF$206='Foglio deposito'!AE198,'RIPARTIZIONE FORZE SISMICHE'!$G$101,0)+IF('Foglio deposito'!$AF$207='Foglio deposito'!AE198,'RIPARTIZIONE FORZE SISMICHE'!$G$102,0)+IF('Foglio deposito'!$AF$208='Foglio deposito'!AE198,'RIPARTIZIONE FORZE SISMICHE'!$G$103,0)</f>
        <v>0</v>
      </c>
      <c r="Z198" s="142">
        <f>IF('Foglio deposito'!$AF$169='Foglio deposito'!AE198,'RIPARTIZIONE FORZE SISMICHE'!$H$64,0)+IF('Foglio deposito'!$AF$170='Foglio deposito'!AE198,'RIPARTIZIONE FORZE SISMICHE'!$H$65,0)+IF('Foglio deposito'!$AF$171='Foglio deposito'!AE198,'RIPARTIZIONE FORZE SISMICHE'!$H$66,0)+IF('Foglio deposito'!$AF$172='Foglio deposito'!AE198,'RIPARTIZIONE FORZE SISMICHE'!$H$67,0)+IF('Foglio deposito'!$AF$173='Foglio deposito'!AE198,'RIPARTIZIONE FORZE SISMICHE'!$H$67,0)+IF('Foglio deposito'!$AF$174='Foglio deposito'!AE198,'RIPARTIZIONE FORZE SISMICHE'!$H$69,0)+IF('Foglio deposito'!$AF$175='Foglio deposito'!AE198,'RIPARTIZIONE FORZE SISMICHE'!$H$70,0)+IF('Foglio deposito'!$AF$176='Foglio deposito'!AE198,'RIPARTIZIONE FORZE SISMICHE'!$H$71,0)+IF('Foglio deposito'!$AF$177='Foglio deposito'!AE198,'RIPARTIZIONE FORZE SISMICHE'!$H$72,0)+IF('Foglio deposito'!$AF$178='Foglio deposito'!AE198,'RIPARTIZIONE FORZE SISMICHE'!$H$73,0)+IF('Foglio deposito'!$AF$179='Foglio deposito'!AE198,'RIPARTIZIONE FORZE SISMICHE'!$H$74,0)+IF('Foglio deposito'!$AF$180='Foglio deposito'!AE198,'RIPARTIZIONE FORZE SISMICHE'!$H$75,0)+IF('Foglio deposito'!$AF$181='Foglio deposito'!AE198,'RIPARTIZIONE FORZE SISMICHE'!$H$76,0)+IF('Foglio deposito'!$AF$182='Foglio deposito'!AE198,'RIPARTIZIONE FORZE SISMICHE'!$H$77,0)+IF('Foglio deposito'!$AF$183='Foglio deposito'!AE198,'RIPARTIZIONE FORZE SISMICHE'!$H$78,0)+IF('Foglio deposito'!$AF$184='Foglio deposito'!AE198,'RIPARTIZIONE FORZE SISMICHE'!$H$79,0)+IF('Foglio deposito'!$AF$185='Foglio deposito'!AE198,'RIPARTIZIONE FORZE SISMICHE'!$H$80,0)+IF('Foglio deposito'!$AF$186='Foglio deposito'!AE198,'RIPARTIZIONE FORZE SISMICHE'!$H$81,0)+IF('Foglio deposito'!$AF$187='Foglio deposito'!AE198,'RIPARTIZIONE FORZE SISMICHE'!$H$82,0)+IF('Foglio deposito'!$AF$188='Foglio deposito'!AE198,'RIPARTIZIONE FORZE SISMICHE'!$H$83,0)+IF('Foglio deposito'!$AF$189='Foglio deposito'!AE198,'RIPARTIZIONE FORZE SISMICHE'!$H$84,0)+IF('Foglio deposito'!$AF$190='Foglio deposito'!AE198,'RIPARTIZIONE FORZE SISMICHE'!$H$85,0)+IF('Foglio deposito'!$AF$191='Foglio deposito'!AE198,'RIPARTIZIONE FORZE SISMICHE'!$H$86,0)+IF('Foglio deposito'!$AF$192='Foglio deposito'!AE198,'RIPARTIZIONE FORZE SISMICHE'!$H$87,0)+IF('Foglio deposito'!$AF$193='Foglio deposito'!AE198,'RIPARTIZIONE FORZE SISMICHE'!$H$88,0)+IF('Foglio deposito'!$AF$194='Foglio deposito'!AE198,'RIPARTIZIONE FORZE SISMICHE'!$H$89,0)+IF('Foglio deposito'!$AF$195='Foglio deposito'!AE198,'RIPARTIZIONE FORZE SISMICHE'!$H$90,0)+IF('Foglio deposito'!$AF$196='Foglio deposito'!AE198,'RIPARTIZIONE FORZE SISMICHE'!$H$91,0)+IF('Foglio deposito'!$AF$197='Foglio deposito'!AE198,'RIPARTIZIONE FORZE SISMICHE'!$H$92,0)+IF('Foglio deposito'!$AF$198='Foglio deposito'!AE198,'RIPARTIZIONE FORZE SISMICHE'!$H$93,0)+IF('Foglio deposito'!$AF$199='Foglio deposito'!AE198,'RIPARTIZIONE FORZE SISMICHE'!$H$94,0)+IF('Foglio deposito'!$AF$200='Foglio deposito'!AE198,'RIPARTIZIONE FORZE SISMICHE'!$H$95,0)+IF('Foglio deposito'!$AF$201='Foglio deposito'!AE198,'RIPARTIZIONE FORZE SISMICHE'!$H$96,0)+IF('Foglio deposito'!$AF$202='Foglio deposito'!AE198,'RIPARTIZIONE FORZE SISMICHE'!$H$97,0)+IF('Foglio deposito'!$AF$203='Foglio deposito'!AE198,'RIPARTIZIONE FORZE SISMICHE'!$H$98,0)+IF('Foglio deposito'!$AF$204='Foglio deposito'!AE198,'RIPARTIZIONE FORZE SISMICHE'!$H$99,0)+IF('Foglio deposito'!$AF$205='Foglio deposito'!AE198,'RIPARTIZIONE FORZE SISMICHE'!$H$100,0)+IF('Foglio deposito'!$AF$206='Foglio deposito'!AE198,'RIPARTIZIONE FORZE SISMICHE'!$H$101,0)+IF('Foglio deposito'!$AF$207='Foglio deposito'!AE198,'RIPARTIZIONE FORZE SISMICHE'!$H$102,0)+IF('Foglio deposito'!$AF$208='Foglio deposito'!AE198,'RIPARTIZIONE FORZE SISMICHE'!$H$103,0)</f>
        <v>0</v>
      </c>
      <c r="AB198" s="354">
        <f>'DATI STRUTTURA'!B50</f>
        <v>29</v>
      </c>
      <c r="AC198" s="359">
        <f>'DATI STRUTTURA'!H99</f>
        <v>0</v>
      </c>
      <c r="AE198" s="362">
        <f>'DATI STRUTTURA'!B51</f>
        <v>30</v>
      </c>
      <c r="AF198" s="364">
        <f>'DATI STRUTTURA'!H100</f>
        <v>0</v>
      </c>
      <c r="AJ198" s="490">
        <f>IF('Foglio deposito'!$AF$169='Foglio deposito'!AE198,'Foglio deposito'!$N$118,0)+IF('Foglio deposito'!$AF$170='Foglio deposito'!AE198,'Foglio deposito'!$N$119,0)+IF('Foglio deposito'!$AF$171='Foglio deposito'!AE198,'Foglio deposito'!$N$120,0)+IF('Foglio deposito'!$AF$172='Foglio deposito'!AE198,'Foglio deposito'!$N$121,0)+IF('Foglio deposito'!$AF$173='Foglio deposito'!AE198,'Foglio deposito'!$N$122,0)+IF('Foglio deposito'!$AF$174='Foglio deposito'!AE198,'Foglio deposito'!$N$123,0)+IF('Foglio deposito'!$AF$175='Foglio deposito'!AE198,'Foglio deposito'!$N$124,0)+IF('Foglio deposito'!$AF$176='Foglio deposito'!AE198,'Foglio deposito'!$N$125,0)+IF('Foglio deposito'!$AF$177='Foglio deposito'!AE198,'Foglio deposito'!$N$126,0)+IF('Foglio deposito'!$AF$178='Foglio deposito'!AE198,'Foglio deposito'!$N$127,0)+IF('Foglio deposito'!$AF$179='Foglio deposito'!AE198,'Foglio deposito'!$N$128,0)+IF('Foglio deposito'!$AF$180='Foglio deposito'!AE198,'Foglio deposito'!$N$129,0)+IF('Foglio deposito'!$AF$181='Foglio deposito'!AE198,'Foglio deposito'!$N$130,0)+IF('Foglio deposito'!$AF$182='Foglio deposito'!AE198,'Foglio deposito'!$N$131,0)+IF('Foglio deposito'!$AF$183='Foglio deposito'!AE198,'Foglio deposito'!$N$132,0)+IF('Foglio deposito'!$AF$184='Foglio deposito'!AE198,'Foglio deposito'!$N$133,0)+IF('Foglio deposito'!$AF$185='Foglio deposito'!AE198,'Foglio deposito'!$N$134,0)+IF('Foglio deposito'!$AF$186='Foglio deposito'!AE198,'Foglio deposito'!$N$135,0)+IF('Foglio deposito'!$AF$187='Foglio deposito'!AE198,'Foglio deposito'!$N$136,0)+IF('Foglio deposito'!$AF$188='Foglio deposito'!AE198,'Foglio deposito'!$N$137,0)+IF('Foglio deposito'!$AF$189='Foglio deposito'!AE198,'Foglio deposito'!$N$138,0)+IF('Foglio deposito'!$AF$190='Foglio deposito'!AE198,'Foglio deposito'!$N$139,0)+IF('Foglio deposito'!$AF$191='Foglio deposito'!AE198,'Foglio deposito'!$N$140,0)+IF('Foglio deposito'!$AF$192='Foglio deposito'!AE198,'Foglio deposito'!$N$141,0)+IF('Foglio deposito'!$AF$193='Foglio deposito'!AE198,'Foglio deposito'!$N$142,0)+IF('Foglio deposito'!$AF$194='Foglio deposito'!AE198,'Foglio deposito'!$N$144,0)+IF('Foglio deposito'!$AF$195='Foglio deposito'!AE198,'Foglio deposito'!$N$143,0)+IF('Foglio deposito'!$AF$196='Foglio deposito'!AE198,'Foglio deposito'!$N$145,0)+IF('Foglio deposito'!$AF$197='Foglio deposito'!AE198,'Foglio deposito'!$N$146,0)+IF('Foglio deposito'!$AF$198='Foglio deposito'!AE198,'Foglio deposito'!$N$147,0)+IF('Foglio deposito'!$AF$199='Foglio deposito'!AE198,'Foglio deposito'!$N$148,0)+IF('Foglio deposito'!$AF$200='Foglio deposito'!AE198,'Foglio deposito'!$N$149,0)+IF('Foglio deposito'!$AF$201='Foglio deposito'!AE198,'Foglio deposito'!$N$150,0)+IF('Foglio deposito'!$AF$202='Foglio deposito'!AE198,'Foglio deposito'!$N$151,0)+IF('Foglio deposito'!$AF$203='Foglio deposito'!AE198,'Foglio deposito'!$N$152,0)+IF('Foglio deposito'!$AF$204='Foglio deposito'!AE198,'Foglio deposito'!$N$153,0)+IF('Foglio deposito'!$AF$205='Foglio deposito'!AE198,'Foglio deposito'!$N$154,0)+IF('Foglio deposito'!$AF$206='Foglio deposito'!AE198,'Foglio deposito'!$N$155,0)+IF('Foglio deposito'!$AF$207='Foglio deposito'!AE198,'Foglio deposito'!$N$156,0)+IF('Foglio deposito'!$AF$208='Foglio deposito'!AE198,'Foglio deposito'!$N$157,0)+'DATI STRUTTURA'!J51</f>
        <v>0</v>
      </c>
      <c r="AK198" s="490">
        <f>'Foglio deposito'!N147</f>
        <v>0</v>
      </c>
    </row>
    <row r="199" spans="2:37" x14ac:dyDescent="0.25">
      <c r="B199" s="161"/>
      <c r="D199" s="161"/>
      <c r="G199" s="97"/>
      <c r="H199" s="97"/>
      <c r="I199" s="96"/>
      <c r="K199" s="116"/>
      <c r="L199" s="116"/>
      <c r="M199" s="115"/>
      <c r="O199" s="5"/>
      <c r="Q199" s="5"/>
      <c r="T199" s="357">
        <f>'RIPARTIZIONE FORZE SISMICHE'!E49+IF('Foglio deposito'!$AF$169='Foglio deposito'!AE199,'RIPARTIZIONE FORZE SISMICHE'!$E$64,0)+IF('Foglio deposito'!$AF$170='Foglio deposito'!AE199,'RIPARTIZIONE FORZE SISMICHE'!$E$65,0)+IF('Foglio deposito'!$AF$171='Foglio deposito'!AE199,'RIPARTIZIONE FORZE SISMICHE'!$E$66,0)+IF('Foglio deposito'!$AF$172='Foglio deposito'!AE199,'RIPARTIZIONE FORZE SISMICHE'!$E$67,0)+IF('Foglio deposito'!$AF$173='Foglio deposito'!AE199,'RIPARTIZIONE FORZE SISMICHE'!$E$68,0)+IF('Foglio deposito'!$AF$174='Foglio deposito'!AE199,'RIPARTIZIONE FORZE SISMICHE'!$E$69,0)+IF('Foglio deposito'!$AF$175='Foglio deposito'!AE199,'RIPARTIZIONE FORZE SISMICHE'!$E$70,0)+IF('Foglio deposito'!$AF$176='Foglio deposito'!AE199,'RIPARTIZIONE FORZE SISMICHE'!$E$71,0)+IF('Foglio deposito'!$AF$177='Foglio deposito'!AE199,'RIPARTIZIONE FORZE SISMICHE'!$E$72,0)+IF('Foglio deposito'!$AF$178='Foglio deposito'!AE199,'RIPARTIZIONE FORZE SISMICHE'!$E$73,0)+IF('Foglio deposito'!$AF$179='Foglio deposito'!AE199,'RIPARTIZIONE FORZE SISMICHE'!$E$74,0)+IF('Foglio deposito'!$AF$180='Foglio deposito'!AE199,'RIPARTIZIONE FORZE SISMICHE'!$E$75,0)+IF('Foglio deposito'!$AF$181='Foglio deposito'!AE199,'RIPARTIZIONE FORZE SISMICHE'!$E$76,0)+IF('Foglio deposito'!$AF$182='Foglio deposito'!AE199,'RIPARTIZIONE FORZE SISMICHE'!$E$77,0)+IF('Foglio deposito'!$AF$183='Foglio deposito'!AE199,'RIPARTIZIONE FORZE SISMICHE'!$E$78,0)+IF('Foglio deposito'!$AF$184='Foglio deposito'!AE199,'RIPARTIZIONE FORZE SISMICHE'!$E$79,0)+IF('Foglio deposito'!$AF$185='Foglio deposito'!AE199,'RIPARTIZIONE FORZE SISMICHE'!$E$80,0)+IF('Foglio deposito'!$AF$186='Foglio deposito'!AE199,'RIPARTIZIONE FORZE SISMICHE'!$E$81,0)+IF('Foglio deposito'!$AF$187='Foglio deposito'!AE199,'RIPARTIZIONE FORZE SISMICHE'!$E$82,0)+IF('Foglio deposito'!$AF$188='Foglio deposito'!AE199,'RIPARTIZIONE FORZE SISMICHE'!$E$83,0)+IF('Foglio deposito'!$AF$189='Foglio deposito'!AE199,'RIPARTIZIONE FORZE SISMICHE'!$E$84,0)+IF('Foglio deposito'!$AF$190='Foglio deposito'!AE199,'RIPARTIZIONE FORZE SISMICHE'!$E$85,0)+IF('Foglio deposito'!$AF$191='Foglio deposito'!AE199,'RIPARTIZIONE FORZE SISMICHE'!$E$86,0)+IF('Foglio deposito'!$AF$192='Foglio deposito'!AE199,'RIPARTIZIONE FORZE SISMICHE'!$E$87,0)+IF('Foglio deposito'!$AF$193='Foglio deposito'!AE199,'RIPARTIZIONE FORZE SISMICHE'!$E$88,0)+IF('Foglio deposito'!$AF$194='Foglio deposito'!AE199,'RIPARTIZIONE FORZE SISMICHE'!$E$89,0)+IF('Foglio deposito'!$AF$195='Foglio deposito'!AE199,'RIPARTIZIONE FORZE SISMICHE'!$E$90,0)+IF('Foglio deposito'!$AF$196='Foglio deposito'!AE199,'RIPARTIZIONE FORZE SISMICHE'!$E$91,0)+IF('Foglio deposito'!$AF$197='Foglio deposito'!AE199,'RIPARTIZIONE FORZE SISMICHE'!$E$92,0)+IF('Foglio deposito'!$AF$198='Foglio deposito'!AE199,'RIPARTIZIONE FORZE SISMICHE'!$E$93,0)+IF('Foglio deposito'!$AF$199='Foglio deposito'!AE199,'RIPARTIZIONE FORZE SISMICHE'!$E$94,0)+IF('Foglio deposito'!$AF$200='Foglio deposito'!AE199,'RIPARTIZIONE FORZE SISMICHE'!$E$95,0)+IF('Foglio deposito'!$AF$201='Foglio deposito'!AE199,'RIPARTIZIONE FORZE SISMICHE'!$E$96,0)+IF('Foglio deposito'!$AF$202='Foglio deposito'!AE199,'RIPARTIZIONE FORZE SISMICHE'!$E$97,0)+IF('Foglio deposito'!$AF$203='Foglio deposito'!AE199,'RIPARTIZIONE FORZE SISMICHE'!$E$98,0)+IF('Foglio deposito'!$AF$204='Foglio deposito'!AE199,'RIPARTIZIONE FORZE SISMICHE'!$E$99,0)+IF('Foglio deposito'!$AF$205='Foglio deposito'!AE199,'RIPARTIZIONE FORZE SISMICHE'!$E$100,0)+IF('Foglio deposito'!$AF$206='Foglio deposito'!AE199,'RIPARTIZIONE FORZE SISMICHE'!$E$101,0)+IF('Foglio deposito'!$AF$207='Foglio deposito'!AE199,'RIPARTIZIONE FORZE SISMICHE'!$E$102,0)+IF('Foglio deposito'!$AF$208='Foglio deposito'!AE199,'RIPARTIZIONE FORZE SISMICHE'!$E$103,0)</f>
        <v>0</v>
      </c>
      <c r="U199" s="356">
        <f>'RIPARTIZIONE FORZE SISMICHE'!F49+IF('Foglio deposito'!$AF$169='Foglio deposito'!AE199,'RIPARTIZIONE FORZE SISMICHE'!$F$64,0)+IF('Foglio deposito'!$AF$170='Foglio deposito'!AE199,'RIPARTIZIONE FORZE SISMICHE'!$F$65,0)+IF('Foglio deposito'!$AF$171='Foglio deposito'!AE199,'RIPARTIZIONE FORZE SISMICHE'!$F$66,0)+IF('Foglio deposito'!$AF$172='Foglio deposito'!AE199,'RIPARTIZIONE FORZE SISMICHE'!$F$67,0)+IF('Foglio deposito'!$AF$173='Foglio deposito'!AE199,'RIPARTIZIONE FORZE SISMICHE'!$F$68,0)+IF('Foglio deposito'!$AF$174='Foglio deposito'!AE199,'RIPARTIZIONE FORZE SISMICHE'!$F$69,0)+IF('Foglio deposito'!$AF$175='Foglio deposito'!AE199,'RIPARTIZIONE FORZE SISMICHE'!$F$70,0)+IF('Foglio deposito'!$AF$176='Foglio deposito'!AE199,'RIPARTIZIONE FORZE SISMICHE'!$F$71,0)+IF('Foglio deposito'!$AF$177='Foglio deposito'!AE199,'RIPARTIZIONE FORZE SISMICHE'!$F$72,0)+IF('Foglio deposito'!$AF$178='Foglio deposito'!AE199,'RIPARTIZIONE FORZE SISMICHE'!$F$73,0)+IF('Foglio deposito'!$AF$179='Foglio deposito'!AE199,'RIPARTIZIONE FORZE SISMICHE'!$F$74,0)+IF('Foglio deposito'!$AF$180='Foglio deposito'!AE199,'RIPARTIZIONE FORZE SISMICHE'!$F$75,0)+IF('Foglio deposito'!$AF$181='Foglio deposito'!AE199,'RIPARTIZIONE FORZE SISMICHE'!$F$76,0)+IF('Foglio deposito'!$AF$182='Foglio deposito'!AE199,'RIPARTIZIONE FORZE SISMICHE'!$F$77,0)+IF('Foglio deposito'!$AF$183='Foglio deposito'!AE199,'RIPARTIZIONE FORZE SISMICHE'!$F$78,0)+IF('Foglio deposito'!$AF$184='Foglio deposito'!AE199,'RIPARTIZIONE FORZE SISMICHE'!$F$79,0)+IF('Foglio deposito'!$AF$185='Foglio deposito'!AE199,'RIPARTIZIONE FORZE SISMICHE'!$F$80,0)+IF('Foglio deposito'!$AF$186='Foglio deposito'!AE199,'RIPARTIZIONE FORZE SISMICHE'!$F$81,0)+IF('Foglio deposito'!$AF$187='Foglio deposito'!AE199,'RIPARTIZIONE FORZE SISMICHE'!$F$82,0)+IF('Foglio deposito'!$AF$188='Foglio deposito'!AE199,'RIPARTIZIONE FORZE SISMICHE'!$F$83,0)+IF('Foglio deposito'!$AF$189='Foglio deposito'!AE199,'RIPARTIZIONE FORZE SISMICHE'!$F$84,0)+IF('Foglio deposito'!$AF$190='Foglio deposito'!AE199,'RIPARTIZIONE FORZE SISMICHE'!$F$85,0)+IF('Foglio deposito'!$AF$191='Foglio deposito'!AE199,'RIPARTIZIONE FORZE SISMICHE'!$F$86,0)+IF('Foglio deposito'!$AF$192='Foglio deposito'!AE199,'RIPARTIZIONE FORZE SISMICHE'!$F$87,0)+IF('Foglio deposito'!$AF$193='Foglio deposito'!AE199,'RIPARTIZIONE FORZE SISMICHE'!$F$88,0)+IF('Foglio deposito'!$AF$194='Foglio deposito'!AE199,'RIPARTIZIONE FORZE SISMICHE'!$F$89,0)+IF('Foglio deposito'!$AF$195='Foglio deposito'!AE199,'RIPARTIZIONE FORZE SISMICHE'!$F$90,0)+IF('Foglio deposito'!$AF$196='Foglio deposito'!AE199,'RIPARTIZIONE FORZE SISMICHE'!$F$91,0)+IF('Foglio deposito'!$AF$197='Foglio deposito'!AE199,'RIPARTIZIONE FORZE SISMICHE'!$F$92,0)+IF('Foglio deposito'!$AF$198='Foglio deposito'!AE199,'RIPARTIZIONE FORZE SISMICHE'!$F$93,0)+IF('Foglio deposito'!$AF$199='Foglio deposito'!AE199,'RIPARTIZIONE FORZE SISMICHE'!$F$94,0)+IF('Foglio deposito'!$AF$200='Foglio deposito'!AE199,'RIPARTIZIONE FORZE SISMICHE'!$F$95,0)+IF('Foglio deposito'!$AF$201='Foglio deposito'!AE199,'RIPARTIZIONE FORZE SISMICHE'!$F$96,0)+IF('Foglio deposito'!$AF$202='Foglio deposito'!AE199,'RIPARTIZIONE FORZE SISMICHE'!$F$97,0)+IF('Foglio deposito'!$AF$203='Foglio deposito'!AE199,'RIPARTIZIONE FORZE SISMICHE'!$F$98,0)+IF('Foglio deposito'!$AF$204='Foglio deposito'!AE199,'RIPARTIZIONE FORZE SISMICHE'!$F$99,0)+IF('Foglio deposito'!$AF$205='Foglio deposito'!AE199,'RIPARTIZIONE FORZE SISMICHE'!$F$100,0)+IF('Foglio deposito'!$AF$206='Foglio deposito'!AE199,'RIPARTIZIONE FORZE SISMICHE'!$F$101,0)+IF('Foglio deposito'!$AF$207='Foglio deposito'!AE199,'RIPARTIZIONE FORZE SISMICHE'!$F$102,0)+IF('Foglio deposito'!$AF$208='Foglio deposito'!AE199,'RIPARTIZIONE FORZE SISMICHE'!$F$103,0)</f>
        <v>0</v>
      </c>
      <c r="V199" s="357">
        <f>'RIPARTIZIONE FORZE SISMICHE'!G49+IF('Foglio deposito'!$AF$169='Foglio deposito'!AE199,'RIPARTIZIONE FORZE SISMICHE'!$G$64,0)+IF('Foglio deposito'!$AF$170='Foglio deposito'!AE199,'RIPARTIZIONE FORZE SISMICHE'!$G$65,0)+IF('Foglio deposito'!$AF$171='Foglio deposito'!AE199,'RIPARTIZIONE FORZE SISMICHE'!$G$66,0)+IF('Foglio deposito'!$AF$172='Foglio deposito'!AE199,'RIPARTIZIONE FORZE SISMICHE'!$G$67,0)+IF('Foglio deposito'!$AF$173='Foglio deposito'!AE199,'RIPARTIZIONE FORZE SISMICHE'!$G$68,0)+IF('Foglio deposito'!$AF$174='Foglio deposito'!AE199,'RIPARTIZIONE FORZE SISMICHE'!$G$69,0)+IF('Foglio deposito'!$AF$175='Foglio deposito'!AE199,'RIPARTIZIONE FORZE SISMICHE'!$G$70,0)+IF('Foglio deposito'!$AF$176='Foglio deposito'!AE199,'RIPARTIZIONE FORZE SISMICHE'!$G$71,0)+IF('Foglio deposito'!$AF$177='Foglio deposito'!AE199,'RIPARTIZIONE FORZE SISMICHE'!$G$72,0)+IF('Foglio deposito'!$AF$178='Foglio deposito'!AE199,'RIPARTIZIONE FORZE SISMICHE'!$G$73,0)+IF('Foglio deposito'!$AF$179='Foglio deposito'!AE199,'RIPARTIZIONE FORZE SISMICHE'!$G$74,0)+IF('Foglio deposito'!$AF$180='Foglio deposito'!AE199,'RIPARTIZIONE FORZE SISMICHE'!$G$75,0)+IF('Foglio deposito'!$AF$181='Foglio deposito'!AE199,'RIPARTIZIONE FORZE SISMICHE'!$G$76,0)+IF('Foglio deposito'!$AF$182='Foglio deposito'!AE199,'RIPARTIZIONE FORZE SISMICHE'!$G$77,0)+IF('Foglio deposito'!$AF$183='Foglio deposito'!AE199,'RIPARTIZIONE FORZE SISMICHE'!$G$78,0)+IF('Foglio deposito'!$AF$184='Foglio deposito'!AE199,'RIPARTIZIONE FORZE SISMICHE'!$G$79,0)+IF('Foglio deposito'!$AF$185='Foglio deposito'!AE199,'RIPARTIZIONE FORZE SISMICHE'!$G$80,0)+IF('Foglio deposito'!$AF$186='Foglio deposito'!AE199,'RIPARTIZIONE FORZE SISMICHE'!$G$81,0)+IF('Foglio deposito'!$AF$187='Foglio deposito'!AE199,'RIPARTIZIONE FORZE SISMICHE'!$G$82,0)+IF('Foglio deposito'!$AF$188='Foglio deposito'!AE199,'RIPARTIZIONE FORZE SISMICHE'!$G$83,0)+IF('Foglio deposito'!$AF$189='Foglio deposito'!AE199,'RIPARTIZIONE FORZE SISMICHE'!$G$84,0)+IF('Foglio deposito'!$AF$190='Foglio deposito'!AE199,'RIPARTIZIONE FORZE SISMICHE'!$G$85,0)+IF('Foglio deposito'!$AF$191='Foglio deposito'!AE199,'RIPARTIZIONE FORZE SISMICHE'!$G$86,0)+IF('Foglio deposito'!$AF$192='Foglio deposito'!AE199,'RIPARTIZIONE FORZE SISMICHE'!$G$87,0)+IF('Foglio deposito'!$AF$193='Foglio deposito'!AE199,'RIPARTIZIONE FORZE SISMICHE'!$G$88,0)+IF('Foglio deposito'!$AF$194='Foglio deposito'!AE199,'RIPARTIZIONE FORZE SISMICHE'!$G$89,0)+IF('Foglio deposito'!$AF$195='Foglio deposito'!AE199,'RIPARTIZIONE FORZE SISMICHE'!$G$90,0)+IF('Foglio deposito'!$AF$196='Foglio deposito'!AE199,'RIPARTIZIONE FORZE SISMICHE'!$G$91,0)+IF('Foglio deposito'!$AF$197='Foglio deposito'!AE199,'RIPARTIZIONE FORZE SISMICHE'!$G$92,0)+IF('Foglio deposito'!$AF$198='Foglio deposito'!AE199,'RIPARTIZIONE FORZE SISMICHE'!$G$93,0)+IF('Foglio deposito'!$AF$199='Foglio deposito'!AE199,'RIPARTIZIONE FORZE SISMICHE'!$G$94,0)+IF('Foglio deposito'!$AF$200='Foglio deposito'!AE199,'RIPARTIZIONE FORZE SISMICHE'!$G$95,0)+IF('Foglio deposito'!$AF$201='Foglio deposito'!AE199,'RIPARTIZIONE FORZE SISMICHE'!$G$96,0)+IF('Foglio deposito'!$AF$202='Foglio deposito'!AE199,'RIPARTIZIONE FORZE SISMICHE'!$G$97,0)+IF('Foglio deposito'!$AF$203='Foglio deposito'!AE199,'RIPARTIZIONE FORZE SISMICHE'!$G$98,0)+IF('Foglio deposito'!$AF$204='Foglio deposito'!AE199,'RIPARTIZIONE FORZE SISMICHE'!$G$99,0)+IF('Foglio deposito'!$AF$205='Foglio deposito'!AE199,'RIPARTIZIONE FORZE SISMICHE'!$G$100,0)+IF('Foglio deposito'!$AF$206='Foglio deposito'!AE199,'RIPARTIZIONE FORZE SISMICHE'!$G$101,0)+IF('Foglio deposito'!$AF$207='Foglio deposito'!AE199,'RIPARTIZIONE FORZE SISMICHE'!$G$102,0)+IF('Foglio deposito'!$AF$208='Foglio deposito'!AE199,'RIPARTIZIONE FORZE SISMICHE'!$G$103,0)</f>
        <v>0</v>
      </c>
      <c r="W199" s="355">
        <f>'RIPARTIZIONE FORZE SISMICHE'!H49+IF('Foglio deposito'!$AF$169='Foglio deposito'!AE199,'RIPARTIZIONE FORZE SISMICHE'!$H$64,0)+IF('Foglio deposito'!$AF$170='Foglio deposito'!AE199,'RIPARTIZIONE FORZE SISMICHE'!$H$65,0)+IF('Foglio deposito'!$AF$171='Foglio deposito'!AE199,'RIPARTIZIONE FORZE SISMICHE'!$H$66,0)+IF('Foglio deposito'!$AF$172='Foglio deposito'!AE199,'RIPARTIZIONE FORZE SISMICHE'!$H$67,0)+IF('Foglio deposito'!$AF$173='Foglio deposito'!AE199,'RIPARTIZIONE FORZE SISMICHE'!$H$67,0)+IF('Foglio deposito'!$AF$174='Foglio deposito'!AE199,'RIPARTIZIONE FORZE SISMICHE'!$H$69,0)+IF('Foglio deposito'!$AF$175='Foglio deposito'!AE199,'RIPARTIZIONE FORZE SISMICHE'!$H$70,0)+IF('Foglio deposito'!$AF$176='Foglio deposito'!AE199,'RIPARTIZIONE FORZE SISMICHE'!$H$71,0)+IF('Foglio deposito'!$AF$177='Foglio deposito'!AE199,'RIPARTIZIONE FORZE SISMICHE'!$H$72,0)+IF('Foglio deposito'!$AF$178='Foglio deposito'!AE199,'RIPARTIZIONE FORZE SISMICHE'!$H$73,0)+IF('Foglio deposito'!$AF$179='Foglio deposito'!AE199,'RIPARTIZIONE FORZE SISMICHE'!$H$74,0)+IF('Foglio deposito'!$AF$180='Foglio deposito'!AE199,'RIPARTIZIONE FORZE SISMICHE'!$H$75,0)+IF('Foglio deposito'!$AF$181='Foglio deposito'!AE199,'RIPARTIZIONE FORZE SISMICHE'!$H$76,0)+IF('Foglio deposito'!$AF$182='Foglio deposito'!AE199,'RIPARTIZIONE FORZE SISMICHE'!$H$77,0)+IF('Foglio deposito'!$AF$183='Foglio deposito'!AE199,'RIPARTIZIONE FORZE SISMICHE'!$H$78,0)+IF('Foglio deposito'!$AF$184='Foglio deposito'!AE199,'RIPARTIZIONE FORZE SISMICHE'!$H$79,0)+IF('Foglio deposito'!$AF$185='Foglio deposito'!AE199,'RIPARTIZIONE FORZE SISMICHE'!$H$80,0)+IF('Foglio deposito'!$AF$186='Foglio deposito'!AE199,'RIPARTIZIONE FORZE SISMICHE'!$H$81,0)+IF('Foglio deposito'!$AF$187='Foglio deposito'!AE199,'RIPARTIZIONE FORZE SISMICHE'!$H$82,0)+IF('Foglio deposito'!$AF$188='Foglio deposito'!AE199,'RIPARTIZIONE FORZE SISMICHE'!$H$83,0)+IF('Foglio deposito'!$AF$189='Foglio deposito'!AE199,'RIPARTIZIONE FORZE SISMICHE'!$H$84,0)+IF('Foglio deposito'!$AF$190='Foglio deposito'!AE199,'RIPARTIZIONE FORZE SISMICHE'!$H$85,0)+IF('Foglio deposito'!$AF$191='Foglio deposito'!AE199,'RIPARTIZIONE FORZE SISMICHE'!$H$86,0)+IF('Foglio deposito'!$AF$192='Foglio deposito'!AE199,'RIPARTIZIONE FORZE SISMICHE'!$H$87,0)+IF('Foglio deposito'!$AF$193='Foglio deposito'!AE199,'RIPARTIZIONE FORZE SISMICHE'!$H$88,0)+IF('Foglio deposito'!$AF$194='Foglio deposito'!AE199,'RIPARTIZIONE FORZE SISMICHE'!$H$89,0)+IF('Foglio deposito'!$AF$195='Foglio deposito'!AE199,'RIPARTIZIONE FORZE SISMICHE'!$H$90,0)+IF('Foglio deposito'!$AF$196='Foglio deposito'!AE199,'RIPARTIZIONE FORZE SISMICHE'!$H$91,0)+IF('Foglio deposito'!$AF$197='Foglio deposito'!AE199,'RIPARTIZIONE FORZE SISMICHE'!$H$92,0)+IF('Foglio deposito'!$AF$198='Foglio deposito'!AE199,'RIPARTIZIONE FORZE SISMICHE'!$H$93,0)+IF('Foglio deposito'!$AF$199='Foglio deposito'!AE199,'RIPARTIZIONE FORZE SISMICHE'!$H$94,0)+IF('Foglio deposito'!$AF$200='Foglio deposito'!AE199,'RIPARTIZIONE FORZE SISMICHE'!$H$95,0)+IF('Foglio deposito'!$AF$201='Foglio deposito'!AE199,'RIPARTIZIONE FORZE SISMICHE'!$H$96,0)+IF('Foglio deposito'!$AF$202='Foglio deposito'!AE199,'RIPARTIZIONE FORZE SISMICHE'!$H$97,0)+IF('Foglio deposito'!$AF$203='Foglio deposito'!AE199,'RIPARTIZIONE FORZE SISMICHE'!$H$98,0)+IF('Foglio deposito'!$AF$204='Foglio deposito'!AE199,'RIPARTIZIONE FORZE SISMICHE'!$H$99,0)+IF('Foglio deposito'!$AF$205='Foglio deposito'!AE199,'RIPARTIZIONE FORZE SISMICHE'!$H$100,0)+IF('Foglio deposito'!$AF$206='Foglio deposito'!AE199,'RIPARTIZIONE FORZE SISMICHE'!$H$101,0)+IF('Foglio deposito'!$AF$207='Foglio deposito'!AE199,'RIPARTIZIONE FORZE SISMICHE'!$H$102,0)+IF('Foglio deposito'!$AF$208='Foglio deposito'!AE199,'RIPARTIZIONE FORZE SISMICHE'!$H$103,0)</f>
        <v>0</v>
      </c>
      <c r="X199" s="142"/>
      <c r="Y199" s="142">
        <f>IF('Foglio deposito'!$AF$169='Foglio deposito'!AE199,'RIPARTIZIONE FORZE SISMICHE'!$G$64,0)+IF('Foglio deposito'!$AF$170='Foglio deposito'!AE199,'RIPARTIZIONE FORZE SISMICHE'!$G$65,0)+IF('Foglio deposito'!$AF$171='Foglio deposito'!AE199,'RIPARTIZIONE FORZE SISMICHE'!$G$66,0)+IF('Foglio deposito'!$AF$172='Foglio deposito'!AE199,'RIPARTIZIONE FORZE SISMICHE'!$G$67,0)+IF('Foglio deposito'!$AF$173='Foglio deposito'!AE199,'RIPARTIZIONE FORZE SISMICHE'!$G$68,0)+IF('Foglio deposito'!$AF$174='Foglio deposito'!AE199,'RIPARTIZIONE FORZE SISMICHE'!$G$69,0)+IF('Foglio deposito'!$AF$175='Foglio deposito'!AE199,'RIPARTIZIONE FORZE SISMICHE'!$G$70,0)+IF('Foglio deposito'!$AF$176='Foglio deposito'!AE199,'RIPARTIZIONE FORZE SISMICHE'!$G$71,0)+IF('Foglio deposito'!$AF$177='Foglio deposito'!AE199,'RIPARTIZIONE FORZE SISMICHE'!$G$72,0)+IF('Foglio deposito'!$AF$178='Foglio deposito'!AE199,'RIPARTIZIONE FORZE SISMICHE'!$G$73,0)+IF('Foglio deposito'!$AF$179='Foglio deposito'!AE199,'RIPARTIZIONE FORZE SISMICHE'!$G$74,0)+IF('Foglio deposito'!$AF$180='Foglio deposito'!AE199,'RIPARTIZIONE FORZE SISMICHE'!$G$75,0)+IF('Foglio deposito'!$AF$181='Foglio deposito'!AE199,'RIPARTIZIONE FORZE SISMICHE'!$G$76,0)+IF('Foglio deposito'!$AF$182='Foglio deposito'!AE199,'RIPARTIZIONE FORZE SISMICHE'!$G$77,0)+IF('Foglio deposito'!$AF$183='Foglio deposito'!AE199,'RIPARTIZIONE FORZE SISMICHE'!$G$78,0)+IF('Foglio deposito'!$AF$184='Foglio deposito'!AE199,'RIPARTIZIONE FORZE SISMICHE'!$G$79,0)+IF('Foglio deposito'!$AF$185='Foglio deposito'!AE199,'RIPARTIZIONE FORZE SISMICHE'!$G$80,0)+IF('Foglio deposito'!$AF$186='Foglio deposito'!AE199,'RIPARTIZIONE FORZE SISMICHE'!$G$81,0)+IF('Foglio deposito'!$AF$187='Foglio deposito'!AE199,'RIPARTIZIONE FORZE SISMICHE'!$G$82,0)+IF('Foglio deposito'!$AF$188='Foglio deposito'!AE199,'RIPARTIZIONE FORZE SISMICHE'!$G$83,0)+IF('Foglio deposito'!$AF$189='Foglio deposito'!AE199,'RIPARTIZIONE FORZE SISMICHE'!$G$84,0)+IF('Foglio deposito'!$AF$190='Foglio deposito'!AE199,'RIPARTIZIONE FORZE SISMICHE'!$G$85,0)+IF('Foglio deposito'!$AF$191='Foglio deposito'!AE199,'RIPARTIZIONE FORZE SISMICHE'!$G$86,0)+IF('Foglio deposito'!$AF$192='Foglio deposito'!AE199,'RIPARTIZIONE FORZE SISMICHE'!$G$87,0)+IF('Foglio deposito'!$AF$193='Foglio deposito'!AE199,'RIPARTIZIONE FORZE SISMICHE'!$G$88,0)+IF('Foglio deposito'!$AF$194='Foglio deposito'!AE199,'RIPARTIZIONE FORZE SISMICHE'!$G$89,0)+IF('Foglio deposito'!$AF$195='Foglio deposito'!AE199,'RIPARTIZIONE FORZE SISMICHE'!$G$90,0)+IF('Foglio deposito'!$AF$196='Foglio deposito'!AE199,'RIPARTIZIONE FORZE SISMICHE'!$G$91,0)+IF('Foglio deposito'!$AF$197='Foglio deposito'!AE199,'RIPARTIZIONE FORZE SISMICHE'!$G$92,0)+IF('Foglio deposito'!$AF$198='Foglio deposito'!AE199,'RIPARTIZIONE FORZE SISMICHE'!$G$93,0)+IF('Foglio deposito'!$AF$199='Foglio deposito'!AE199,'RIPARTIZIONE FORZE SISMICHE'!$G$94,0)+IF('Foglio deposito'!$AF$200='Foglio deposito'!AE199,'RIPARTIZIONE FORZE SISMICHE'!$G$95,0)+IF('Foglio deposito'!$AF$201='Foglio deposito'!AE199,'RIPARTIZIONE FORZE SISMICHE'!$G$96,0)+IF('Foglio deposito'!$AF$202='Foglio deposito'!AE199,'RIPARTIZIONE FORZE SISMICHE'!$G$97,0)+IF('Foglio deposito'!$AF$203='Foglio deposito'!AE199,'RIPARTIZIONE FORZE SISMICHE'!$G$98,0)+IF('Foglio deposito'!$AF$204='Foglio deposito'!AE199,'RIPARTIZIONE FORZE SISMICHE'!$G$99,0)+IF('Foglio deposito'!$AF$205='Foglio deposito'!AE199,'RIPARTIZIONE FORZE SISMICHE'!$G$100,0)+IF('Foglio deposito'!$AF$206='Foglio deposito'!AE199,'RIPARTIZIONE FORZE SISMICHE'!$G$101,0)+IF('Foglio deposito'!$AF$207='Foglio deposito'!AE199,'RIPARTIZIONE FORZE SISMICHE'!$G$102,0)+IF('Foglio deposito'!$AF$208='Foglio deposito'!AE199,'RIPARTIZIONE FORZE SISMICHE'!$G$103,0)</f>
        <v>0</v>
      </c>
      <c r="Z199" s="142">
        <f>IF('Foglio deposito'!$AF$169='Foglio deposito'!AE199,'RIPARTIZIONE FORZE SISMICHE'!$H$64,0)+IF('Foglio deposito'!$AF$170='Foglio deposito'!AE199,'RIPARTIZIONE FORZE SISMICHE'!$H$65,0)+IF('Foglio deposito'!$AF$171='Foglio deposito'!AE199,'RIPARTIZIONE FORZE SISMICHE'!$H$66,0)+IF('Foglio deposito'!$AF$172='Foglio deposito'!AE199,'RIPARTIZIONE FORZE SISMICHE'!$H$67,0)+IF('Foglio deposito'!$AF$173='Foglio deposito'!AE199,'RIPARTIZIONE FORZE SISMICHE'!$H$67,0)+IF('Foglio deposito'!$AF$174='Foglio deposito'!AE199,'RIPARTIZIONE FORZE SISMICHE'!$H$69,0)+IF('Foglio deposito'!$AF$175='Foglio deposito'!AE199,'RIPARTIZIONE FORZE SISMICHE'!$H$70,0)+IF('Foglio deposito'!$AF$176='Foglio deposito'!AE199,'RIPARTIZIONE FORZE SISMICHE'!$H$71,0)+IF('Foglio deposito'!$AF$177='Foglio deposito'!AE199,'RIPARTIZIONE FORZE SISMICHE'!$H$72,0)+IF('Foglio deposito'!$AF$178='Foglio deposito'!AE199,'RIPARTIZIONE FORZE SISMICHE'!$H$73,0)+IF('Foglio deposito'!$AF$179='Foglio deposito'!AE199,'RIPARTIZIONE FORZE SISMICHE'!$H$74,0)+IF('Foglio deposito'!$AF$180='Foglio deposito'!AE199,'RIPARTIZIONE FORZE SISMICHE'!$H$75,0)+IF('Foglio deposito'!$AF$181='Foglio deposito'!AE199,'RIPARTIZIONE FORZE SISMICHE'!$H$76,0)+IF('Foglio deposito'!$AF$182='Foglio deposito'!AE199,'RIPARTIZIONE FORZE SISMICHE'!$H$77,0)+IF('Foglio deposito'!$AF$183='Foglio deposito'!AE199,'RIPARTIZIONE FORZE SISMICHE'!$H$78,0)+IF('Foglio deposito'!$AF$184='Foglio deposito'!AE199,'RIPARTIZIONE FORZE SISMICHE'!$H$79,0)+IF('Foglio deposito'!$AF$185='Foglio deposito'!AE199,'RIPARTIZIONE FORZE SISMICHE'!$H$80,0)+IF('Foglio deposito'!$AF$186='Foglio deposito'!AE199,'RIPARTIZIONE FORZE SISMICHE'!$H$81,0)+IF('Foglio deposito'!$AF$187='Foglio deposito'!AE199,'RIPARTIZIONE FORZE SISMICHE'!$H$82,0)+IF('Foglio deposito'!$AF$188='Foglio deposito'!AE199,'RIPARTIZIONE FORZE SISMICHE'!$H$83,0)+IF('Foglio deposito'!$AF$189='Foglio deposito'!AE199,'RIPARTIZIONE FORZE SISMICHE'!$H$84,0)+IF('Foglio deposito'!$AF$190='Foglio deposito'!AE199,'RIPARTIZIONE FORZE SISMICHE'!$H$85,0)+IF('Foglio deposito'!$AF$191='Foglio deposito'!AE199,'RIPARTIZIONE FORZE SISMICHE'!$H$86,0)+IF('Foglio deposito'!$AF$192='Foglio deposito'!AE199,'RIPARTIZIONE FORZE SISMICHE'!$H$87,0)+IF('Foglio deposito'!$AF$193='Foglio deposito'!AE199,'RIPARTIZIONE FORZE SISMICHE'!$H$88,0)+IF('Foglio deposito'!$AF$194='Foglio deposito'!AE199,'RIPARTIZIONE FORZE SISMICHE'!$H$89,0)+IF('Foglio deposito'!$AF$195='Foglio deposito'!AE199,'RIPARTIZIONE FORZE SISMICHE'!$H$90,0)+IF('Foglio deposito'!$AF$196='Foglio deposito'!AE199,'RIPARTIZIONE FORZE SISMICHE'!$H$91,0)+IF('Foglio deposito'!$AF$197='Foglio deposito'!AE199,'RIPARTIZIONE FORZE SISMICHE'!$H$92,0)+IF('Foglio deposito'!$AF$198='Foglio deposito'!AE199,'RIPARTIZIONE FORZE SISMICHE'!$H$93,0)+IF('Foglio deposito'!$AF$199='Foglio deposito'!AE199,'RIPARTIZIONE FORZE SISMICHE'!$H$94,0)+IF('Foglio deposito'!$AF$200='Foglio deposito'!AE199,'RIPARTIZIONE FORZE SISMICHE'!$H$95,0)+IF('Foglio deposito'!$AF$201='Foglio deposito'!AE199,'RIPARTIZIONE FORZE SISMICHE'!$H$96,0)+IF('Foglio deposito'!$AF$202='Foglio deposito'!AE199,'RIPARTIZIONE FORZE SISMICHE'!$H$97,0)+IF('Foglio deposito'!$AF$203='Foglio deposito'!AE199,'RIPARTIZIONE FORZE SISMICHE'!$H$98,0)+IF('Foglio deposito'!$AF$204='Foglio deposito'!AE199,'RIPARTIZIONE FORZE SISMICHE'!$H$99,0)+IF('Foglio deposito'!$AF$205='Foglio deposito'!AE199,'RIPARTIZIONE FORZE SISMICHE'!$H$100,0)+IF('Foglio deposito'!$AF$206='Foglio deposito'!AE199,'RIPARTIZIONE FORZE SISMICHE'!$H$101,0)+IF('Foglio deposito'!$AF$207='Foglio deposito'!AE199,'RIPARTIZIONE FORZE SISMICHE'!$H$102,0)+IF('Foglio deposito'!$AF$208='Foglio deposito'!AE199,'RIPARTIZIONE FORZE SISMICHE'!$H$103,0)</f>
        <v>0</v>
      </c>
      <c r="AB199" s="354">
        <f>'DATI STRUTTURA'!B51</f>
        <v>30</v>
      </c>
      <c r="AC199" s="359">
        <f>'DATI STRUTTURA'!H100</f>
        <v>0</v>
      </c>
      <c r="AE199" s="362">
        <f>'DATI STRUTTURA'!B52</f>
        <v>31</v>
      </c>
      <c r="AF199" s="364">
        <f>'DATI STRUTTURA'!H101</f>
        <v>0</v>
      </c>
      <c r="AJ199" s="490">
        <f>IF('Foglio deposito'!$AF$169='Foglio deposito'!AE199,'Foglio deposito'!$N$118,0)+IF('Foglio deposito'!$AF$170='Foglio deposito'!AE199,'Foglio deposito'!$N$119,0)+IF('Foglio deposito'!$AF$171='Foglio deposito'!AE199,'Foglio deposito'!$N$120,0)+IF('Foglio deposito'!$AF$172='Foglio deposito'!AE199,'Foglio deposito'!$N$121,0)+IF('Foglio deposito'!$AF$173='Foglio deposito'!AE199,'Foglio deposito'!$N$122,0)+IF('Foglio deposito'!$AF$174='Foglio deposito'!AE199,'Foglio deposito'!$N$123,0)+IF('Foglio deposito'!$AF$175='Foglio deposito'!AE199,'Foglio deposito'!$N$124,0)+IF('Foglio deposito'!$AF$176='Foglio deposito'!AE199,'Foglio deposito'!$N$125,0)+IF('Foglio deposito'!$AF$177='Foglio deposito'!AE199,'Foglio deposito'!$N$126,0)+IF('Foglio deposito'!$AF$178='Foglio deposito'!AE199,'Foglio deposito'!$N$127,0)+IF('Foglio deposito'!$AF$179='Foglio deposito'!AE199,'Foglio deposito'!$N$128,0)+IF('Foglio deposito'!$AF$180='Foglio deposito'!AE199,'Foglio deposito'!$N$129,0)+IF('Foglio deposito'!$AF$181='Foglio deposito'!AE199,'Foglio deposito'!$N$130,0)+IF('Foglio deposito'!$AF$182='Foglio deposito'!AE199,'Foglio deposito'!$N$131,0)+IF('Foglio deposito'!$AF$183='Foglio deposito'!AE199,'Foglio deposito'!$N$132,0)+IF('Foglio deposito'!$AF$184='Foglio deposito'!AE199,'Foglio deposito'!$N$133,0)+IF('Foglio deposito'!$AF$185='Foglio deposito'!AE199,'Foglio deposito'!$N$134,0)+IF('Foglio deposito'!$AF$186='Foglio deposito'!AE199,'Foglio deposito'!$N$135,0)+IF('Foglio deposito'!$AF$187='Foglio deposito'!AE199,'Foglio deposito'!$N$136,0)+IF('Foglio deposito'!$AF$188='Foglio deposito'!AE199,'Foglio deposito'!$N$137,0)+IF('Foglio deposito'!$AF$189='Foglio deposito'!AE199,'Foglio deposito'!$N$138,0)+IF('Foglio deposito'!$AF$190='Foglio deposito'!AE199,'Foglio deposito'!$N$139,0)+IF('Foglio deposito'!$AF$191='Foglio deposito'!AE199,'Foglio deposito'!$N$140,0)+IF('Foglio deposito'!$AF$192='Foglio deposito'!AE199,'Foglio deposito'!$N$141,0)+IF('Foglio deposito'!$AF$193='Foglio deposito'!AE199,'Foglio deposito'!$N$142,0)+IF('Foglio deposito'!$AF$194='Foglio deposito'!AE199,'Foglio deposito'!$N$144,0)+IF('Foglio deposito'!$AF$195='Foglio deposito'!AE199,'Foglio deposito'!$N$143,0)+IF('Foglio deposito'!$AF$196='Foglio deposito'!AE199,'Foglio deposito'!$N$145,0)+IF('Foglio deposito'!$AF$197='Foglio deposito'!AE199,'Foglio deposito'!$N$146,0)+IF('Foglio deposito'!$AF$198='Foglio deposito'!AE199,'Foglio deposito'!$N$147,0)+IF('Foglio deposito'!$AF$199='Foglio deposito'!AE199,'Foglio deposito'!$N$148,0)+IF('Foglio deposito'!$AF$200='Foglio deposito'!AE199,'Foglio deposito'!$N$149,0)+IF('Foglio deposito'!$AF$201='Foglio deposito'!AE199,'Foglio deposito'!$N$150,0)+IF('Foglio deposito'!$AF$202='Foglio deposito'!AE199,'Foglio deposito'!$N$151,0)+IF('Foglio deposito'!$AF$203='Foglio deposito'!AE199,'Foglio deposito'!$N$152,0)+IF('Foglio deposito'!$AF$204='Foglio deposito'!AE199,'Foglio deposito'!$N$153,0)+IF('Foglio deposito'!$AF$205='Foglio deposito'!AE199,'Foglio deposito'!$N$154,0)+IF('Foglio deposito'!$AF$206='Foglio deposito'!AE199,'Foglio deposito'!$N$155,0)+IF('Foglio deposito'!$AF$207='Foglio deposito'!AE199,'Foglio deposito'!$N$156,0)+IF('Foglio deposito'!$AF$208='Foglio deposito'!AE199,'Foglio deposito'!$N$157,0)+'DATI STRUTTURA'!J52</f>
        <v>0</v>
      </c>
      <c r="AK199" s="490">
        <f>'Foglio deposito'!N148</f>
        <v>0</v>
      </c>
    </row>
    <row r="200" spans="2:37" x14ac:dyDescent="0.25">
      <c r="B200" s="161"/>
      <c r="D200" s="161"/>
      <c r="G200" s="97"/>
      <c r="H200" s="97"/>
      <c r="I200" s="96"/>
      <c r="K200" s="116"/>
      <c r="L200" s="116"/>
      <c r="M200" s="115"/>
      <c r="O200" s="5"/>
      <c r="Q200" s="5"/>
      <c r="T200" s="357">
        <f>'RIPARTIZIONE FORZE SISMICHE'!E50+IF('Foglio deposito'!$AF$169='Foglio deposito'!AE200,'RIPARTIZIONE FORZE SISMICHE'!$E$64,0)+IF('Foglio deposito'!$AF$170='Foglio deposito'!AE200,'RIPARTIZIONE FORZE SISMICHE'!$E$65,0)+IF('Foglio deposito'!$AF$171='Foglio deposito'!AE200,'RIPARTIZIONE FORZE SISMICHE'!$E$66,0)+IF('Foglio deposito'!$AF$172='Foglio deposito'!AE200,'RIPARTIZIONE FORZE SISMICHE'!$E$67,0)+IF('Foglio deposito'!$AF$173='Foglio deposito'!AE200,'RIPARTIZIONE FORZE SISMICHE'!$E$68,0)+IF('Foglio deposito'!$AF$174='Foglio deposito'!AE200,'RIPARTIZIONE FORZE SISMICHE'!$E$69,0)+IF('Foglio deposito'!$AF$175='Foglio deposito'!AE200,'RIPARTIZIONE FORZE SISMICHE'!$E$70,0)+IF('Foglio deposito'!$AF$176='Foglio deposito'!AE200,'RIPARTIZIONE FORZE SISMICHE'!$E$71,0)+IF('Foglio deposito'!$AF$177='Foglio deposito'!AE200,'RIPARTIZIONE FORZE SISMICHE'!$E$72,0)+IF('Foglio deposito'!$AF$178='Foglio deposito'!AE200,'RIPARTIZIONE FORZE SISMICHE'!$E$73,0)+IF('Foglio deposito'!$AF$179='Foglio deposito'!AE200,'RIPARTIZIONE FORZE SISMICHE'!$E$74,0)+IF('Foglio deposito'!$AF$180='Foglio deposito'!AE200,'RIPARTIZIONE FORZE SISMICHE'!$E$75,0)+IF('Foglio deposito'!$AF$181='Foglio deposito'!AE200,'RIPARTIZIONE FORZE SISMICHE'!$E$76,0)+IF('Foglio deposito'!$AF$182='Foglio deposito'!AE200,'RIPARTIZIONE FORZE SISMICHE'!$E$77,0)+IF('Foglio deposito'!$AF$183='Foglio deposito'!AE200,'RIPARTIZIONE FORZE SISMICHE'!$E$78,0)+IF('Foglio deposito'!$AF$184='Foglio deposito'!AE200,'RIPARTIZIONE FORZE SISMICHE'!$E$79,0)+IF('Foglio deposito'!$AF$185='Foglio deposito'!AE200,'RIPARTIZIONE FORZE SISMICHE'!$E$80,0)+IF('Foglio deposito'!$AF$186='Foglio deposito'!AE200,'RIPARTIZIONE FORZE SISMICHE'!$E$81,0)+IF('Foglio deposito'!$AF$187='Foglio deposito'!AE200,'RIPARTIZIONE FORZE SISMICHE'!$E$82,0)+IF('Foglio deposito'!$AF$188='Foglio deposito'!AE200,'RIPARTIZIONE FORZE SISMICHE'!$E$83,0)+IF('Foglio deposito'!$AF$189='Foglio deposito'!AE200,'RIPARTIZIONE FORZE SISMICHE'!$E$84,0)+IF('Foglio deposito'!$AF$190='Foglio deposito'!AE200,'RIPARTIZIONE FORZE SISMICHE'!$E$85,0)+IF('Foglio deposito'!$AF$191='Foglio deposito'!AE200,'RIPARTIZIONE FORZE SISMICHE'!$E$86,0)+IF('Foglio deposito'!$AF$192='Foglio deposito'!AE200,'RIPARTIZIONE FORZE SISMICHE'!$E$87,0)+IF('Foglio deposito'!$AF$193='Foglio deposito'!AE200,'RIPARTIZIONE FORZE SISMICHE'!$E$88,0)+IF('Foglio deposito'!$AF$194='Foglio deposito'!AE200,'RIPARTIZIONE FORZE SISMICHE'!$E$89,0)+IF('Foglio deposito'!$AF$195='Foglio deposito'!AE200,'RIPARTIZIONE FORZE SISMICHE'!$E$90,0)+IF('Foglio deposito'!$AF$196='Foglio deposito'!AE200,'RIPARTIZIONE FORZE SISMICHE'!$E$91,0)+IF('Foglio deposito'!$AF$197='Foglio deposito'!AE200,'RIPARTIZIONE FORZE SISMICHE'!$E$92,0)+IF('Foglio deposito'!$AF$198='Foglio deposito'!AE200,'RIPARTIZIONE FORZE SISMICHE'!$E$93,0)+IF('Foglio deposito'!$AF$199='Foglio deposito'!AE200,'RIPARTIZIONE FORZE SISMICHE'!$E$94,0)+IF('Foglio deposito'!$AF$200='Foglio deposito'!AE200,'RIPARTIZIONE FORZE SISMICHE'!$E$95,0)+IF('Foglio deposito'!$AF$201='Foglio deposito'!AE200,'RIPARTIZIONE FORZE SISMICHE'!$E$96,0)+IF('Foglio deposito'!$AF$202='Foglio deposito'!AE200,'RIPARTIZIONE FORZE SISMICHE'!$E$97,0)+IF('Foglio deposito'!$AF$203='Foglio deposito'!AE200,'RIPARTIZIONE FORZE SISMICHE'!$E$98,0)+IF('Foglio deposito'!$AF$204='Foglio deposito'!AE200,'RIPARTIZIONE FORZE SISMICHE'!$E$99,0)+IF('Foglio deposito'!$AF$205='Foglio deposito'!AE200,'RIPARTIZIONE FORZE SISMICHE'!$E$100,0)+IF('Foglio deposito'!$AF$206='Foglio deposito'!AE200,'RIPARTIZIONE FORZE SISMICHE'!$E$101,0)+IF('Foglio deposito'!$AF$207='Foglio deposito'!AE200,'RIPARTIZIONE FORZE SISMICHE'!$E$102,0)+IF('Foglio deposito'!$AF$208='Foglio deposito'!AE200,'RIPARTIZIONE FORZE SISMICHE'!$E$103,0)</f>
        <v>0</v>
      </c>
      <c r="U200" s="356">
        <f>'RIPARTIZIONE FORZE SISMICHE'!F50+IF('Foglio deposito'!$AF$169='Foglio deposito'!AE200,'RIPARTIZIONE FORZE SISMICHE'!$F$64,0)+IF('Foglio deposito'!$AF$170='Foglio deposito'!AE200,'RIPARTIZIONE FORZE SISMICHE'!$F$65,0)+IF('Foglio deposito'!$AF$171='Foglio deposito'!AE200,'RIPARTIZIONE FORZE SISMICHE'!$F$66,0)+IF('Foglio deposito'!$AF$172='Foglio deposito'!AE200,'RIPARTIZIONE FORZE SISMICHE'!$F$67,0)+IF('Foglio deposito'!$AF$173='Foglio deposito'!AE200,'RIPARTIZIONE FORZE SISMICHE'!$F$68,0)+IF('Foglio deposito'!$AF$174='Foglio deposito'!AE200,'RIPARTIZIONE FORZE SISMICHE'!$F$69,0)+IF('Foglio deposito'!$AF$175='Foglio deposito'!AE200,'RIPARTIZIONE FORZE SISMICHE'!$F$70,0)+IF('Foglio deposito'!$AF$176='Foglio deposito'!AE200,'RIPARTIZIONE FORZE SISMICHE'!$F$71,0)+IF('Foglio deposito'!$AF$177='Foglio deposito'!AE200,'RIPARTIZIONE FORZE SISMICHE'!$F$72,0)+IF('Foglio deposito'!$AF$178='Foglio deposito'!AE200,'RIPARTIZIONE FORZE SISMICHE'!$F$73,0)+IF('Foglio deposito'!$AF$179='Foglio deposito'!AE200,'RIPARTIZIONE FORZE SISMICHE'!$F$74,0)+IF('Foglio deposito'!$AF$180='Foglio deposito'!AE200,'RIPARTIZIONE FORZE SISMICHE'!$F$75,0)+IF('Foglio deposito'!$AF$181='Foglio deposito'!AE200,'RIPARTIZIONE FORZE SISMICHE'!$F$76,0)+IF('Foglio deposito'!$AF$182='Foglio deposito'!AE200,'RIPARTIZIONE FORZE SISMICHE'!$F$77,0)+IF('Foglio deposito'!$AF$183='Foglio deposito'!AE200,'RIPARTIZIONE FORZE SISMICHE'!$F$78,0)+IF('Foglio deposito'!$AF$184='Foglio deposito'!AE200,'RIPARTIZIONE FORZE SISMICHE'!$F$79,0)+IF('Foglio deposito'!$AF$185='Foglio deposito'!AE200,'RIPARTIZIONE FORZE SISMICHE'!$F$80,0)+IF('Foglio deposito'!$AF$186='Foglio deposito'!AE200,'RIPARTIZIONE FORZE SISMICHE'!$F$81,0)+IF('Foglio deposito'!$AF$187='Foglio deposito'!AE200,'RIPARTIZIONE FORZE SISMICHE'!$F$82,0)+IF('Foglio deposito'!$AF$188='Foglio deposito'!AE200,'RIPARTIZIONE FORZE SISMICHE'!$F$83,0)+IF('Foglio deposito'!$AF$189='Foglio deposito'!AE200,'RIPARTIZIONE FORZE SISMICHE'!$F$84,0)+IF('Foglio deposito'!$AF$190='Foglio deposito'!AE200,'RIPARTIZIONE FORZE SISMICHE'!$F$85,0)+IF('Foglio deposito'!$AF$191='Foglio deposito'!AE200,'RIPARTIZIONE FORZE SISMICHE'!$F$86,0)+IF('Foglio deposito'!$AF$192='Foglio deposito'!AE200,'RIPARTIZIONE FORZE SISMICHE'!$F$87,0)+IF('Foglio deposito'!$AF$193='Foglio deposito'!AE200,'RIPARTIZIONE FORZE SISMICHE'!$F$88,0)+IF('Foglio deposito'!$AF$194='Foglio deposito'!AE200,'RIPARTIZIONE FORZE SISMICHE'!$F$89,0)+IF('Foglio deposito'!$AF$195='Foglio deposito'!AE200,'RIPARTIZIONE FORZE SISMICHE'!$F$90,0)+IF('Foglio deposito'!$AF$196='Foglio deposito'!AE200,'RIPARTIZIONE FORZE SISMICHE'!$F$91,0)+IF('Foglio deposito'!$AF$197='Foglio deposito'!AE200,'RIPARTIZIONE FORZE SISMICHE'!$F$92,0)+IF('Foglio deposito'!$AF$198='Foglio deposito'!AE200,'RIPARTIZIONE FORZE SISMICHE'!$F$93,0)+IF('Foglio deposito'!$AF$199='Foglio deposito'!AE200,'RIPARTIZIONE FORZE SISMICHE'!$F$94,0)+IF('Foglio deposito'!$AF$200='Foglio deposito'!AE200,'RIPARTIZIONE FORZE SISMICHE'!$F$95,0)+IF('Foglio deposito'!$AF$201='Foglio deposito'!AE200,'RIPARTIZIONE FORZE SISMICHE'!$F$96,0)+IF('Foglio deposito'!$AF$202='Foglio deposito'!AE200,'RIPARTIZIONE FORZE SISMICHE'!$F$97,0)+IF('Foglio deposito'!$AF$203='Foglio deposito'!AE200,'RIPARTIZIONE FORZE SISMICHE'!$F$98,0)+IF('Foglio deposito'!$AF$204='Foglio deposito'!AE200,'RIPARTIZIONE FORZE SISMICHE'!$F$99,0)+IF('Foglio deposito'!$AF$205='Foglio deposito'!AE200,'RIPARTIZIONE FORZE SISMICHE'!$F$100,0)+IF('Foglio deposito'!$AF$206='Foglio deposito'!AE200,'RIPARTIZIONE FORZE SISMICHE'!$F$101,0)+IF('Foglio deposito'!$AF$207='Foglio deposito'!AE200,'RIPARTIZIONE FORZE SISMICHE'!$F$102,0)+IF('Foglio deposito'!$AF$208='Foglio deposito'!AE200,'RIPARTIZIONE FORZE SISMICHE'!$F$103,0)</f>
        <v>0</v>
      </c>
      <c r="V200" s="357">
        <f>'RIPARTIZIONE FORZE SISMICHE'!G50+IF('Foglio deposito'!$AF$169='Foglio deposito'!AE200,'RIPARTIZIONE FORZE SISMICHE'!$G$64,0)+IF('Foglio deposito'!$AF$170='Foglio deposito'!AE200,'RIPARTIZIONE FORZE SISMICHE'!$G$65,0)+IF('Foglio deposito'!$AF$171='Foglio deposito'!AE200,'RIPARTIZIONE FORZE SISMICHE'!$G$66,0)+IF('Foglio deposito'!$AF$172='Foglio deposito'!AE200,'RIPARTIZIONE FORZE SISMICHE'!$G$67,0)+IF('Foglio deposito'!$AF$173='Foglio deposito'!AE200,'RIPARTIZIONE FORZE SISMICHE'!$G$68,0)+IF('Foglio deposito'!$AF$174='Foglio deposito'!AE200,'RIPARTIZIONE FORZE SISMICHE'!$G$69,0)+IF('Foglio deposito'!$AF$175='Foglio deposito'!AE200,'RIPARTIZIONE FORZE SISMICHE'!$G$70,0)+IF('Foglio deposito'!$AF$176='Foglio deposito'!AE200,'RIPARTIZIONE FORZE SISMICHE'!$G$71,0)+IF('Foglio deposito'!$AF$177='Foglio deposito'!AE200,'RIPARTIZIONE FORZE SISMICHE'!$G$72,0)+IF('Foglio deposito'!$AF$178='Foglio deposito'!AE200,'RIPARTIZIONE FORZE SISMICHE'!$G$73,0)+IF('Foglio deposito'!$AF$179='Foglio deposito'!AE200,'RIPARTIZIONE FORZE SISMICHE'!$G$74,0)+IF('Foglio deposito'!$AF$180='Foglio deposito'!AE200,'RIPARTIZIONE FORZE SISMICHE'!$G$75,0)+IF('Foglio deposito'!$AF$181='Foglio deposito'!AE200,'RIPARTIZIONE FORZE SISMICHE'!$G$76,0)+IF('Foglio deposito'!$AF$182='Foglio deposito'!AE200,'RIPARTIZIONE FORZE SISMICHE'!$G$77,0)+IF('Foglio deposito'!$AF$183='Foglio deposito'!AE200,'RIPARTIZIONE FORZE SISMICHE'!$G$78,0)+IF('Foglio deposito'!$AF$184='Foglio deposito'!AE200,'RIPARTIZIONE FORZE SISMICHE'!$G$79,0)+IF('Foglio deposito'!$AF$185='Foglio deposito'!AE200,'RIPARTIZIONE FORZE SISMICHE'!$G$80,0)+IF('Foglio deposito'!$AF$186='Foglio deposito'!AE200,'RIPARTIZIONE FORZE SISMICHE'!$G$81,0)+IF('Foglio deposito'!$AF$187='Foglio deposito'!AE200,'RIPARTIZIONE FORZE SISMICHE'!$G$82,0)+IF('Foglio deposito'!$AF$188='Foglio deposito'!AE200,'RIPARTIZIONE FORZE SISMICHE'!$G$83,0)+IF('Foglio deposito'!$AF$189='Foglio deposito'!AE200,'RIPARTIZIONE FORZE SISMICHE'!$G$84,0)+IF('Foglio deposito'!$AF$190='Foglio deposito'!AE200,'RIPARTIZIONE FORZE SISMICHE'!$G$85,0)+IF('Foglio deposito'!$AF$191='Foglio deposito'!AE200,'RIPARTIZIONE FORZE SISMICHE'!$G$86,0)+IF('Foglio deposito'!$AF$192='Foglio deposito'!AE200,'RIPARTIZIONE FORZE SISMICHE'!$G$87,0)+IF('Foglio deposito'!$AF$193='Foglio deposito'!AE200,'RIPARTIZIONE FORZE SISMICHE'!$G$88,0)+IF('Foglio deposito'!$AF$194='Foglio deposito'!AE200,'RIPARTIZIONE FORZE SISMICHE'!$G$89,0)+IF('Foglio deposito'!$AF$195='Foglio deposito'!AE200,'RIPARTIZIONE FORZE SISMICHE'!$G$90,0)+IF('Foglio deposito'!$AF$196='Foglio deposito'!AE200,'RIPARTIZIONE FORZE SISMICHE'!$G$91,0)+IF('Foglio deposito'!$AF$197='Foglio deposito'!AE200,'RIPARTIZIONE FORZE SISMICHE'!$G$92,0)+IF('Foglio deposito'!$AF$198='Foglio deposito'!AE200,'RIPARTIZIONE FORZE SISMICHE'!$G$93,0)+IF('Foglio deposito'!$AF$199='Foglio deposito'!AE200,'RIPARTIZIONE FORZE SISMICHE'!$G$94,0)+IF('Foglio deposito'!$AF$200='Foglio deposito'!AE200,'RIPARTIZIONE FORZE SISMICHE'!$G$95,0)+IF('Foglio deposito'!$AF$201='Foglio deposito'!AE200,'RIPARTIZIONE FORZE SISMICHE'!$G$96,0)+IF('Foglio deposito'!$AF$202='Foglio deposito'!AE200,'RIPARTIZIONE FORZE SISMICHE'!$G$97,0)+IF('Foglio deposito'!$AF$203='Foglio deposito'!AE200,'RIPARTIZIONE FORZE SISMICHE'!$G$98,0)+IF('Foglio deposito'!$AF$204='Foglio deposito'!AE200,'RIPARTIZIONE FORZE SISMICHE'!$G$99,0)+IF('Foglio deposito'!$AF$205='Foglio deposito'!AE200,'RIPARTIZIONE FORZE SISMICHE'!$G$100,0)+IF('Foglio deposito'!$AF$206='Foglio deposito'!AE200,'RIPARTIZIONE FORZE SISMICHE'!$G$101,0)+IF('Foglio deposito'!$AF$207='Foglio deposito'!AE200,'RIPARTIZIONE FORZE SISMICHE'!$G$102,0)+IF('Foglio deposito'!$AF$208='Foglio deposito'!AE200,'RIPARTIZIONE FORZE SISMICHE'!$G$103,0)</f>
        <v>0</v>
      </c>
      <c r="W200" s="355">
        <f>'RIPARTIZIONE FORZE SISMICHE'!H50+IF('Foglio deposito'!$AF$169='Foglio deposito'!AE200,'RIPARTIZIONE FORZE SISMICHE'!$H$64,0)+IF('Foglio deposito'!$AF$170='Foglio deposito'!AE200,'RIPARTIZIONE FORZE SISMICHE'!$H$65,0)+IF('Foglio deposito'!$AF$171='Foglio deposito'!AE200,'RIPARTIZIONE FORZE SISMICHE'!$H$66,0)+IF('Foglio deposito'!$AF$172='Foglio deposito'!AE200,'RIPARTIZIONE FORZE SISMICHE'!$H$67,0)+IF('Foglio deposito'!$AF$173='Foglio deposito'!AE200,'RIPARTIZIONE FORZE SISMICHE'!$H$67,0)+IF('Foglio deposito'!$AF$174='Foglio deposito'!AE200,'RIPARTIZIONE FORZE SISMICHE'!$H$69,0)+IF('Foglio deposito'!$AF$175='Foglio deposito'!AE200,'RIPARTIZIONE FORZE SISMICHE'!$H$70,0)+IF('Foglio deposito'!$AF$176='Foglio deposito'!AE200,'RIPARTIZIONE FORZE SISMICHE'!$H$71,0)+IF('Foglio deposito'!$AF$177='Foglio deposito'!AE200,'RIPARTIZIONE FORZE SISMICHE'!$H$72,0)+IF('Foglio deposito'!$AF$178='Foglio deposito'!AE200,'RIPARTIZIONE FORZE SISMICHE'!$H$73,0)+IF('Foglio deposito'!$AF$179='Foglio deposito'!AE200,'RIPARTIZIONE FORZE SISMICHE'!$H$74,0)+IF('Foglio deposito'!$AF$180='Foglio deposito'!AE200,'RIPARTIZIONE FORZE SISMICHE'!$H$75,0)+IF('Foglio deposito'!$AF$181='Foglio deposito'!AE200,'RIPARTIZIONE FORZE SISMICHE'!$H$76,0)+IF('Foglio deposito'!$AF$182='Foglio deposito'!AE200,'RIPARTIZIONE FORZE SISMICHE'!$H$77,0)+IF('Foglio deposito'!$AF$183='Foglio deposito'!AE200,'RIPARTIZIONE FORZE SISMICHE'!$H$78,0)+IF('Foglio deposito'!$AF$184='Foglio deposito'!AE200,'RIPARTIZIONE FORZE SISMICHE'!$H$79,0)+IF('Foglio deposito'!$AF$185='Foglio deposito'!AE200,'RIPARTIZIONE FORZE SISMICHE'!$H$80,0)+IF('Foglio deposito'!$AF$186='Foglio deposito'!AE200,'RIPARTIZIONE FORZE SISMICHE'!$H$81,0)+IF('Foglio deposito'!$AF$187='Foglio deposito'!AE200,'RIPARTIZIONE FORZE SISMICHE'!$H$82,0)+IF('Foglio deposito'!$AF$188='Foglio deposito'!AE200,'RIPARTIZIONE FORZE SISMICHE'!$H$83,0)+IF('Foglio deposito'!$AF$189='Foglio deposito'!AE200,'RIPARTIZIONE FORZE SISMICHE'!$H$84,0)+IF('Foglio deposito'!$AF$190='Foglio deposito'!AE200,'RIPARTIZIONE FORZE SISMICHE'!$H$85,0)+IF('Foglio deposito'!$AF$191='Foglio deposito'!AE200,'RIPARTIZIONE FORZE SISMICHE'!$H$86,0)+IF('Foglio deposito'!$AF$192='Foglio deposito'!AE200,'RIPARTIZIONE FORZE SISMICHE'!$H$87,0)+IF('Foglio deposito'!$AF$193='Foglio deposito'!AE200,'RIPARTIZIONE FORZE SISMICHE'!$H$88,0)+IF('Foglio deposito'!$AF$194='Foglio deposito'!AE200,'RIPARTIZIONE FORZE SISMICHE'!$H$89,0)+IF('Foglio deposito'!$AF$195='Foglio deposito'!AE200,'RIPARTIZIONE FORZE SISMICHE'!$H$90,0)+IF('Foglio deposito'!$AF$196='Foglio deposito'!AE200,'RIPARTIZIONE FORZE SISMICHE'!$H$91,0)+IF('Foglio deposito'!$AF$197='Foglio deposito'!AE200,'RIPARTIZIONE FORZE SISMICHE'!$H$92,0)+IF('Foglio deposito'!$AF$198='Foglio deposito'!AE200,'RIPARTIZIONE FORZE SISMICHE'!$H$93,0)+IF('Foglio deposito'!$AF$199='Foglio deposito'!AE200,'RIPARTIZIONE FORZE SISMICHE'!$H$94,0)+IF('Foglio deposito'!$AF$200='Foglio deposito'!AE200,'RIPARTIZIONE FORZE SISMICHE'!$H$95,0)+IF('Foglio deposito'!$AF$201='Foglio deposito'!AE200,'RIPARTIZIONE FORZE SISMICHE'!$H$96,0)+IF('Foglio deposito'!$AF$202='Foglio deposito'!AE200,'RIPARTIZIONE FORZE SISMICHE'!$H$97,0)+IF('Foglio deposito'!$AF$203='Foglio deposito'!AE200,'RIPARTIZIONE FORZE SISMICHE'!$H$98,0)+IF('Foglio deposito'!$AF$204='Foglio deposito'!AE200,'RIPARTIZIONE FORZE SISMICHE'!$H$99,0)+IF('Foglio deposito'!$AF$205='Foglio deposito'!AE200,'RIPARTIZIONE FORZE SISMICHE'!$H$100,0)+IF('Foglio deposito'!$AF$206='Foglio deposito'!AE200,'RIPARTIZIONE FORZE SISMICHE'!$H$101,0)+IF('Foglio deposito'!$AF$207='Foglio deposito'!AE200,'RIPARTIZIONE FORZE SISMICHE'!$H$102,0)+IF('Foglio deposito'!$AF$208='Foglio deposito'!AE200,'RIPARTIZIONE FORZE SISMICHE'!$H$103,0)</f>
        <v>0</v>
      </c>
      <c r="X200" s="142"/>
      <c r="Y200" s="142">
        <f>IF('Foglio deposito'!$AF$169='Foglio deposito'!AE200,'RIPARTIZIONE FORZE SISMICHE'!$G$64,0)+IF('Foglio deposito'!$AF$170='Foglio deposito'!AE200,'RIPARTIZIONE FORZE SISMICHE'!$G$65,0)+IF('Foglio deposito'!$AF$171='Foglio deposito'!AE200,'RIPARTIZIONE FORZE SISMICHE'!$G$66,0)+IF('Foglio deposito'!$AF$172='Foglio deposito'!AE200,'RIPARTIZIONE FORZE SISMICHE'!$G$67,0)+IF('Foglio deposito'!$AF$173='Foglio deposito'!AE200,'RIPARTIZIONE FORZE SISMICHE'!$G$68,0)+IF('Foglio deposito'!$AF$174='Foglio deposito'!AE200,'RIPARTIZIONE FORZE SISMICHE'!$G$69,0)+IF('Foglio deposito'!$AF$175='Foglio deposito'!AE200,'RIPARTIZIONE FORZE SISMICHE'!$G$70,0)+IF('Foglio deposito'!$AF$176='Foglio deposito'!AE200,'RIPARTIZIONE FORZE SISMICHE'!$G$71,0)+IF('Foglio deposito'!$AF$177='Foglio deposito'!AE200,'RIPARTIZIONE FORZE SISMICHE'!$G$72,0)+IF('Foglio deposito'!$AF$178='Foglio deposito'!AE200,'RIPARTIZIONE FORZE SISMICHE'!$G$73,0)+IF('Foglio deposito'!$AF$179='Foglio deposito'!AE200,'RIPARTIZIONE FORZE SISMICHE'!$G$74,0)+IF('Foglio deposito'!$AF$180='Foglio deposito'!AE200,'RIPARTIZIONE FORZE SISMICHE'!$G$75,0)+IF('Foglio deposito'!$AF$181='Foglio deposito'!AE200,'RIPARTIZIONE FORZE SISMICHE'!$G$76,0)+IF('Foglio deposito'!$AF$182='Foglio deposito'!AE200,'RIPARTIZIONE FORZE SISMICHE'!$G$77,0)+IF('Foglio deposito'!$AF$183='Foglio deposito'!AE200,'RIPARTIZIONE FORZE SISMICHE'!$G$78,0)+IF('Foglio deposito'!$AF$184='Foglio deposito'!AE200,'RIPARTIZIONE FORZE SISMICHE'!$G$79,0)+IF('Foglio deposito'!$AF$185='Foglio deposito'!AE200,'RIPARTIZIONE FORZE SISMICHE'!$G$80,0)+IF('Foglio deposito'!$AF$186='Foglio deposito'!AE200,'RIPARTIZIONE FORZE SISMICHE'!$G$81,0)+IF('Foglio deposito'!$AF$187='Foglio deposito'!AE200,'RIPARTIZIONE FORZE SISMICHE'!$G$82,0)+IF('Foglio deposito'!$AF$188='Foglio deposito'!AE200,'RIPARTIZIONE FORZE SISMICHE'!$G$83,0)+IF('Foglio deposito'!$AF$189='Foglio deposito'!AE200,'RIPARTIZIONE FORZE SISMICHE'!$G$84,0)+IF('Foglio deposito'!$AF$190='Foglio deposito'!AE200,'RIPARTIZIONE FORZE SISMICHE'!$G$85,0)+IF('Foglio deposito'!$AF$191='Foglio deposito'!AE200,'RIPARTIZIONE FORZE SISMICHE'!$G$86,0)+IF('Foglio deposito'!$AF$192='Foglio deposito'!AE200,'RIPARTIZIONE FORZE SISMICHE'!$G$87,0)+IF('Foglio deposito'!$AF$193='Foglio deposito'!AE200,'RIPARTIZIONE FORZE SISMICHE'!$G$88,0)+IF('Foglio deposito'!$AF$194='Foglio deposito'!AE200,'RIPARTIZIONE FORZE SISMICHE'!$G$89,0)+IF('Foglio deposito'!$AF$195='Foglio deposito'!AE200,'RIPARTIZIONE FORZE SISMICHE'!$G$90,0)+IF('Foglio deposito'!$AF$196='Foglio deposito'!AE200,'RIPARTIZIONE FORZE SISMICHE'!$G$91,0)+IF('Foglio deposito'!$AF$197='Foglio deposito'!AE200,'RIPARTIZIONE FORZE SISMICHE'!$G$92,0)+IF('Foglio deposito'!$AF$198='Foglio deposito'!AE200,'RIPARTIZIONE FORZE SISMICHE'!$G$93,0)+IF('Foglio deposito'!$AF$199='Foglio deposito'!AE200,'RIPARTIZIONE FORZE SISMICHE'!$G$94,0)+IF('Foglio deposito'!$AF$200='Foglio deposito'!AE200,'RIPARTIZIONE FORZE SISMICHE'!$G$95,0)+IF('Foglio deposito'!$AF$201='Foglio deposito'!AE200,'RIPARTIZIONE FORZE SISMICHE'!$G$96,0)+IF('Foglio deposito'!$AF$202='Foglio deposito'!AE200,'RIPARTIZIONE FORZE SISMICHE'!$G$97,0)+IF('Foglio deposito'!$AF$203='Foglio deposito'!AE200,'RIPARTIZIONE FORZE SISMICHE'!$G$98,0)+IF('Foglio deposito'!$AF$204='Foglio deposito'!AE200,'RIPARTIZIONE FORZE SISMICHE'!$G$99,0)+IF('Foglio deposito'!$AF$205='Foglio deposito'!AE200,'RIPARTIZIONE FORZE SISMICHE'!$G$100,0)+IF('Foglio deposito'!$AF$206='Foglio deposito'!AE200,'RIPARTIZIONE FORZE SISMICHE'!$G$101,0)+IF('Foglio deposito'!$AF$207='Foglio deposito'!AE200,'RIPARTIZIONE FORZE SISMICHE'!$G$102,0)+IF('Foglio deposito'!$AF$208='Foglio deposito'!AE200,'RIPARTIZIONE FORZE SISMICHE'!$G$103,0)</f>
        <v>0</v>
      </c>
      <c r="Z200" s="142">
        <f>IF('Foglio deposito'!$AF$169='Foglio deposito'!AE200,'RIPARTIZIONE FORZE SISMICHE'!$H$64,0)+IF('Foglio deposito'!$AF$170='Foglio deposito'!AE200,'RIPARTIZIONE FORZE SISMICHE'!$H$65,0)+IF('Foglio deposito'!$AF$171='Foglio deposito'!AE200,'RIPARTIZIONE FORZE SISMICHE'!$H$66,0)+IF('Foglio deposito'!$AF$172='Foglio deposito'!AE200,'RIPARTIZIONE FORZE SISMICHE'!$H$67,0)+IF('Foglio deposito'!$AF$173='Foglio deposito'!AE200,'RIPARTIZIONE FORZE SISMICHE'!$H$67,0)+IF('Foglio deposito'!$AF$174='Foglio deposito'!AE200,'RIPARTIZIONE FORZE SISMICHE'!$H$69,0)+IF('Foglio deposito'!$AF$175='Foglio deposito'!AE200,'RIPARTIZIONE FORZE SISMICHE'!$H$70,0)+IF('Foglio deposito'!$AF$176='Foglio deposito'!AE200,'RIPARTIZIONE FORZE SISMICHE'!$H$71,0)+IF('Foglio deposito'!$AF$177='Foglio deposito'!AE200,'RIPARTIZIONE FORZE SISMICHE'!$H$72,0)+IF('Foglio deposito'!$AF$178='Foglio deposito'!AE200,'RIPARTIZIONE FORZE SISMICHE'!$H$73,0)+IF('Foglio deposito'!$AF$179='Foglio deposito'!AE200,'RIPARTIZIONE FORZE SISMICHE'!$H$74,0)+IF('Foglio deposito'!$AF$180='Foglio deposito'!AE200,'RIPARTIZIONE FORZE SISMICHE'!$H$75,0)+IF('Foglio deposito'!$AF$181='Foglio deposito'!AE200,'RIPARTIZIONE FORZE SISMICHE'!$H$76,0)+IF('Foglio deposito'!$AF$182='Foglio deposito'!AE200,'RIPARTIZIONE FORZE SISMICHE'!$H$77,0)+IF('Foglio deposito'!$AF$183='Foglio deposito'!AE200,'RIPARTIZIONE FORZE SISMICHE'!$H$78,0)+IF('Foglio deposito'!$AF$184='Foglio deposito'!AE200,'RIPARTIZIONE FORZE SISMICHE'!$H$79,0)+IF('Foglio deposito'!$AF$185='Foglio deposito'!AE200,'RIPARTIZIONE FORZE SISMICHE'!$H$80,0)+IF('Foglio deposito'!$AF$186='Foglio deposito'!AE200,'RIPARTIZIONE FORZE SISMICHE'!$H$81,0)+IF('Foglio deposito'!$AF$187='Foglio deposito'!AE200,'RIPARTIZIONE FORZE SISMICHE'!$H$82,0)+IF('Foglio deposito'!$AF$188='Foglio deposito'!AE200,'RIPARTIZIONE FORZE SISMICHE'!$H$83,0)+IF('Foglio deposito'!$AF$189='Foglio deposito'!AE200,'RIPARTIZIONE FORZE SISMICHE'!$H$84,0)+IF('Foglio deposito'!$AF$190='Foglio deposito'!AE200,'RIPARTIZIONE FORZE SISMICHE'!$H$85,0)+IF('Foglio deposito'!$AF$191='Foglio deposito'!AE200,'RIPARTIZIONE FORZE SISMICHE'!$H$86,0)+IF('Foglio deposito'!$AF$192='Foglio deposito'!AE200,'RIPARTIZIONE FORZE SISMICHE'!$H$87,0)+IF('Foglio deposito'!$AF$193='Foglio deposito'!AE200,'RIPARTIZIONE FORZE SISMICHE'!$H$88,0)+IF('Foglio deposito'!$AF$194='Foglio deposito'!AE200,'RIPARTIZIONE FORZE SISMICHE'!$H$89,0)+IF('Foglio deposito'!$AF$195='Foglio deposito'!AE200,'RIPARTIZIONE FORZE SISMICHE'!$H$90,0)+IF('Foglio deposito'!$AF$196='Foglio deposito'!AE200,'RIPARTIZIONE FORZE SISMICHE'!$H$91,0)+IF('Foglio deposito'!$AF$197='Foglio deposito'!AE200,'RIPARTIZIONE FORZE SISMICHE'!$H$92,0)+IF('Foglio deposito'!$AF$198='Foglio deposito'!AE200,'RIPARTIZIONE FORZE SISMICHE'!$H$93,0)+IF('Foglio deposito'!$AF$199='Foglio deposito'!AE200,'RIPARTIZIONE FORZE SISMICHE'!$H$94,0)+IF('Foglio deposito'!$AF$200='Foglio deposito'!AE200,'RIPARTIZIONE FORZE SISMICHE'!$H$95,0)+IF('Foglio deposito'!$AF$201='Foglio deposito'!AE200,'RIPARTIZIONE FORZE SISMICHE'!$H$96,0)+IF('Foglio deposito'!$AF$202='Foglio deposito'!AE200,'RIPARTIZIONE FORZE SISMICHE'!$H$97,0)+IF('Foglio deposito'!$AF$203='Foglio deposito'!AE200,'RIPARTIZIONE FORZE SISMICHE'!$H$98,0)+IF('Foglio deposito'!$AF$204='Foglio deposito'!AE200,'RIPARTIZIONE FORZE SISMICHE'!$H$99,0)+IF('Foglio deposito'!$AF$205='Foglio deposito'!AE200,'RIPARTIZIONE FORZE SISMICHE'!$H$100,0)+IF('Foglio deposito'!$AF$206='Foglio deposito'!AE200,'RIPARTIZIONE FORZE SISMICHE'!$H$101,0)+IF('Foglio deposito'!$AF$207='Foglio deposito'!AE200,'RIPARTIZIONE FORZE SISMICHE'!$H$102,0)+IF('Foglio deposito'!$AF$208='Foglio deposito'!AE200,'RIPARTIZIONE FORZE SISMICHE'!$H$103,0)</f>
        <v>0</v>
      </c>
      <c r="AB200" s="354">
        <f>'DATI STRUTTURA'!B52</f>
        <v>31</v>
      </c>
      <c r="AC200" s="359">
        <f>'DATI STRUTTURA'!H101</f>
        <v>0</v>
      </c>
      <c r="AE200" s="362">
        <f>'DATI STRUTTURA'!B53</f>
        <v>32</v>
      </c>
      <c r="AF200" s="364">
        <f>'DATI STRUTTURA'!H102</f>
        <v>0</v>
      </c>
      <c r="AJ200" s="490">
        <f>IF('Foglio deposito'!$AF$169='Foglio deposito'!AE200,'Foglio deposito'!$N$118,0)+IF('Foglio deposito'!$AF$170='Foglio deposito'!AE200,'Foglio deposito'!$N$119,0)+IF('Foglio deposito'!$AF$171='Foglio deposito'!AE200,'Foglio deposito'!$N$120,0)+IF('Foglio deposito'!$AF$172='Foglio deposito'!AE200,'Foglio deposito'!$N$121,0)+IF('Foglio deposito'!$AF$173='Foglio deposito'!AE200,'Foglio deposito'!$N$122,0)+IF('Foglio deposito'!$AF$174='Foglio deposito'!AE200,'Foglio deposito'!$N$123,0)+IF('Foglio deposito'!$AF$175='Foglio deposito'!AE200,'Foglio deposito'!$N$124,0)+IF('Foglio deposito'!$AF$176='Foglio deposito'!AE200,'Foglio deposito'!$N$125,0)+IF('Foglio deposito'!$AF$177='Foglio deposito'!AE200,'Foglio deposito'!$N$126,0)+IF('Foglio deposito'!$AF$178='Foglio deposito'!AE200,'Foglio deposito'!$N$127,0)+IF('Foglio deposito'!$AF$179='Foglio deposito'!AE200,'Foglio deposito'!$N$128,0)+IF('Foglio deposito'!$AF$180='Foglio deposito'!AE200,'Foglio deposito'!$N$129,0)+IF('Foglio deposito'!$AF$181='Foglio deposito'!AE200,'Foglio deposito'!$N$130,0)+IF('Foglio deposito'!$AF$182='Foglio deposito'!AE200,'Foglio deposito'!$N$131,0)+IF('Foglio deposito'!$AF$183='Foglio deposito'!AE200,'Foglio deposito'!$N$132,0)+IF('Foglio deposito'!$AF$184='Foglio deposito'!AE200,'Foglio deposito'!$N$133,0)+IF('Foglio deposito'!$AF$185='Foglio deposito'!AE200,'Foglio deposito'!$N$134,0)+IF('Foglio deposito'!$AF$186='Foglio deposito'!AE200,'Foglio deposito'!$N$135,0)+IF('Foglio deposito'!$AF$187='Foglio deposito'!AE200,'Foglio deposito'!$N$136,0)+IF('Foglio deposito'!$AF$188='Foglio deposito'!AE200,'Foglio deposito'!$N$137,0)+IF('Foglio deposito'!$AF$189='Foglio deposito'!AE200,'Foglio deposito'!$N$138,0)+IF('Foglio deposito'!$AF$190='Foglio deposito'!AE200,'Foglio deposito'!$N$139,0)+IF('Foglio deposito'!$AF$191='Foglio deposito'!AE200,'Foglio deposito'!$N$140,0)+IF('Foglio deposito'!$AF$192='Foglio deposito'!AE200,'Foglio deposito'!$N$141,0)+IF('Foglio deposito'!$AF$193='Foglio deposito'!AE200,'Foglio deposito'!$N$142,0)+IF('Foglio deposito'!$AF$194='Foglio deposito'!AE200,'Foglio deposito'!$N$144,0)+IF('Foglio deposito'!$AF$195='Foglio deposito'!AE200,'Foglio deposito'!$N$143,0)+IF('Foglio deposito'!$AF$196='Foglio deposito'!AE200,'Foglio deposito'!$N$145,0)+IF('Foglio deposito'!$AF$197='Foglio deposito'!AE200,'Foglio deposito'!$N$146,0)+IF('Foglio deposito'!$AF$198='Foglio deposito'!AE200,'Foglio deposito'!$N$147,0)+IF('Foglio deposito'!$AF$199='Foglio deposito'!AE200,'Foglio deposito'!$N$148,0)+IF('Foglio deposito'!$AF$200='Foglio deposito'!AE200,'Foglio deposito'!$N$149,0)+IF('Foglio deposito'!$AF$201='Foglio deposito'!AE200,'Foglio deposito'!$N$150,0)+IF('Foglio deposito'!$AF$202='Foglio deposito'!AE200,'Foglio deposito'!$N$151,0)+IF('Foglio deposito'!$AF$203='Foglio deposito'!AE200,'Foglio deposito'!$N$152,0)+IF('Foglio deposito'!$AF$204='Foglio deposito'!AE200,'Foglio deposito'!$N$153,0)+IF('Foglio deposito'!$AF$205='Foglio deposito'!AE200,'Foglio deposito'!$N$154,0)+IF('Foglio deposito'!$AF$206='Foglio deposito'!AE200,'Foglio deposito'!$N$155,0)+IF('Foglio deposito'!$AF$207='Foglio deposito'!AE200,'Foglio deposito'!$N$156,0)+IF('Foglio deposito'!$AF$208='Foglio deposito'!AE200,'Foglio deposito'!$N$157,0)+'DATI STRUTTURA'!J53</f>
        <v>0</v>
      </c>
      <c r="AK200" s="490">
        <f>'Foglio deposito'!N149</f>
        <v>0</v>
      </c>
    </row>
    <row r="201" spans="2:37" x14ac:dyDescent="0.25">
      <c r="B201" s="161"/>
      <c r="D201" s="161"/>
      <c r="G201" s="97"/>
      <c r="H201" s="97"/>
      <c r="I201" s="96"/>
      <c r="K201" s="116"/>
      <c r="L201" s="116"/>
      <c r="M201" s="115"/>
      <c r="O201" s="5"/>
      <c r="Q201" s="5"/>
      <c r="T201" s="357">
        <f>'RIPARTIZIONE FORZE SISMICHE'!E51+IF('Foglio deposito'!$AF$169='Foglio deposito'!AE201,'RIPARTIZIONE FORZE SISMICHE'!$E$64,0)+IF('Foglio deposito'!$AF$170='Foglio deposito'!AE201,'RIPARTIZIONE FORZE SISMICHE'!$E$65,0)+IF('Foglio deposito'!$AF$171='Foglio deposito'!AE201,'RIPARTIZIONE FORZE SISMICHE'!$E$66,0)+IF('Foglio deposito'!$AF$172='Foglio deposito'!AE201,'RIPARTIZIONE FORZE SISMICHE'!$E$67,0)+IF('Foglio deposito'!$AF$173='Foglio deposito'!AE201,'RIPARTIZIONE FORZE SISMICHE'!$E$68,0)+IF('Foglio deposito'!$AF$174='Foglio deposito'!AE201,'RIPARTIZIONE FORZE SISMICHE'!$E$69,0)+IF('Foglio deposito'!$AF$175='Foglio deposito'!AE201,'RIPARTIZIONE FORZE SISMICHE'!$E$70,0)+IF('Foglio deposito'!$AF$176='Foglio deposito'!AE201,'RIPARTIZIONE FORZE SISMICHE'!$E$71,0)+IF('Foglio deposito'!$AF$177='Foglio deposito'!AE201,'RIPARTIZIONE FORZE SISMICHE'!$E$72,0)+IF('Foglio deposito'!$AF$178='Foglio deposito'!AE201,'RIPARTIZIONE FORZE SISMICHE'!$E$73,0)+IF('Foglio deposito'!$AF$179='Foglio deposito'!AE201,'RIPARTIZIONE FORZE SISMICHE'!$E$74,0)+IF('Foglio deposito'!$AF$180='Foglio deposito'!AE201,'RIPARTIZIONE FORZE SISMICHE'!$E$75,0)+IF('Foglio deposito'!$AF$181='Foglio deposito'!AE201,'RIPARTIZIONE FORZE SISMICHE'!$E$76,0)+IF('Foglio deposito'!$AF$182='Foglio deposito'!AE201,'RIPARTIZIONE FORZE SISMICHE'!$E$77,0)+IF('Foglio deposito'!$AF$183='Foglio deposito'!AE201,'RIPARTIZIONE FORZE SISMICHE'!$E$78,0)+IF('Foglio deposito'!$AF$184='Foglio deposito'!AE201,'RIPARTIZIONE FORZE SISMICHE'!$E$79,0)+IF('Foglio deposito'!$AF$185='Foglio deposito'!AE201,'RIPARTIZIONE FORZE SISMICHE'!$E$80,0)+IF('Foglio deposito'!$AF$186='Foglio deposito'!AE201,'RIPARTIZIONE FORZE SISMICHE'!$E$81,0)+IF('Foglio deposito'!$AF$187='Foglio deposito'!AE201,'RIPARTIZIONE FORZE SISMICHE'!$E$82,0)+IF('Foglio deposito'!$AF$188='Foglio deposito'!AE201,'RIPARTIZIONE FORZE SISMICHE'!$E$83,0)+IF('Foglio deposito'!$AF$189='Foglio deposito'!AE201,'RIPARTIZIONE FORZE SISMICHE'!$E$84,0)+IF('Foglio deposito'!$AF$190='Foglio deposito'!AE201,'RIPARTIZIONE FORZE SISMICHE'!$E$85,0)+IF('Foglio deposito'!$AF$191='Foglio deposito'!AE201,'RIPARTIZIONE FORZE SISMICHE'!$E$86,0)+IF('Foglio deposito'!$AF$192='Foglio deposito'!AE201,'RIPARTIZIONE FORZE SISMICHE'!$E$87,0)+IF('Foglio deposito'!$AF$193='Foglio deposito'!AE201,'RIPARTIZIONE FORZE SISMICHE'!$E$88,0)+IF('Foglio deposito'!$AF$194='Foglio deposito'!AE201,'RIPARTIZIONE FORZE SISMICHE'!$E$89,0)+IF('Foglio deposito'!$AF$195='Foglio deposito'!AE201,'RIPARTIZIONE FORZE SISMICHE'!$E$90,0)+IF('Foglio deposito'!$AF$196='Foglio deposito'!AE201,'RIPARTIZIONE FORZE SISMICHE'!$E$91,0)+IF('Foglio deposito'!$AF$197='Foglio deposito'!AE201,'RIPARTIZIONE FORZE SISMICHE'!$E$92,0)+IF('Foglio deposito'!$AF$198='Foglio deposito'!AE201,'RIPARTIZIONE FORZE SISMICHE'!$E$93,0)+IF('Foglio deposito'!$AF$199='Foglio deposito'!AE201,'RIPARTIZIONE FORZE SISMICHE'!$E$94,0)+IF('Foglio deposito'!$AF$200='Foglio deposito'!AE201,'RIPARTIZIONE FORZE SISMICHE'!$E$95,0)+IF('Foglio deposito'!$AF$201='Foglio deposito'!AE201,'RIPARTIZIONE FORZE SISMICHE'!$E$96,0)+IF('Foglio deposito'!$AF$202='Foglio deposito'!AE201,'RIPARTIZIONE FORZE SISMICHE'!$E$97,0)+IF('Foglio deposito'!$AF$203='Foglio deposito'!AE201,'RIPARTIZIONE FORZE SISMICHE'!$E$98,0)+IF('Foglio deposito'!$AF$204='Foglio deposito'!AE201,'RIPARTIZIONE FORZE SISMICHE'!$E$99,0)+IF('Foglio deposito'!$AF$205='Foglio deposito'!AE201,'RIPARTIZIONE FORZE SISMICHE'!$E$100,0)+IF('Foglio deposito'!$AF$206='Foglio deposito'!AE201,'RIPARTIZIONE FORZE SISMICHE'!$E$101,0)+IF('Foglio deposito'!$AF$207='Foglio deposito'!AE201,'RIPARTIZIONE FORZE SISMICHE'!$E$102,0)+IF('Foglio deposito'!$AF$208='Foglio deposito'!AE201,'RIPARTIZIONE FORZE SISMICHE'!$E$103,0)</f>
        <v>0</v>
      </c>
      <c r="U201" s="356">
        <f>'RIPARTIZIONE FORZE SISMICHE'!F51+IF('Foglio deposito'!$AF$169='Foglio deposito'!AE201,'RIPARTIZIONE FORZE SISMICHE'!$F$64,0)+IF('Foglio deposito'!$AF$170='Foglio deposito'!AE201,'RIPARTIZIONE FORZE SISMICHE'!$F$65,0)+IF('Foglio deposito'!$AF$171='Foglio deposito'!AE201,'RIPARTIZIONE FORZE SISMICHE'!$F$66,0)+IF('Foglio deposito'!$AF$172='Foglio deposito'!AE201,'RIPARTIZIONE FORZE SISMICHE'!$F$67,0)+IF('Foglio deposito'!$AF$173='Foglio deposito'!AE201,'RIPARTIZIONE FORZE SISMICHE'!$F$68,0)+IF('Foglio deposito'!$AF$174='Foglio deposito'!AE201,'RIPARTIZIONE FORZE SISMICHE'!$F$69,0)+IF('Foglio deposito'!$AF$175='Foglio deposito'!AE201,'RIPARTIZIONE FORZE SISMICHE'!$F$70,0)+IF('Foglio deposito'!$AF$176='Foglio deposito'!AE201,'RIPARTIZIONE FORZE SISMICHE'!$F$71,0)+IF('Foglio deposito'!$AF$177='Foglio deposito'!AE201,'RIPARTIZIONE FORZE SISMICHE'!$F$72,0)+IF('Foglio deposito'!$AF$178='Foglio deposito'!AE201,'RIPARTIZIONE FORZE SISMICHE'!$F$73,0)+IF('Foglio deposito'!$AF$179='Foglio deposito'!AE201,'RIPARTIZIONE FORZE SISMICHE'!$F$74,0)+IF('Foglio deposito'!$AF$180='Foglio deposito'!AE201,'RIPARTIZIONE FORZE SISMICHE'!$F$75,0)+IF('Foglio deposito'!$AF$181='Foglio deposito'!AE201,'RIPARTIZIONE FORZE SISMICHE'!$F$76,0)+IF('Foglio deposito'!$AF$182='Foglio deposito'!AE201,'RIPARTIZIONE FORZE SISMICHE'!$F$77,0)+IF('Foglio deposito'!$AF$183='Foglio deposito'!AE201,'RIPARTIZIONE FORZE SISMICHE'!$F$78,0)+IF('Foglio deposito'!$AF$184='Foglio deposito'!AE201,'RIPARTIZIONE FORZE SISMICHE'!$F$79,0)+IF('Foglio deposito'!$AF$185='Foglio deposito'!AE201,'RIPARTIZIONE FORZE SISMICHE'!$F$80,0)+IF('Foglio deposito'!$AF$186='Foglio deposito'!AE201,'RIPARTIZIONE FORZE SISMICHE'!$F$81,0)+IF('Foglio deposito'!$AF$187='Foglio deposito'!AE201,'RIPARTIZIONE FORZE SISMICHE'!$F$82,0)+IF('Foglio deposito'!$AF$188='Foglio deposito'!AE201,'RIPARTIZIONE FORZE SISMICHE'!$F$83,0)+IF('Foglio deposito'!$AF$189='Foglio deposito'!AE201,'RIPARTIZIONE FORZE SISMICHE'!$F$84,0)+IF('Foglio deposito'!$AF$190='Foglio deposito'!AE201,'RIPARTIZIONE FORZE SISMICHE'!$F$85,0)+IF('Foglio deposito'!$AF$191='Foglio deposito'!AE201,'RIPARTIZIONE FORZE SISMICHE'!$F$86,0)+IF('Foglio deposito'!$AF$192='Foglio deposito'!AE201,'RIPARTIZIONE FORZE SISMICHE'!$F$87,0)+IF('Foglio deposito'!$AF$193='Foglio deposito'!AE201,'RIPARTIZIONE FORZE SISMICHE'!$F$88,0)+IF('Foglio deposito'!$AF$194='Foglio deposito'!AE201,'RIPARTIZIONE FORZE SISMICHE'!$F$89,0)+IF('Foglio deposito'!$AF$195='Foglio deposito'!AE201,'RIPARTIZIONE FORZE SISMICHE'!$F$90,0)+IF('Foglio deposito'!$AF$196='Foglio deposito'!AE201,'RIPARTIZIONE FORZE SISMICHE'!$F$91,0)+IF('Foglio deposito'!$AF$197='Foglio deposito'!AE201,'RIPARTIZIONE FORZE SISMICHE'!$F$92,0)+IF('Foglio deposito'!$AF$198='Foglio deposito'!AE201,'RIPARTIZIONE FORZE SISMICHE'!$F$93,0)+IF('Foglio deposito'!$AF$199='Foglio deposito'!AE201,'RIPARTIZIONE FORZE SISMICHE'!$F$94,0)+IF('Foglio deposito'!$AF$200='Foglio deposito'!AE201,'RIPARTIZIONE FORZE SISMICHE'!$F$95,0)+IF('Foglio deposito'!$AF$201='Foglio deposito'!AE201,'RIPARTIZIONE FORZE SISMICHE'!$F$96,0)+IF('Foglio deposito'!$AF$202='Foglio deposito'!AE201,'RIPARTIZIONE FORZE SISMICHE'!$F$97,0)+IF('Foglio deposito'!$AF$203='Foglio deposito'!AE201,'RIPARTIZIONE FORZE SISMICHE'!$F$98,0)+IF('Foglio deposito'!$AF$204='Foglio deposito'!AE201,'RIPARTIZIONE FORZE SISMICHE'!$F$99,0)+IF('Foglio deposito'!$AF$205='Foglio deposito'!AE201,'RIPARTIZIONE FORZE SISMICHE'!$F$100,0)+IF('Foglio deposito'!$AF$206='Foglio deposito'!AE201,'RIPARTIZIONE FORZE SISMICHE'!$F$101,0)+IF('Foglio deposito'!$AF$207='Foglio deposito'!AE201,'RIPARTIZIONE FORZE SISMICHE'!$F$102,0)+IF('Foglio deposito'!$AF$208='Foglio deposito'!AE201,'RIPARTIZIONE FORZE SISMICHE'!$F$103,0)</f>
        <v>0</v>
      </c>
      <c r="V201" s="357">
        <f>'RIPARTIZIONE FORZE SISMICHE'!G51+IF('Foglio deposito'!$AF$169='Foglio deposito'!AE201,'RIPARTIZIONE FORZE SISMICHE'!$G$64,0)+IF('Foglio deposito'!$AF$170='Foglio deposito'!AE201,'RIPARTIZIONE FORZE SISMICHE'!$G$65,0)+IF('Foglio deposito'!$AF$171='Foglio deposito'!AE201,'RIPARTIZIONE FORZE SISMICHE'!$G$66,0)+IF('Foglio deposito'!$AF$172='Foglio deposito'!AE201,'RIPARTIZIONE FORZE SISMICHE'!$G$67,0)+IF('Foglio deposito'!$AF$173='Foglio deposito'!AE201,'RIPARTIZIONE FORZE SISMICHE'!$G$68,0)+IF('Foglio deposito'!$AF$174='Foglio deposito'!AE201,'RIPARTIZIONE FORZE SISMICHE'!$G$69,0)+IF('Foglio deposito'!$AF$175='Foglio deposito'!AE201,'RIPARTIZIONE FORZE SISMICHE'!$G$70,0)+IF('Foglio deposito'!$AF$176='Foglio deposito'!AE201,'RIPARTIZIONE FORZE SISMICHE'!$G$71,0)+IF('Foglio deposito'!$AF$177='Foglio deposito'!AE201,'RIPARTIZIONE FORZE SISMICHE'!$G$72,0)+IF('Foglio deposito'!$AF$178='Foglio deposito'!AE201,'RIPARTIZIONE FORZE SISMICHE'!$G$73,0)+IF('Foglio deposito'!$AF$179='Foglio deposito'!AE201,'RIPARTIZIONE FORZE SISMICHE'!$G$74,0)+IF('Foglio deposito'!$AF$180='Foglio deposito'!AE201,'RIPARTIZIONE FORZE SISMICHE'!$G$75,0)+IF('Foglio deposito'!$AF$181='Foglio deposito'!AE201,'RIPARTIZIONE FORZE SISMICHE'!$G$76,0)+IF('Foglio deposito'!$AF$182='Foglio deposito'!AE201,'RIPARTIZIONE FORZE SISMICHE'!$G$77,0)+IF('Foglio deposito'!$AF$183='Foglio deposito'!AE201,'RIPARTIZIONE FORZE SISMICHE'!$G$78,0)+IF('Foglio deposito'!$AF$184='Foglio deposito'!AE201,'RIPARTIZIONE FORZE SISMICHE'!$G$79,0)+IF('Foglio deposito'!$AF$185='Foglio deposito'!AE201,'RIPARTIZIONE FORZE SISMICHE'!$G$80,0)+IF('Foglio deposito'!$AF$186='Foglio deposito'!AE201,'RIPARTIZIONE FORZE SISMICHE'!$G$81,0)+IF('Foglio deposito'!$AF$187='Foglio deposito'!AE201,'RIPARTIZIONE FORZE SISMICHE'!$G$82,0)+IF('Foglio deposito'!$AF$188='Foglio deposito'!AE201,'RIPARTIZIONE FORZE SISMICHE'!$G$83,0)+IF('Foglio deposito'!$AF$189='Foglio deposito'!AE201,'RIPARTIZIONE FORZE SISMICHE'!$G$84,0)+IF('Foglio deposito'!$AF$190='Foglio deposito'!AE201,'RIPARTIZIONE FORZE SISMICHE'!$G$85,0)+IF('Foglio deposito'!$AF$191='Foglio deposito'!AE201,'RIPARTIZIONE FORZE SISMICHE'!$G$86,0)+IF('Foglio deposito'!$AF$192='Foglio deposito'!AE201,'RIPARTIZIONE FORZE SISMICHE'!$G$87,0)+IF('Foglio deposito'!$AF$193='Foglio deposito'!AE201,'RIPARTIZIONE FORZE SISMICHE'!$G$88,0)+IF('Foglio deposito'!$AF$194='Foglio deposito'!AE201,'RIPARTIZIONE FORZE SISMICHE'!$G$89,0)+IF('Foglio deposito'!$AF$195='Foglio deposito'!AE201,'RIPARTIZIONE FORZE SISMICHE'!$G$90,0)+IF('Foglio deposito'!$AF$196='Foglio deposito'!AE201,'RIPARTIZIONE FORZE SISMICHE'!$G$91,0)+IF('Foglio deposito'!$AF$197='Foglio deposito'!AE201,'RIPARTIZIONE FORZE SISMICHE'!$G$92,0)+IF('Foglio deposito'!$AF$198='Foglio deposito'!AE201,'RIPARTIZIONE FORZE SISMICHE'!$G$93,0)+IF('Foglio deposito'!$AF$199='Foglio deposito'!AE201,'RIPARTIZIONE FORZE SISMICHE'!$G$94,0)+IF('Foglio deposito'!$AF$200='Foglio deposito'!AE201,'RIPARTIZIONE FORZE SISMICHE'!$G$95,0)+IF('Foglio deposito'!$AF$201='Foglio deposito'!AE201,'RIPARTIZIONE FORZE SISMICHE'!$G$96,0)+IF('Foglio deposito'!$AF$202='Foglio deposito'!AE201,'RIPARTIZIONE FORZE SISMICHE'!$G$97,0)+IF('Foglio deposito'!$AF$203='Foglio deposito'!AE201,'RIPARTIZIONE FORZE SISMICHE'!$G$98,0)+IF('Foglio deposito'!$AF$204='Foglio deposito'!AE201,'RIPARTIZIONE FORZE SISMICHE'!$G$99,0)+IF('Foglio deposito'!$AF$205='Foglio deposito'!AE201,'RIPARTIZIONE FORZE SISMICHE'!$G$100,0)+IF('Foglio deposito'!$AF$206='Foglio deposito'!AE201,'RIPARTIZIONE FORZE SISMICHE'!$G$101,0)+IF('Foglio deposito'!$AF$207='Foglio deposito'!AE201,'RIPARTIZIONE FORZE SISMICHE'!$G$102,0)+IF('Foglio deposito'!$AF$208='Foglio deposito'!AE201,'RIPARTIZIONE FORZE SISMICHE'!$G$103,0)</f>
        <v>0</v>
      </c>
      <c r="W201" s="355">
        <f>'RIPARTIZIONE FORZE SISMICHE'!H51+IF('Foglio deposito'!$AF$169='Foglio deposito'!AE201,'RIPARTIZIONE FORZE SISMICHE'!$H$64,0)+IF('Foglio deposito'!$AF$170='Foglio deposito'!AE201,'RIPARTIZIONE FORZE SISMICHE'!$H$65,0)+IF('Foglio deposito'!$AF$171='Foglio deposito'!AE201,'RIPARTIZIONE FORZE SISMICHE'!$H$66,0)+IF('Foglio deposito'!$AF$172='Foglio deposito'!AE201,'RIPARTIZIONE FORZE SISMICHE'!$H$67,0)+IF('Foglio deposito'!$AF$173='Foglio deposito'!AE201,'RIPARTIZIONE FORZE SISMICHE'!$H$67,0)+IF('Foglio deposito'!$AF$174='Foglio deposito'!AE201,'RIPARTIZIONE FORZE SISMICHE'!$H$69,0)+IF('Foglio deposito'!$AF$175='Foglio deposito'!AE201,'RIPARTIZIONE FORZE SISMICHE'!$H$70,0)+IF('Foglio deposito'!$AF$176='Foglio deposito'!AE201,'RIPARTIZIONE FORZE SISMICHE'!$H$71,0)+IF('Foglio deposito'!$AF$177='Foglio deposito'!AE201,'RIPARTIZIONE FORZE SISMICHE'!$H$72,0)+IF('Foglio deposito'!$AF$178='Foglio deposito'!AE201,'RIPARTIZIONE FORZE SISMICHE'!$H$73,0)+IF('Foglio deposito'!$AF$179='Foglio deposito'!AE201,'RIPARTIZIONE FORZE SISMICHE'!$H$74,0)+IF('Foglio deposito'!$AF$180='Foglio deposito'!AE201,'RIPARTIZIONE FORZE SISMICHE'!$H$75,0)+IF('Foglio deposito'!$AF$181='Foglio deposito'!AE201,'RIPARTIZIONE FORZE SISMICHE'!$H$76,0)+IF('Foglio deposito'!$AF$182='Foglio deposito'!AE201,'RIPARTIZIONE FORZE SISMICHE'!$H$77,0)+IF('Foglio deposito'!$AF$183='Foglio deposito'!AE201,'RIPARTIZIONE FORZE SISMICHE'!$H$78,0)+IF('Foglio deposito'!$AF$184='Foglio deposito'!AE201,'RIPARTIZIONE FORZE SISMICHE'!$H$79,0)+IF('Foglio deposito'!$AF$185='Foglio deposito'!AE201,'RIPARTIZIONE FORZE SISMICHE'!$H$80,0)+IF('Foglio deposito'!$AF$186='Foglio deposito'!AE201,'RIPARTIZIONE FORZE SISMICHE'!$H$81,0)+IF('Foglio deposito'!$AF$187='Foglio deposito'!AE201,'RIPARTIZIONE FORZE SISMICHE'!$H$82,0)+IF('Foglio deposito'!$AF$188='Foglio deposito'!AE201,'RIPARTIZIONE FORZE SISMICHE'!$H$83,0)+IF('Foglio deposito'!$AF$189='Foglio deposito'!AE201,'RIPARTIZIONE FORZE SISMICHE'!$H$84,0)+IF('Foglio deposito'!$AF$190='Foglio deposito'!AE201,'RIPARTIZIONE FORZE SISMICHE'!$H$85,0)+IF('Foglio deposito'!$AF$191='Foglio deposito'!AE201,'RIPARTIZIONE FORZE SISMICHE'!$H$86,0)+IF('Foglio deposito'!$AF$192='Foglio deposito'!AE201,'RIPARTIZIONE FORZE SISMICHE'!$H$87,0)+IF('Foglio deposito'!$AF$193='Foglio deposito'!AE201,'RIPARTIZIONE FORZE SISMICHE'!$H$88,0)+IF('Foglio deposito'!$AF$194='Foglio deposito'!AE201,'RIPARTIZIONE FORZE SISMICHE'!$H$89,0)+IF('Foglio deposito'!$AF$195='Foglio deposito'!AE201,'RIPARTIZIONE FORZE SISMICHE'!$H$90,0)+IF('Foglio deposito'!$AF$196='Foglio deposito'!AE201,'RIPARTIZIONE FORZE SISMICHE'!$H$91,0)+IF('Foglio deposito'!$AF$197='Foglio deposito'!AE201,'RIPARTIZIONE FORZE SISMICHE'!$H$92,0)+IF('Foglio deposito'!$AF$198='Foglio deposito'!AE201,'RIPARTIZIONE FORZE SISMICHE'!$H$93,0)+IF('Foglio deposito'!$AF$199='Foglio deposito'!AE201,'RIPARTIZIONE FORZE SISMICHE'!$H$94,0)+IF('Foglio deposito'!$AF$200='Foglio deposito'!AE201,'RIPARTIZIONE FORZE SISMICHE'!$H$95,0)+IF('Foglio deposito'!$AF$201='Foglio deposito'!AE201,'RIPARTIZIONE FORZE SISMICHE'!$H$96,0)+IF('Foglio deposito'!$AF$202='Foglio deposito'!AE201,'RIPARTIZIONE FORZE SISMICHE'!$H$97,0)+IF('Foglio deposito'!$AF$203='Foglio deposito'!AE201,'RIPARTIZIONE FORZE SISMICHE'!$H$98,0)+IF('Foglio deposito'!$AF$204='Foglio deposito'!AE201,'RIPARTIZIONE FORZE SISMICHE'!$H$99,0)+IF('Foglio deposito'!$AF$205='Foglio deposito'!AE201,'RIPARTIZIONE FORZE SISMICHE'!$H$100,0)+IF('Foglio deposito'!$AF$206='Foglio deposito'!AE201,'RIPARTIZIONE FORZE SISMICHE'!$H$101,0)+IF('Foglio deposito'!$AF$207='Foglio deposito'!AE201,'RIPARTIZIONE FORZE SISMICHE'!$H$102,0)+IF('Foglio deposito'!$AF$208='Foglio deposito'!AE201,'RIPARTIZIONE FORZE SISMICHE'!$H$103,0)</f>
        <v>0</v>
      </c>
      <c r="X201" s="142"/>
      <c r="Y201" s="142">
        <f>IF('Foglio deposito'!$AF$169='Foglio deposito'!AE201,'RIPARTIZIONE FORZE SISMICHE'!$G$64,0)+IF('Foglio deposito'!$AF$170='Foglio deposito'!AE201,'RIPARTIZIONE FORZE SISMICHE'!$G$65,0)+IF('Foglio deposito'!$AF$171='Foglio deposito'!AE201,'RIPARTIZIONE FORZE SISMICHE'!$G$66,0)+IF('Foglio deposito'!$AF$172='Foglio deposito'!AE201,'RIPARTIZIONE FORZE SISMICHE'!$G$67,0)+IF('Foglio deposito'!$AF$173='Foglio deposito'!AE201,'RIPARTIZIONE FORZE SISMICHE'!$G$68,0)+IF('Foglio deposito'!$AF$174='Foglio deposito'!AE201,'RIPARTIZIONE FORZE SISMICHE'!$G$69,0)+IF('Foglio deposito'!$AF$175='Foglio deposito'!AE201,'RIPARTIZIONE FORZE SISMICHE'!$G$70,0)+IF('Foglio deposito'!$AF$176='Foglio deposito'!AE201,'RIPARTIZIONE FORZE SISMICHE'!$G$71,0)+IF('Foglio deposito'!$AF$177='Foglio deposito'!AE201,'RIPARTIZIONE FORZE SISMICHE'!$G$72,0)+IF('Foglio deposito'!$AF$178='Foglio deposito'!AE201,'RIPARTIZIONE FORZE SISMICHE'!$G$73,0)+IF('Foglio deposito'!$AF$179='Foglio deposito'!AE201,'RIPARTIZIONE FORZE SISMICHE'!$G$74,0)+IF('Foglio deposito'!$AF$180='Foglio deposito'!AE201,'RIPARTIZIONE FORZE SISMICHE'!$G$75,0)+IF('Foglio deposito'!$AF$181='Foglio deposito'!AE201,'RIPARTIZIONE FORZE SISMICHE'!$G$76,0)+IF('Foglio deposito'!$AF$182='Foglio deposito'!AE201,'RIPARTIZIONE FORZE SISMICHE'!$G$77,0)+IF('Foglio deposito'!$AF$183='Foglio deposito'!AE201,'RIPARTIZIONE FORZE SISMICHE'!$G$78,0)+IF('Foglio deposito'!$AF$184='Foglio deposito'!AE201,'RIPARTIZIONE FORZE SISMICHE'!$G$79,0)+IF('Foglio deposito'!$AF$185='Foglio deposito'!AE201,'RIPARTIZIONE FORZE SISMICHE'!$G$80,0)+IF('Foglio deposito'!$AF$186='Foglio deposito'!AE201,'RIPARTIZIONE FORZE SISMICHE'!$G$81,0)+IF('Foglio deposito'!$AF$187='Foglio deposito'!AE201,'RIPARTIZIONE FORZE SISMICHE'!$G$82,0)+IF('Foglio deposito'!$AF$188='Foglio deposito'!AE201,'RIPARTIZIONE FORZE SISMICHE'!$G$83,0)+IF('Foglio deposito'!$AF$189='Foglio deposito'!AE201,'RIPARTIZIONE FORZE SISMICHE'!$G$84,0)+IF('Foglio deposito'!$AF$190='Foglio deposito'!AE201,'RIPARTIZIONE FORZE SISMICHE'!$G$85,0)+IF('Foglio deposito'!$AF$191='Foglio deposito'!AE201,'RIPARTIZIONE FORZE SISMICHE'!$G$86,0)+IF('Foglio deposito'!$AF$192='Foglio deposito'!AE201,'RIPARTIZIONE FORZE SISMICHE'!$G$87,0)+IF('Foglio deposito'!$AF$193='Foglio deposito'!AE201,'RIPARTIZIONE FORZE SISMICHE'!$G$88,0)+IF('Foglio deposito'!$AF$194='Foglio deposito'!AE201,'RIPARTIZIONE FORZE SISMICHE'!$G$89,0)+IF('Foglio deposito'!$AF$195='Foglio deposito'!AE201,'RIPARTIZIONE FORZE SISMICHE'!$G$90,0)+IF('Foglio deposito'!$AF$196='Foglio deposito'!AE201,'RIPARTIZIONE FORZE SISMICHE'!$G$91,0)+IF('Foglio deposito'!$AF$197='Foglio deposito'!AE201,'RIPARTIZIONE FORZE SISMICHE'!$G$92,0)+IF('Foglio deposito'!$AF$198='Foglio deposito'!AE201,'RIPARTIZIONE FORZE SISMICHE'!$G$93,0)+IF('Foglio deposito'!$AF$199='Foglio deposito'!AE201,'RIPARTIZIONE FORZE SISMICHE'!$G$94,0)+IF('Foglio deposito'!$AF$200='Foglio deposito'!AE201,'RIPARTIZIONE FORZE SISMICHE'!$G$95,0)+IF('Foglio deposito'!$AF$201='Foglio deposito'!AE201,'RIPARTIZIONE FORZE SISMICHE'!$G$96,0)+IF('Foglio deposito'!$AF$202='Foglio deposito'!AE201,'RIPARTIZIONE FORZE SISMICHE'!$G$97,0)+IF('Foglio deposito'!$AF$203='Foglio deposito'!AE201,'RIPARTIZIONE FORZE SISMICHE'!$G$98,0)+IF('Foglio deposito'!$AF$204='Foglio deposito'!AE201,'RIPARTIZIONE FORZE SISMICHE'!$G$99,0)+IF('Foglio deposito'!$AF$205='Foglio deposito'!AE201,'RIPARTIZIONE FORZE SISMICHE'!$G$100,0)+IF('Foglio deposito'!$AF$206='Foglio deposito'!AE201,'RIPARTIZIONE FORZE SISMICHE'!$G$101,0)+IF('Foglio deposito'!$AF$207='Foglio deposito'!AE201,'RIPARTIZIONE FORZE SISMICHE'!$G$102,0)+IF('Foglio deposito'!$AF$208='Foglio deposito'!AE201,'RIPARTIZIONE FORZE SISMICHE'!$G$103,0)</f>
        <v>0</v>
      </c>
      <c r="Z201" s="142">
        <f>IF('Foglio deposito'!$AF$169='Foglio deposito'!AE201,'RIPARTIZIONE FORZE SISMICHE'!$H$64,0)+IF('Foglio deposito'!$AF$170='Foglio deposito'!AE201,'RIPARTIZIONE FORZE SISMICHE'!$H$65,0)+IF('Foglio deposito'!$AF$171='Foglio deposito'!AE201,'RIPARTIZIONE FORZE SISMICHE'!$H$66,0)+IF('Foglio deposito'!$AF$172='Foglio deposito'!AE201,'RIPARTIZIONE FORZE SISMICHE'!$H$67,0)+IF('Foglio deposito'!$AF$173='Foglio deposito'!AE201,'RIPARTIZIONE FORZE SISMICHE'!$H$67,0)+IF('Foglio deposito'!$AF$174='Foglio deposito'!AE201,'RIPARTIZIONE FORZE SISMICHE'!$H$69,0)+IF('Foglio deposito'!$AF$175='Foglio deposito'!AE201,'RIPARTIZIONE FORZE SISMICHE'!$H$70,0)+IF('Foglio deposito'!$AF$176='Foglio deposito'!AE201,'RIPARTIZIONE FORZE SISMICHE'!$H$71,0)+IF('Foglio deposito'!$AF$177='Foglio deposito'!AE201,'RIPARTIZIONE FORZE SISMICHE'!$H$72,0)+IF('Foglio deposito'!$AF$178='Foglio deposito'!AE201,'RIPARTIZIONE FORZE SISMICHE'!$H$73,0)+IF('Foglio deposito'!$AF$179='Foglio deposito'!AE201,'RIPARTIZIONE FORZE SISMICHE'!$H$74,0)+IF('Foglio deposito'!$AF$180='Foglio deposito'!AE201,'RIPARTIZIONE FORZE SISMICHE'!$H$75,0)+IF('Foglio deposito'!$AF$181='Foglio deposito'!AE201,'RIPARTIZIONE FORZE SISMICHE'!$H$76,0)+IF('Foglio deposito'!$AF$182='Foglio deposito'!AE201,'RIPARTIZIONE FORZE SISMICHE'!$H$77,0)+IF('Foglio deposito'!$AF$183='Foglio deposito'!AE201,'RIPARTIZIONE FORZE SISMICHE'!$H$78,0)+IF('Foglio deposito'!$AF$184='Foglio deposito'!AE201,'RIPARTIZIONE FORZE SISMICHE'!$H$79,0)+IF('Foglio deposito'!$AF$185='Foglio deposito'!AE201,'RIPARTIZIONE FORZE SISMICHE'!$H$80,0)+IF('Foglio deposito'!$AF$186='Foglio deposito'!AE201,'RIPARTIZIONE FORZE SISMICHE'!$H$81,0)+IF('Foglio deposito'!$AF$187='Foglio deposito'!AE201,'RIPARTIZIONE FORZE SISMICHE'!$H$82,0)+IF('Foglio deposito'!$AF$188='Foglio deposito'!AE201,'RIPARTIZIONE FORZE SISMICHE'!$H$83,0)+IF('Foglio deposito'!$AF$189='Foglio deposito'!AE201,'RIPARTIZIONE FORZE SISMICHE'!$H$84,0)+IF('Foglio deposito'!$AF$190='Foglio deposito'!AE201,'RIPARTIZIONE FORZE SISMICHE'!$H$85,0)+IF('Foglio deposito'!$AF$191='Foglio deposito'!AE201,'RIPARTIZIONE FORZE SISMICHE'!$H$86,0)+IF('Foglio deposito'!$AF$192='Foglio deposito'!AE201,'RIPARTIZIONE FORZE SISMICHE'!$H$87,0)+IF('Foglio deposito'!$AF$193='Foglio deposito'!AE201,'RIPARTIZIONE FORZE SISMICHE'!$H$88,0)+IF('Foglio deposito'!$AF$194='Foglio deposito'!AE201,'RIPARTIZIONE FORZE SISMICHE'!$H$89,0)+IF('Foglio deposito'!$AF$195='Foglio deposito'!AE201,'RIPARTIZIONE FORZE SISMICHE'!$H$90,0)+IF('Foglio deposito'!$AF$196='Foglio deposito'!AE201,'RIPARTIZIONE FORZE SISMICHE'!$H$91,0)+IF('Foglio deposito'!$AF$197='Foglio deposito'!AE201,'RIPARTIZIONE FORZE SISMICHE'!$H$92,0)+IF('Foglio deposito'!$AF$198='Foglio deposito'!AE201,'RIPARTIZIONE FORZE SISMICHE'!$H$93,0)+IF('Foglio deposito'!$AF$199='Foglio deposito'!AE201,'RIPARTIZIONE FORZE SISMICHE'!$H$94,0)+IF('Foglio deposito'!$AF$200='Foglio deposito'!AE201,'RIPARTIZIONE FORZE SISMICHE'!$H$95,0)+IF('Foglio deposito'!$AF$201='Foglio deposito'!AE201,'RIPARTIZIONE FORZE SISMICHE'!$H$96,0)+IF('Foglio deposito'!$AF$202='Foglio deposito'!AE201,'RIPARTIZIONE FORZE SISMICHE'!$H$97,0)+IF('Foglio deposito'!$AF$203='Foglio deposito'!AE201,'RIPARTIZIONE FORZE SISMICHE'!$H$98,0)+IF('Foglio deposito'!$AF$204='Foglio deposito'!AE201,'RIPARTIZIONE FORZE SISMICHE'!$H$99,0)+IF('Foglio deposito'!$AF$205='Foglio deposito'!AE201,'RIPARTIZIONE FORZE SISMICHE'!$H$100,0)+IF('Foglio deposito'!$AF$206='Foglio deposito'!AE201,'RIPARTIZIONE FORZE SISMICHE'!$H$101,0)+IF('Foglio deposito'!$AF$207='Foglio deposito'!AE201,'RIPARTIZIONE FORZE SISMICHE'!$H$102,0)+IF('Foglio deposito'!$AF$208='Foglio deposito'!AE201,'RIPARTIZIONE FORZE SISMICHE'!$H$103,0)</f>
        <v>0</v>
      </c>
      <c r="AB201" s="354">
        <f>'DATI STRUTTURA'!B53</f>
        <v>32</v>
      </c>
      <c r="AC201" s="359">
        <f>'DATI STRUTTURA'!H102</f>
        <v>0</v>
      </c>
      <c r="AE201" s="362">
        <f>'DATI STRUTTURA'!B54</f>
        <v>33</v>
      </c>
      <c r="AF201" s="364">
        <f>'DATI STRUTTURA'!H103</f>
        <v>0</v>
      </c>
      <c r="AJ201" s="490">
        <f>IF('Foglio deposito'!$AF$169='Foglio deposito'!AE201,'Foglio deposito'!$N$118,0)+IF('Foglio deposito'!$AF$170='Foglio deposito'!AE201,'Foglio deposito'!$N$119,0)+IF('Foglio deposito'!$AF$171='Foglio deposito'!AE201,'Foglio deposito'!$N$120,0)+IF('Foglio deposito'!$AF$172='Foglio deposito'!AE201,'Foglio deposito'!$N$121,0)+IF('Foglio deposito'!$AF$173='Foglio deposito'!AE201,'Foglio deposito'!$N$122,0)+IF('Foglio deposito'!$AF$174='Foglio deposito'!AE201,'Foglio deposito'!$N$123,0)+IF('Foglio deposito'!$AF$175='Foglio deposito'!AE201,'Foglio deposito'!$N$124,0)+IF('Foglio deposito'!$AF$176='Foglio deposito'!AE201,'Foglio deposito'!$N$125,0)+IF('Foglio deposito'!$AF$177='Foglio deposito'!AE201,'Foglio deposito'!$N$126,0)+IF('Foglio deposito'!$AF$178='Foglio deposito'!AE201,'Foglio deposito'!$N$127,0)+IF('Foglio deposito'!$AF$179='Foglio deposito'!AE201,'Foglio deposito'!$N$128,0)+IF('Foglio deposito'!$AF$180='Foglio deposito'!AE201,'Foglio deposito'!$N$129,0)+IF('Foglio deposito'!$AF$181='Foglio deposito'!AE201,'Foglio deposito'!$N$130,0)+IF('Foglio deposito'!$AF$182='Foglio deposito'!AE201,'Foglio deposito'!$N$131,0)+IF('Foglio deposito'!$AF$183='Foglio deposito'!AE201,'Foglio deposito'!$N$132,0)+IF('Foglio deposito'!$AF$184='Foglio deposito'!AE201,'Foglio deposito'!$N$133,0)+IF('Foglio deposito'!$AF$185='Foglio deposito'!AE201,'Foglio deposito'!$N$134,0)+IF('Foglio deposito'!$AF$186='Foglio deposito'!AE201,'Foglio deposito'!$N$135,0)+IF('Foglio deposito'!$AF$187='Foglio deposito'!AE201,'Foglio deposito'!$N$136,0)+IF('Foglio deposito'!$AF$188='Foglio deposito'!AE201,'Foglio deposito'!$N$137,0)+IF('Foglio deposito'!$AF$189='Foglio deposito'!AE201,'Foglio deposito'!$N$138,0)+IF('Foglio deposito'!$AF$190='Foglio deposito'!AE201,'Foglio deposito'!$N$139,0)+IF('Foglio deposito'!$AF$191='Foglio deposito'!AE201,'Foglio deposito'!$N$140,0)+IF('Foglio deposito'!$AF$192='Foglio deposito'!AE201,'Foglio deposito'!$N$141,0)+IF('Foglio deposito'!$AF$193='Foglio deposito'!AE201,'Foglio deposito'!$N$142,0)+IF('Foglio deposito'!$AF$194='Foglio deposito'!AE201,'Foglio deposito'!$N$144,0)+IF('Foglio deposito'!$AF$195='Foglio deposito'!AE201,'Foglio deposito'!$N$143,0)+IF('Foglio deposito'!$AF$196='Foglio deposito'!AE201,'Foglio deposito'!$N$145,0)+IF('Foglio deposito'!$AF$197='Foglio deposito'!AE201,'Foglio deposito'!$N$146,0)+IF('Foglio deposito'!$AF$198='Foglio deposito'!AE201,'Foglio deposito'!$N$147,0)+IF('Foglio deposito'!$AF$199='Foglio deposito'!AE201,'Foglio deposito'!$N$148,0)+IF('Foglio deposito'!$AF$200='Foglio deposito'!AE201,'Foglio deposito'!$N$149,0)+IF('Foglio deposito'!$AF$201='Foglio deposito'!AE201,'Foglio deposito'!$N$150,0)+IF('Foglio deposito'!$AF$202='Foglio deposito'!AE201,'Foglio deposito'!$N$151,0)+IF('Foglio deposito'!$AF$203='Foglio deposito'!AE201,'Foglio deposito'!$N$152,0)+IF('Foglio deposito'!$AF$204='Foglio deposito'!AE201,'Foglio deposito'!$N$153,0)+IF('Foglio deposito'!$AF$205='Foglio deposito'!AE201,'Foglio deposito'!$N$154,0)+IF('Foglio deposito'!$AF$206='Foglio deposito'!AE201,'Foglio deposito'!$N$155,0)+IF('Foglio deposito'!$AF$207='Foglio deposito'!AE201,'Foglio deposito'!$N$156,0)+IF('Foglio deposito'!$AF$208='Foglio deposito'!AE201,'Foglio deposito'!$N$157,0)+'DATI STRUTTURA'!J54</f>
        <v>0</v>
      </c>
      <c r="AK201" s="490">
        <f>'Foglio deposito'!N150</f>
        <v>0</v>
      </c>
    </row>
    <row r="202" spans="2:37" x14ac:dyDescent="0.25">
      <c r="B202" s="161"/>
      <c r="D202" s="161"/>
      <c r="G202" s="97"/>
      <c r="H202" s="97"/>
      <c r="I202" s="96"/>
      <c r="K202" s="116"/>
      <c r="L202" s="116"/>
      <c r="M202" s="115"/>
      <c r="O202" s="5"/>
      <c r="Q202" s="5"/>
      <c r="T202" s="357">
        <f>'RIPARTIZIONE FORZE SISMICHE'!E52+IF('Foglio deposito'!$AF$169='Foglio deposito'!AE202,'RIPARTIZIONE FORZE SISMICHE'!$E$64,0)+IF('Foglio deposito'!$AF$170='Foglio deposito'!AE202,'RIPARTIZIONE FORZE SISMICHE'!$E$65,0)+IF('Foglio deposito'!$AF$171='Foglio deposito'!AE202,'RIPARTIZIONE FORZE SISMICHE'!$E$66,0)+IF('Foglio deposito'!$AF$172='Foglio deposito'!AE202,'RIPARTIZIONE FORZE SISMICHE'!$E$67,0)+IF('Foglio deposito'!$AF$173='Foglio deposito'!AE202,'RIPARTIZIONE FORZE SISMICHE'!$E$68,0)+IF('Foglio deposito'!$AF$174='Foglio deposito'!AE202,'RIPARTIZIONE FORZE SISMICHE'!$E$69,0)+IF('Foglio deposito'!$AF$175='Foglio deposito'!AE202,'RIPARTIZIONE FORZE SISMICHE'!$E$70,0)+IF('Foglio deposito'!$AF$176='Foglio deposito'!AE202,'RIPARTIZIONE FORZE SISMICHE'!$E$71,0)+IF('Foglio deposito'!$AF$177='Foglio deposito'!AE202,'RIPARTIZIONE FORZE SISMICHE'!$E$72,0)+IF('Foglio deposito'!$AF$178='Foglio deposito'!AE202,'RIPARTIZIONE FORZE SISMICHE'!$E$73,0)+IF('Foglio deposito'!$AF$179='Foglio deposito'!AE202,'RIPARTIZIONE FORZE SISMICHE'!$E$74,0)+IF('Foglio deposito'!$AF$180='Foglio deposito'!AE202,'RIPARTIZIONE FORZE SISMICHE'!$E$75,0)+IF('Foglio deposito'!$AF$181='Foglio deposito'!AE202,'RIPARTIZIONE FORZE SISMICHE'!$E$76,0)+IF('Foglio deposito'!$AF$182='Foglio deposito'!AE202,'RIPARTIZIONE FORZE SISMICHE'!$E$77,0)+IF('Foglio deposito'!$AF$183='Foglio deposito'!AE202,'RIPARTIZIONE FORZE SISMICHE'!$E$78,0)+IF('Foglio deposito'!$AF$184='Foglio deposito'!AE202,'RIPARTIZIONE FORZE SISMICHE'!$E$79,0)+IF('Foglio deposito'!$AF$185='Foglio deposito'!AE202,'RIPARTIZIONE FORZE SISMICHE'!$E$80,0)+IF('Foglio deposito'!$AF$186='Foglio deposito'!AE202,'RIPARTIZIONE FORZE SISMICHE'!$E$81,0)+IF('Foglio deposito'!$AF$187='Foglio deposito'!AE202,'RIPARTIZIONE FORZE SISMICHE'!$E$82,0)+IF('Foglio deposito'!$AF$188='Foglio deposito'!AE202,'RIPARTIZIONE FORZE SISMICHE'!$E$83,0)+IF('Foglio deposito'!$AF$189='Foglio deposito'!AE202,'RIPARTIZIONE FORZE SISMICHE'!$E$84,0)+IF('Foglio deposito'!$AF$190='Foglio deposito'!AE202,'RIPARTIZIONE FORZE SISMICHE'!$E$85,0)+IF('Foglio deposito'!$AF$191='Foglio deposito'!AE202,'RIPARTIZIONE FORZE SISMICHE'!$E$86,0)+IF('Foglio deposito'!$AF$192='Foglio deposito'!AE202,'RIPARTIZIONE FORZE SISMICHE'!$E$87,0)+IF('Foglio deposito'!$AF$193='Foglio deposito'!AE202,'RIPARTIZIONE FORZE SISMICHE'!$E$88,0)+IF('Foglio deposito'!$AF$194='Foglio deposito'!AE202,'RIPARTIZIONE FORZE SISMICHE'!$E$89,0)+IF('Foglio deposito'!$AF$195='Foglio deposito'!AE202,'RIPARTIZIONE FORZE SISMICHE'!$E$90,0)+IF('Foglio deposito'!$AF$196='Foglio deposito'!AE202,'RIPARTIZIONE FORZE SISMICHE'!$E$91,0)+IF('Foglio deposito'!$AF$197='Foglio deposito'!AE202,'RIPARTIZIONE FORZE SISMICHE'!$E$92,0)+IF('Foglio deposito'!$AF$198='Foglio deposito'!AE202,'RIPARTIZIONE FORZE SISMICHE'!$E$93,0)+IF('Foglio deposito'!$AF$199='Foglio deposito'!AE202,'RIPARTIZIONE FORZE SISMICHE'!$E$94,0)+IF('Foglio deposito'!$AF$200='Foglio deposito'!AE202,'RIPARTIZIONE FORZE SISMICHE'!$E$95,0)+IF('Foglio deposito'!$AF$201='Foglio deposito'!AE202,'RIPARTIZIONE FORZE SISMICHE'!$E$96,0)+IF('Foglio deposito'!$AF$202='Foglio deposito'!AE202,'RIPARTIZIONE FORZE SISMICHE'!$E$97,0)+IF('Foglio deposito'!$AF$203='Foglio deposito'!AE202,'RIPARTIZIONE FORZE SISMICHE'!$E$98,0)+IF('Foglio deposito'!$AF$204='Foglio deposito'!AE202,'RIPARTIZIONE FORZE SISMICHE'!$E$99,0)+IF('Foglio deposito'!$AF$205='Foglio deposito'!AE202,'RIPARTIZIONE FORZE SISMICHE'!$E$100,0)+IF('Foglio deposito'!$AF$206='Foglio deposito'!AE202,'RIPARTIZIONE FORZE SISMICHE'!$E$101,0)+IF('Foglio deposito'!$AF$207='Foglio deposito'!AE202,'RIPARTIZIONE FORZE SISMICHE'!$E$102,0)+IF('Foglio deposito'!$AF$208='Foglio deposito'!AE202,'RIPARTIZIONE FORZE SISMICHE'!$E$103,0)</f>
        <v>0</v>
      </c>
      <c r="U202" s="356">
        <f>'RIPARTIZIONE FORZE SISMICHE'!F52+IF('Foglio deposito'!$AF$169='Foglio deposito'!AE202,'RIPARTIZIONE FORZE SISMICHE'!$F$64,0)+IF('Foglio deposito'!$AF$170='Foglio deposito'!AE202,'RIPARTIZIONE FORZE SISMICHE'!$F$65,0)+IF('Foglio deposito'!$AF$171='Foglio deposito'!AE202,'RIPARTIZIONE FORZE SISMICHE'!$F$66,0)+IF('Foglio deposito'!$AF$172='Foglio deposito'!AE202,'RIPARTIZIONE FORZE SISMICHE'!$F$67,0)+IF('Foglio deposito'!$AF$173='Foglio deposito'!AE202,'RIPARTIZIONE FORZE SISMICHE'!$F$68,0)+IF('Foglio deposito'!$AF$174='Foglio deposito'!AE202,'RIPARTIZIONE FORZE SISMICHE'!$F$69,0)+IF('Foglio deposito'!$AF$175='Foglio deposito'!AE202,'RIPARTIZIONE FORZE SISMICHE'!$F$70,0)+IF('Foglio deposito'!$AF$176='Foglio deposito'!AE202,'RIPARTIZIONE FORZE SISMICHE'!$F$71,0)+IF('Foglio deposito'!$AF$177='Foglio deposito'!AE202,'RIPARTIZIONE FORZE SISMICHE'!$F$72,0)+IF('Foglio deposito'!$AF$178='Foglio deposito'!AE202,'RIPARTIZIONE FORZE SISMICHE'!$F$73,0)+IF('Foglio deposito'!$AF$179='Foglio deposito'!AE202,'RIPARTIZIONE FORZE SISMICHE'!$F$74,0)+IF('Foglio deposito'!$AF$180='Foglio deposito'!AE202,'RIPARTIZIONE FORZE SISMICHE'!$F$75,0)+IF('Foglio deposito'!$AF$181='Foglio deposito'!AE202,'RIPARTIZIONE FORZE SISMICHE'!$F$76,0)+IF('Foglio deposito'!$AF$182='Foglio deposito'!AE202,'RIPARTIZIONE FORZE SISMICHE'!$F$77,0)+IF('Foglio deposito'!$AF$183='Foglio deposito'!AE202,'RIPARTIZIONE FORZE SISMICHE'!$F$78,0)+IF('Foglio deposito'!$AF$184='Foglio deposito'!AE202,'RIPARTIZIONE FORZE SISMICHE'!$F$79,0)+IF('Foglio deposito'!$AF$185='Foglio deposito'!AE202,'RIPARTIZIONE FORZE SISMICHE'!$F$80,0)+IF('Foglio deposito'!$AF$186='Foglio deposito'!AE202,'RIPARTIZIONE FORZE SISMICHE'!$F$81,0)+IF('Foglio deposito'!$AF$187='Foglio deposito'!AE202,'RIPARTIZIONE FORZE SISMICHE'!$F$82,0)+IF('Foglio deposito'!$AF$188='Foglio deposito'!AE202,'RIPARTIZIONE FORZE SISMICHE'!$F$83,0)+IF('Foglio deposito'!$AF$189='Foglio deposito'!AE202,'RIPARTIZIONE FORZE SISMICHE'!$F$84,0)+IF('Foglio deposito'!$AF$190='Foglio deposito'!AE202,'RIPARTIZIONE FORZE SISMICHE'!$F$85,0)+IF('Foglio deposito'!$AF$191='Foglio deposito'!AE202,'RIPARTIZIONE FORZE SISMICHE'!$F$86,0)+IF('Foglio deposito'!$AF$192='Foglio deposito'!AE202,'RIPARTIZIONE FORZE SISMICHE'!$F$87,0)+IF('Foglio deposito'!$AF$193='Foglio deposito'!AE202,'RIPARTIZIONE FORZE SISMICHE'!$F$88,0)+IF('Foglio deposito'!$AF$194='Foglio deposito'!AE202,'RIPARTIZIONE FORZE SISMICHE'!$F$89,0)+IF('Foglio deposito'!$AF$195='Foglio deposito'!AE202,'RIPARTIZIONE FORZE SISMICHE'!$F$90,0)+IF('Foglio deposito'!$AF$196='Foglio deposito'!AE202,'RIPARTIZIONE FORZE SISMICHE'!$F$91,0)+IF('Foglio deposito'!$AF$197='Foglio deposito'!AE202,'RIPARTIZIONE FORZE SISMICHE'!$F$92,0)+IF('Foglio deposito'!$AF$198='Foglio deposito'!AE202,'RIPARTIZIONE FORZE SISMICHE'!$F$93,0)+IF('Foglio deposito'!$AF$199='Foglio deposito'!AE202,'RIPARTIZIONE FORZE SISMICHE'!$F$94,0)+IF('Foglio deposito'!$AF$200='Foglio deposito'!AE202,'RIPARTIZIONE FORZE SISMICHE'!$F$95,0)+IF('Foglio deposito'!$AF$201='Foglio deposito'!AE202,'RIPARTIZIONE FORZE SISMICHE'!$F$96,0)+IF('Foglio deposito'!$AF$202='Foglio deposito'!AE202,'RIPARTIZIONE FORZE SISMICHE'!$F$97,0)+IF('Foglio deposito'!$AF$203='Foglio deposito'!AE202,'RIPARTIZIONE FORZE SISMICHE'!$F$98,0)+IF('Foglio deposito'!$AF$204='Foglio deposito'!AE202,'RIPARTIZIONE FORZE SISMICHE'!$F$99,0)+IF('Foglio deposito'!$AF$205='Foglio deposito'!AE202,'RIPARTIZIONE FORZE SISMICHE'!$F$100,0)+IF('Foglio deposito'!$AF$206='Foglio deposito'!AE202,'RIPARTIZIONE FORZE SISMICHE'!$F$101,0)+IF('Foglio deposito'!$AF$207='Foglio deposito'!AE202,'RIPARTIZIONE FORZE SISMICHE'!$F$102,0)+IF('Foglio deposito'!$AF$208='Foglio deposito'!AE202,'RIPARTIZIONE FORZE SISMICHE'!$F$103,0)</f>
        <v>0</v>
      </c>
      <c r="V202" s="357">
        <f>'RIPARTIZIONE FORZE SISMICHE'!G52+IF('Foglio deposito'!$AF$169='Foglio deposito'!AE202,'RIPARTIZIONE FORZE SISMICHE'!$G$64,0)+IF('Foglio deposito'!$AF$170='Foglio deposito'!AE202,'RIPARTIZIONE FORZE SISMICHE'!$G$65,0)+IF('Foglio deposito'!$AF$171='Foglio deposito'!AE202,'RIPARTIZIONE FORZE SISMICHE'!$G$66,0)+IF('Foglio deposito'!$AF$172='Foglio deposito'!AE202,'RIPARTIZIONE FORZE SISMICHE'!$G$67,0)+IF('Foglio deposito'!$AF$173='Foglio deposito'!AE202,'RIPARTIZIONE FORZE SISMICHE'!$G$68,0)+IF('Foglio deposito'!$AF$174='Foglio deposito'!AE202,'RIPARTIZIONE FORZE SISMICHE'!$G$69,0)+IF('Foglio deposito'!$AF$175='Foglio deposito'!AE202,'RIPARTIZIONE FORZE SISMICHE'!$G$70,0)+IF('Foglio deposito'!$AF$176='Foglio deposito'!AE202,'RIPARTIZIONE FORZE SISMICHE'!$G$71,0)+IF('Foglio deposito'!$AF$177='Foglio deposito'!AE202,'RIPARTIZIONE FORZE SISMICHE'!$G$72,0)+IF('Foglio deposito'!$AF$178='Foglio deposito'!AE202,'RIPARTIZIONE FORZE SISMICHE'!$G$73,0)+IF('Foglio deposito'!$AF$179='Foglio deposito'!AE202,'RIPARTIZIONE FORZE SISMICHE'!$G$74,0)+IF('Foglio deposito'!$AF$180='Foglio deposito'!AE202,'RIPARTIZIONE FORZE SISMICHE'!$G$75,0)+IF('Foglio deposito'!$AF$181='Foglio deposito'!AE202,'RIPARTIZIONE FORZE SISMICHE'!$G$76,0)+IF('Foglio deposito'!$AF$182='Foglio deposito'!AE202,'RIPARTIZIONE FORZE SISMICHE'!$G$77,0)+IF('Foglio deposito'!$AF$183='Foglio deposito'!AE202,'RIPARTIZIONE FORZE SISMICHE'!$G$78,0)+IF('Foglio deposito'!$AF$184='Foglio deposito'!AE202,'RIPARTIZIONE FORZE SISMICHE'!$G$79,0)+IF('Foglio deposito'!$AF$185='Foglio deposito'!AE202,'RIPARTIZIONE FORZE SISMICHE'!$G$80,0)+IF('Foglio deposito'!$AF$186='Foglio deposito'!AE202,'RIPARTIZIONE FORZE SISMICHE'!$G$81,0)+IF('Foglio deposito'!$AF$187='Foglio deposito'!AE202,'RIPARTIZIONE FORZE SISMICHE'!$G$82,0)+IF('Foglio deposito'!$AF$188='Foglio deposito'!AE202,'RIPARTIZIONE FORZE SISMICHE'!$G$83,0)+IF('Foglio deposito'!$AF$189='Foglio deposito'!AE202,'RIPARTIZIONE FORZE SISMICHE'!$G$84,0)+IF('Foglio deposito'!$AF$190='Foglio deposito'!AE202,'RIPARTIZIONE FORZE SISMICHE'!$G$85,0)+IF('Foglio deposito'!$AF$191='Foglio deposito'!AE202,'RIPARTIZIONE FORZE SISMICHE'!$G$86,0)+IF('Foglio deposito'!$AF$192='Foglio deposito'!AE202,'RIPARTIZIONE FORZE SISMICHE'!$G$87,0)+IF('Foglio deposito'!$AF$193='Foglio deposito'!AE202,'RIPARTIZIONE FORZE SISMICHE'!$G$88,0)+IF('Foglio deposito'!$AF$194='Foglio deposito'!AE202,'RIPARTIZIONE FORZE SISMICHE'!$G$89,0)+IF('Foglio deposito'!$AF$195='Foglio deposito'!AE202,'RIPARTIZIONE FORZE SISMICHE'!$G$90,0)+IF('Foglio deposito'!$AF$196='Foglio deposito'!AE202,'RIPARTIZIONE FORZE SISMICHE'!$G$91,0)+IF('Foglio deposito'!$AF$197='Foglio deposito'!AE202,'RIPARTIZIONE FORZE SISMICHE'!$G$92,0)+IF('Foglio deposito'!$AF$198='Foglio deposito'!AE202,'RIPARTIZIONE FORZE SISMICHE'!$G$93,0)+IF('Foglio deposito'!$AF$199='Foglio deposito'!AE202,'RIPARTIZIONE FORZE SISMICHE'!$G$94,0)+IF('Foglio deposito'!$AF$200='Foglio deposito'!AE202,'RIPARTIZIONE FORZE SISMICHE'!$G$95,0)+IF('Foglio deposito'!$AF$201='Foglio deposito'!AE202,'RIPARTIZIONE FORZE SISMICHE'!$G$96,0)+IF('Foglio deposito'!$AF$202='Foglio deposito'!AE202,'RIPARTIZIONE FORZE SISMICHE'!$G$97,0)+IF('Foglio deposito'!$AF$203='Foglio deposito'!AE202,'RIPARTIZIONE FORZE SISMICHE'!$G$98,0)+IF('Foglio deposito'!$AF$204='Foglio deposito'!AE202,'RIPARTIZIONE FORZE SISMICHE'!$G$99,0)+IF('Foglio deposito'!$AF$205='Foglio deposito'!AE202,'RIPARTIZIONE FORZE SISMICHE'!$G$100,0)+IF('Foglio deposito'!$AF$206='Foglio deposito'!AE202,'RIPARTIZIONE FORZE SISMICHE'!$G$101,0)+IF('Foglio deposito'!$AF$207='Foglio deposito'!AE202,'RIPARTIZIONE FORZE SISMICHE'!$G$102,0)+IF('Foglio deposito'!$AF$208='Foglio deposito'!AE202,'RIPARTIZIONE FORZE SISMICHE'!$G$103,0)</f>
        <v>0</v>
      </c>
      <c r="W202" s="355">
        <f>'RIPARTIZIONE FORZE SISMICHE'!H52+IF('Foglio deposito'!$AF$169='Foglio deposito'!AE202,'RIPARTIZIONE FORZE SISMICHE'!$H$64,0)+IF('Foglio deposito'!$AF$170='Foglio deposito'!AE202,'RIPARTIZIONE FORZE SISMICHE'!$H$65,0)+IF('Foglio deposito'!$AF$171='Foglio deposito'!AE202,'RIPARTIZIONE FORZE SISMICHE'!$H$66,0)+IF('Foglio deposito'!$AF$172='Foglio deposito'!AE202,'RIPARTIZIONE FORZE SISMICHE'!$H$67,0)+IF('Foglio deposito'!$AF$173='Foglio deposito'!AE202,'RIPARTIZIONE FORZE SISMICHE'!$H$67,0)+IF('Foglio deposito'!$AF$174='Foglio deposito'!AE202,'RIPARTIZIONE FORZE SISMICHE'!$H$69,0)+IF('Foglio deposito'!$AF$175='Foglio deposito'!AE202,'RIPARTIZIONE FORZE SISMICHE'!$H$70,0)+IF('Foglio deposito'!$AF$176='Foglio deposito'!AE202,'RIPARTIZIONE FORZE SISMICHE'!$H$71,0)+IF('Foglio deposito'!$AF$177='Foglio deposito'!AE202,'RIPARTIZIONE FORZE SISMICHE'!$H$72,0)+IF('Foglio deposito'!$AF$178='Foglio deposito'!AE202,'RIPARTIZIONE FORZE SISMICHE'!$H$73,0)+IF('Foglio deposito'!$AF$179='Foglio deposito'!AE202,'RIPARTIZIONE FORZE SISMICHE'!$H$74,0)+IF('Foglio deposito'!$AF$180='Foglio deposito'!AE202,'RIPARTIZIONE FORZE SISMICHE'!$H$75,0)+IF('Foglio deposito'!$AF$181='Foglio deposito'!AE202,'RIPARTIZIONE FORZE SISMICHE'!$H$76,0)+IF('Foglio deposito'!$AF$182='Foglio deposito'!AE202,'RIPARTIZIONE FORZE SISMICHE'!$H$77,0)+IF('Foglio deposito'!$AF$183='Foglio deposito'!AE202,'RIPARTIZIONE FORZE SISMICHE'!$H$78,0)+IF('Foglio deposito'!$AF$184='Foglio deposito'!AE202,'RIPARTIZIONE FORZE SISMICHE'!$H$79,0)+IF('Foglio deposito'!$AF$185='Foglio deposito'!AE202,'RIPARTIZIONE FORZE SISMICHE'!$H$80,0)+IF('Foglio deposito'!$AF$186='Foglio deposito'!AE202,'RIPARTIZIONE FORZE SISMICHE'!$H$81,0)+IF('Foglio deposito'!$AF$187='Foglio deposito'!AE202,'RIPARTIZIONE FORZE SISMICHE'!$H$82,0)+IF('Foglio deposito'!$AF$188='Foglio deposito'!AE202,'RIPARTIZIONE FORZE SISMICHE'!$H$83,0)+IF('Foglio deposito'!$AF$189='Foglio deposito'!AE202,'RIPARTIZIONE FORZE SISMICHE'!$H$84,0)+IF('Foglio deposito'!$AF$190='Foglio deposito'!AE202,'RIPARTIZIONE FORZE SISMICHE'!$H$85,0)+IF('Foglio deposito'!$AF$191='Foglio deposito'!AE202,'RIPARTIZIONE FORZE SISMICHE'!$H$86,0)+IF('Foglio deposito'!$AF$192='Foglio deposito'!AE202,'RIPARTIZIONE FORZE SISMICHE'!$H$87,0)+IF('Foglio deposito'!$AF$193='Foglio deposito'!AE202,'RIPARTIZIONE FORZE SISMICHE'!$H$88,0)+IF('Foglio deposito'!$AF$194='Foglio deposito'!AE202,'RIPARTIZIONE FORZE SISMICHE'!$H$89,0)+IF('Foglio deposito'!$AF$195='Foglio deposito'!AE202,'RIPARTIZIONE FORZE SISMICHE'!$H$90,0)+IF('Foglio deposito'!$AF$196='Foglio deposito'!AE202,'RIPARTIZIONE FORZE SISMICHE'!$H$91,0)+IF('Foglio deposito'!$AF$197='Foglio deposito'!AE202,'RIPARTIZIONE FORZE SISMICHE'!$H$92,0)+IF('Foglio deposito'!$AF$198='Foglio deposito'!AE202,'RIPARTIZIONE FORZE SISMICHE'!$H$93,0)+IF('Foglio deposito'!$AF$199='Foglio deposito'!AE202,'RIPARTIZIONE FORZE SISMICHE'!$H$94,0)+IF('Foglio deposito'!$AF$200='Foglio deposito'!AE202,'RIPARTIZIONE FORZE SISMICHE'!$H$95,0)+IF('Foglio deposito'!$AF$201='Foglio deposito'!AE202,'RIPARTIZIONE FORZE SISMICHE'!$H$96,0)+IF('Foglio deposito'!$AF$202='Foglio deposito'!AE202,'RIPARTIZIONE FORZE SISMICHE'!$H$97,0)+IF('Foglio deposito'!$AF$203='Foglio deposito'!AE202,'RIPARTIZIONE FORZE SISMICHE'!$H$98,0)+IF('Foglio deposito'!$AF$204='Foglio deposito'!AE202,'RIPARTIZIONE FORZE SISMICHE'!$H$99,0)+IF('Foglio deposito'!$AF$205='Foglio deposito'!AE202,'RIPARTIZIONE FORZE SISMICHE'!$H$100,0)+IF('Foglio deposito'!$AF$206='Foglio deposito'!AE202,'RIPARTIZIONE FORZE SISMICHE'!$H$101,0)+IF('Foglio deposito'!$AF$207='Foglio deposito'!AE202,'RIPARTIZIONE FORZE SISMICHE'!$H$102,0)+IF('Foglio deposito'!$AF$208='Foglio deposito'!AE202,'RIPARTIZIONE FORZE SISMICHE'!$H$103,0)</f>
        <v>0</v>
      </c>
      <c r="X202" s="142"/>
      <c r="Y202" s="142">
        <f>IF('Foglio deposito'!$AF$169='Foglio deposito'!AE202,'RIPARTIZIONE FORZE SISMICHE'!$G$64,0)+IF('Foglio deposito'!$AF$170='Foglio deposito'!AE202,'RIPARTIZIONE FORZE SISMICHE'!$G$65,0)+IF('Foglio deposito'!$AF$171='Foglio deposito'!AE202,'RIPARTIZIONE FORZE SISMICHE'!$G$66,0)+IF('Foglio deposito'!$AF$172='Foglio deposito'!AE202,'RIPARTIZIONE FORZE SISMICHE'!$G$67,0)+IF('Foglio deposito'!$AF$173='Foglio deposito'!AE202,'RIPARTIZIONE FORZE SISMICHE'!$G$68,0)+IF('Foglio deposito'!$AF$174='Foglio deposito'!AE202,'RIPARTIZIONE FORZE SISMICHE'!$G$69,0)+IF('Foglio deposito'!$AF$175='Foglio deposito'!AE202,'RIPARTIZIONE FORZE SISMICHE'!$G$70,0)+IF('Foglio deposito'!$AF$176='Foglio deposito'!AE202,'RIPARTIZIONE FORZE SISMICHE'!$G$71,0)+IF('Foglio deposito'!$AF$177='Foglio deposito'!AE202,'RIPARTIZIONE FORZE SISMICHE'!$G$72,0)+IF('Foglio deposito'!$AF$178='Foglio deposito'!AE202,'RIPARTIZIONE FORZE SISMICHE'!$G$73,0)+IF('Foglio deposito'!$AF$179='Foglio deposito'!AE202,'RIPARTIZIONE FORZE SISMICHE'!$G$74,0)+IF('Foglio deposito'!$AF$180='Foglio deposito'!AE202,'RIPARTIZIONE FORZE SISMICHE'!$G$75,0)+IF('Foglio deposito'!$AF$181='Foglio deposito'!AE202,'RIPARTIZIONE FORZE SISMICHE'!$G$76,0)+IF('Foglio deposito'!$AF$182='Foglio deposito'!AE202,'RIPARTIZIONE FORZE SISMICHE'!$G$77,0)+IF('Foglio deposito'!$AF$183='Foglio deposito'!AE202,'RIPARTIZIONE FORZE SISMICHE'!$G$78,0)+IF('Foglio deposito'!$AF$184='Foglio deposito'!AE202,'RIPARTIZIONE FORZE SISMICHE'!$G$79,0)+IF('Foglio deposito'!$AF$185='Foglio deposito'!AE202,'RIPARTIZIONE FORZE SISMICHE'!$G$80,0)+IF('Foglio deposito'!$AF$186='Foglio deposito'!AE202,'RIPARTIZIONE FORZE SISMICHE'!$G$81,0)+IF('Foglio deposito'!$AF$187='Foglio deposito'!AE202,'RIPARTIZIONE FORZE SISMICHE'!$G$82,0)+IF('Foglio deposito'!$AF$188='Foglio deposito'!AE202,'RIPARTIZIONE FORZE SISMICHE'!$G$83,0)+IF('Foglio deposito'!$AF$189='Foglio deposito'!AE202,'RIPARTIZIONE FORZE SISMICHE'!$G$84,0)+IF('Foglio deposito'!$AF$190='Foglio deposito'!AE202,'RIPARTIZIONE FORZE SISMICHE'!$G$85,0)+IF('Foglio deposito'!$AF$191='Foglio deposito'!AE202,'RIPARTIZIONE FORZE SISMICHE'!$G$86,0)+IF('Foglio deposito'!$AF$192='Foglio deposito'!AE202,'RIPARTIZIONE FORZE SISMICHE'!$G$87,0)+IF('Foglio deposito'!$AF$193='Foglio deposito'!AE202,'RIPARTIZIONE FORZE SISMICHE'!$G$88,0)+IF('Foglio deposito'!$AF$194='Foglio deposito'!AE202,'RIPARTIZIONE FORZE SISMICHE'!$G$89,0)+IF('Foglio deposito'!$AF$195='Foglio deposito'!AE202,'RIPARTIZIONE FORZE SISMICHE'!$G$90,0)+IF('Foglio deposito'!$AF$196='Foglio deposito'!AE202,'RIPARTIZIONE FORZE SISMICHE'!$G$91,0)+IF('Foglio deposito'!$AF$197='Foglio deposito'!AE202,'RIPARTIZIONE FORZE SISMICHE'!$G$92,0)+IF('Foglio deposito'!$AF$198='Foglio deposito'!AE202,'RIPARTIZIONE FORZE SISMICHE'!$G$93,0)+IF('Foglio deposito'!$AF$199='Foglio deposito'!AE202,'RIPARTIZIONE FORZE SISMICHE'!$G$94,0)+IF('Foglio deposito'!$AF$200='Foglio deposito'!AE202,'RIPARTIZIONE FORZE SISMICHE'!$G$95,0)+IF('Foglio deposito'!$AF$201='Foglio deposito'!AE202,'RIPARTIZIONE FORZE SISMICHE'!$G$96,0)+IF('Foglio deposito'!$AF$202='Foglio deposito'!AE202,'RIPARTIZIONE FORZE SISMICHE'!$G$97,0)+IF('Foglio deposito'!$AF$203='Foglio deposito'!AE202,'RIPARTIZIONE FORZE SISMICHE'!$G$98,0)+IF('Foglio deposito'!$AF$204='Foglio deposito'!AE202,'RIPARTIZIONE FORZE SISMICHE'!$G$99,0)+IF('Foglio deposito'!$AF$205='Foglio deposito'!AE202,'RIPARTIZIONE FORZE SISMICHE'!$G$100,0)+IF('Foglio deposito'!$AF$206='Foglio deposito'!AE202,'RIPARTIZIONE FORZE SISMICHE'!$G$101,0)+IF('Foglio deposito'!$AF$207='Foglio deposito'!AE202,'RIPARTIZIONE FORZE SISMICHE'!$G$102,0)+IF('Foglio deposito'!$AF$208='Foglio deposito'!AE202,'RIPARTIZIONE FORZE SISMICHE'!$G$103,0)</f>
        <v>0</v>
      </c>
      <c r="Z202" s="142">
        <f>IF('Foglio deposito'!$AF$169='Foglio deposito'!AE202,'RIPARTIZIONE FORZE SISMICHE'!$H$64,0)+IF('Foglio deposito'!$AF$170='Foglio deposito'!AE202,'RIPARTIZIONE FORZE SISMICHE'!$H$65,0)+IF('Foglio deposito'!$AF$171='Foglio deposito'!AE202,'RIPARTIZIONE FORZE SISMICHE'!$H$66,0)+IF('Foglio deposito'!$AF$172='Foglio deposito'!AE202,'RIPARTIZIONE FORZE SISMICHE'!$H$67,0)+IF('Foglio deposito'!$AF$173='Foglio deposito'!AE202,'RIPARTIZIONE FORZE SISMICHE'!$H$67,0)+IF('Foglio deposito'!$AF$174='Foglio deposito'!AE202,'RIPARTIZIONE FORZE SISMICHE'!$H$69,0)+IF('Foglio deposito'!$AF$175='Foglio deposito'!AE202,'RIPARTIZIONE FORZE SISMICHE'!$H$70,0)+IF('Foglio deposito'!$AF$176='Foglio deposito'!AE202,'RIPARTIZIONE FORZE SISMICHE'!$H$71,0)+IF('Foglio deposito'!$AF$177='Foglio deposito'!AE202,'RIPARTIZIONE FORZE SISMICHE'!$H$72,0)+IF('Foglio deposito'!$AF$178='Foglio deposito'!AE202,'RIPARTIZIONE FORZE SISMICHE'!$H$73,0)+IF('Foglio deposito'!$AF$179='Foglio deposito'!AE202,'RIPARTIZIONE FORZE SISMICHE'!$H$74,0)+IF('Foglio deposito'!$AF$180='Foglio deposito'!AE202,'RIPARTIZIONE FORZE SISMICHE'!$H$75,0)+IF('Foglio deposito'!$AF$181='Foglio deposito'!AE202,'RIPARTIZIONE FORZE SISMICHE'!$H$76,0)+IF('Foglio deposito'!$AF$182='Foglio deposito'!AE202,'RIPARTIZIONE FORZE SISMICHE'!$H$77,0)+IF('Foglio deposito'!$AF$183='Foglio deposito'!AE202,'RIPARTIZIONE FORZE SISMICHE'!$H$78,0)+IF('Foglio deposito'!$AF$184='Foglio deposito'!AE202,'RIPARTIZIONE FORZE SISMICHE'!$H$79,0)+IF('Foglio deposito'!$AF$185='Foglio deposito'!AE202,'RIPARTIZIONE FORZE SISMICHE'!$H$80,0)+IF('Foglio deposito'!$AF$186='Foglio deposito'!AE202,'RIPARTIZIONE FORZE SISMICHE'!$H$81,0)+IF('Foglio deposito'!$AF$187='Foglio deposito'!AE202,'RIPARTIZIONE FORZE SISMICHE'!$H$82,0)+IF('Foglio deposito'!$AF$188='Foglio deposito'!AE202,'RIPARTIZIONE FORZE SISMICHE'!$H$83,0)+IF('Foglio deposito'!$AF$189='Foglio deposito'!AE202,'RIPARTIZIONE FORZE SISMICHE'!$H$84,0)+IF('Foglio deposito'!$AF$190='Foglio deposito'!AE202,'RIPARTIZIONE FORZE SISMICHE'!$H$85,0)+IF('Foglio deposito'!$AF$191='Foglio deposito'!AE202,'RIPARTIZIONE FORZE SISMICHE'!$H$86,0)+IF('Foglio deposito'!$AF$192='Foglio deposito'!AE202,'RIPARTIZIONE FORZE SISMICHE'!$H$87,0)+IF('Foglio deposito'!$AF$193='Foglio deposito'!AE202,'RIPARTIZIONE FORZE SISMICHE'!$H$88,0)+IF('Foglio deposito'!$AF$194='Foglio deposito'!AE202,'RIPARTIZIONE FORZE SISMICHE'!$H$89,0)+IF('Foglio deposito'!$AF$195='Foglio deposito'!AE202,'RIPARTIZIONE FORZE SISMICHE'!$H$90,0)+IF('Foglio deposito'!$AF$196='Foglio deposito'!AE202,'RIPARTIZIONE FORZE SISMICHE'!$H$91,0)+IF('Foglio deposito'!$AF$197='Foglio deposito'!AE202,'RIPARTIZIONE FORZE SISMICHE'!$H$92,0)+IF('Foglio deposito'!$AF$198='Foglio deposito'!AE202,'RIPARTIZIONE FORZE SISMICHE'!$H$93,0)+IF('Foglio deposito'!$AF$199='Foglio deposito'!AE202,'RIPARTIZIONE FORZE SISMICHE'!$H$94,0)+IF('Foglio deposito'!$AF$200='Foglio deposito'!AE202,'RIPARTIZIONE FORZE SISMICHE'!$H$95,0)+IF('Foglio deposito'!$AF$201='Foglio deposito'!AE202,'RIPARTIZIONE FORZE SISMICHE'!$H$96,0)+IF('Foglio deposito'!$AF$202='Foglio deposito'!AE202,'RIPARTIZIONE FORZE SISMICHE'!$H$97,0)+IF('Foglio deposito'!$AF$203='Foglio deposito'!AE202,'RIPARTIZIONE FORZE SISMICHE'!$H$98,0)+IF('Foglio deposito'!$AF$204='Foglio deposito'!AE202,'RIPARTIZIONE FORZE SISMICHE'!$H$99,0)+IF('Foglio deposito'!$AF$205='Foglio deposito'!AE202,'RIPARTIZIONE FORZE SISMICHE'!$H$100,0)+IF('Foglio deposito'!$AF$206='Foglio deposito'!AE202,'RIPARTIZIONE FORZE SISMICHE'!$H$101,0)+IF('Foglio deposito'!$AF$207='Foglio deposito'!AE202,'RIPARTIZIONE FORZE SISMICHE'!$H$102,0)+IF('Foglio deposito'!$AF$208='Foglio deposito'!AE202,'RIPARTIZIONE FORZE SISMICHE'!$H$103,0)</f>
        <v>0</v>
      </c>
      <c r="AB202" s="354">
        <f>'DATI STRUTTURA'!B54</f>
        <v>33</v>
      </c>
      <c r="AC202" s="359">
        <f>'DATI STRUTTURA'!H103</f>
        <v>0</v>
      </c>
      <c r="AE202" s="362">
        <f>'DATI STRUTTURA'!B55</f>
        <v>34</v>
      </c>
      <c r="AF202" s="364">
        <f>'DATI STRUTTURA'!H104</f>
        <v>0</v>
      </c>
      <c r="AJ202" s="490">
        <f>IF('Foglio deposito'!$AF$169='Foglio deposito'!AE202,'Foglio deposito'!$N$118,0)+IF('Foglio deposito'!$AF$170='Foglio deposito'!AE202,'Foglio deposito'!$N$119,0)+IF('Foglio deposito'!$AF$171='Foglio deposito'!AE202,'Foglio deposito'!$N$120,0)+IF('Foglio deposito'!$AF$172='Foglio deposito'!AE202,'Foglio deposito'!$N$121,0)+IF('Foglio deposito'!$AF$173='Foglio deposito'!AE202,'Foglio deposito'!$N$122,0)+IF('Foglio deposito'!$AF$174='Foglio deposito'!AE202,'Foglio deposito'!$N$123,0)+IF('Foglio deposito'!$AF$175='Foglio deposito'!AE202,'Foglio deposito'!$N$124,0)+IF('Foglio deposito'!$AF$176='Foglio deposito'!AE202,'Foglio deposito'!$N$125,0)+IF('Foglio deposito'!$AF$177='Foglio deposito'!AE202,'Foglio deposito'!$N$126,0)+IF('Foglio deposito'!$AF$178='Foglio deposito'!AE202,'Foglio deposito'!$N$127,0)+IF('Foglio deposito'!$AF$179='Foglio deposito'!AE202,'Foglio deposito'!$N$128,0)+IF('Foglio deposito'!$AF$180='Foglio deposito'!AE202,'Foglio deposito'!$N$129,0)+IF('Foglio deposito'!$AF$181='Foglio deposito'!AE202,'Foglio deposito'!$N$130,0)+IF('Foglio deposito'!$AF$182='Foglio deposito'!AE202,'Foglio deposito'!$N$131,0)+IF('Foglio deposito'!$AF$183='Foglio deposito'!AE202,'Foglio deposito'!$N$132,0)+IF('Foglio deposito'!$AF$184='Foglio deposito'!AE202,'Foglio deposito'!$N$133,0)+IF('Foglio deposito'!$AF$185='Foglio deposito'!AE202,'Foglio deposito'!$N$134,0)+IF('Foglio deposito'!$AF$186='Foglio deposito'!AE202,'Foglio deposito'!$N$135,0)+IF('Foglio deposito'!$AF$187='Foglio deposito'!AE202,'Foglio deposito'!$N$136,0)+IF('Foglio deposito'!$AF$188='Foglio deposito'!AE202,'Foglio deposito'!$N$137,0)+IF('Foglio deposito'!$AF$189='Foglio deposito'!AE202,'Foglio deposito'!$N$138,0)+IF('Foglio deposito'!$AF$190='Foglio deposito'!AE202,'Foglio deposito'!$N$139,0)+IF('Foglio deposito'!$AF$191='Foglio deposito'!AE202,'Foglio deposito'!$N$140,0)+IF('Foglio deposito'!$AF$192='Foglio deposito'!AE202,'Foglio deposito'!$N$141,0)+IF('Foglio deposito'!$AF$193='Foglio deposito'!AE202,'Foglio deposito'!$N$142,0)+IF('Foglio deposito'!$AF$194='Foglio deposito'!AE202,'Foglio deposito'!$N$144,0)+IF('Foglio deposito'!$AF$195='Foglio deposito'!AE202,'Foglio deposito'!$N$143,0)+IF('Foglio deposito'!$AF$196='Foglio deposito'!AE202,'Foglio deposito'!$N$145,0)+IF('Foglio deposito'!$AF$197='Foglio deposito'!AE202,'Foglio deposito'!$N$146,0)+IF('Foglio deposito'!$AF$198='Foglio deposito'!AE202,'Foglio deposito'!$N$147,0)+IF('Foglio deposito'!$AF$199='Foglio deposito'!AE202,'Foglio deposito'!$N$148,0)+IF('Foglio deposito'!$AF$200='Foglio deposito'!AE202,'Foglio deposito'!$N$149,0)+IF('Foglio deposito'!$AF$201='Foglio deposito'!AE202,'Foglio deposito'!$N$150,0)+IF('Foglio deposito'!$AF$202='Foglio deposito'!AE202,'Foglio deposito'!$N$151,0)+IF('Foglio deposito'!$AF$203='Foglio deposito'!AE202,'Foglio deposito'!$N$152,0)+IF('Foglio deposito'!$AF$204='Foglio deposito'!AE202,'Foglio deposito'!$N$153,0)+IF('Foglio deposito'!$AF$205='Foglio deposito'!AE202,'Foglio deposito'!$N$154,0)+IF('Foglio deposito'!$AF$206='Foglio deposito'!AE202,'Foglio deposito'!$N$155,0)+IF('Foglio deposito'!$AF$207='Foglio deposito'!AE202,'Foglio deposito'!$N$156,0)+IF('Foglio deposito'!$AF$208='Foglio deposito'!AE202,'Foglio deposito'!$N$157,0)+'DATI STRUTTURA'!J55</f>
        <v>0</v>
      </c>
      <c r="AK202" s="490">
        <f>'Foglio deposito'!N151</f>
        <v>0</v>
      </c>
    </row>
    <row r="203" spans="2:37" x14ac:dyDescent="0.25">
      <c r="B203" s="161"/>
      <c r="D203" s="161"/>
      <c r="G203" s="97"/>
      <c r="H203" s="97"/>
      <c r="I203" s="96"/>
      <c r="K203" s="116"/>
      <c r="L203" s="116"/>
      <c r="M203" s="115"/>
      <c r="O203" s="5"/>
      <c r="Q203" s="5"/>
      <c r="T203" s="357">
        <f>'RIPARTIZIONE FORZE SISMICHE'!E53+IF('Foglio deposito'!$AF$169='Foglio deposito'!AE203,'RIPARTIZIONE FORZE SISMICHE'!$E$64,0)+IF('Foglio deposito'!$AF$170='Foglio deposito'!AE203,'RIPARTIZIONE FORZE SISMICHE'!$E$65,0)+IF('Foglio deposito'!$AF$171='Foglio deposito'!AE203,'RIPARTIZIONE FORZE SISMICHE'!$E$66,0)+IF('Foglio deposito'!$AF$172='Foglio deposito'!AE203,'RIPARTIZIONE FORZE SISMICHE'!$E$67,0)+IF('Foglio deposito'!$AF$173='Foglio deposito'!AE203,'RIPARTIZIONE FORZE SISMICHE'!$E$68,0)+IF('Foglio deposito'!$AF$174='Foglio deposito'!AE203,'RIPARTIZIONE FORZE SISMICHE'!$E$69,0)+IF('Foglio deposito'!$AF$175='Foglio deposito'!AE203,'RIPARTIZIONE FORZE SISMICHE'!$E$70,0)+IF('Foglio deposito'!$AF$176='Foglio deposito'!AE203,'RIPARTIZIONE FORZE SISMICHE'!$E$71,0)+IF('Foglio deposito'!$AF$177='Foglio deposito'!AE203,'RIPARTIZIONE FORZE SISMICHE'!$E$72,0)+IF('Foglio deposito'!$AF$178='Foglio deposito'!AE203,'RIPARTIZIONE FORZE SISMICHE'!$E$73,0)+IF('Foglio deposito'!$AF$179='Foglio deposito'!AE203,'RIPARTIZIONE FORZE SISMICHE'!$E$74,0)+IF('Foglio deposito'!$AF$180='Foglio deposito'!AE203,'RIPARTIZIONE FORZE SISMICHE'!$E$75,0)+IF('Foglio deposito'!$AF$181='Foglio deposito'!AE203,'RIPARTIZIONE FORZE SISMICHE'!$E$76,0)+IF('Foglio deposito'!$AF$182='Foglio deposito'!AE203,'RIPARTIZIONE FORZE SISMICHE'!$E$77,0)+IF('Foglio deposito'!$AF$183='Foglio deposito'!AE203,'RIPARTIZIONE FORZE SISMICHE'!$E$78,0)+IF('Foglio deposito'!$AF$184='Foglio deposito'!AE203,'RIPARTIZIONE FORZE SISMICHE'!$E$79,0)+IF('Foglio deposito'!$AF$185='Foglio deposito'!AE203,'RIPARTIZIONE FORZE SISMICHE'!$E$80,0)+IF('Foglio deposito'!$AF$186='Foglio deposito'!AE203,'RIPARTIZIONE FORZE SISMICHE'!$E$81,0)+IF('Foglio deposito'!$AF$187='Foglio deposito'!AE203,'RIPARTIZIONE FORZE SISMICHE'!$E$82,0)+IF('Foglio deposito'!$AF$188='Foglio deposito'!AE203,'RIPARTIZIONE FORZE SISMICHE'!$E$83,0)+IF('Foglio deposito'!$AF$189='Foglio deposito'!AE203,'RIPARTIZIONE FORZE SISMICHE'!$E$84,0)+IF('Foglio deposito'!$AF$190='Foglio deposito'!AE203,'RIPARTIZIONE FORZE SISMICHE'!$E$85,0)+IF('Foglio deposito'!$AF$191='Foglio deposito'!AE203,'RIPARTIZIONE FORZE SISMICHE'!$E$86,0)+IF('Foglio deposito'!$AF$192='Foglio deposito'!AE203,'RIPARTIZIONE FORZE SISMICHE'!$E$87,0)+IF('Foglio deposito'!$AF$193='Foglio deposito'!AE203,'RIPARTIZIONE FORZE SISMICHE'!$E$88,0)+IF('Foglio deposito'!$AF$194='Foglio deposito'!AE203,'RIPARTIZIONE FORZE SISMICHE'!$E$89,0)+IF('Foglio deposito'!$AF$195='Foglio deposito'!AE203,'RIPARTIZIONE FORZE SISMICHE'!$E$90,0)+IF('Foglio deposito'!$AF$196='Foglio deposito'!AE203,'RIPARTIZIONE FORZE SISMICHE'!$E$91,0)+IF('Foglio deposito'!$AF$197='Foglio deposito'!AE203,'RIPARTIZIONE FORZE SISMICHE'!$E$92,0)+IF('Foglio deposito'!$AF$198='Foglio deposito'!AE203,'RIPARTIZIONE FORZE SISMICHE'!$E$93,0)+IF('Foglio deposito'!$AF$199='Foglio deposito'!AE203,'RIPARTIZIONE FORZE SISMICHE'!$E$94,0)+IF('Foglio deposito'!$AF$200='Foglio deposito'!AE203,'RIPARTIZIONE FORZE SISMICHE'!$E$95,0)+IF('Foglio deposito'!$AF$201='Foglio deposito'!AE203,'RIPARTIZIONE FORZE SISMICHE'!$E$96,0)+IF('Foglio deposito'!$AF$202='Foglio deposito'!AE203,'RIPARTIZIONE FORZE SISMICHE'!$E$97,0)+IF('Foglio deposito'!$AF$203='Foglio deposito'!AE203,'RIPARTIZIONE FORZE SISMICHE'!$E$98,0)+IF('Foglio deposito'!$AF$204='Foglio deposito'!AE203,'RIPARTIZIONE FORZE SISMICHE'!$E$99,0)+IF('Foglio deposito'!$AF$205='Foglio deposito'!AE203,'RIPARTIZIONE FORZE SISMICHE'!$E$100,0)+IF('Foglio deposito'!$AF$206='Foglio deposito'!AE203,'RIPARTIZIONE FORZE SISMICHE'!$E$101,0)+IF('Foglio deposito'!$AF$207='Foglio deposito'!AE203,'RIPARTIZIONE FORZE SISMICHE'!$E$102,0)+IF('Foglio deposito'!$AF$208='Foglio deposito'!AE203,'RIPARTIZIONE FORZE SISMICHE'!$E$103,0)</f>
        <v>0</v>
      </c>
      <c r="U203" s="356">
        <f>'RIPARTIZIONE FORZE SISMICHE'!F53+IF('Foglio deposito'!$AF$169='Foglio deposito'!AE203,'RIPARTIZIONE FORZE SISMICHE'!$F$64,0)+IF('Foglio deposito'!$AF$170='Foglio deposito'!AE203,'RIPARTIZIONE FORZE SISMICHE'!$F$65,0)+IF('Foglio deposito'!$AF$171='Foglio deposito'!AE203,'RIPARTIZIONE FORZE SISMICHE'!$F$66,0)+IF('Foglio deposito'!$AF$172='Foglio deposito'!AE203,'RIPARTIZIONE FORZE SISMICHE'!$F$67,0)+IF('Foglio deposito'!$AF$173='Foglio deposito'!AE203,'RIPARTIZIONE FORZE SISMICHE'!$F$68,0)+IF('Foglio deposito'!$AF$174='Foglio deposito'!AE203,'RIPARTIZIONE FORZE SISMICHE'!$F$69,0)+IF('Foglio deposito'!$AF$175='Foglio deposito'!AE203,'RIPARTIZIONE FORZE SISMICHE'!$F$70,0)+IF('Foglio deposito'!$AF$176='Foglio deposito'!AE203,'RIPARTIZIONE FORZE SISMICHE'!$F$71,0)+IF('Foglio deposito'!$AF$177='Foglio deposito'!AE203,'RIPARTIZIONE FORZE SISMICHE'!$F$72,0)+IF('Foglio deposito'!$AF$178='Foglio deposito'!AE203,'RIPARTIZIONE FORZE SISMICHE'!$F$73,0)+IF('Foglio deposito'!$AF$179='Foglio deposito'!AE203,'RIPARTIZIONE FORZE SISMICHE'!$F$74,0)+IF('Foglio deposito'!$AF$180='Foglio deposito'!AE203,'RIPARTIZIONE FORZE SISMICHE'!$F$75,0)+IF('Foglio deposito'!$AF$181='Foglio deposito'!AE203,'RIPARTIZIONE FORZE SISMICHE'!$F$76,0)+IF('Foglio deposito'!$AF$182='Foglio deposito'!AE203,'RIPARTIZIONE FORZE SISMICHE'!$F$77,0)+IF('Foglio deposito'!$AF$183='Foglio deposito'!AE203,'RIPARTIZIONE FORZE SISMICHE'!$F$78,0)+IF('Foglio deposito'!$AF$184='Foglio deposito'!AE203,'RIPARTIZIONE FORZE SISMICHE'!$F$79,0)+IF('Foglio deposito'!$AF$185='Foglio deposito'!AE203,'RIPARTIZIONE FORZE SISMICHE'!$F$80,0)+IF('Foglio deposito'!$AF$186='Foglio deposito'!AE203,'RIPARTIZIONE FORZE SISMICHE'!$F$81,0)+IF('Foglio deposito'!$AF$187='Foglio deposito'!AE203,'RIPARTIZIONE FORZE SISMICHE'!$F$82,0)+IF('Foglio deposito'!$AF$188='Foglio deposito'!AE203,'RIPARTIZIONE FORZE SISMICHE'!$F$83,0)+IF('Foglio deposito'!$AF$189='Foglio deposito'!AE203,'RIPARTIZIONE FORZE SISMICHE'!$F$84,0)+IF('Foglio deposito'!$AF$190='Foglio deposito'!AE203,'RIPARTIZIONE FORZE SISMICHE'!$F$85,0)+IF('Foglio deposito'!$AF$191='Foglio deposito'!AE203,'RIPARTIZIONE FORZE SISMICHE'!$F$86,0)+IF('Foglio deposito'!$AF$192='Foglio deposito'!AE203,'RIPARTIZIONE FORZE SISMICHE'!$F$87,0)+IF('Foglio deposito'!$AF$193='Foglio deposito'!AE203,'RIPARTIZIONE FORZE SISMICHE'!$F$88,0)+IF('Foglio deposito'!$AF$194='Foglio deposito'!AE203,'RIPARTIZIONE FORZE SISMICHE'!$F$89,0)+IF('Foglio deposito'!$AF$195='Foglio deposito'!AE203,'RIPARTIZIONE FORZE SISMICHE'!$F$90,0)+IF('Foglio deposito'!$AF$196='Foglio deposito'!AE203,'RIPARTIZIONE FORZE SISMICHE'!$F$91,0)+IF('Foglio deposito'!$AF$197='Foglio deposito'!AE203,'RIPARTIZIONE FORZE SISMICHE'!$F$92,0)+IF('Foglio deposito'!$AF$198='Foglio deposito'!AE203,'RIPARTIZIONE FORZE SISMICHE'!$F$93,0)+IF('Foglio deposito'!$AF$199='Foglio deposito'!AE203,'RIPARTIZIONE FORZE SISMICHE'!$F$94,0)+IF('Foglio deposito'!$AF$200='Foglio deposito'!AE203,'RIPARTIZIONE FORZE SISMICHE'!$F$95,0)+IF('Foglio deposito'!$AF$201='Foglio deposito'!AE203,'RIPARTIZIONE FORZE SISMICHE'!$F$96,0)+IF('Foglio deposito'!$AF$202='Foglio deposito'!AE203,'RIPARTIZIONE FORZE SISMICHE'!$F$97,0)+IF('Foglio deposito'!$AF$203='Foglio deposito'!AE203,'RIPARTIZIONE FORZE SISMICHE'!$F$98,0)+IF('Foglio deposito'!$AF$204='Foglio deposito'!AE203,'RIPARTIZIONE FORZE SISMICHE'!$F$99,0)+IF('Foglio deposito'!$AF$205='Foglio deposito'!AE203,'RIPARTIZIONE FORZE SISMICHE'!$F$100,0)+IF('Foglio deposito'!$AF$206='Foglio deposito'!AE203,'RIPARTIZIONE FORZE SISMICHE'!$F$101,0)+IF('Foglio deposito'!$AF$207='Foglio deposito'!AE203,'RIPARTIZIONE FORZE SISMICHE'!$F$102,0)+IF('Foglio deposito'!$AF$208='Foglio deposito'!AE203,'RIPARTIZIONE FORZE SISMICHE'!$F$103,0)</f>
        <v>0</v>
      </c>
      <c r="V203" s="357">
        <f>'RIPARTIZIONE FORZE SISMICHE'!G53+IF('Foglio deposito'!$AF$169='Foglio deposito'!AE203,'RIPARTIZIONE FORZE SISMICHE'!$G$64,0)+IF('Foglio deposito'!$AF$170='Foglio deposito'!AE203,'RIPARTIZIONE FORZE SISMICHE'!$G$65,0)+IF('Foglio deposito'!$AF$171='Foglio deposito'!AE203,'RIPARTIZIONE FORZE SISMICHE'!$G$66,0)+IF('Foglio deposito'!$AF$172='Foglio deposito'!AE203,'RIPARTIZIONE FORZE SISMICHE'!$G$67,0)+IF('Foglio deposito'!$AF$173='Foglio deposito'!AE203,'RIPARTIZIONE FORZE SISMICHE'!$G$68,0)+IF('Foglio deposito'!$AF$174='Foglio deposito'!AE203,'RIPARTIZIONE FORZE SISMICHE'!$G$69,0)+IF('Foglio deposito'!$AF$175='Foglio deposito'!AE203,'RIPARTIZIONE FORZE SISMICHE'!$G$70,0)+IF('Foglio deposito'!$AF$176='Foglio deposito'!AE203,'RIPARTIZIONE FORZE SISMICHE'!$G$71,0)+IF('Foglio deposito'!$AF$177='Foglio deposito'!AE203,'RIPARTIZIONE FORZE SISMICHE'!$G$72,0)+IF('Foglio deposito'!$AF$178='Foglio deposito'!AE203,'RIPARTIZIONE FORZE SISMICHE'!$G$73,0)+IF('Foglio deposito'!$AF$179='Foglio deposito'!AE203,'RIPARTIZIONE FORZE SISMICHE'!$G$74,0)+IF('Foglio deposito'!$AF$180='Foglio deposito'!AE203,'RIPARTIZIONE FORZE SISMICHE'!$G$75,0)+IF('Foglio deposito'!$AF$181='Foglio deposito'!AE203,'RIPARTIZIONE FORZE SISMICHE'!$G$76,0)+IF('Foglio deposito'!$AF$182='Foglio deposito'!AE203,'RIPARTIZIONE FORZE SISMICHE'!$G$77,0)+IF('Foglio deposito'!$AF$183='Foglio deposito'!AE203,'RIPARTIZIONE FORZE SISMICHE'!$G$78,0)+IF('Foglio deposito'!$AF$184='Foglio deposito'!AE203,'RIPARTIZIONE FORZE SISMICHE'!$G$79,0)+IF('Foglio deposito'!$AF$185='Foglio deposito'!AE203,'RIPARTIZIONE FORZE SISMICHE'!$G$80,0)+IF('Foglio deposito'!$AF$186='Foglio deposito'!AE203,'RIPARTIZIONE FORZE SISMICHE'!$G$81,0)+IF('Foglio deposito'!$AF$187='Foglio deposito'!AE203,'RIPARTIZIONE FORZE SISMICHE'!$G$82,0)+IF('Foglio deposito'!$AF$188='Foglio deposito'!AE203,'RIPARTIZIONE FORZE SISMICHE'!$G$83,0)+IF('Foglio deposito'!$AF$189='Foglio deposito'!AE203,'RIPARTIZIONE FORZE SISMICHE'!$G$84,0)+IF('Foglio deposito'!$AF$190='Foglio deposito'!AE203,'RIPARTIZIONE FORZE SISMICHE'!$G$85,0)+IF('Foglio deposito'!$AF$191='Foglio deposito'!AE203,'RIPARTIZIONE FORZE SISMICHE'!$G$86,0)+IF('Foglio deposito'!$AF$192='Foglio deposito'!AE203,'RIPARTIZIONE FORZE SISMICHE'!$G$87,0)+IF('Foglio deposito'!$AF$193='Foglio deposito'!AE203,'RIPARTIZIONE FORZE SISMICHE'!$G$88,0)+IF('Foglio deposito'!$AF$194='Foglio deposito'!AE203,'RIPARTIZIONE FORZE SISMICHE'!$G$89,0)+IF('Foglio deposito'!$AF$195='Foglio deposito'!AE203,'RIPARTIZIONE FORZE SISMICHE'!$G$90,0)+IF('Foglio deposito'!$AF$196='Foglio deposito'!AE203,'RIPARTIZIONE FORZE SISMICHE'!$G$91,0)+IF('Foglio deposito'!$AF$197='Foglio deposito'!AE203,'RIPARTIZIONE FORZE SISMICHE'!$G$92,0)+IF('Foglio deposito'!$AF$198='Foglio deposito'!AE203,'RIPARTIZIONE FORZE SISMICHE'!$G$93,0)+IF('Foglio deposito'!$AF$199='Foglio deposito'!AE203,'RIPARTIZIONE FORZE SISMICHE'!$G$94,0)+IF('Foglio deposito'!$AF$200='Foglio deposito'!AE203,'RIPARTIZIONE FORZE SISMICHE'!$G$95,0)+IF('Foglio deposito'!$AF$201='Foglio deposito'!AE203,'RIPARTIZIONE FORZE SISMICHE'!$G$96,0)+IF('Foglio deposito'!$AF$202='Foglio deposito'!AE203,'RIPARTIZIONE FORZE SISMICHE'!$G$97,0)+IF('Foglio deposito'!$AF$203='Foglio deposito'!AE203,'RIPARTIZIONE FORZE SISMICHE'!$G$98,0)+IF('Foglio deposito'!$AF$204='Foglio deposito'!AE203,'RIPARTIZIONE FORZE SISMICHE'!$G$99,0)+IF('Foglio deposito'!$AF$205='Foglio deposito'!AE203,'RIPARTIZIONE FORZE SISMICHE'!$G$100,0)+IF('Foglio deposito'!$AF$206='Foglio deposito'!AE203,'RIPARTIZIONE FORZE SISMICHE'!$G$101,0)+IF('Foglio deposito'!$AF$207='Foglio deposito'!AE203,'RIPARTIZIONE FORZE SISMICHE'!$G$102,0)+IF('Foglio deposito'!$AF$208='Foglio deposito'!AE203,'RIPARTIZIONE FORZE SISMICHE'!$G$103,0)</f>
        <v>0</v>
      </c>
      <c r="W203" s="355">
        <f>'RIPARTIZIONE FORZE SISMICHE'!H53+IF('Foglio deposito'!$AF$169='Foglio deposito'!AE203,'RIPARTIZIONE FORZE SISMICHE'!$H$64,0)+IF('Foglio deposito'!$AF$170='Foglio deposito'!AE203,'RIPARTIZIONE FORZE SISMICHE'!$H$65,0)+IF('Foglio deposito'!$AF$171='Foglio deposito'!AE203,'RIPARTIZIONE FORZE SISMICHE'!$H$66,0)+IF('Foglio deposito'!$AF$172='Foglio deposito'!AE203,'RIPARTIZIONE FORZE SISMICHE'!$H$67,0)+IF('Foglio deposito'!$AF$173='Foglio deposito'!AE203,'RIPARTIZIONE FORZE SISMICHE'!$H$67,0)+IF('Foglio deposito'!$AF$174='Foglio deposito'!AE203,'RIPARTIZIONE FORZE SISMICHE'!$H$69,0)+IF('Foglio deposito'!$AF$175='Foglio deposito'!AE203,'RIPARTIZIONE FORZE SISMICHE'!$H$70,0)+IF('Foglio deposito'!$AF$176='Foglio deposito'!AE203,'RIPARTIZIONE FORZE SISMICHE'!$H$71,0)+IF('Foglio deposito'!$AF$177='Foglio deposito'!AE203,'RIPARTIZIONE FORZE SISMICHE'!$H$72,0)+IF('Foglio deposito'!$AF$178='Foglio deposito'!AE203,'RIPARTIZIONE FORZE SISMICHE'!$H$73,0)+IF('Foglio deposito'!$AF$179='Foglio deposito'!AE203,'RIPARTIZIONE FORZE SISMICHE'!$H$74,0)+IF('Foglio deposito'!$AF$180='Foglio deposito'!AE203,'RIPARTIZIONE FORZE SISMICHE'!$H$75,0)+IF('Foglio deposito'!$AF$181='Foglio deposito'!AE203,'RIPARTIZIONE FORZE SISMICHE'!$H$76,0)+IF('Foglio deposito'!$AF$182='Foglio deposito'!AE203,'RIPARTIZIONE FORZE SISMICHE'!$H$77,0)+IF('Foglio deposito'!$AF$183='Foglio deposito'!AE203,'RIPARTIZIONE FORZE SISMICHE'!$H$78,0)+IF('Foglio deposito'!$AF$184='Foglio deposito'!AE203,'RIPARTIZIONE FORZE SISMICHE'!$H$79,0)+IF('Foglio deposito'!$AF$185='Foglio deposito'!AE203,'RIPARTIZIONE FORZE SISMICHE'!$H$80,0)+IF('Foglio deposito'!$AF$186='Foglio deposito'!AE203,'RIPARTIZIONE FORZE SISMICHE'!$H$81,0)+IF('Foglio deposito'!$AF$187='Foglio deposito'!AE203,'RIPARTIZIONE FORZE SISMICHE'!$H$82,0)+IF('Foglio deposito'!$AF$188='Foglio deposito'!AE203,'RIPARTIZIONE FORZE SISMICHE'!$H$83,0)+IF('Foglio deposito'!$AF$189='Foglio deposito'!AE203,'RIPARTIZIONE FORZE SISMICHE'!$H$84,0)+IF('Foglio deposito'!$AF$190='Foglio deposito'!AE203,'RIPARTIZIONE FORZE SISMICHE'!$H$85,0)+IF('Foglio deposito'!$AF$191='Foglio deposito'!AE203,'RIPARTIZIONE FORZE SISMICHE'!$H$86,0)+IF('Foglio deposito'!$AF$192='Foglio deposito'!AE203,'RIPARTIZIONE FORZE SISMICHE'!$H$87,0)+IF('Foglio deposito'!$AF$193='Foglio deposito'!AE203,'RIPARTIZIONE FORZE SISMICHE'!$H$88,0)+IF('Foglio deposito'!$AF$194='Foglio deposito'!AE203,'RIPARTIZIONE FORZE SISMICHE'!$H$89,0)+IF('Foglio deposito'!$AF$195='Foglio deposito'!AE203,'RIPARTIZIONE FORZE SISMICHE'!$H$90,0)+IF('Foglio deposito'!$AF$196='Foglio deposito'!AE203,'RIPARTIZIONE FORZE SISMICHE'!$H$91,0)+IF('Foglio deposito'!$AF$197='Foglio deposito'!AE203,'RIPARTIZIONE FORZE SISMICHE'!$H$92,0)+IF('Foglio deposito'!$AF$198='Foglio deposito'!AE203,'RIPARTIZIONE FORZE SISMICHE'!$H$93,0)+IF('Foglio deposito'!$AF$199='Foglio deposito'!AE203,'RIPARTIZIONE FORZE SISMICHE'!$H$94,0)+IF('Foglio deposito'!$AF$200='Foglio deposito'!AE203,'RIPARTIZIONE FORZE SISMICHE'!$H$95,0)+IF('Foglio deposito'!$AF$201='Foglio deposito'!AE203,'RIPARTIZIONE FORZE SISMICHE'!$H$96,0)+IF('Foglio deposito'!$AF$202='Foglio deposito'!AE203,'RIPARTIZIONE FORZE SISMICHE'!$H$97,0)+IF('Foglio deposito'!$AF$203='Foglio deposito'!AE203,'RIPARTIZIONE FORZE SISMICHE'!$H$98,0)+IF('Foglio deposito'!$AF$204='Foglio deposito'!AE203,'RIPARTIZIONE FORZE SISMICHE'!$H$99,0)+IF('Foglio deposito'!$AF$205='Foglio deposito'!AE203,'RIPARTIZIONE FORZE SISMICHE'!$H$100,0)+IF('Foglio deposito'!$AF$206='Foglio deposito'!AE203,'RIPARTIZIONE FORZE SISMICHE'!$H$101,0)+IF('Foglio deposito'!$AF$207='Foglio deposito'!AE203,'RIPARTIZIONE FORZE SISMICHE'!$H$102,0)+IF('Foglio deposito'!$AF$208='Foglio deposito'!AE203,'RIPARTIZIONE FORZE SISMICHE'!$H$103,0)</f>
        <v>0</v>
      </c>
      <c r="X203" s="142"/>
      <c r="Y203" s="142">
        <f>IF('Foglio deposito'!$AF$169='Foglio deposito'!AE203,'RIPARTIZIONE FORZE SISMICHE'!$G$64,0)+IF('Foglio deposito'!$AF$170='Foglio deposito'!AE203,'RIPARTIZIONE FORZE SISMICHE'!$G$65,0)+IF('Foglio deposito'!$AF$171='Foglio deposito'!AE203,'RIPARTIZIONE FORZE SISMICHE'!$G$66,0)+IF('Foglio deposito'!$AF$172='Foglio deposito'!AE203,'RIPARTIZIONE FORZE SISMICHE'!$G$67,0)+IF('Foglio deposito'!$AF$173='Foglio deposito'!AE203,'RIPARTIZIONE FORZE SISMICHE'!$G$68,0)+IF('Foglio deposito'!$AF$174='Foglio deposito'!AE203,'RIPARTIZIONE FORZE SISMICHE'!$G$69,0)+IF('Foglio deposito'!$AF$175='Foglio deposito'!AE203,'RIPARTIZIONE FORZE SISMICHE'!$G$70,0)+IF('Foglio deposito'!$AF$176='Foglio deposito'!AE203,'RIPARTIZIONE FORZE SISMICHE'!$G$71,0)+IF('Foglio deposito'!$AF$177='Foglio deposito'!AE203,'RIPARTIZIONE FORZE SISMICHE'!$G$72,0)+IF('Foglio deposito'!$AF$178='Foglio deposito'!AE203,'RIPARTIZIONE FORZE SISMICHE'!$G$73,0)+IF('Foglio deposito'!$AF$179='Foglio deposito'!AE203,'RIPARTIZIONE FORZE SISMICHE'!$G$74,0)+IF('Foglio deposito'!$AF$180='Foglio deposito'!AE203,'RIPARTIZIONE FORZE SISMICHE'!$G$75,0)+IF('Foglio deposito'!$AF$181='Foglio deposito'!AE203,'RIPARTIZIONE FORZE SISMICHE'!$G$76,0)+IF('Foglio deposito'!$AF$182='Foglio deposito'!AE203,'RIPARTIZIONE FORZE SISMICHE'!$G$77,0)+IF('Foglio deposito'!$AF$183='Foglio deposito'!AE203,'RIPARTIZIONE FORZE SISMICHE'!$G$78,0)+IF('Foglio deposito'!$AF$184='Foglio deposito'!AE203,'RIPARTIZIONE FORZE SISMICHE'!$G$79,0)+IF('Foglio deposito'!$AF$185='Foglio deposito'!AE203,'RIPARTIZIONE FORZE SISMICHE'!$G$80,0)+IF('Foglio deposito'!$AF$186='Foglio deposito'!AE203,'RIPARTIZIONE FORZE SISMICHE'!$G$81,0)+IF('Foglio deposito'!$AF$187='Foglio deposito'!AE203,'RIPARTIZIONE FORZE SISMICHE'!$G$82,0)+IF('Foglio deposito'!$AF$188='Foglio deposito'!AE203,'RIPARTIZIONE FORZE SISMICHE'!$G$83,0)+IF('Foglio deposito'!$AF$189='Foglio deposito'!AE203,'RIPARTIZIONE FORZE SISMICHE'!$G$84,0)+IF('Foglio deposito'!$AF$190='Foglio deposito'!AE203,'RIPARTIZIONE FORZE SISMICHE'!$G$85,0)+IF('Foglio deposito'!$AF$191='Foglio deposito'!AE203,'RIPARTIZIONE FORZE SISMICHE'!$G$86,0)+IF('Foglio deposito'!$AF$192='Foglio deposito'!AE203,'RIPARTIZIONE FORZE SISMICHE'!$G$87,0)+IF('Foglio deposito'!$AF$193='Foglio deposito'!AE203,'RIPARTIZIONE FORZE SISMICHE'!$G$88,0)+IF('Foglio deposito'!$AF$194='Foglio deposito'!AE203,'RIPARTIZIONE FORZE SISMICHE'!$G$89,0)+IF('Foglio deposito'!$AF$195='Foglio deposito'!AE203,'RIPARTIZIONE FORZE SISMICHE'!$G$90,0)+IF('Foglio deposito'!$AF$196='Foglio deposito'!AE203,'RIPARTIZIONE FORZE SISMICHE'!$G$91,0)+IF('Foglio deposito'!$AF$197='Foglio deposito'!AE203,'RIPARTIZIONE FORZE SISMICHE'!$G$92,0)+IF('Foglio deposito'!$AF$198='Foglio deposito'!AE203,'RIPARTIZIONE FORZE SISMICHE'!$G$93,0)+IF('Foglio deposito'!$AF$199='Foglio deposito'!AE203,'RIPARTIZIONE FORZE SISMICHE'!$G$94,0)+IF('Foglio deposito'!$AF$200='Foglio deposito'!AE203,'RIPARTIZIONE FORZE SISMICHE'!$G$95,0)+IF('Foglio deposito'!$AF$201='Foglio deposito'!AE203,'RIPARTIZIONE FORZE SISMICHE'!$G$96,0)+IF('Foglio deposito'!$AF$202='Foglio deposito'!AE203,'RIPARTIZIONE FORZE SISMICHE'!$G$97,0)+IF('Foglio deposito'!$AF$203='Foglio deposito'!AE203,'RIPARTIZIONE FORZE SISMICHE'!$G$98,0)+IF('Foglio deposito'!$AF$204='Foglio deposito'!AE203,'RIPARTIZIONE FORZE SISMICHE'!$G$99,0)+IF('Foglio deposito'!$AF$205='Foglio deposito'!AE203,'RIPARTIZIONE FORZE SISMICHE'!$G$100,0)+IF('Foglio deposito'!$AF$206='Foglio deposito'!AE203,'RIPARTIZIONE FORZE SISMICHE'!$G$101,0)+IF('Foglio deposito'!$AF$207='Foglio deposito'!AE203,'RIPARTIZIONE FORZE SISMICHE'!$G$102,0)+IF('Foglio deposito'!$AF$208='Foglio deposito'!AE203,'RIPARTIZIONE FORZE SISMICHE'!$G$103,0)</f>
        <v>0</v>
      </c>
      <c r="Z203" s="142">
        <f>IF('Foglio deposito'!$AF$169='Foglio deposito'!AE203,'RIPARTIZIONE FORZE SISMICHE'!$H$64,0)+IF('Foglio deposito'!$AF$170='Foglio deposito'!AE203,'RIPARTIZIONE FORZE SISMICHE'!$H$65,0)+IF('Foglio deposito'!$AF$171='Foglio deposito'!AE203,'RIPARTIZIONE FORZE SISMICHE'!$H$66,0)+IF('Foglio deposito'!$AF$172='Foglio deposito'!AE203,'RIPARTIZIONE FORZE SISMICHE'!$H$67,0)+IF('Foglio deposito'!$AF$173='Foglio deposito'!AE203,'RIPARTIZIONE FORZE SISMICHE'!$H$67,0)+IF('Foglio deposito'!$AF$174='Foglio deposito'!AE203,'RIPARTIZIONE FORZE SISMICHE'!$H$69,0)+IF('Foglio deposito'!$AF$175='Foglio deposito'!AE203,'RIPARTIZIONE FORZE SISMICHE'!$H$70,0)+IF('Foglio deposito'!$AF$176='Foglio deposito'!AE203,'RIPARTIZIONE FORZE SISMICHE'!$H$71,0)+IF('Foglio deposito'!$AF$177='Foglio deposito'!AE203,'RIPARTIZIONE FORZE SISMICHE'!$H$72,0)+IF('Foglio deposito'!$AF$178='Foglio deposito'!AE203,'RIPARTIZIONE FORZE SISMICHE'!$H$73,0)+IF('Foglio deposito'!$AF$179='Foglio deposito'!AE203,'RIPARTIZIONE FORZE SISMICHE'!$H$74,0)+IF('Foglio deposito'!$AF$180='Foglio deposito'!AE203,'RIPARTIZIONE FORZE SISMICHE'!$H$75,0)+IF('Foglio deposito'!$AF$181='Foglio deposito'!AE203,'RIPARTIZIONE FORZE SISMICHE'!$H$76,0)+IF('Foglio deposito'!$AF$182='Foglio deposito'!AE203,'RIPARTIZIONE FORZE SISMICHE'!$H$77,0)+IF('Foglio deposito'!$AF$183='Foglio deposito'!AE203,'RIPARTIZIONE FORZE SISMICHE'!$H$78,0)+IF('Foglio deposito'!$AF$184='Foglio deposito'!AE203,'RIPARTIZIONE FORZE SISMICHE'!$H$79,0)+IF('Foglio deposito'!$AF$185='Foglio deposito'!AE203,'RIPARTIZIONE FORZE SISMICHE'!$H$80,0)+IF('Foglio deposito'!$AF$186='Foglio deposito'!AE203,'RIPARTIZIONE FORZE SISMICHE'!$H$81,0)+IF('Foglio deposito'!$AF$187='Foglio deposito'!AE203,'RIPARTIZIONE FORZE SISMICHE'!$H$82,0)+IF('Foglio deposito'!$AF$188='Foglio deposito'!AE203,'RIPARTIZIONE FORZE SISMICHE'!$H$83,0)+IF('Foglio deposito'!$AF$189='Foglio deposito'!AE203,'RIPARTIZIONE FORZE SISMICHE'!$H$84,0)+IF('Foglio deposito'!$AF$190='Foglio deposito'!AE203,'RIPARTIZIONE FORZE SISMICHE'!$H$85,0)+IF('Foglio deposito'!$AF$191='Foglio deposito'!AE203,'RIPARTIZIONE FORZE SISMICHE'!$H$86,0)+IF('Foglio deposito'!$AF$192='Foglio deposito'!AE203,'RIPARTIZIONE FORZE SISMICHE'!$H$87,0)+IF('Foglio deposito'!$AF$193='Foglio deposito'!AE203,'RIPARTIZIONE FORZE SISMICHE'!$H$88,0)+IF('Foglio deposito'!$AF$194='Foglio deposito'!AE203,'RIPARTIZIONE FORZE SISMICHE'!$H$89,0)+IF('Foglio deposito'!$AF$195='Foglio deposito'!AE203,'RIPARTIZIONE FORZE SISMICHE'!$H$90,0)+IF('Foglio deposito'!$AF$196='Foglio deposito'!AE203,'RIPARTIZIONE FORZE SISMICHE'!$H$91,0)+IF('Foglio deposito'!$AF$197='Foglio deposito'!AE203,'RIPARTIZIONE FORZE SISMICHE'!$H$92,0)+IF('Foglio deposito'!$AF$198='Foglio deposito'!AE203,'RIPARTIZIONE FORZE SISMICHE'!$H$93,0)+IF('Foglio deposito'!$AF$199='Foglio deposito'!AE203,'RIPARTIZIONE FORZE SISMICHE'!$H$94,0)+IF('Foglio deposito'!$AF$200='Foglio deposito'!AE203,'RIPARTIZIONE FORZE SISMICHE'!$H$95,0)+IF('Foglio deposito'!$AF$201='Foglio deposito'!AE203,'RIPARTIZIONE FORZE SISMICHE'!$H$96,0)+IF('Foglio deposito'!$AF$202='Foglio deposito'!AE203,'RIPARTIZIONE FORZE SISMICHE'!$H$97,0)+IF('Foglio deposito'!$AF$203='Foglio deposito'!AE203,'RIPARTIZIONE FORZE SISMICHE'!$H$98,0)+IF('Foglio deposito'!$AF$204='Foglio deposito'!AE203,'RIPARTIZIONE FORZE SISMICHE'!$H$99,0)+IF('Foglio deposito'!$AF$205='Foglio deposito'!AE203,'RIPARTIZIONE FORZE SISMICHE'!$H$100,0)+IF('Foglio deposito'!$AF$206='Foglio deposito'!AE203,'RIPARTIZIONE FORZE SISMICHE'!$H$101,0)+IF('Foglio deposito'!$AF$207='Foglio deposito'!AE203,'RIPARTIZIONE FORZE SISMICHE'!$H$102,0)+IF('Foglio deposito'!$AF$208='Foglio deposito'!AE203,'RIPARTIZIONE FORZE SISMICHE'!$H$103,0)</f>
        <v>0</v>
      </c>
      <c r="AB203" s="354">
        <f>'DATI STRUTTURA'!B55</f>
        <v>34</v>
      </c>
      <c r="AC203" s="359">
        <f>'DATI STRUTTURA'!H104</f>
        <v>0</v>
      </c>
      <c r="AE203" s="362">
        <f>'DATI STRUTTURA'!B56</f>
        <v>35</v>
      </c>
      <c r="AF203" s="364">
        <f>'DATI STRUTTURA'!H105</f>
        <v>0</v>
      </c>
      <c r="AJ203" s="490">
        <f>IF('Foglio deposito'!$AF$169='Foglio deposito'!AE203,'Foglio deposito'!$N$118,0)+IF('Foglio deposito'!$AF$170='Foglio deposito'!AE203,'Foglio deposito'!$N$119,0)+IF('Foglio deposito'!$AF$171='Foglio deposito'!AE203,'Foglio deposito'!$N$120,0)+IF('Foglio deposito'!$AF$172='Foglio deposito'!AE203,'Foglio deposito'!$N$121,0)+IF('Foglio deposito'!$AF$173='Foglio deposito'!AE203,'Foglio deposito'!$N$122,0)+IF('Foglio deposito'!$AF$174='Foglio deposito'!AE203,'Foglio deposito'!$N$123,0)+IF('Foglio deposito'!$AF$175='Foglio deposito'!AE203,'Foglio deposito'!$N$124,0)+IF('Foglio deposito'!$AF$176='Foglio deposito'!AE203,'Foglio deposito'!$N$125,0)+IF('Foglio deposito'!$AF$177='Foglio deposito'!AE203,'Foglio deposito'!$N$126,0)+IF('Foglio deposito'!$AF$178='Foglio deposito'!AE203,'Foglio deposito'!$N$127,0)+IF('Foglio deposito'!$AF$179='Foglio deposito'!AE203,'Foglio deposito'!$N$128,0)+IF('Foglio deposito'!$AF$180='Foglio deposito'!AE203,'Foglio deposito'!$N$129,0)+IF('Foglio deposito'!$AF$181='Foglio deposito'!AE203,'Foglio deposito'!$N$130,0)+IF('Foglio deposito'!$AF$182='Foglio deposito'!AE203,'Foglio deposito'!$N$131,0)+IF('Foglio deposito'!$AF$183='Foglio deposito'!AE203,'Foglio deposito'!$N$132,0)+IF('Foglio deposito'!$AF$184='Foglio deposito'!AE203,'Foglio deposito'!$N$133,0)+IF('Foglio deposito'!$AF$185='Foglio deposito'!AE203,'Foglio deposito'!$N$134,0)+IF('Foglio deposito'!$AF$186='Foglio deposito'!AE203,'Foglio deposito'!$N$135,0)+IF('Foglio deposito'!$AF$187='Foglio deposito'!AE203,'Foglio deposito'!$N$136,0)+IF('Foglio deposito'!$AF$188='Foglio deposito'!AE203,'Foglio deposito'!$N$137,0)+IF('Foglio deposito'!$AF$189='Foglio deposito'!AE203,'Foglio deposito'!$N$138,0)+IF('Foglio deposito'!$AF$190='Foglio deposito'!AE203,'Foglio deposito'!$N$139,0)+IF('Foglio deposito'!$AF$191='Foglio deposito'!AE203,'Foglio deposito'!$N$140,0)+IF('Foglio deposito'!$AF$192='Foglio deposito'!AE203,'Foglio deposito'!$N$141,0)+IF('Foglio deposito'!$AF$193='Foglio deposito'!AE203,'Foglio deposito'!$N$142,0)+IF('Foglio deposito'!$AF$194='Foglio deposito'!AE203,'Foglio deposito'!$N$144,0)+IF('Foglio deposito'!$AF$195='Foglio deposito'!AE203,'Foglio deposito'!$N$143,0)+IF('Foglio deposito'!$AF$196='Foglio deposito'!AE203,'Foglio deposito'!$N$145,0)+IF('Foglio deposito'!$AF$197='Foglio deposito'!AE203,'Foglio deposito'!$N$146,0)+IF('Foglio deposito'!$AF$198='Foglio deposito'!AE203,'Foglio deposito'!$N$147,0)+IF('Foglio deposito'!$AF$199='Foglio deposito'!AE203,'Foglio deposito'!$N$148,0)+IF('Foglio deposito'!$AF$200='Foglio deposito'!AE203,'Foglio deposito'!$N$149,0)+IF('Foglio deposito'!$AF$201='Foglio deposito'!AE203,'Foglio deposito'!$N$150,0)+IF('Foglio deposito'!$AF$202='Foglio deposito'!AE203,'Foglio deposito'!$N$151,0)+IF('Foglio deposito'!$AF$203='Foglio deposito'!AE203,'Foglio deposito'!$N$152,0)+IF('Foglio deposito'!$AF$204='Foglio deposito'!AE203,'Foglio deposito'!$N$153,0)+IF('Foglio deposito'!$AF$205='Foglio deposito'!AE203,'Foglio deposito'!$N$154,0)+IF('Foglio deposito'!$AF$206='Foglio deposito'!AE203,'Foglio deposito'!$N$155,0)+IF('Foglio deposito'!$AF$207='Foglio deposito'!AE203,'Foglio deposito'!$N$156,0)+IF('Foglio deposito'!$AF$208='Foglio deposito'!AE203,'Foglio deposito'!$N$157,0)+'DATI STRUTTURA'!J56</f>
        <v>0</v>
      </c>
      <c r="AK203" s="490">
        <f>'Foglio deposito'!N152</f>
        <v>0</v>
      </c>
    </row>
    <row r="204" spans="2:37" x14ac:dyDescent="0.25">
      <c r="B204" s="161"/>
      <c r="D204" s="161"/>
      <c r="G204" s="97"/>
      <c r="H204" s="97"/>
      <c r="I204" s="96"/>
      <c r="K204" s="116"/>
      <c r="L204" s="116"/>
      <c r="M204" s="115"/>
      <c r="O204" s="5"/>
      <c r="Q204" s="5"/>
      <c r="T204" s="357">
        <f>'RIPARTIZIONE FORZE SISMICHE'!E54+IF('Foglio deposito'!$AF$169='Foglio deposito'!AE204,'RIPARTIZIONE FORZE SISMICHE'!$E$64,0)+IF('Foglio deposito'!$AF$170='Foglio deposito'!AE204,'RIPARTIZIONE FORZE SISMICHE'!$E$65,0)+IF('Foglio deposito'!$AF$171='Foglio deposito'!AE204,'RIPARTIZIONE FORZE SISMICHE'!$E$66,0)+IF('Foglio deposito'!$AF$172='Foglio deposito'!AE204,'RIPARTIZIONE FORZE SISMICHE'!$E$67,0)+IF('Foglio deposito'!$AF$173='Foglio deposito'!AE204,'RIPARTIZIONE FORZE SISMICHE'!$E$68,0)+IF('Foglio deposito'!$AF$174='Foglio deposito'!AE204,'RIPARTIZIONE FORZE SISMICHE'!$E$69,0)+IF('Foglio deposito'!$AF$175='Foglio deposito'!AE204,'RIPARTIZIONE FORZE SISMICHE'!$E$70,0)+IF('Foglio deposito'!$AF$176='Foglio deposito'!AE204,'RIPARTIZIONE FORZE SISMICHE'!$E$71,0)+IF('Foglio deposito'!$AF$177='Foglio deposito'!AE204,'RIPARTIZIONE FORZE SISMICHE'!$E$72,0)+IF('Foglio deposito'!$AF$178='Foglio deposito'!AE204,'RIPARTIZIONE FORZE SISMICHE'!$E$73,0)+IF('Foglio deposito'!$AF$179='Foglio deposito'!AE204,'RIPARTIZIONE FORZE SISMICHE'!$E$74,0)+IF('Foglio deposito'!$AF$180='Foglio deposito'!AE204,'RIPARTIZIONE FORZE SISMICHE'!$E$75,0)+IF('Foglio deposito'!$AF$181='Foglio deposito'!AE204,'RIPARTIZIONE FORZE SISMICHE'!$E$76,0)+IF('Foglio deposito'!$AF$182='Foglio deposito'!AE204,'RIPARTIZIONE FORZE SISMICHE'!$E$77,0)+IF('Foglio deposito'!$AF$183='Foglio deposito'!AE204,'RIPARTIZIONE FORZE SISMICHE'!$E$78,0)+IF('Foglio deposito'!$AF$184='Foglio deposito'!AE204,'RIPARTIZIONE FORZE SISMICHE'!$E$79,0)+IF('Foglio deposito'!$AF$185='Foglio deposito'!AE204,'RIPARTIZIONE FORZE SISMICHE'!$E$80,0)+IF('Foglio deposito'!$AF$186='Foglio deposito'!AE204,'RIPARTIZIONE FORZE SISMICHE'!$E$81,0)+IF('Foglio deposito'!$AF$187='Foglio deposito'!AE204,'RIPARTIZIONE FORZE SISMICHE'!$E$82,0)+IF('Foglio deposito'!$AF$188='Foglio deposito'!AE204,'RIPARTIZIONE FORZE SISMICHE'!$E$83,0)+IF('Foglio deposito'!$AF$189='Foglio deposito'!AE204,'RIPARTIZIONE FORZE SISMICHE'!$E$84,0)+IF('Foglio deposito'!$AF$190='Foglio deposito'!AE204,'RIPARTIZIONE FORZE SISMICHE'!$E$85,0)+IF('Foglio deposito'!$AF$191='Foglio deposito'!AE204,'RIPARTIZIONE FORZE SISMICHE'!$E$86,0)+IF('Foglio deposito'!$AF$192='Foglio deposito'!AE204,'RIPARTIZIONE FORZE SISMICHE'!$E$87,0)+IF('Foglio deposito'!$AF$193='Foglio deposito'!AE204,'RIPARTIZIONE FORZE SISMICHE'!$E$88,0)+IF('Foglio deposito'!$AF$194='Foglio deposito'!AE204,'RIPARTIZIONE FORZE SISMICHE'!$E$89,0)+IF('Foglio deposito'!$AF$195='Foglio deposito'!AE204,'RIPARTIZIONE FORZE SISMICHE'!$E$90,0)+IF('Foglio deposito'!$AF$196='Foglio deposito'!AE204,'RIPARTIZIONE FORZE SISMICHE'!$E$91,0)+IF('Foglio deposito'!$AF$197='Foglio deposito'!AE204,'RIPARTIZIONE FORZE SISMICHE'!$E$92,0)+IF('Foglio deposito'!$AF$198='Foglio deposito'!AE204,'RIPARTIZIONE FORZE SISMICHE'!$E$93,0)+IF('Foglio deposito'!$AF$199='Foglio deposito'!AE204,'RIPARTIZIONE FORZE SISMICHE'!$E$94,0)+IF('Foglio deposito'!$AF$200='Foglio deposito'!AE204,'RIPARTIZIONE FORZE SISMICHE'!$E$95,0)+IF('Foglio deposito'!$AF$201='Foglio deposito'!AE204,'RIPARTIZIONE FORZE SISMICHE'!$E$96,0)+IF('Foglio deposito'!$AF$202='Foglio deposito'!AE204,'RIPARTIZIONE FORZE SISMICHE'!$E$97,0)+IF('Foglio deposito'!$AF$203='Foglio deposito'!AE204,'RIPARTIZIONE FORZE SISMICHE'!$E$98,0)+IF('Foglio deposito'!$AF$204='Foglio deposito'!AE204,'RIPARTIZIONE FORZE SISMICHE'!$E$99,0)+IF('Foglio deposito'!$AF$205='Foglio deposito'!AE204,'RIPARTIZIONE FORZE SISMICHE'!$E$100,0)+IF('Foglio deposito'!$AF$206='Foglio deposito'!AE204,'RIPARTIZIONE FORZE SISMICHE'!$E$101,0)+IF('Foglio deposito'!$AF$207='Foglio deposito'!AE204,'RIPARTIZIONE FORZE SISMICHE'!$E$102,0)+IF('Foglio deposito'!$AF$208='Foglio deposito'!AE204,'RIPARTIZIONE FORZE SISMICHE'!$E$103,0)</f>
        <v>0</v>
      </c>
      <c r="U204" s="356">
        <f>'RIPARTIZIONE FORZE SISMICHE'!F54+IF('Foglio deposito'!$AF$169='Foglio deposito'!AE204,'RIPARTIZIONE FORZE SISMICHE'!$F$64,0)+IF('Foglio deposito'!$AF$170='Foglio deposito'!AE204,'RIPARTIZIONE FORZE SISMICHE'!$F$65,0)+IF('Foglio deposito'!$AF$171='Foglio deposito'!AE204,'RIPARTIZIONE FORZE SISMICHE'!$F$66,0)+IF('Foglio deposito'!$AF$172='Foglio deposito'!AE204,'RIPARTIZIONE FORZE SISMICHE'!$F$67,0)+IF('Foglio deposito'!$AF$173='Foglio deposito'!AE204,'RIPARTIZIONE FORZE SISMICHE'!$F$68,0)+IF('Foglio deposito'!$AF$174='Foglio deposito'!AE204,'RIPARTIZIONE FORZE SISMICHE'!$F$69,0)+IF('Foglio deposito'!$AF$175='Foglio deposito'!AE204,'RIPARTIZIONE FORZE SISMICHE'!$F$70,0)+IF('Foglio deposito'!$AF$176='Foglio deposito'!AE204,'RIPARTIZIONE FORZE SISMICHE'!$F$71,0)+IF('Foglio deposito'!$AF$177='Foglio deposito'!AE204,'RIPARTIZIONE FORZE SISMICHE'!$F$72,0)+IF('Foglio deposito'!$AF$178='Foglio deposito'!AE204,'RIPARTIZIONE FORZE SISMICHE'!$F$73,0)+IF('Foglio deposito'!$AF$179='Foglio deposito'!AE204,'RIPARTIZIONE FORZE SISMICHE'!$F$74,0)+IF('Foglio deposito'!$AF$180='Foglio deposito'!AE204,'RIPARTIZIONE FORZE SISMICHE'!$F$75,0)+IF('Foglio deposito'!$AF$181='Foglio deposito'!AE204,'RIPARTIZIONE FORZE SISMICHE'!$F$76,0)+IF('Foglio deposito'!$AF$182='Foglio deposito'!AE204,'RIPARTIZIONE FORZE SISMICHE'!$F$77,0)+IF('Foglio deposito'!$AF$183='Foglio deposito'!AE204,'RIPARTIZIONE FORZE SISMICHE'!$F$78,0)+IF('Foglio deposito'!$AF$184='Foglio deposito'!AE204,'RIPARTIZIONE FORZE SISMICHE'!$F$79,0)+IF('Foglio deposito'!$AF$185='Foglio deposito'!AE204,'RIPARTIZIONE FORZE SISMICHE'!$F$80,0)+IF('Foglio deposito'!$AF$186='Foglio deposito'!AE204,'RIPARTIZIONE FORZE SISMICHE'!$F$81,0)+IF('Foglio deposito'!$AF$187='Foglio deposito'!AE204,'RIPARTIZIONE FORZE SISMICHE'!$F$82,0)+IF('Foglio deposito'!$AF$188='Foglio deposito'!AE204,'RIPARTIZIONE FORZE SISMICHE'!$F$83,0)+IF('Foglio deposito'!$AF$189='Foglio deposito'!AE204,'RIPARTIZIONE FORZE SISMICHE'!$F$84,0)+IF('Foglio deposito'!$AF$190='Foglio deposito'!AE204,'RIPARTIZIONE FORZE SISMICHE'!$F$85,0)+IF('Foglio deposito'!$AF$191='Foglio deposito'!AE204,'RIPARTIZIONE FORZE SISMICHE'!$F$86,0)+IF('Foglio deposito'!$AF$192='Foglio deposito'!AE204,'RIPARTIZIONE FORZE SISMICHE'!$F$87,0)+IF('Foglio deposito'!$AF$193='Foglio deposito'!AE204,'RIPARTIZIONE FORZE SISMICHE'!$F$88,0)+IF('Foglio deposito'!$AF$194='Foglio deposito'!AE204,'RIPARTIZIONE FORZE SISMICHE'!$F$89,0)+IF('Foglio deposito'!$AF$195='Foglio deposito'!AE204,'RIPARTIZIONE FORZE SISMICHE'!$F$90,0)+IF('Foglio deposito'!$AF$196='Foglio deposito'!AE204,'RIPARTIZIONE FORZE SISMICHE'!$F$91,0)+IF('Foglio deposito'!$AF$197='Foglio deposito'!AE204,'RIPARTIZIONE FORZE SISMICHE'!$F$92,0)+IF('Foglio deposito'!$AF$198='Foglio deposito'!AE204,'RIPARTIZIONE FORZE SISMICHE'!$F$93,0)+IF('Foglio deposito'!$AF$199='Foglio deposito'!AE204,'RIPARTIZIONE FORZE SISMICHE'!$F$94,0)+IF('Foglio deposito'!$AF$200='Foglio deposito'!AE204,'RIPARTIZIONE FORZE SISMICHE'!$F$95,0)+IF('Foglio deposito'!$AF$201='Foglio deposito'!AE204,'RIPARTIZIONE FORZE SISMICHE'!$F$96,0)+IF('Foglio deposito'!$AF$202='Foglio deposito'!AE204,'RIPARTIZIONE FORZE SISMICHE'!$F$97,0)+IF('Foglio deposito'!$AF$203='Foglio deposito'!AE204,'RIPARTIZIONE FORZE SISMICHE'!$F$98,0)+IF('Foglio deposito'!$AF$204='Foglio deposito'!AE204,'RIPARTIZIONE FORZE SISMICHE'!$F$99,0)+IF('Foglio deposito'!$AF$205='Foglio deposito'!AE204,'RIPARTIZIONE FORZE SISMICHE'!$F$100,0)+IF('Foglio deposito'!$AF$206='Foglio deposito'!AE204,'RIPARTIZIONE FORZE SISMICHE'!$F$101,0)+IF('Foglio deposito'!$AF$207='Foglio deposito'!AE204,'RIPARTIZIONE FORZE SISMICHE'!$F$102,0)+IF('Foglio deposito'!$AF$208='Foglio deposito'!AE204,'RIPARTIZIONE FORZE SISMICHE'!$F$103,0)</f>
        <v>0</v>
      </c>
      <c r="V204" s="357">
        <f>'RIPARTIZIONE FORZE SISMICHE'!G54+IF('Foglio deposito'!$AF$169='Foglio deposito'!AE204,'RIPARTIZIONE FORZE SISMICHE'!$G$64,0)+IF('Foglio deposito'!$AF$170='Foglio deposito'!AE204,'RIPARTIZIONE FORZE SISMICHE'!$G$65,0)+IF('Foglio deposito'!$AF$171='Foglio deposito'!AE204,'RIPARTIZIONE FORZE SISMICHE'!$G$66,0)+IF('Foglio deposito'!$AF$172='Foglio deposito'!AE204,'RIPARTIZIONE FORZE SISMICHE'!$G$67,0)+IF('Foglio deposito'!$AF$173='Foglio deposito'!AE204,'RIPARTIZIONE FORZE SISMICHE'!$G$68,0)+IF('Foglio deposito'!$AF$174='Foglio deposito'!AE204,'RIPARTIZIONE FORZE SISMICHE'!$G$69,0)+IF('Foglio deposito'!$AF$175='Foglio deposito'!AE204,'RIPARTIZIONE FORZE SISMICHE'!$G$70,0)+IF('Foglio deposito'!$AF$176='Foglio deposito'!AE204,'RIPARTIZIONE FORZE SISMICHE'!$G$71,0)+IF('Foglio deposito'!$AF$177='Foglio deposito'!AE204,'RIPARTIZIONE FORZE SISMICHE'!$G$72,0)+IF('Foglio deposito'!$AF$178='Foglio deposito'!AE204,'RIPARTIZIONE FORZE SISMICHE'!$G$73,0)+IF('Foglio deposito'!$AF$179='Foglio deposito'!AE204,'RIPARTIZIONE FORZE SISMICHE'!$G$74,0)+IF('Foglio deposito'!$AF$180='Foglio deposito'!AE204,'RIPARTIZIONE FORZE SISMICHE'!$G$75,0)+IF('Foglio deposito'!$AF$181='Foglio deposito'!AE204,'RIPARTIZIONE FORZE SISMICHE'!$G$76,0)+IF('Foglio deposito'!$AF$182='Foglio deposito'!AE204,'RIPARTIZIONE FORZE SISMICHE'!$G$77,0)+IF('Foglio deposito'!$AF$183='Foglio deposito'!AE204,'RIPARTIZIONE FORZE SISMICHE'!$G$78,0)+IF('Foglio deposito'!$AF$184='Foglio deposito'!AE204,'RIPARTIZIONE FORZE SISMICHE'!$G$79,0)+IF('Foglio deposito'!$AF$185='Foglio deposito'!AE204,'RIPARTIZIONE FORZE SISMICHE'!$G$80,0)+IF('Foglio deposito'!$AF$186='Foglio deposito'!AE204,'RIPARTIZIONE FORZE SISMICHE'!$G$81,0)+IF('Foglio deposito'!$AF$187='Foglio deposito'!AE204,'RIPARTIZIONE FORZE SISMICHE'!$G$82,0)+IF('Foglio deposito'!$AF$188='Foglio deposito'!AE204,'RIPARTIZIONE FORZE SISMICHE'!$G$83,0)+IF('Foglio deposito'!$AF$189='Foglio deposito'!AE204,'RIPARTIZIONE FORZE SISMICHE'!$G$84,0)+IF('Foglio deposito'!$AF$190='Foglio deposito'!AE204,'RIPARTIZIONE FORZE SISMICHE'!$G$85,0)+IF('Foglio deposito'!$AF$191='Foglio deposito'!AE204,'RIPARTIZIONE FORZE SISMICHE'!$G$86,0)+IF('Foglio deposito'!$AF$192='Foglio deposito'!AE204,'RIPARTIZIONE FORZE SISMICHE'!$G$87,0)+IF('Foglio deposito'!$AF$193='Foglio deposito'!AE204,'RIPARTIZIONE FORZE SISMICHE'!$G$88,0)+IF('Foglio deposito'!$AF$194='Foglio deposito'!AE204,'RIPARTIZIONE FORZE SISMICHE'!$G$89,0)+IF('Foglio deposito'!$AF$195='Foglio deposito'!AE204,'RIPARTIZIONE FORZE SISMICHE'!$G$90,0)+IF('Foglio deposito'!$AF$196='Foglio deposito'!AE204,'RIPARTIZIONE FORZE SISMICHE'!$G$91,0)+IF('Foglio deposito'!$AF$197='Foglio deposito'!AE204,'RIPARTIZIONE FORZE SISMICHE'!$G$92,0)+IF('Foglio deposito'!$AF$198='Foglio deposito'!AE204,'RIPARTIZIONE FORZE SISMICHE'!$G$93,0)+IF('Foglio deposito'!$AF$199='Foglio deposito'!AE204,'RIPARTIZIONE FORZE SISMICHE'!$G$94,0)+IF('Foglio deposito'!$AF$200='Foglio deposito'!AE204,'RIPARTIZIONE FORZE SISMICHE'!$G$95,0)+IF('Foglio deposito'!$AF$201='Foglio deposito'!AE204,'RIPARTIZIONE FORZE SISMICHE'!$G$96,0)+IF('Foglio deposito'!$AF$202='Foglio deposito'!AE204,'RIPARTIZIONE FORZE SISMICHE'!$G$97,0)+IF('Foglio deposito'!$AF$203='Foglio deposito'!AE204,'RIPARTIZIONE FORZE SISMICHE'!$G$98,0)+IF('Foglio deposito'!$AF$204='Foglio deposito'!AE204,'RIPARTIZIONE FORZE SISMICHE'!$G$99,0)+IF('Foglio deposito'!$AF$205='Foglio deposito'!AE204,'RIPARTIZIONE FORZE SISMICHE'!$G$100,0)+IF('Foglio deposito'!$AF$206='Foglio deposito'!AE204,'RIPARTIZIONE FORZE SISMICHE'!$G$101,0)+IF('Foglio deposito'!$AF$207='Foglio deposito'!AE204,'RIPARTIZIONE FORZE SISMICHE'!$G$102,0)+IF('Foglio deposito'!$AF$208='Foglio deposito'!AE204,'RIPARTIZIONE FORZE SISMICHE'!$G$103,0)</f>
        <v>0</v>
      </c>
      <c r="W204" s="355">
        <f>'RIPARTIZIONE FORZE SISMICHE'!H54+IF('Foglio deposito'!$AF$169='Foglio deposito'!AE204,'RIPARTIZIONE FORZE SISMICHE'!$H$64,0)+IF('Foglio deposito'!$AF$170='Foglio deposito'!AE204,'RIPARTIZIONE FORZE SISMICHE'!$H$65,0)+IF('Foglio deposito'!$AF$171='Foglio deposito'!AE204,'RIPARTIZIONE FORZE SISMICHE'!$H$66,0)+IF('Foglio deposito'!$AF$172='Foglio deposito'!AE204,'RIPARTIZIONE FORZE SISMICHE'!$H$67,0)+IF('Foglio deposito'!$AF$173='Foglio deposito'!AE204,'RIPARTIZIONE FORZE SISMICHE'!$H$67,0)+IF('Foglio deposito'!$AF$174='Foglio deposito'!AE204,'RIPARTIZIONE FORZE SISMICHE'!$H$69,0)+IF('Foglio deposito'!$AF$175='Foglio deposito'!AE204,'RIPARTIZIONE FORZE SISMICHE'!$H$70,0)+IF('Foglio deposito'!$AF$176='Foglio deposito'!AE204,'RIPARTIZIONE FORZE SISMICHE'!$H$71,0)+IF('Foglio deposito'!$AF$177='Foglio deposito'!AE204,'RIPARTIZIONE FORZE SISMICHE'!$H$72,0)+IF('Foglio deposito'!$AF$178='Foglio deposito'!AE204,'RIPARTIZIONE FORZE SISMICHE'!$H$73,0)+IF('Foglio deposito'!$AF$179='Foglio deposito'!AE204,'RIPARTIZIONE FORZE SISMICHE'!$H$74,0)+IF('Foglio deposito'!$AF$180='Foglio deposito'!AE204,'RIPARTIZIONE FORZE SISMICHE'!$H$75,0)+IF('Foglio deposito'!$AF$181='Foglio deposito'!AE204,'RIPARTIZIONE FORZE SISMICHE'!$H$76,0)+IF('Foglio deposito'!$AF$182='Foglio deposito'!AE204,'RIPARTIZIONE FORZE SISMICHE'!$H$77,0)+IF('Foglio deposito'!$AF$183='Foglio deposito'!AE204,'RIPARTIZIONE FORZE SISMICHE'!$H$78,0)+IF('Foglio deposito'!$AF$184='Foglio deposito'!AE204,'RIPARTIZIONE FORZE SISMICHE'!$H$79,0)+IF('Foglio deposito'!$AF$185='Foglio deposito'!AE204,'RIPARTIZIONE FORZE SISMICHE'!$H$80,0)+IF('Foglio deposito'!$AF$186='Foglio deposito'!AE204,'RIPARTIZIONE FORZE SISMICHE'!$H$81,0)+IF('Foglio deposito'!$AF$187='Foglio deposito'!AE204,'RIPARTIZIONE FORZE SISMICHE'!$H$82,0)+IF('Foglio deposito'!$AF$188='Foglio deposito'!AE204,'RIPARTIZIONE FORZE SISMICHE'!$H$83,0)+IF('Foglio deposito'!$AF$189='Foglio deposito'!AE204,'RIPARTIZIONE FORZE SISMICHE'!$H$84,0)+IF('Foglio deposito'!$AF$190='Foglio deposito'!AE204,'RIPARTIZIONE FORZE SISMICHE'!$H$85,0)+IF('Foglio deposito'!$AF$191='Foglio deposito'!AE204,'RIPARTIZIONE FORZE SISMICHE'!$H$86,0)+IF('Foglio deposito'!$AF$192='Foglio deposito'!AE204,'RIPARTIZIONE FORZE SISMICHE'!$H$87,0)+IF('Foglio deposito'!$AF$193='Foglio deposito'!AE204,'RIPARTIZIONE FORZE SISMICHE'!$H$88,0)+IF('Foglio deposito'!$AF$194='Foglio deposito'!AE204,'RIPARTIZIONE FORZE SISMICHE'!$H$89,0)+IF('Foglio deposito'!$AF$195='Foglio deposito'!AE204,'RIPARTIZIONE FORZE SISMICHE'!$H$90,0)+IF('Foglio deposito'!$AF$196='Foglio deposito'!AE204,'RIPARTIZIONE FORZE SISMICHE'!$H$91,0)+IF('Foglio deposito'!$AF$197='Foglio deposito'!AE204,'RIPARTIZIONE FORZE SISMICHE'!$H$92,0)+IF('Foglio deposito'!$AF$198='Foglio deposito'!AE204,'RIPARTIZIONE FORZE SISMICHE'!$H$93,0)+IF('Foglio deposito'!$AF$199='Foglio deposito'!AE204,'RIPARTIZIONE FORZE SISMICHE'!$H$94,0)+IF('Foglio deposito'!$AF$200='Foglio deposito'!AE204,'RIPARTIZIONE FORZE SISMICHE'!$H$95,0)+IF('Foglio deposito'!$AF$201='Foglio deposito'!AE204,'RIPARTIZIONE FORZE SISMICHE'!$H$96,0)+IF('Foglio deposito'!$AF$202='Foglio deposito'!AE204,'RIPARTIZIONE FORZE SISMICHE'!$H$97,0)+IF('Foglio deposito'!$AF$203='Foglio deposito'!AE204,'RIPARTIZIONE FORZE SISMICHE'!$H$98,0)+IF('Foglio deposito'!$AF$204='Foglio deposito'!AE204,'RIPARTIZIONE FORZE SISMICHE'!$H$99,0)+IF('Foglio deposito'!$AF$205='Foglio deposito'!AE204,'RIPARTIZIONE FORZE SISMICHE'!$H$100,0)+IF('Foglio deposito'!$AF$206='Foglio deposito'!AE204,'RIPARTIZIONE FORZE SISMICHE'!$H$101,0)+IF('Foglio deposito'!$AF$207='Foglio deposito'!AE204,'RIPARTIZIONE FORZE SISMICHE'!$H$102,0)+IF('Foglio deposito'!$AF$208='Foglio deposito'!AE204,'RIPARTIZIONE FORZE SISMICHE'!$H$103,0)</f>
        <v>0</v>
      </c>
      <c r="X204" s="142"/>
      <c r="Y204" s="142">
        <f>IF('Foglio deposito'!$AF$169='Foglio deposito'!AE204,'RIPARTIZIONE FORZE SISMICHE'!$G$64,0)+IF('Foglio deposito'!$AF$170='Foglio deposito'!AE204,'RIPARTIZIONE FORZE SISMICHE'!$G$65,0)+IF('Foglio deposito'!$AF$171='Foglio deposito'!AE204,'RIPARTIZIONE FORZE SISMICHE'!$G$66,0)+IF('Foglio deposito'!$AF$172='Foglio deposito'!AE204,'RIPARTIZIONE FORZE SISMICHE'!$G$67,0)+IF('Foglio deposito'!$AF$173='Foglio deposito'!AE204,'RIPARTIZIONE FORZE SISMICHE'!$G$68,0)+IF('Foglio deposito'!$AF$174='Foglio deposito'!AE204,'RIPARTIZIONE FORZE SISMICHE'!$G$69,0)+IF('Foglio deposito'!$AF$175='Foglio deposito'!AE204,'RIPARTIZIONE FORZE SISMICHE'!$G$70,0)+IF('Foglio deposito'!$AF$176='Foglio deposito'!AE204,'RIPARTIZIONE FORZE SISMICHE'!$G$71,0)+IF('Foglio deposito'!$AF$177='Foglio deposito'!AE204,'RIPARTIZIONE FORZE SISMICHE'!$G$72,0)+IF('Foglio deposito'!$AF$178='Foglio deposito'!AE204,'RIPARTIZIONE FORZE SISMICHE'!$G$73,0)+IF('Foglio deposito'!$AF$179='Foglio deposito'!AE204,'RIPARTIZIONE FORZE SISMICHE'!$G$74,0)+IF('Foglio deposito'!$AF$180='Foglio deposito'!AE204,'RIPARTIZIONE FORZE SISMICHE'!$G$75,0)+IF('Foglio deposito'!$AF$181='Foglio deposito'!AE204,'RIPARTIZIONE FORZE SISMICHE'!$G$76,0)+IF('Foglio deposito'!$AF$182='Foglio deposito'!AE204,'RIPARTIZIONE FORZE SISMICHE'!$G$77,0)+IF('Foglio deposito'!$AF$183='Foglio deposito'!AE204,'RIPARTIZIONE FORZE SISMICHE'!$G$78,0)+IF('Foglio deposito'!$AF$184='Foglio deposito'!AE204,'RIPARTIZIONE FORZE SISMICHE'!$G$79,0)+IF('Foglio deposito'!$AF$185='Foglio deposito'!AE204,'RIPARTIZIONE FORZE SISMICHE'!$G$80,0)+IF('Foglio deposito'!$AF$186='Foglio deposito'!AE204,'RIPARTIZIONE FORZE SISMICHE'!$G$81,0)+IF('Foglio deposito'!$AF$187='Foglio deposito'!AE204,'RIPARTIZIONE FORZE SISMICHE'!$G$82,0)+IF('Foglio deposito'!$AF$188='Foglio deposito'!AE204,'RIPARTIZIONE FORZE SISMICHE'!$G$83,0)+IF('Foglio deposito'!$AF$189='Foglio deposito'!AE204,'RIPARTIZIONE FORZE SISMICHE'!$G$84,0)+IF('Foglio deposito'!$AF$190='Foglio deposito'!AE204,'RIPARTIZIONE FORZE SISMICHE'!$G$85,0)+IF('Foglio deposito'!$AF$191='Foglio deposito'!AE204,'RIPARTIZIONE FORZE SISMICHE'!$G$86,0)+IF('Foglio deposito'!$AF$192='Foglio deposito'!AE204,'RIPARTIZIONE FORZE SISMICHE'!$G$87,0)+IF('Foglio deposito'!$AF$193='Foglio deposito'!AE204,'RIPARTIZIONE FORZE SISMICHE'!$G$88,0)+IF('Foglio deposito'!$AF$194='Foglio deposito'!AE204,'RIPARTIZIONE FORZE SISMICHE'!$G$89,0)+IF('Foglio deposito'!$AF$195='Foglio deposito'!AE204,'RIPARTIZIONE FORZE SISMICHE'!$G$90,0)+IF('Foglio deposito'!$AF$196='Foglio deposito'!AE204,'RIPARTIZIONE FORZE SISMICHE'!$G$91,0)+IF('Foglio deposito'!$AF$197='Foglio deposito'!AE204,'RIPARTIZIONE FORZE SISMICHE'!$G$92,0)+IF('Foglio deposito'!$AF$198='Foglio deposito'!AE204,'RIPARTIZIONE FORZE SISMICHE'!$G$93,0)+IF('Foglio deposito'!$AF$199='Foglio deposito'!AE204,'RIPARTIZIONE FORZE SISMICHE'!$G$94,0)+IF('Foglio deposito'!$AF$200='Foglio deposito'!AE204,'RIPARTIZIONE FORZE SISMICHE'!$G$95,0)+IF('Foglio deposito'!$AF$201='Foglio deposito'!AE204,'RIPARTIZIONE FORZE SISMICHE'!$G$96,0)+IF('Foglio deposito'!$AF$202='Foglio deposito'!AE204,'RIPARTIZIONE FORZE SISMICHE'!$G$97,0)+IF('Foglio deposito'!$AF$203='Foglio deposito'!AE204,'RIPARTIZIONE FORZE SISMICHE'!$G$98,0)+IF('Foglio deposito'!$AF$204='Foglio deposito'!AE204,'RIPARTIZIONE FORZE SISMICHE'!$G$99,0)+IF('Foglio deposito'!$AF$205='Foglio deposito'!AE204,'RIPARTIZIONE FORZE SISMICHE'!$G$100,0)+IF('Foglio deposito'!$AF$206='Foglio deposito'!AE204,'RIPARTIZIONE FORZE SISMICHE'!$G$101,0)+IF('Foglio deposito'!$AF$207='Foglio deposito'!AE204,'RIPARTIZIONE FORZE SISMICHE'!$G$102,0)+IF('Foglio deposito'!$AF$208='Foglio deposito'!AE204,'RIPARTIZIONE FORZE SISMICHE'!$G$103,0)</f>
        <v>0</v>
      </c>
      <c r="Z204" s="142">
        <f>IF('Foglio deposito'!$AF$169='Foglio deposito'!AE204,'RIPARTIZIONE FORZE SISMICHE'!$H$64,0)+IF('Foglio deposito'!$AF$170='Foglio deposito'!AE204,'RIPARTIZIONE FORZE SISMICHE'!$H$65,0)+IF('Foglio deposito'!$AF$171='Foglio deposito'!AE204,'RIPARTIZIONE FORZE SISMICHE'!$H$66,0)+IF('Foglio deposito'!$AF$172='Foglio deposito'!AE204,'RIPARTIZIONE FORZE SISMICHE'!$H$67,0)+IF('Foglio deposito'!$AF$173='Foglio deposito'!AE204,'RIPARTIZIONE FORZE SISMICHE'!$H$67,0)+IF('Foglio deposito'!$AF$174='Foglio deposito'!AE204,'RIPARTIZIONE FORZE SISMICHE'!$H$69,0)+IF('Foglio deposito'!$AF$175='Foglio deposito'!AE204,'RIPARTIZIONE FORZE SISMICHE'!$H$70,0)+IF('Foglio deposito'!$AF$176='Foglio deposito'!AE204,'RIPARTIZIONE FORZE SISMICHE'!$H$71,0)+IF('Foglio deposito'!$AF$177='Foglio deposito'!AE204,'RIPARTIZIONE FORZE SISMICHE'!$H$72,0)+IF('Foglio deposito'!$AF$178='Foglio deposito'!AE204,'RIPARTIZIONE FORZE SISMICHE'!$H$73,0)+IF('Foglio deposito'!$AF$179='Foglio deposito'!AE204,'RIPARTIZIONE FORZE SISMICHE'!$H$74,0)+IF('Foglio deposito'!$AF$180='Foglio deposito'!AE204,'RIPARTIZIONE FORZE SISMICHE'!$H$75,0)+IF('Foglio deposito'!$AF$181='Foglio deposito'!AE204,'RIPARTIZIONE FORZE SISMICHE'!$H$76,0)+IF('Foglio deposito'!$AF$182='Foglio deposito'!AE204,'RIPARTIZIONE FORZE SISMICHE'!$H$77,0)+IF('Foglio deposito'!$AF$183='Foglio deposito'!AE204,'RIPARTIZIONE FORZE SISMICHE'!$H$78,0)+IF('Foglio deposito'!$AF$184='Foglio deposito'!AE204,'RIPARTIZIONE FORZE SISMICHE'!$H$79,0)+IF('Foglio deposito'!$AF$185='Foglio deposito'!AE204,'RIPARTIZIONE FORZE SISMICHE'!$H$80,0)+IF('Foglio deposito'!$AF$186='Foglio deposito'!AE204,'RIPARTIZIONE FORZE SISMICHE'!$H$81,0)+IF('Foglio deposito'!$AF$187='Foglio deposito'!AE204,'RIPARTIZIONE FORZE SISMICHE'!$H$82,0)+IF('Foglio deposito'!$AF$188='Foglio deposito'!AE204,'RIPARTIZIONE FORZE SISMICHE'!$H$83,0)+IF('Foglio deposito'!$AF$189='Foglio deposito'!AE204,'RIPARTIZIONE FORZE SISMICHE'!$H$84,0)+IF('Foglio deposito'!$AF$190='Foglio deposito'!AE204,'RIPARTIZIONE FORZE SISMICHE'!$H$85,0)+IF('Foglio deposito'!$AF$191='Foglio deposito'!AE204,'RIPARTIZIONE FORZE SISMICHE'!$H$86,0)+IF('Foglio deposito'!$AF$192='Foglio deposito'!AE204,'RIPARTIZIONE FORZE SISMICHE'!$H$87,0)+IF('Foglio deposito'!$AF$193='Foglio deposito'!AE204,'RIPARTIZIONE FORZE SISMICHE'!$H$88,0)+IF('Foglio deposito'!$AF$194='Foglio deposito'!AE204,'RIPARTIZIONE FORZE SISMICHE'!$H$89,0)+IF('Foglio deposito'!$AF$195='Foglio deposito'!AE204,'RIPARTIZIONE FORZE SISMICHE'!$H$90,0)+IF('Foglio deposito'!$AF$196='Foglio deposito'!AE204,'RIPARTIZIONE FORZE SISMICHE'!$H$91,0)+IF('Foglio deposito'!$AF$197='Foglio deposito'!AE204,'RIPARTIZIONE FORZE SISMICHE'!$H$92,0)+IF('Foglio deposito'!$AF$198='Foglio deposito'!AE204,'RIPARTIZIONE FORZE SISMICHE'!$H$93,0)+IF('Foglio deposito'!$AF$199='Foglio deposito'!AE204,'RIPARTIZIONE FORZE SISMICHE'!$H$94,0)+IF('Foglio deposito'!$AF$200='Foglio deposito'!AE204,'RIPARTIZIONE FORZE SISMICHE'!$H$95,0)+IF('Foglio deposito'!$AF$201='Foglio deposito'!AE204,'RIPARTIZIONE FORZE SISMICHE'!$H$96,0)+IF('Foglio deposito'!$AF$202='Foglio deposito'!AE204,'RIPARTIZIONE FORZE SISMICHE'!$H$97,0)+IF('Foglio deposito'!$AF$203='Foglio deposito'!AE204,'RIPARTIZIONE FORZE SISMICHE'!$H$98,0)+IF('Foglio deposito'!$AF$204='Foglio deposito'!AE204,'RIPARTIZIONE FORZE SISMICHE'!$H$99,0)+IF('Foglio deposito'!$AF$205='Foglio deposito'!AE204,'RIPARTIZIONE FORZE SISMICHE'!$H$100,0)+IF('Foglio deposito'!$AF$206='Foglio deposito'!AE204,'RIPARTIZIONE FORZE SISMICHE'!$H$101,0)+IF('Foglio deposito'!$AF$207='Foglio deposito'!AE204,'RIPARTIZIONE FORZE SISMICHE'!$H$102,0)+IF('Foglio deposito'!$AF$208='Foglio deposito'!AE204,'RIPARTIZIONE FORZE SISMICHE'!$H$103,0)</f>
        <v>0</v>
      </c>
      <c r="AB204" s="354">
        <f>'DATI STRUTTURA'!B56</f>
        <v>35</v>
      </c>
      <c r="AC204" s="359">
        <f>'DATI STRUTTURA'!H105</f>
        <v>0</v>
      </c>
      <c r="AE204" s="362">
        <f>'DATI STRUTTURA'!B57</f>
        <v>36</v>
      </c>
      <c r="AF204" s="364">
        <f>'DATI STRUTTURA'!H106</f>
        <v>0</v>
      </c>
      <c r="AJ204" s="490">
        <f>IF('Foglio deposito'!$AF$169='Foglio deposito'!AE204,'Foglio deposito'!$N$118,0)+IF('Foglio deposito'!$AF$170='Foglio deposito'!AE204,'Foglio deposito'!$N$119,0)+IF('Foglio deposito'!$AF$171='Foglio deposito'!AE204,'Foglio deposito'!$N$120,0)+IF('Foglio deposito'!$AF$172='Foglio deposito'!AE204,'Foglio deposito'!$N$121,0)+IF('Foglio deposito'!$AF$173='Foglio deposito'!AE204,'Foglio deposito'!$N$122,0)+IF('Foglio deposito'!$AF$174='Foglio deposito'!AE204,'Foglio deposito'!$N$123,0)+IF('Foglio deposito'!$AF$175='Foglio deposito'!AE204,'Foglio deposito'!$N$124,0)+IF('Foglio deposito'!$AF$176='Foglio deposito'!AE204,'Foglio deposito'!$N$125,0)+IF('Foglio deposito'!$AF$177='Foglio deposito'!AE204,'Foglio deposito'!$N$126,0)+IF('Foglio deposito'!$AF$178='Foglio deposito'!AE204,'Foglio deposito'!$N$127,0)+IF('Foglio deposito'!$AF$179='Foglio deposito'!AE204,'Foglio deposito'!$N$128,0)+IF('Foglio deposito'!$AF$180='Foglio deposito'!AE204,'Foglio deposito'!$N$129,0)+IF('Foglio deposito'!$AF$181='Foglio deposito'!AE204,'Foglio deposito'!$N$130,0)+IF('Foglio deposito'!$AF$182='Foglio deposito'!AE204,'Foglio deposito'!$N$131,0)+IF('Foglio deposito'!$AF$183='Foglio deposito'!AE204,'Foglio deposito'!$N$132,0)+IF('Foglio deposito'!$AF$184='Foglio deposito'!AE204,'Foglio deposito'!$N$133,0)+IF('Foglio deposito'!$AF$185='Foglio deposito'!AE204,'Foglio deposito'!$N$134,0)+IF('Foglio deposito'!$AF$186='Foglio deposito'!AE204,'Foglio deposito'!$N$135,0)+IF('Foglio deposito'!$AF$187='Foglio deposito'!AE204,'Foglio deposito'!$N$136,0)+IF('Foglio deposito'!$AF$188='Foglio deposito'!AE204,'Foglio deposito'!$N$137,0)+IF('Foglio deposito'!$AF$189='Foglio deposito'!AE204,'Foglio deposito'!$N$138,0)+IF('Foglio deposito'!$AF$190='Foglio deposito'!AE204,'Foglio deposito'!$N$139,0)+IF('Foglio deposito'!$AF$191='Foglio deposito'!AE204,'Foglio deposito'!$N$140,0)+IF('Foglio deposito'!$AF$192='Foglio deposito'!AE204,'Foglio deposito'!$N$141,0)+IF('Foglio deposito'!$AF$193='Foglio deposito'!AE204,'Foglio deposito'!$N$142,0)+IF('Foglio deposito'!$AF$194='Foglio deposito'!AE204,'Foglio deposito'!$N$144,0)+IF('Foglio deposito'!$AF$195='Foglio deposito'!AE204,'Foglio deposito'!$N$143,0)+IF('Foglio deposito'!$AF$196='Foglio deposito'!AE204,'Foglio deposito'!$N$145,0)+IF('Foglio deposito'!$AF$197='Foglio deposito'!AE204,'Foglio deposito'!$N$146,0)+IF('Foglio deposito'!$AF$198='Foglio deposito'!AE204,'Foglio deposito'!$N$147,0)+IF('Foglio deposito'!$AF$199='Foglio deposito'!AE204,'Foglio deposito'!$N$148,0)+IF('Foglio deposito'!$AF$200='Foglio deposito'!AE204,'Foglio deposito'!$N$149,0)+IF('Foglio deposito'!$AF$201='Foglio deposito'!AE204,'Foglio deposito'!$N$150,0)+IF('Foglio deposito'!$AF$202='Foglio deposito'!AE204,'Foglio deposito'!$N$151,0)+IF('Foglio deposito'!$AF$203='Foglio deposito'!AE204,'Foglio deposito'!$N$152,0)+IF('Foglio deposito'!$AF$204='Foglio deposito'!AE204,'Foglio deposito'!$N$153,0)+IF('Foglio deposito'!$AF$205='Foglio deposito'!AE204,'Foglio deposito'!$N$154,0)+IF('Foglio deposito'!$AF$206='Foglio deposito'!AE204,'Foglio deposito'!$N$155,0)+IF('Foglio deposito'!$AF$207='Foglio deposito'!AE204,'Foglio deposito'!$N$156,0)+IF('Foglio deposito'!$AF$208='Foglio deposito'!AE204,'Foglio deposito'!$N$157,0)+'DATI STRUTTURA'!J57</f>
        <v>0</v>
      </c>
      <c r="AK204" s="490">
        <f>'Foglio deposito'!N153</f>
        <v>0</v>
      </c>
    </row>
    <row r="205" spans="2:37" x14ac:dyDescent="0.25">
      <c r="B205" s="161"/>
      <c r="D205" s="161"/>
      <c r="G205" s="97"/>
      <c r="H205" s="97"/>
      <c r="I205" s="96"/>
      <c r="K205" s="116"/>
      <c r="L205" s="116"/>
      <c r="M205" s="115"/>
      <c r="O205" s="5"/>
      <c r="Q205" s="5"/>
      <c r="T205" s="357">
        <f>'RIPARTIZIONE FORZE SISMICHE'!E55+IF('Foglio deposito'!$AF$169='Foglio deposito'!AE205,'RIPARTIZIONE FORZE SISMICHE'!$E$64,0)+IF('Foglio deposito'!$AF$170='Foglio deposito'!AE205,'RIPARTIZIONE FORZE SISMICHE'!$E$65,0)+IF('Foglio deposito'!$AF$171='Foglio deposito'!AE205,'RIPARTIZIONE FORZE SISMICHE'!$E$66,0)+IF('Foglio deposito'!$AF$172='Foglio deposito'!AE205,'RIPARTIZIONE FORZE SISMICHE'!$E$67,0)+IF('Foglio deposito'!$AF$173='Foglio deposito'!AE205,'RIPARTIZIONE FORZE SISMICHE'!$E$68,0)+IF('Foglio deposito'!$AF$174='Foglio deposito'!AE205,'RIPARTIZIONE FORZE SISMICHE'!$E$69,0)+IF('Foglio deposito'!$AF$175='Foglio deposito'!AE205,'RIPARTIZIONE FORZE SISMICHE'!$E$70,0)+IF('Foglio deposito'!$AF$176='Foglio deposito'!AE205,'RIPARTIZIONE FORZE SISMICHE'!$E$71,0)+IF('Foglio deposito'!$AF$177='Foglio deposito'!AE205,'RIPARTIZIONE FORZE SISMICHE'!$E$72,0)+IF('Foglio deposito'!$AF$178='Foglio deposito'!AE205,'RIPARTIZIONE FORZE SISMICHE'!$E$73,0)+IF('Foglio deposito'!$AF$179='Foglio deposito'!AE205,'RIPARTIZIONE FORZE SISMICHE'!$E$74,0)+IF('Foglio deposito'!$AF$180='Foglio deposito'!AE205,'RIPARTIZIONE FORZE SISMICHE'!$E$75,0)+IF('Foglio deposito'!$AF$181='Foglio deposito'!AE205,'RIPARTIZIONE FORZE SISMICHE'!$E$76,0)+IF('Foglio deposito'!$AF$182='Foglio deposito'!AE205,'RIPARTIZIONE FORZE SISMICHE'!$E$77,0)+IF('Foglio deposito'!$AF$183='Foglio deposito'!AE205,'RIPARTIZIONE FORZE SISMICHE'!$E$78,0)+IF('Foglio deposito'!$AF$184='Foglio deposito'!AE205,'RIPARTIZIONE FORZE SISMICHE'!$E$79,0)+IF('Foglio deposito'!$AF$185='Foglio deposito'!AE205,'RIPARTIZIONE FORZE SISMICHE'!$E$80,0)+IF('Foglio deposito'!$AF$186='Foglio deposito'!AE205,'RIPARTIZIONE FORZE SISMICHE'!$E$81,0)+IF('Foglio deposito'!$AF$187='Foglio deposito'!AE205,'RIPARTIZIONE FORZE SISMICHE'!$E$82,0)+IF('Foglio deposito'!$AF$188='Foglio deposito'!AE205,'RIPARTIZIONE FORZE SISMICHE'!$E$83,0)+IF('Foglio deposito'!$AF$189='Foglio deposito'!AE205,'RIPARTIZIONE FORZE SISMICHE'!$E$84,0)+IF('Foglio deposito'!$AF$190='Foglio deposito'!AE205,'RIPARTIZIONE FORZE SISMICHE'!$E$85,0)+IF('Foglio deposito'!$AF$191='Foglio deposito'!AE205,'RIPARTIZIONE FORZE SISMICHE'!$E$86,0)+IF('Foglio deposito'!$AF$192='Foglio deposito'!AE205,'RIPARTIZIONE FORZE SISMICHE'!$E$87,0)+IF('Foglio deposito'!$AF$193='Foglio deposito'!AE205,'RIPARTIZIONE FORZE SISMICHE'!$E$88,0)+IF('Foglio deposito'!$AF$194='Foglio deposito'!AE205,'RIPARTIZIONE FORZE SISMICHE'!$E$89,0)+IF('Foglio deposito'!$AF$195='Foglio deposito'!AE205,'RIPARTIZIONE FORZE SISMICHE'!$E$90,0)+IF('Foglio deposito'!$AF$196='Foglio deposito'!AE205,'RIPARTIZIONE FORZE SISMICHE'!$E$91,0)+IF('Foglio deposito'!$AF$197='Foglio deposito'!AE205,'RIPARTIZIONE FORZE SISMICHE'!$E$92,0)+IF('Foglio deposito'!$AF$198='Foglio deposito'!AE205,'RIPARTIZIONE FORZE SISMICHE'!$E$93,0)+IF('Foglio deposito'!$AF$199='Foglio deposito'!AE205,'RIPARTIZIONE FORZE SISMICHE'!$E$94,0)+IF('Foglio deposito'!$AF$200='Foglio deposito'!AE205,'RIPARTIZIONE FORZE SISMICHE'!$E$95,0)+IF('Foglio deposito'!$AF$201='Foglio deposito'!AE205,'RIPARTIZIONE FORZE SISMICHE'!$E$96,0)+IF('Foglio deposito'!$AF$202='Foglio deposito'!AE205,'RIPARTIZIONE FORZE SISMICHE'!$E$97,0)+IF('Foglio deposito'!$AF$203='Foglio deposito'!AE205,'RIPARTIZIONE FORZE SISMICHE'!$E$98,0)+IF('Foglio deposito'!$AF$204='Foglio deposito'!AE205,'RIPARTIZIONE FORZE SISMICHE'!$E$99,0)+IF('Foglio deposito'!$AF$205='Foglio deposito'!AE205,'RIPARTIZIONE FORZE SISMICHE'!$E$100,0)+IF('Foglio deposito'!$AF$206='Foglio deposito'!AE205,'RIPARTIZIONE FORZE SISMICHE'!$E$101,0)+IF('Foglio deposito'!$AF$207='Foglio deposito'!AE205,'RIPARTIZIONE FORZE SISMICHE'!$E$102,0)+IF('Foglio deposito'!$AF$208='Foglio deposito'!AE205,'RIPARTIZIONE FORZE SISMICHE'!$E$103,0)</f>
        <v>0</v>
      </c>
      <c r="U205" s="356">
        <f>'RIPARTIZIONE FORZE SISMICHE'!F55+IF('Foglio deposito'!$AF$169='Foglio deposito'!AE205,'RIPARTIZIONE FORZE SISMICHE'!$F$64,0)+IF('Foglio deposito'!$AF$170='Foglio deposito'!AE205,'RIPARTIZIONE FORZE SISMICHE'!$F$65,0)+IF('Foglio deposito'!$AF$171='Foglio deposito'!AE205,'RIPARTIZIONE FORZE SISMICHE'!$F$66,0)+IF('Foglio deposito'!$AF$172='Foglio deposito'!AE205,'RIPARTIZIONE FORZE SISMICHE'!$F$67,0)+IF('Foglio deposito'!$AF$173='Foglio deposito'!AE205,'RIPARTIZIONE FORZE SISMICHE'!$F$68,0)+IF('Foglio deposito'!$AF$174='Foglio deposito'!AE205,'RIPARTIZIONE FORZE SISMICHE'!$F$69,0)+IF('Foglio deposito'!$AF$175='Foglio deposito'!AE205,'RIPARTIZIONE FORZE SISMICHE'!$F$70,0)+IF('Foglio deposito'!$AF$176='Foglio deposito'!AE205,'RIPARTIZIONE FORZE SISMICHE'!$F$71,0)+IF('Foglio deposito'!$AF$177='Foglio deposito'!AE205,'RIPARTIZIONE FORZE SISMICHE'!$F$72,0)+IF('Foglio deposito'!$AF$178='Foglio deposito'!AE205,'RIPARTIZIONE FORZE SISMICHE'!$F$73,0)+IF('Foglio deposito'!$AF$179='Foglio deposito'!AE205,'RIPARTIZIONE FORZE SISMICHE'!$F$74,0)+IF('Foglio deposito'!$AF$180='Foglio deposito'!AE205,'RIPARTIZIONE FORZE SISMICHE'!$F$75,0)+IF('Foglio deposito'!$AF$181='Foglio deposito'!AE205,'RIPARTIZIONE FORZE SISMICHE'!$F$76,0)+IF('Foglio deposito'!$AF$182='Foglio deposito'!AE205,'RIPARTIZIONE FORZE SISMICHE'!$F$77,0)+IF('Foglio deposito'!$AF$183='Foglio deposito'!AE205,'RIPARTIZIONE FORZE SISMICHE'!$F$78,0)+IF('Foglio deposito'!$AF$184='Foglio deposito'!AE205,'RIPARTIZIONE FORZE SISMICHE'!$F$79,0)+IF('Foglio deposito'!$AF$185='Foglio deposito'!AE205,'RIPARTIZIONE FORZE SISMICHE'!$F$80,0)+IF('Foglio deposito'!$AF$186='Foglio deposito'!AE205,'RIPARTIZIONE FORZE SISMICHE'!$F$81,0)+IF('Foglio deposito'!$AF$187='Foglio deposito'!AE205,'RIPARTIZIONE FORZE SISMICHE'!$F$82,0)+IF('Foglio deposito'!$AF$188='Foglio deposito'!AE205,'RIPARTIZIONE FORZE SISMICHE'!$F$83,0)+IF('Foglio deposito'!$AF$189='Foglio deposito'!AE205,'RIPARTIZIONE FORZE SISMICHE'!$F$84,0)+IF('Foglio deposito'!$AF$190='Foglio deposito'!AE205,'RIPARTIZIONE FORZE SISMICHE'!$F$85,0)+IF('Foglio deposito'!$AF$191='Foglio deposito'!AE205,'RIPARTIZIONE FORZE SISMICHE'!$F$86,0)+IF('Foglio deposito'!$AF$192='Foglio deposito'!AE205,'RIPARTIZIONE FORZE SISMICHE'!$F$87,0)+IF('Foglio deposito'!$AF$193='Foglio deposito'!AE205,'RIPARTIZIONE FORZE SISMICHE'!$F$88,0)+IF('Foglio deposito'!$AF$194='Foglio deposito'!AE205,'RIPARTIZIONE FORZE SISMICHE'!$F$89,0)+IF('Foglio deposito'!$AF$195='Foglio deposito'!AE205,'RIPARTIZIONE FORZE SISMICHE'!$F$90,0)+IF('Foglio deposito'!$AF$196='Foglio deposito'!AE205,'RIPARTIZIONE FORZE SISMICHE'!$F$91,0)+IF('Foglio deposito'!$AF$197='Foglio deposito'!AE205,'RIPARTIZIONE FORZE SISMICHE'!$F$92,0)+IF('Foglio deposito'!$AF$198='Foglio deposito'!AE205,'RIPARTIZIONE FORZE SISMICHE'!$F$93,0)+IF('Foglio deposito'!$AF$199='Foglio deposito'!AE205,'RIPARTIZIONE FORZE SISMICHE'!$F$94,0)+IF('Foglio deposito'!$AF$200='Foglio deposito'!AE205,'RIPARTIZIONE FORZE SISMICHE'!$F$95,0)+IF('Foglio deposito'!$AF$201='Foglio deposito'!AE205,'RIPARTIZIONE FORZE SISMICHE'!$F$96,0)+IF('Foglio deposito'!$AF$202='Foglio deposito'!AE205,'RIPARTIZIONE FORZE SISMICHE'!$F$97,0)+IF('Foglio deposito'!$AF$203='Foglio deposito'!AE205,'RIPARTIZIONE FORZE SISMICHE'!$F$98,0)+IF('Foglio deposito'!$AF$204='Foglio deposito'!AE205,'RIPARTIZIONE FORZE SISMICHE'!$F$99,0)+IF('Foglio deposito'!$AF$205='Foglio deposito'!AE205,'RIPARTIZIONE FORZE SISMICHE'!$F$100,0)+IF('Foglio deposito'!$AF$206='Foglio deposito'!AE205,'RIPARTIZIONE FORZE SISMICHE'!$F$101,0)+IF('Foglio deposito'!$AF$207='Foglio deposito'!AE205,'RIPARTIZIONE FORZE SISMICHE'!$F$102,0)+IF('Foglio deposito'!$AF$208='Foglio deposito'!AE205,'RIPARTIZIONE FORZE SISMICHE'!$F$103,0)</f>
        <v>0</v>
      </c>
      <c r="V205" s="357">
        <f>'RIPARTIZIONE FORZE SISMICHE'!G55+IF('Foglio deposito'!$AF$169='Foglio deposito'!AE205,'RIPARTIZIONE FORZE SISMICHE'!$G$64,0)+IF('Foglio deposito'!$AF$170='Foglio deposito'!AE205,'RIPARTIZIONE FORZE SISMICHE'!$G$65,0)+IF('Foglio deposito'!$AF$171='Foglio deposito'!AE205,'RIPARTIZIONE FORZE SISMICHE'!$G$66,0)+IF('Foglio deposito'!$AF$172='Foglio deposito'!AE205,'RIPARTIZIONE FORZE SISMICHE'!$G$67,0)+IF('Foglio deposito'!$AF$173='Foglio deposito'!AE205,'RIPARTIZIONE FORZE SISMICHE'!$G$68,0)+IF('Foglio deposito'!$AF$174='Foglio deposito'!AE205,'RIPARTIZIONE FORZE SISMICHE'!$G$69,0)+IF('Foglio deposito'!$AF$175='Foglio deposito'!AE205,'RIPARTIZIONE FORZE SISMICHE'!$G$70,0)+IF('Foglio deposito'!$AF$176='Foglio deposito'!AE205,'RIPARTIZIONE FORZE SISMICHE'!$G$71,0)+IF('Foglio deposito'!$AF$177='Foglio deposito'!AE205,'RIPARTIZIONE FORZE SISMICHE'!$G$72,0)+IF('Foglio deposito'!$AF$178='Foglio deposito'!AE205,'RIPARTIZIONE FORZE SISMICHE'!$G$73,0)+IF('Foglio deposito'!$AF$179='Foglio deposito'!AE205,'RIPARTIZIONE FORZE SISMICHE'!$G$74,0)+IF('Foglio deposito'!$AF$180='Foglio deposito'!AE205,'RIPARTIZIONE FORZE SISMICHE'!$G$75,0)+IF('Foglio deposito'!$AF$181='Foglio deposito'!AE205,'RIPARTIZIONE FORZE SISMICHE'!$G$76,0)+IF('Foglio deposito'!$AF$182='Foglio deposito'!AE205,'RIPARTIZIONE FORZE SISMICHE'!$G$77,0)+IF('Foglio deposito'!$AF$183='Foglio deposito'!AE205,'RIPARTIZIONE FORZE SISMICHE'!$G$78,0)+IF('Foglio deposito'!$AF$184='Foglio deposito'!AE205,'RIPARTIZIONE FORZE SISMICHE'!$G$79,0)+IF('Foglio deposito'!$AF$185='Foglio deposito'!AE205,'RIPARTIZIONE FORZE SISMICHE'!$G$80,0)+IF('Foglio deposito'!$AF$186='Foglio deposito'!AE205,'RIPARTIZIONE FORZE SISMICHE'!$G$81,0)+IF('Foglio deposito'!$AF$187='Foglio deposito'!AE205,'RIPARTIZIONE FORZE SISMICHE'!$G$82,0)+IF('Foglio deposito'!$AF$188='Foglio deposito'!AE205,'RIPARTIZIONE FORZE SISMICHE'!$G$83,0)+IF('Foglio deposito'!$AF$189='Foglio deposito'!AE205,'RIPARTIZIONE FORZE SISMICHE'!$G$84,0)+IF('Foglio deposito'!$AF$190='Foglio deposito'!AE205,'RIPARTIZIONE FORZE SISMICHE'!$G$85,0)+IF('Foglio deposito'!$AF$191='Foglio deposito'!AE205,'RIPARTIZIONE FORZE SISMICHE'!$G$86,0)+IF('Foglio deposito'!$AF$192='Foglio deposito'!AE205,'RIPARTIZIONE FORZE SISMICHE'!$G$87,0)+IF('Foglio deposito'!$AF$193='Foglio deposito'!AE205,'RIPARTIZIONE FORZE SISMICHE'!$G$88,0)+IF('Foglio deposito'!$AF$194='Foglio deposito'!AE205,'RIPARTIZIONE FORZE SISMICHE'!$G$89,0)+IF('Foglio deposito'!$AF$195='Foglio deposito'!AE205,'RIPARTIZIONE FORZE SISMICHE'!$G$90,0)+IF('Foglio deposito'!$AF$196='Foglio deposito'!AE205,'RIPARTIZIONE FORZE SISMICHE'!$G$91,0)+IF('Foglio deposito'!$AF$197='Foglio deposito'!AE205,'RIPARTIZIONE FORZE SISMICHE'!$G$92,0)+IF('Foglio deposito'!$AF$198='Foglio deposito'!AE205,'RIPARTIZIONE FORZE SISMICHE'!$G$93,0)+IF('Foglio deposito'!$AF$199='Foglio deposito'!AE205,'RIPARTIZIONE FORZE SISMICHE'!$G$94,0)+IF('Foglio deposito'!$AF$200='Foglio deposito'!AE205,'RIPARTIZIONE FORZE SISMICHE'!$G$95,0)+IF('Foglio deposito'!$AF$201='Foglio deposito'!AE205,'RIPARTIZIONE FORZE SISMICHE'!$G$96,0)+IF('Foglio deposito'!$AF$202='Foglio deposito'!AE205,'RIPARTIZIONE FORZE SISMICHE'!$G$97,0)+IF('Foglio deposito'!$AF$203='Foglio deposito'!AE205,'RIPARTIZIONE FORZE SISMICHE'!$G$98,0)+IF('Foglio deposito'!$AF$204='Foglio deposito'!AE205,'RIPARTIZIONE FORZE SISMICHE'!$G$99,0)+IF('Foglio deposito'!$AF$205='Foglio deposito'!AE205,'RIPARTIZIONE FORZE SISMICHE'!$G$100,0)+IF('Foglio deposito'!$AF$206='Foglio deposito'!AE205,'RIPARTIZIONE FORZE SISMICHE'!$G$101,0)+IF('Foglio deposito'!$AF$207='Foglio deposito'!AE205,'RIPARTIZIONE FORZE SISMICHE'!$G$102,0)+IF('Foglio deposito'!$AF$208='Foglio deposito'!AE205,'RIPARTIZIONE FORZE SISMICHE'!$G$103,0)</f>
        <v>0</v>
      </c>
      <c r="W205" s="355">
        <f>'RIPARTIZIONE FORZE SISMICHE'!H55+IF('Foglio deposito'!$AF$169='Foglio deposito'!AE205,'RIPARTIZIONE FORZE SISMICHE'!$H$64,0)+IF('Foglio deposito'!$AF$170='Foglio deposito'!AE205,'RIPARTIZIONE FORZE SISMICHE'!$H$65,0)+IF('Foglio deposito'!$AF$171='Foglio deposito'!AE205,'RIPARTIZIONE FORZE SISMICHE'!$H$66,0)+IF('Foglio deposito'!$AF$172='Foglio deposito'!AE205,'RIPARTIZIONE FORZE SISMICHE'!$H$67,0)+IF('Foglio deposito'!$AF$173='Foglio deposito'!AE205,'RIPARTIZIONE FORZE SISMICHE'!$H$67,0)+IF('Foglio deposito'!$AF$174='Foglio deposito'!AE205,'RIPARTIZIONE FORZE SISMICHE'!$H$69,0)+IF('Foglio deposito'!$AF$175='Foglio deposito'!AE205,'RIPARTIZIONE FORZE SISMICHE'!$H$70,0)+IF('Foglio deposito'!$AF$176='Foglio deposito'!AE205,'RIPARTIZIONE FORZE SISMICHE'!$H$71,0)+IF('Foglio deposito'!$AF$177='Foglio deposito'!AE205,'RIPARTIZIONE FORZE SISMICHE'!$H$72,0)+IF('Foglio deposito'!$AF$178='Foglio deposito'!AE205,'RIPARTIZIONE FORZE SISMICHE'!$H$73,0)+IF('Foglio deposito'!$AF$179='Foglio deposito'!AE205,'RIPARTIZIONE FORZE SISMICHE'!$H$74,0)+IF('Foglio deposito'!$AF$180='Foglio deposito'!AE205,'RIPARTIZIONE FORZE SISMICHE'!$H$75,0)+IF('Foglio deposito'!$AF$181='Foglio deposito'!AE205,'RIPARTIZIONE FORZE SISMICHE'!$H$76,0)+IF('Foglio deposito'!$AF$182='Foglio deposito'!AE205,'RIPARTIZIONE FORZE SISMICHE'!$H$77,0)+IF('Foglio deposito'!$AF$183='Foglio deposito'!AE205,'RIPARTIZIONE FORZE SISMICHE'!$H$78,0)+IF('Foglio deposito'!$AF$184='Foglio deposito'!AE205,'RIPARTIZIONE FORZE SISMICHE'!$H$79,0)+IF('Foglio deposito'!$AF$185='Foglio deposito'!AE205,'RIPARTIZIONE FORZE SISMICHE'!$H$80,0)+IF('Foglio deposito'!$AF$186='Foglio deposito'!AE205,'RIPARTIZIONE FORZE SISMICHE'!$H$81,0)+IF('Foglio deposito'!$AF$187='Foglio deposito'!AE205,'RIPARTIZIONE FORZE SISMICHE'!$H$82,0)+IF('Foglio deposito'!$AF$188='Foglio deposito'!AE205,'RIPARTIZIONE FORZE SISMICHE'!$H$83,0)+IF('Foglio deposito'!$AF$189='Foglio deposito'!AE205,'RIPARTIZIONE FORZE SISMICHE'!$H$84,0)+IF('Foglio deposito'!$AF$190='Foglio deposito'!AE205,'RIPARTIZIONE FORZE SISMICHE'!$H$85,0)+IF('Foglio deposito'!$AF$191='Foglio deposito'!AE205,'RIPARTIZIONE FORZE SISMICHE'!$H$86,0)+IF('Foglio deposito'!$AF$192='Foglio deposito'!AE205,'RIPARTIZIONE FORZE SISMICHE'!$H$87,0)+IF('Foglio deposito'!$AF$193='Foglio deposito'!AE205,'RIPARTIZIONE FORZE SISMICHE'!$H$88,0)+IF('Foglio deposito'!$AF$194='Foglio deposito'!AE205,'RIPARTIZIONE FORZE SISMICHE'!$H$89,0)+IF('Foglio deposito'!$AF$195='Foglio deposito'!AE205,'RIPARTIZIONE FORZE SISMICHE'!$H$90,0)+IF('Foglio deposito'!$AF$196='Foglio deposito'!AE205,'RIPARTIZIONE FORZE SISMICHE'!$H$91,0)+IF('Foglio deposito'!$AF$197='Foglio deposito'!AE205,'RIPARTIZIONE FORZE SISMICHE'!$H$92,0)+IF('Foglio deposito'!$AF$198='Foglio deposito'!AE205,'RIPARTIZIONE FORZE SISMICHE'!$H$93,0)+IF('Foglio deposito'!$AF$199='Foglio deposito'!AE205,'RIPARTIZIONE FORZE SISMICHE'!$H$94,0)+IF('Foglio deposito'!$AF$200='Foglio deposito'!AE205,'RIPARTIZIONE FORZE SISMICHE'!$H$95,0)+IF('Foglio deposito'!$AF$201='Foglio deposito'!AE205,'RIPARTIZIONE FORZE SISMICHE'!$H$96,0)+IF('Foglio deposito'!$AF$202='Foglio deposito'!AE205,'RIPARTIZIONE FORZE SISMICHE'!$H$97,0)+IF('Foglio deposito'!$AF$203='Foglio deposito'!AE205,'RIPARTIZIONE FORZE SISMICHE'!$H$98,0)+IF('Foglio deposito'!$AF$204='Foglio deposito'!AE205,'RIPARTIZIONE FORZE SISMICHE'!$H$99,0)+IF('Foglio deposito'!$AF$205='Foglio deposito'!AE205,'RIPARTIZIONE FORZE SISMICHE'!$H$100,0)+IF('Foglio deposito'!$AF$206='Foglio deposito'!AE205,'RIPARTIZIONE FORZE SISMICHE'!$H$101,0)+IF('Foglio deposito'!$AF$207='Foglio deposito'!AE205,'RIPARTIZIONE FORZE SISMICHE'!$H$102,0)+IF('Foglio deposito'!$AF$208='Foglio deposito'!AE205,'RIPARTIZIONE FORZE SISMICHE'!$H$103,0)</f>
        <v>0</v>
      </c>
      <c r="X205" s="142"/>
      <c r="Y205" s="142">
        <f>IF('Foglio deposito'!$AF$169='Foglio deposito'!AE205,'RIPARTIZIONE FORZE SISMICHE'!$G$64,0)+IF('Foglio deposito'!$AF$170='Foglio deposito'!AE205,'RIPARTIZIONE FORZE SISMICHE'!$G$65,0)+IF('Foglio deposito'!$AF$171='Foglio deposito'!AE205,'RIPARTIZIONE FORZE SISMICHE'!$G$66,0)+IF('Foglio deposito'!$AF$172='Foglio deposito'!AE205,'RIPARTIZIONE FORZE SISMICHE'!$G$67,0)+IF('Foglio deposito'!$AF$173='Foglio deposito'!AE205,'RIPARTIZIONE FORZE SISMICHE'!$G$68,0)+IF('Foglio deposito'!$AF$174='Foglio deposito'!AE205,'RIPARTIZIONE FORZE SISMICHE'!$G$69,0)+IF('Foglio deposito'!$AF$175='Foglio deposito'!AE205,'RIPARTIZIONE FORZE SISMICHE'!$G$70,0)+IF('Foglio deposito'!$AF$176='Foglio deposito'!AE205,'RIPARTIZIONE FORZE SISMICHE'!$G$71,0)+IF('Foglio deposito'!$AF$177='Foglio deposito'!AE205,'RIPARTIZIONE FORZE SISMICHE'!$G$72,0)+IF('Foglio deposito'!$AF$178='Foglio deposito'!AE205,'RIPARTIZIONE FORZE SISMICHE'!$G$73,0)+IF('Foglio deposito'!$AF$179='Foglio deposito'!AE205,'RIPARTIZIONE FORZE SISMICHE'!$G$74,0)+IF('Foglio deposito'!$AF$180='Foglio deposito'!AE205,'RIPARTIZIONE FORZE SISMICHE'!$G$75,0)+IF('Foglio deposito'!$AF$181='Foglio deposito'!AE205,'RIPARTIZIONE FORZE SISMICHE'!$G$76,0)+IF('Foglio deposito'!$AF$182='Foglio deposito'!AE205,'RIPARTIZIONE FORZE SISMICHE'!$G$77,0)+IF('Foglio deposito'!$AF$183='Foglio deposito'!AE205,'RIPARTIZIONE FORZE SISMICHE'!$G$78,0)+IF('Foglio deposito'!$AF$184='Foglio deposito'!AE205,'RIPARTIZIONE FORZE SISMICHE'!$G$79,0)+IF('Foglio deposito'!$AF$185='Foglio deposito'!AE205,'RIPARTIZIONE FORZE SISMICHE'!$G$80,0)+IF('Foglio deposito'!$AF$186='Foglio deposito'!AE205,'RIPARTIZIONE FORZE SISMICHE'!$G$81,0)+IF('Foglio deposito'!$AF$187='Foglio deposito'!AE205,'RIPARTIZIONE FORZE SISMICHE'!$G$82,0)+IF('Foglio deposito'!$AF$188='Foglio deposito'!AE205,'RIPARTIZIONE FORZE SISMICHE'!$G$83,0)+IF('Foglio deposito'!$AF$189='Foglio deposito'!AE205,'RIPARTIZIONE FORZE SISMICHE'!$G$84,0)+IF('Foglio deposito'!$AF$190='Foglio deposito'!AE205,'RIPARTIZIONE FORZE SISMICHE'!$G$85,0)+IF('Foglio deposito'!$AF$191='Foglio deposito'!AE205,'RIPARTIZIONE FORZE SISMICHE'!$G$86,0)+IF('Foglio deposito'!$AF$192='Foglio deposito'!AE205,'RIPARTIZIONE FORZE SISMICHE'!$G$87,0)+IF('Foglio deposito'!$AF$193='Foglio deposito'!AE205,'RIPARTIZIONE FORZE SISMICHE'!$G$88,0)+IF('Foglio deposito'!$AF$194='Foglio deposito'!AE205,'RIPARTIZIONE FORZE SISMICHE'!$G$89,0)+IF('Foglio deposito'!$AF$195='Foglio deposito'!AE205,'RIPARTIZIONE FORZE SISMICHE'!$G$90,0)+IF('Foglio deposito'!$AF$196='Foglio deposito'!AE205,'RIPARTIZIONE FORZE SISMICHE'!$G$91,0)+IF('Foglio deposito'!$AF$197='Foglio deposito'!AE205,'RIPARTIZIONE FORZE SISMICHE'!$G$92,0)+IF('Foglio deposito'!$AF$198='Foglio deposito'!AE205,'RIPARTIZIONE FORZE SISMICHE'!$G$93,0)+IF('Foglio deposito'!$AF$199='Foglio deposito'!AE205,'RIPARTIZIONE FORZE SISMICHE'!$G$94,0)+IF('Foglio deposito'!$AF$200='Foglio deposito'!AE205,'RIPARTIZIONE FORZE SISMICHE'!$G$95,0)+IF('Foglio deposito'!$AF$201='Foglio deposito'!AE205,'RIPARTIZIONE FORZE SISMICHE'!$G$96,0)+IF('Foglio deposito'!$AF$202='Foglio deposito'!AE205,'RIPARTIZIONE FORZE SISMICHE'!$G$97,0)+IF('Foglio deposito'!$AF$203='Foglio deposito'!AE205,'RIPARTIZIONE FORZE SISMICHE'!$G$98,0)+IF('Foglio deposito'!$AF$204='Foglio deposito'!AE205,'RIPARTIZIONE FORZE SISMICHE'!$G$99,0)+IF('Foglio deposito'!$AF$205='Foglio deposito'!AE205,'RIPARTIZIONE FORZE SISMICHE'!$G$100,0)+IF('Foglio deposito'!$AF$206='Foglio deposito'!AE205,'RIPARTIZIONE FORZE SISMICHE'!$G$101,0)+IF('Foglio deposito'!$AF$207='Foglio deposito'!AE205,'RIPARTIZIONE FORZE SISMICHE'!$G$102,0)+IF('Foglio deposito'!$AF$208='Foglio deposito'!AE205,'RIPARTIZIONE FORZE SISMICHE'!$G$103,0)</f>
        <v>0</v>
      </c>
      <c r="Z205" s="142">
        <f>IF('Foglio deposito'!$AF$169='Foglio deposito'!AE205,'RIPARTIZIONE FORZE SISMICHE'!$H$64,0)+IF('Foglio deposito'!$AF$170='Foglio deposito'!AE205,'RIPARTIZIONE FORZE SISMICHE'!$H$65,0)+IF('Foglio deposito'!$AF$171='Foglio deposito'!AE205,'RIPARTIZIONE FORZE SISMICHE'!$H$66,0)+IF('Foglio deposito'!$AF$172='Foglio deposito'!AE205,'RIPARTIZIONE FORZE SISMICHE'!$H$67,0)+IF('Foglio deposito'!$AF$173='Foglio deposito'!AE205,'RIPARTIZIONE FORZE SISMICHE'!$H$67,0)+IF('Foglio deposito'!$AF$174='Foglio deposito'!AE205,'RIPARTIZIONE FORZE SISMICHE'!$H$69,0)+IF('Foglio deposito'!$AF$175='Foglio deposito'!AE205,'RIPARTIZIONE FORZE SISMICHE'!$H$70,0)+IF('Foglio deposito'!$AF$176='Foglio deposito'!AE205,'RIPARTIZIONE FORZE SISMICHE'!$H$71,0)+IF('Foglio deposito'!$AF$177='Foglio deposito'!AE205,'RIPARTIZIONE FORZE SISMICHE'!$H$72,0)+IF('Foglio deposito'!$AF$178='Foglio deposito'!AE205,'RIPARTIZIONE FORZE SISMICHE'!$H$73,0)+IF('Foglio deposito'!$AF$179='Foglio deposito'!AE205,'RIPARTIZIONE FORZE SISMICHE'!$H$74,0)+IF('Foglio deposito'!$AF$180='Foglio deposito'!AE205,'RIPARTIZIONE FORZE SISMICHE'!$H$75,0)+IF('Foglio deposito'!$AF$181='Foglio deposito'!AE205,'RIPARTIZIONE FORZE SISMICHE'!$H$76,0)+IF('Foglio deposito'!$AF$182='Foglio deposito'!AE205,'RIPARTIZIONE FORZE SISMICHE'!$H$77,0)+IF('Foglio deposito'!$AF$183='Foglio deposito'!AE205,'RIPARTIZIONE FORZE SISMICHE'!$H$78,0)+IF('Foglio deposito'!$AF$184='Foglio deposito'!AE205,'RIPARTIZIONE FORZE SISMICHE'!$H$79,0)+IF('Foglio deposito'!$AF$185='Foglio deposito'!AE205,'RIPARTIZIONE FORZE SISMICHE'!$H$80,0)+IF('Foglio deposito'!$AF$186='Foglio deposito'!AE205,'RIPARTIZIONE FORZE SISMICHE'!$H$81,0)+IF('Foglio deposito'!$AF$187='Foglio deposito'!AE205,'RIPARTIZIONE FORZE SISMICHE'!$H$82,0)+IF('Foglio deposito'!$AF$188='Foglio deposito'!AE205,'RIPARTIZIONE FORZE SISMICHE'!$H$83,0)+IF('Foglio deposito'!$AF$189='Foglio deposito'!AE205,'RIPARTIZIONE FORZE SISMICHE'!$H$84,0)+IF('Foglio deposito'!$AF$190='Foglio deposito'!AE205,'RIPARTIZIONE FORZE SISMICHE'!$H$85,0)+IF('Foglio deposito'!$AF$191='Foglio deposito'!AE205,'RIPARTIZIONE FORZE SISMICHE'!$H$86,0)+IF('Foglio deposito'!$AF$192='Foglio deposito'!AE205,'RIPARTIZIONE FORZE SISMICHE'!$H$87,0)+IF('Foglio deposito'!$AF$193='Foglio deposito'!AE205,'RIPARTIZIONE FORZE SISMICHE'!$H$88,0)+IF('Foglio deposito'!$AF$194='Foglio deposito'!AE205,'RIPARTIZIONE FORZE SISMICHE'!$H$89,0)+IF('Foglio deposito'!$AF$195='Foglio deposito'!AE205,'RIPARTIZIONE FORZE SISMICHE'!$H$90,0)+IF('Foglio deposito'!$AF$196='Foglio deposito'!AE205,'RIPARTIZIONE FORZE SISMICHE'!$H$91,0)+IF('Foglio deposito'!$AF$197='Foglio deposito'!AE205,'RIPARTIZIONE FORZE SISMICHE'!$H$92,0)+IF('Foglio deposito'!$AF$198='Foglio deposito'!AE205,'RIPARTIZIONE FORZE SISMICHE'!$H$93,0)+IF('Foglio deposito'!$AF$199='Foglio deposito'!AE205,'RIPARTIZIONE FORZE SISMICHE'!$H$94,0)+IF('Foglio deposito'!$AF$200='Foglio deposito'!AE205,'RIPARTIZIONE FORZE SISMICHE'!$H$95,0)+IF('Foglio deposito'!$AF$201='Foglio deposito'!AE205,'RIPARTIZIONE FORZE SISMICHE'!$H$96,0)+IF('Foglio deposito'!$AF$202='Foglio deposito'!AE205,'RIPARTIZIONE FORZE SISMICHE'!$H$97,0)+IF('Foglio deposito'!$AF$203='Foglio deposito'!AE205,'RIPARTIZIONE FORZE SISMICHE'!$H$98,0)+IF('Foglio deposito'!$AF$204='Foglio deposito'!AE205,'RIPARTIZIONE FORZE SISMICHE'!$H$99,0)+IF('Foglio deposito'!$AF$205='Foglio deposito'!AE205,'RIPARTIZIONE FORZE SISMICHE'!$H$100,0)+IF('Foglio deposito'!$AF$206='Foglio deposito'!AE205,'RIPARTIZIONE FORZE SISMICHE'!$H$101,0)+IF('Foglio deposito'!$AF$207='Foglio deposito'!AE205,'RIPARTIZIONE FORZE SISMICHE'!$H$102,0)+IF('Foglio deposito'!$AF$208='Foglio deposito'!AE205,'RIPARTIZIONE FORZE SISMICHE'!$H$103,0)</f>
        <v>0</v>
      </c>
      <c r="AB205" s="354">
        <f>'DATI STRUTTURA'!B57</f>
        <v>36</v>
      </c>
      <c r="AC205" s="359">
        <f>'DATI STRUTTURA'!H106</f>
        <v>0</v>
      </c>
      <c r="AE205" s="362">
        <f>'DATI STRUTTURA'!B58</f>
        <v>37</v>
      </c>
      <c r="AF205" s="364">
        <f>'DATI STRUTTURA'!H107</f>
        <v>0</v>
      </c>
      <c r="AJ205" s="490">
        <f>IF('Foglio deposito'!$AF$169='Foglio deposito'!AE205,'Foglio deposito'!$N$118,0)+IF('Foglio deposito'!$AF$170='Foglio deposito'!AE205,'Foglio deposito'!$N$119,0)+IF('Foglio deposito'!$AF$171='Foglio deposito'!AE205,'Foglio deposito'!$N$120,0)+IF('Foglio deposito'!$AF$172='Foglio deposito'!AE205,'Foglio deposito'!$N$121,0)+IF('Foglio deposito'!$AF$173='Foglio deposito'!AE205,'Foglio deposito'!$N$122,0)+IF('Foglio deposito'!$AF$174='Foglio deposito'!AE205,'Foglio deposito'!$N$123,0)+IF('Foglio deposito'!$AF$175='Foglio deposito'!AE205,'Foglio deposito'!$N$124,0)+IF('Foglio deposito'!$AF$176='Foglio deposito'!AE205,'Foglio deposito'!$N$125,0)+IF('Foglio deposito'!$AF$177='Foglio deposito'!AE205,'Foglio deposito'!$N$126,0)+IF('Foglio deposito'!$AF$178='Foglio deposito'!AE205,'Foglio deposito'!$N$127,0)+IF('Foglio deposito'!$AF$179='Foglio deposito'!AE205,'Foglio deposito'!$N$128,0)+IF('Foglio deposito'!$AF$180='Foglio deposito'!AE205,'Foglio deposito'!$N$129,0)+IF('Foglio deposito'!$AF$181='Foglio deposito'!AE205,'Foglio deposito'!$N$130,0)+IF('Foglio deposito'!$AF$182='Foglio deposito'!AE205,'Foglio deposito'!$N$131,0)+IF('Foglio deposito'!$AF$183='Foglio deposito'!AE205,'Foglio deposito'!$N$132,0)+IF('Foglio deposito'!$AF$184='Foglio deposito'!AE205,'Foglio deposito'!$N$133,0)+IF('Foglio deposito'!$AF$185='Foglio deposito'!AE205,'Foglio deposito'!$N$134,0)+IF('Foglio deposito'!$AF$186='Foglio deposito'!AE205,'Foglio deposito'!$N$135,0)+IF('Foglio deposito'!$AF$187='Foglio deposito'!AE205,'Foglio deposito'!$N$136,0)+IF('Foglio deposito'!$AF$188='Foglio deposito'!AE205,'Foglio deposito'!$N$137,0)+IF('Foglio deposito'!$AF$189='Foglio deposito'!AE205,'Foglio deposito'!$N$138,0)+IF('Foglio deposito'!$AF$190='Foglio deposito'!AE205,'Foglio deposito'!$N$139,0)+IF('Foglio deposito'!$AF$191='Foglio deposito'!AE205,'Foglio deposito'!$N$140,0)+IF('Foglio deposito'!$AF$192='Foglio deposito'!AE205,'Foglio deposito'!$N$141,0)+IF('Foglio deposito'!$AF$193='Foglio deposito'!AE205,'Foglio deposito'!$N$142,0)+IF('Foglio deposito'!$AF$194='Foglio deposito'!AE205,'Foglio deposito'!$N$144,0)+IF('Foglio deposito'!$AF$195='Foglio deposito'!AE205,'Foglio deposito'!$N$143,0)+IF('Foglio deposito'!$AF$196='Foglio deposito'!AE205,'Foglio deposito'!$N$145,0)+IF('Foglio deposito'!$AF$197='Foglio deposito'!AE205,'Foglio deposito'!$N$146,0)+IF('Foglio deposito'!$AF$198='Foglio deposito'!AE205,'Foglio deposito'!$N$147,0)+IF('Foglio deposito'!$AF$199='Foglio deposito'!AE205,'Foglio deposito'!$N$148,0)+IF('Foglio deposito'!$AF$200='Foglio deposito'!AE205,'Foglio deposito'!$N$149,0)+IF('Foglio deposito'!$AF$201='Foglio deposito'!AE205,'Foglio deposito'!$N$150,0)+IF('Foglio deposito'!$AF$202='Foglio deposito'!AE205,'Foglio deposito'!$N$151,0)+IF('Foglio deposito'!$AF$203='Foglio deposito'!AE205,'Foglio deposito'!$N$152,0)+IF('Foglio deposito'!$AF$204='Foglio deposito'!AE205,'Foglio deposito'!$N$153,0)+IF('Foglio deposito'!$AF$205='Foglio deposito'!AE205,'Foglio deposito'!$N$154,0)+IF('Foglio deposito'!$AF$206='Foglio deposito'!AE205,'Foglio deposito'!$N$155,0)+IF('Foglio deposito'!$AF$207='Foglio deposito'!AE205,'Foglio deposito'!$N$156,0)+IF('Foglio deposito'!$AF$208='Foglio deposito'!AE205,'Foglio deposito'!$N$157,0)+'DATI STRUTTURA'!J58</f>
        <v>0</v>
      </c>
      <c r="AK205" s="490">
        <f>'Foglio deposito'!N154</f>
        <v>0</v>
      </c>
    </row>
    <row r="206" spans="2:37" x14ac:dyDescent="0.25">
      <c r="B206" s="161"/>
      <c r="D206" s="161"/>
      <c r="G206" s="97"/>
      <c r="H206" s="97"/>
      <c r="I206" s="96"/>
      <c r="K206" s="116"/>
      <c r="L206" s="116"/>
      <c r="M206" s="115"/>
      <c r="O206" s="5"/>
      <c r="Q206" s="5"/>
      <c r="T206" s="357">
        <f>'RIPARTIZIONE FORZE SISMICHE'!E56+IF('Foglio deposito'!$AF$169='Foglio deposito'!AE206,'RIPARTIZIONE FORZE SISMICHE'!$E$64,0)+IF('Foglio deposito'!$AF$170='Foglio deposito'!AE206,'RIPARTIZIONE FORZE SISMICHE'!$E$65,0)+IF('Foglio deposito'!$AF$171='Foglio deposito'!AE206,'RIPARTIZIONE FORZE SISMICHE'!$E$66,0)+IF('Foglio deposito'!$AF$172='Foglio deposito'!AE206,'RIPARTIZIONE FORZE SISMICHE'!$E$67,0)+IF('Foglio deposito'!$AF$173='Foglio deposito'!AE206,'RIPARTIZIONE FORZE SISMICHE'!$E$68,0)+IF('Foglio deposito'!$AF$174='Foglio deposito'!AE206,'RIPARTIZIONE FORZE SISMICHE'!$E$69,0)+IF('Foglio deposito'!$AF$175='Foglio deposito'!AE206,'RIPARTIZIONE FORZE SISMICHE'!$E$70,0)+IF('Foglio deposito'!$AF$176='Foglio deposito'!AE206,'RIPARTIZIONE FORZE SISMICHE'!$E$71,0)+IF('Foglio deposito'!$AF$177='Foglio deposito'!AE206,'RIPARTIZIONE FORZE SISMICHE'!$E$72,0)+IF('Foglio deposito'!$AF$178='Foglio deposito'!AE206,'RIPARTIZIONE FORZE SISMICHE'!$E$73,0)+IF('Foglio deposito'!$AF$179='Foglio deposito'!AE206,'RIPARTIZIONE FORZE SISMICHE'!$E$74,0)+IF('Foglio deposito'!$AF$180='Foglio deposito'!AE206,'RIPARTIZIONE FORZE SISMICHE'!$E$75,0)+IF('Foglio deposito'!$AF$181='Foglio deposito'!AE206,'RIPARTIZIONE FORZE SISMICHE'!$E$76,0)+IF('Foglio deposito'!$AF$182='Foglio deposito'!AE206,'RIPARTIZIONE FORZE SISMICHE'!$E$77,0)+IF('Foglio deposito'!$AF$183='Foglio deposito'!AE206,'RIPARTIZIONE FORZE SISMICHE'!$E$78,0)+IF('Foglio deposito'!$AF$184='Foglio deposito'!AE206,'RIPARTIZIONE FORZE SISMICHE'!$E$79,0)+IF('Foglio deposito'!$AF$185='Foglio deposito'!AE206,'RIPARTIZIONE FORZE SISMICHE'!$E$80,0)+IF('Foglio deposito'!$AF$186='Foglio deposito'!AE206,'RIPARTIZIONE FORZE SISMICHE'!$E$81,0)+IF('Foglio deposito'!$AF$187='Foglio deposito'!AE206,'RIPARTIZIONE FORZE SISMICHE'!$E$82,0)+IF('Foglio deposito'!$AF$188='Foglio deposito'!AE206,'RIPARTIZIONE FORZE SISMICHE'!$E$83,0)+IF('Foglio deposito'!$AF$189='Foglio deposito'!AE206,'RIPARTIZIONE FORZE SISMICHE'!$E$84,0)+IF('Foglio deposito'!$AF$190='Foglio deposito'!AE206,'RIPARTIZIONE FORZE SISMICHE'!$E$85,0)+IF('Foglio deposito'!$AF$191='Foglio deposito'!AE206,'RIPARTIZIONE FORZE SISMICHE'!$E$86,0)+IF('Foglio deposito'!$AF$192='Foglio deposito'!AE206,'RIPARTIZIONE FORZE SISMICHE'!$E$87,0)+IF('Foglio deposito'!$AF$193='Foglio deposito'!AE206,'RIPARTIZIONE FORZE SISMICHE'!$E$88,0)+IF('Foglio deposito'!$AF$194='Foglio deposito'!AE206,'RIPARTIZIONE FORZE SISMICHE'!$E$89,0)+IF('Foglio deposito'!$AF$195='Foglio deposito'!AE206,'RIPARTIZIONE FORZE SISMICHE'!$E$90,0)+IF('Foglio deposito'!$AF$196='Foglio deposito'!AE206,'RIPARTIZIONE FORZE SISMICHE'!$E$91,0)+IF('Foglio deposito'!$AF$197='Foglio deposito'!AE206,'RIPARTIZIONE FORZE SISMICHE'!$E$92,0)+IF('Foglio deposito'!$AF$198='Foglio deposito'!AE206,'RIPARTIZIONE FORZE SISMICHE'!$E$93,0)+IF('Foglio deposito'!$AF$199='Foglio deposito'!AE206,'RIPARTIZIONE FORZE SISMICHE'!$E$94,0)+IF('Foglio deposito'!$AF$200='Foglio deposito'!AE206,'RIPARTIZIONE FORZE SISMICHE'!$E$95,0)+IF('Foglio deposito'!$AF$201='Foglio deposito'!AE206,'RIPARTIZIONE FORZE SISMICHE'!$E$96,0)+IF('Foglio deposito'!$AF$202='Foglio deposito'!AE206,'RIPARTIZIONE FORZE SISMICHE'!$E$97,0)+IF('Foglio deposito'!$AF$203='Foglio deposito'!AE206,'RIPARTIZIONE FORZE SISMICHE'!$E$98,0)+IF('Foglio deposito'!$AF$204='Foglio deposito'!AE206,'RIPARTIZIONE FORZE SISMICHE'!$E$99,0)+IF('Foglio deposito'!$AF$205='Foglio deposito'!AE206,'RIPARTIZIONE FORZE SISMICHE'!$E$100,0)+IF('Foglio deposito'!$AF$206='Foglio deposito'!AE206,'RIPARTIZIONE FORZE SISMICHE'!$E$101,0)+IF('Foglio deposito'!$AF$207='Foglio deposito'!AE206,'RIPARTIZIONE FORZE SISMICHE'!$E$102,0)+IF('Foglio deposito'!$AF$208='Foglio deposito'!AE206,'RIPARTIZIONE FORZE SISMICHE'!$E$103,0)</f>
        <v>0</v>
      </c>
      <c r="U206" s="356">
        <f>'RIPARTIZIONE FORZE SISMICHE'!F56+IF('Foglio deposito'!$AF$169='Foglio deposito'!AE206,'RIPARTIZIONE FORZE SISMICHE'!$F$64,0)+IF('Foglio deposito'!$AF$170='Foglio deposito'!AE206,'RIPARTIZIONE FORZE SISMICHE'!$F$65,0)+IF('Foglio deposito'!$AF$171='Foglio deposito'!AE206,'RIPARTIZIONE FORZE SISMICHE'!$F$66,0)+IF('Foglio deposito'!$AF$172='Foglio deposito'!AE206,'RIPARTIZIONE FORZE SISMICHE'!$F$67,0)+IF('Foglio deposito'!$AF$173='Foglio deposito'!AE206,'RIPARTIZIONE FORZE SISMICHE'!$F$68,0)+IF('Foglio deposito'!$AF$174='Foglio deposito'!AE206,'RIPARTIZIONE FORZE SISMICHE'!$F$69,0)+IF('Foglio deposito'!$AF$175='Foglio deposito'!AE206,'RIPARTIZIONE FORZE SISMICHE'!$F$70,0)+IF('Foglio deposito'!$AF$176='Foglio deposito'!AE206,'RIPARTIZIONE FORZE SISMICHE'!$F$71,0)+IF('Foglio deposito'!$AF$177='Foglio deposito'!AE206,'RIPARTIZIONE FORZE SISMICHE'!$F$72,0)+IF('Foglio deposito'!$AF$178='Foglio deposito'!AE206,'RIPARTIZIONE FORZE SISMICHE'!$F$73,0)+IF('Foglio deposito'!$AF$179='Foglio deposito'!AE206,'RIPARTIZIONE FORZE SISMICHE'!$F$74,0)+IF('Foglio deposito'!$AF$180='Foglio deposito'!AE206,'RIPARTIZIONE FORZE SISMICHE'!$F$75,0)+IF('Foglio deposito'!$AF$181='Foglio deposito'!AE206,'RIPARTIZIONE FORZE SISMICHE'!$F$76,0)+IF('Foglio deposito'!$AF$182='Foglio deposito'!AE206,'RIPARTIZIONE FORZE SISMICHE'!$F$77,0)+IF('Foglio deposito'!$AF$183='Foglio deposito'!AE206,'RIPARTIZIONE FORZE SISMICHE'!$F$78,0)+IF('Foglio deposito'!$AF$184='Foglio deposito'!AE206,'RIPARTIZIONE FORZE SISMICHE'!$F$79,0)+IF('Foglio deposito'!$AF$185='Foglio deposito'!AE206,'RIPARTIZIONE FORZE SISMICHE'!$F$80,0)+IF('Foglio deposito'!$AF$186='Foglio deposito'!AE206,'RIPARTIZIONE FORZE SISMICHE'!$F$81,0)+IF('Foglio deposito'!$AF$187='Foglio deposito'!AE206,'RIPARTIZIONE FORZE SISMICHE'!$F$82,0)+IF('Foglio deposito'!$AF$188='Foglio deposito'!AE206,'RIPARTIZIONE FORZE SISMICHE'!$F$83,0)+IF('Foglio deposito'!$AF$189='Foglio deposito'!AE206,'RIPARTIZIONE FORZE SISMICHE'!$F$84,0)+IF('Foglio deposito'!$AF$190='Foglio deposito'!AE206,'RIPARTIZIONE FORZE SISMICHE'!$F$85,0)+IF('Foglio deposito'!$AF$191='Foglio deposito'!AE206,'RIPARTIZIONE FORZE SISMICHE'!$F$86,0)+IF('Foglio deposito'!$AF$192='Foglio deposito'!AE206,'RIPARTIZIONE FORZE SISMICHE'!$F$87,0)+IF('Foglio deposito'!$AF$193='Foglio deposito'!AE206,'RIPARTIZIONE FORZE SISMICHE'!$F$88,0)+IF('Foglio deposito'!$AF$194='Foglio deposito'!AE206,'RIPARTIZIONE FORZE SISMICHE'!$F$89,0)+IF('Foglio deposito'!$AF$195='Foglio deposito'!AE206,'RIPARTIZIONE FORZE SISMICHE'!$F$90,0)+IF('Foglio deposito'!$AF$196='Foglio deposito'!AE206,'RIPARTIZIONE FORZE SISMICHE'!$F$91,0)+IF('Foglio deposito'!$AF$197='Foglio deposito'!AE206,'RIPARTIZIONE FORZE SISMICHE'!$F$92,0)+IF('Foglio deposito'!$AF$198='Foglio deposito'!AE206,'RIPARTIZIONE FORZE SISMICHE'!$F$93,0)+IF('Foglio deposito'!$AF$199='Foglio deposito'!AE206,'RIPARTIZIONE FORZE SISMICHE'!$F$94,0)+IF('Foglio deposito'!$AF$200='Foglio deposito'!AE206,'RIPARTIZIONE FORZE SISMICHE'!$F$95,0)+IF('Foglio deposito'!$AF$201='Foglio deposito'!AE206,'RIPARTIZIONE FORZE SISMICHE'!$F$96,0)+IF('Foglio deposito'!$AF$202='Foglio deposito'!AE206,'RIPARTIZIONE FORZE SISMICHE'!$F$97,0)+IF('Foglio deposito'!$AF$203='Foglio deposito'!AE206,'RIPARTIZIONE FORZE SISMICHE'!$F$98,0)+IF('Foglio deposito'!$AF$204='Foglio deposito'!AE206,'RIPARTIZIONE FORZE SISMICHE'!$F$99,0)+IF('Foglio deposito'!$AF$205='Foglio deposito'!AE206,'RIPARTIZIONE FORZE SISMICHE'!$F$100,0)+IF('Foglio deposito'!$AF$206='Foglio deposito'!AE206,'RIPARTIZIONE FORZE SISMICHE'!$F$101,0)+IF('Foglio deposito'!$AF$207='Foglio deposito'!AE206,'RIPARTIZIONE FORZE SISMICHE'!$F$102,0)+IF('Foglio deposito'!$AF$208='Foglio deposito'!AE206,'RIPARTIZIONE FORZE SISMICHE'!$F$103,0)</f>
        <v>0</v>
      </c>
      <c r="V206" s="357">
        <f>'RIPARTIZIONE FORZE SISMICHE'!G56+IF('Foglio deposito'!$AF$169='Foglio deposito'!AE206,'RIPARTIZIONE FORZE SISMICHE'!$G$64,0)+IF('Foglio deposito'!$AF$170='Foglio deposito'!AE206,'RIPARTIZIONE FORZE SISMICHE'!$G$65,0)+IF('Foglio deposito'!$AF$171='Foglio deposito'!AE206,'RIPARTIZIONE FORZE SISMICHE'!$G$66,0)+IF('Foglio deposito'!$AF$172='Foglio deposito'!AE206,'RIPARTIZIONE FORZE SISMICHE'!$G$67,0)+IF('Foglio deposito'!$AF$173='Foglio deposito'!AE206,'RIPARTIZIONE FORZE SISMICHE'!$G$68,0)+IF('Foglio deposito'!$AF$174='Foglio deposito'!AE206,'RIPARTIZIONE FORZE SISMICHE'!$G$69,0)+IF('Foglio deposito'!$AF$175='Foglio deposito'!AE206,'RIPARTIZIONE FORZE SISMICHE'!$G$70,0)+IF('Foglio deposito'!$AF$176='Foglio deposito'!AE206,'RIPARTIZIONE FORZE SISMICHE'!$G$71,0)+IF('Foglio deposito'!$AF$177='Foglio deposito'!AE206,'RIPARTIZIONE FORZE SISMICHE'!$G$72,0)+IF('Foglio deposito'!$AF$178='Foglio deposito'!AE206,'RIPARTIZIONE FORZE SISMICHE'!$G$73,0)+IF('Foglio deposito'!$AF$179='Foglio deposito'!AE206,'RIPARTIZIONE FORZE SISMICHE'!$G$74,0)+IF('Foglio deposito'!$AF$180='Foglio deposito'!AE206,'RIPARTIZIONE FORZE SISMICHE'!$G$75,0)+IF('Foglio deposito'!$AF$181='Foglio deposito'!AE206,'RIPARTIZIONE FORZE SISMICHE'!$G$76,0)+IF('Foglio deposito'!$AF$182='Foglio deposito'!AE206,'RIPARTIZIONE FORZE SISMICHE'!$G$77,0)+IF('Foglio deposito'!$AF$183='Foglio deposito'!AE206,'RIPARTIZIONE FORZE SISMICHE'!$G$78,0)+IF('Foglio deposito'!$AF$184='Foglio deposito'!AE206,'RIPARTIZIONE FORZE SISMICHE'!$G$79,0)+IF('Foglio deposito'!$AF$185='Foglio deposito'!AE206,'RIPARTIZIONE FORZE SISMICHE'!$G$80,0)+IF('Foglio deposito'!$AF$186='Foglio deposito'!AE206,'RIPARTIZIONE FORZE SISMICHE'!$G$81,0)+IF('Foglio deposito'!$AF$187='Foglio deposito'!AE206,'RIPARTIZIONE FORZE SISMICHE'!$G$82,0)+IF('Foglio deposito'!$AF$188='Foglio deposito'!AE206,'RIPARTIZIONE FORZE SISMICHE'!$G$83,0)+IF('Foglio deposito'!$AF$189='Foglio deposito'!AE206,'RIPARTIZIONE FORZE SISMICHE'!$G$84,0)+IF('Foglio deposito'!$AF$190='Foglio deposito'!AE206,'RIPARTIZIONE FORZE SISMICHE'!$G$85,0)+IF('Foglio deposito'!$AF$191='Foglio deposito'!AE206,'RIPARTIZIONE FORZE SISMICHE'!$G$86,0)+IF('Foglio deposito'!$AF$192='Foglio deposito'!AE206,'RIPARTIZIONE FORZE SISMICHE'!$G$87,0)+IF('Foglio deposito'!$AF$193='Foglio deposito'!AE206,'RIPARTIZIONE FORZE SISMICHE'!$G$88,0)+IF('Foglio deposito'!$AF$194='Foglio deposito'!AE206,'RIPARTIZIONE FORZE SISMICHE'!$G$89,0)+IF('Foglio deposito'!$AF$195='Foglio deposito'!AE206,'RIPARTIZIONE FORZE SISMICHE'!$G$90,0)+IF('Foglio deposito'!$AF$196='Foglio deposito'!AE206,'RIPARTIZIONE FORZE SISMICHE'!$G$91,0)+IF('Foglio deposito'!$AF$197='Foglio deposito'!AE206,'RIPARTIZIONE FORZE SISMICHE'!$G$92,0)+IF('Foglio deposito'!$AF$198='Foglio deposito'!AE206,'RIPARTIZIONE FORZE SISMICHE'!$G$93,0)+IF('Foglio deposito'!$AF$199='Foglio deposito'!AE206,'RIPARTIZIONE FORZE SISMICHE'!$G$94,0)+IF('Foglio deposito'!$AF$200='Foglio deposito'!AE206,'RIPARTIZIONE FORZE SISMICHE'!$G$95,0)+IF('Foglio deposito'!$AF$201='Foglio deposito'!AE206,'RIPARTIZIONE FORZE SISMICHE'!$G$96,0)+IF('Foglio deposito'!$AF$202='Foglio deposito'!AE206,'RIPARTIZIONE FORZE SISMICHE'!$G$97,0)+IF('Foglio deposito'!$AF$203='Foglio deposito'!AE206,'RIPARTIZIONE FORZE SISMICHE'!$G$98,0)+IF('Foglio deposito'!$AF$204='Foglio deposito'!AE206,'RIPARTIZIONE FORZE SISMICHE'!$G$99,0)+IF('Foglio deposito'!$AF$205='Foglio deposito'!AE206,'RIPARTIZIONE FORZE SISMICHE'!$G$100,0)+IF('Foglio deposito'!$AF$206='Foglio deposito'!AE206,'RIPARTIZIONE FORZE SISMICHE'!$G$101,0)+IF('Foglio deposito'!$AF$207='Foglio deposito'!AE206,'RIPARTIZIONE FORZE SISMICHE'!$G$102,0)+IF('Foglio deposito'!$AF$208='Foglio deposito'!AE206,'RIPARTIZIONE FORZE SISMICHE'!$G$103,0)</f>
        <v>0</v>
      </c>
      <c r="W206" s="355">
        <f>'RIPARTIZIONE FORZE SISMICHE'!H56+IF('Foglio deposito'!$AF$169='Foglio deposito'!AE206,'RIPARTIZIONE FORZE SISMICHE'!$H$64,0)+IF('Foglio deposito'!$AF$170='Foglio deposito'!AE206,'RIPARTIZIONE FORZE SISMICHE'!$H$65,0)+IF('Foglio deposito'!$AF$171='Foglio deposito'!AE206,'RIPARTIZIONE FORZE SISMICHE'!$H$66,0)+IF('Foglio deposito'!$AF$172='Foglio deposito'!AE206,'RIPARTIZIONE FORZE SISMICHE'!$H$67,0)+IF('Foglio deposito'!$AF$173='Foglio deposito'!AE206,'RIPARTIZIONE FORZE SISMICHE'!$H$67,0)+IF('Foglio deposito'!$AF$174='Foglio deposito'!AE206,'RIPARTIZIONE FORZE SISMICHE'!$H$69,0)+IF('Foglio deposito'!$AF$175='Foglio deposito'!AE206,'RIPARTIZIONE FORZE SISMICHE'!$H$70,0)+IF('Foglio deposito'!$AF$176='Foglio deposito'!AE206,'RIPARTIZIONE FORZE SISMICHE'!$H$71,0)+IF('Foglio deposito'!$AF$177='Foglio deposito'!AE206,'RIPARTIZIONE FORZE SISMICHE'!$H$72,0)+IF('Foglio deposito'!$AF$178='Foglio deposito'!AE206,'RIPARTIZIONE FORZE SISMICHE'!$H$73,0)+IF('Foglio deposito'!$AF$179='Foglio deposito'!AE206,'RIPARTIZIONE FORZE SISMICHE'!$H$74,0)+IF('Foglio deposito'!$AF$180='Foglio deposito'!AE206,'RIPARTIZIONE FORZE SISMICHE'!$H$75,0)+IF('Foglio deposito'!$AF$181='Foglio deposito'!AE206,'RIPARTIZIONE FORZE SISMICHE'!$H$76,0)+IF('Foglio deposito'!$AF$182='Foglio deposito'!AE206,'RIPARTIZIONE FORZE SISMICHE'!$H$77,0)+IF('Foglio deposito'!$AF$183='Foglio deposito'!AE206,'RIPARTIZIONE FORZE SISMICHE'!$H$78,0)+IF('Foglio deposito'!$AF$184='Foglio deposito'!AE206,'RIPARTIZIONE FORZE SISMICHE'!$H$79,0)+IF('Foglio deposito'!$AF$185='Foglio deposito'!AE206,'RIPARTIZIONE FORZE SISMICHE'!$H$80,0)+IF('Foglio deposito'!$AF$186='Foglio deposito'!AE206,'RIPARTIZIONE FORZE SISMICHE'!$H$81,0)+IF('Foglio deposito'!$AF$187='Foglio deposito'!AE206,'RIPARTIZIONE FORZE SISMICHE'!$H$82,0)+IF('Foglio deposito'!$AF$188='Foglio deposito'!AE206,'RIPARTIZIONE FORZE SISMICHE'!$H$83,0)+IF('Foglio deposito'!$AF$189='Foglio deposito'!AE206,'RIPARTIZIONE FORZE SISMICHE'!$H$84,0)+IF('Foglio deposito'!$AF$190='Foglio deposito'!AE206,'RIPARTIZIONE FORZE SISMICHE'!$H$85,0)+IF('Foglio deposito'!$AF$191='Foglio deposito'!AE206,'RIPARTIZIONE FORZE SISMICHE'!$H$86,0)+IF('Foglio deposito'!$AF$192='Foglio deposito'!AE206,'RIPARTIZIONE FORZE SISMICHE'!$H$87,0)+IF('Foglio deposito'!$AF$193='Foglio deposito'!AE206,'RIPARTIZIONE FORZE SISMICHE'!$H$88,0)+IF('Foglio deposito'!$AF$194='Foglio deposito'!AE206,'RIPARTIZIONE FORZE SISMICHE'!$H$89,0)+IF('Foglio deposito'!$AF$195='Foglio deposito'!AE206,'RIPARTIZIONE FORZE SISMICHE'!$H$90,0)+IF('Foglio deposito'!$AF$196='Foglio deposito'!AE206,'RIPARTIZIONE FORZE SISMICHE'!$H$91,0)+IF('Foglio deposito'!$AF$197='Foglio deposito'!AE206,'RIPARTIZIONE FORZE SISMICHE'!$H$92,0)+IF('Foglio deposito'!$AF$198='Foglio deposito'!AE206,'RIPARTIZIONE FORZE SISMICHE'!$H$93,0)+IF('Foglio deposito'!$AF$199='Foglio deposito'!AE206,'RIPARTIZIONE FORZE SISMICHE'!$H$94,0)+IF('Foglio deposito'!$AF$200='Foglio deposito'!AE206,'RIPARTIZIONE FORZE SISMICHE'!$H$95,0)+IF('Foglio deposito'!$AF$201='Foglio deposito'!AE206,'RIPARTIZIONE FORZE SISMICHE'!$H$96,0)+IF('Foglio deposito'!$AF$202='Foglio deposito'!AE206,'RIPARTIZIONE FORZE SISMICHE'!$H$97,0)+IF('Foglio deposito'!$AF$203='Foglio deposito'!AE206,'RIPARTIZIONE FORZE SISMICHE'!$H$98,0)+IF('Foglio deposito'!$AF$204='Foglio deposito'!AE206,'RIPARTIZIONE FORZE SISMICHE'!$H$99,0)+IF('Foglio deposito'!$AF$205='Foglio deposito'!AE206,'RIPARTIZIONE FORZE SISMICHE'!$H$100,0)+IF('Foglio deposito'!$AF$206='Foglio deposito'!AE206,'RIPARTIZIONE FORZE SISMICHE'!$H$101,0)+IF('Foglio deposito'!$AF$207='Foglio deposito'!AE206,'RIPARTIZIONE FORZE SISMICHE'!$H$102,0)+IF('Foglio deposito'!$AF$208='Foglio deposito'!AE206,'RIPARTIZIONE FORZE SISMICHE'!$H$103,0)</f>
        <v>0</v>
      </c>
      <c r="X206" s="142"/>
      <c r="Y206" s="142">
        <f>IF('Foglio deposito'!$AF$169='Foglio deposito'!AE206,'RIPARTIZIONE FORZE SISMICHE'!$G$64,0)+IF('Foglio deposito'!$AF$170='Foglio deposito'!AE206,'RIPARTIZIONE FORZE SISMICHE'!$G$65,0)+IF('Foglio deposito'!$AF$171='Foglio deposito'!AE206,'RIPARTIZIONE FORZE SISMICHE'!$G$66,0)+IF('Foglio deposito'!$AF$172='Foglio deposito'!AE206,'RIPARTIZIONE FORZE SISMICHE'!$G$67,0)+IF('Foglio deposito'!$AF$173='Foglio deposito'!AE206,'RIPARTIZIONE FORZE SISMICHE'!$G$68,0)+IF('Foglio deposito'!$AF$174='Foglio deposito'!AE206,'RIPARTIZIONE FORZE SISMICHE'!$G$69,0)+IF('Foglio deposito'!$AF$175='Foglio deposito'!AE206,'RIPARTIZIONE FORZE SISMICHE'!$G$70,0)+IF('Foglio deposito'!$AF$176='Foglio deposito'!AE206,'RIPARTIZIONE FORZE SISMICHE'!$G$71,0)+IF('Foglio deposito'!$AF$177='Foglio deposito'!AE206,'RIPARTIZIONE FORZE SISMICHE'!$G$72,0)+IF('Foglio deposito'!$AF$178='Foglio deposito'!AE206,'RIPARTIZIONE FORZE SISMICHE'!$G$73,0)+IF('Foglio deposito'!$AF$179='Foglio deposito'!AE206,'RIPARTIZIONE FORZE SISMICHE'!$G$74,0)+IF('Foglio deposito'!$AF$180='Foglio deposito'!AE206,'RIPARTIZIONE FORZE SISMICHE'!$G$75,0)+IF('Foglio deposito'!$AF$181='Foglio deposito'!AE206,'RIPARTIZIONE FORZE SISMICHE'!$G$76,0)+IF('Foglio deposito'!$AF$182='Foglio deposito'!AE206,'RIPARTIZIONE FORZE SISMICHE'!$G$77,0)+IF('Foglio deposito'!$AF$183='Foglio deposito'!AE206,'RIPARTIZIONE FORZE SISMICHE'!$G$78,0)+IF('Foglio deposito'!$AF$184='Foglio deposito'!AE206,'RIPARTIZIONE FORZE SISMICHE'!$G$79,0)+IF('Foglio deposito'!$AF$185='Foglio deposito'!AE206,'RIPARTIZIONE FORZE SISMICHE'!$G$80,0)+IF('Foglio deposito'!$AF$186='Foglio deposito'!AE206,'RIPARTIZIONE FORZE SISMICHE'!$G$81,0)+IF('Foglio deposito'!$AF$187='Foglio deposito'!AE206,'RIPARTIZIONE FORZE SISMICHE'!$G$82,0)+IF('Foglio deposito'!$AF$188='Foglio deposito'!AE206,'RIPARTIZIONE FORZE SISMICHE'!$G$83,0)+IF('Foglio deposito'!$AF$189='Foglio deposito'!AE206,'RIPARTIZIONE FORZE SISMICHE'!$G$84,0)+IF('Foglio deposito'!$AF$190='Foglio deposito'!AE206,'RIPARTIZIONE FORZE SISMICHE'!$G$85,0)+IF('Foglio deposito'!$AF$191='Foglio deposito'!AE206,'RIPARTIZIONE FORZE SISMICHE'!$G$86,0)+IF('Foglio deposito'!$AF$192='Foglio deposito'!AE206,'RIPARTIZIONE FORZE SISMICHE'!$G$87,0)+IF('Foglio deposito'!$AF$193='Foglio deposito'!AE206,'RIPARTIZIONE FORZE SISMICHE'!$G$88,0)+IF('Foglio deposito'!$AF$194='Foglio deposito'!AE206,'RIPARTIZIONE FORZE SISMICHE'!$G$89,0)+IF('Foglio deposito'!$AF$195='Foglio deposito'!AE206,'RIPARTIZIONE FORZE SISMICHE'!$G$90,0)+IF('Foglio deposito'!$AF$196='Foglio deposito'!AE206,'RIPARTIZIONE FORZE SISMICHE'!$G$91,0)+IF('Foglio deposito'!$AF$197='Foglio deposito'!AE206,'RIPARTIZIONE FORZE SISMICHE'!$G$92,0)+IF('Foglio deposito'!$AF$198='Foglio deposito'!AE206,'RIPARTIZIONE FORZE SISMICHE'!$G$93,0)+IF('Foglio deposito'!$AF$199='Foglio deposito'!AE206,'RIPARTIZIONE FORZE SISMICHE'!$G$94,0)+IF('Foglio deposito'!$AF$200='Foglio deposito'!AE206,'RIPARTIZIONE FORZE SISMICHE'!$G$95,0)+IF('Foglio deposito'!$AF$201='Foglio deposito'!AE206,'RIPARTIZIONE FORZE SISMICHE'!$G$96,0)+IF('Foglio deposito'!$AF$202='Foglio deposito'!AE206,'RIPARTIZIONE FORZE SISMICHE'!$G$97,0)+IF('Foglio deposito'!$AF$203='Foglio deposito'!AE206,'RIPARTIZIONE FORZE SISMICHE'!$G$98,0)+IF('Foglio deposito'!$AF$204='Foglio deposito'!AE206,'RIPARTIZIONE FORZE SISMICHE'!$G$99,0)+IF('Foglio deposito'!$AF$205='Foglio deposito'!AE206,'RIPARTIZIONE FORZE SISMICHE'!$G$100,0)+IF('Foglio deposito'!$AF$206='Foglio deposito'!AE206,'RIPARTIZIONE FORZE SISMICHE'!$G$101,0)+IF('Foglio deposito'!$AF$207='Foglio deposito'!AE206,'RIPARTIZIONE FORZE SISMICHE'!$G$102,0)+IF('Foglio deposito'!$AF$208='Foglio deposito'!AE206,'RIPARTIZIONE FORZE SISMICHE'!$G$103,0)</f>
        <v>0</v>
      </c>
      <c r="Z206" s="142">
        <f>IF('Foglio deposito'!$AF$169='Foglio deposito'!AE206,'RIPARTIZIONE FORZE SISMICHE'!$H$64,0)+IF('Foglio deposito'!$AF$170='Foglio deposito'!AE206,'RIPARTIZIONE FORZE SISMICHE'!$H$65,0)+IF('Foglio deposito'!$AF$171='Foglio deposito'!AE206,'RIPARTIZIONE FORZE SISMICHE'!$H$66,0)+IF('Foglio deposito'!$AF$172='Foglio deposito'!AE206,'RIPARTIZIONE FORZE SISMICHE'!$H$67,0)+IF('Foglio deposito'!$AF$173='Foglio deposito'!AE206,'RIPARTIZIONE FORZE SISMICHE'!$H$67,0)+IF('Foglio deposito'!$AF$174='Foglio deposito'!AE206,'RIPARTIZIONE FORZE SISMICHE'!$H$69,0)+IF('Foglio deposito'!$AF$175='Foglio deposito'!AE206,'RIPARTIZIONE FORZE SISMICHE'!$H$70,0)+IF('Foglio deposito'!$AF$176='Foglio deposito'!AE206,'RIPARTIZIONE FORZE SISMICHE'!$H$71,0)+IF('Foglio deposito'!$AF$177='Foglio deposito'!AE206,'RIPARTIZIONE FORZE SISMICHE'!$H$72,0)+IF('Foglio deposito'!$AF$178='Foglio deposito'!AE206,'RIPARTIZIONE FORZE SISMICHE'!$H$73,0)+IF('Foglio deposito'!$AF$179='Foglio deposito'!AE206,'RIPARTIZIONE FORZE SISMICHE'!$H$74,0)+IF('Foglio deposito'!$AF$180='Foglio deposito'!AE206,'RIPARTIZIONE FORZE SISMICHE'!$H$75,0)+IF('Foglio deposito'!$AF$181='Foglio deposito'!AE206,'RIPARTIZIONE FORZE SISMICHE'!$H$76,0)+IF('Foglio deposito'!$AF$182='Foglio deposito'!AE206,'RIPARTIZIONE FORZE SISMICHE'!$H$77,0)+IF('Foglio deposito'!$AF$183='Foglio deposito'!AE206,'RIPARTIZIONE FORZE SISMICHE'!$H$78,0)+IF('Foglio deposito'!$AF$184='Foglio deposito'!AE206,'RIPARTIZIONE FORZE SISMICHE'!$H$79,0)+IF('Foglio deposito'!$AF$185='Foglio deposito'!AE206,'RIPARTIZIONE FORZE SISMICHE'!$H$80,0)+IF('Foglio deposito'!$AF$186='Foglio deposito'!AE206,'RIPARTIZIONE FORZE SISMICHE'!$H$81,0)+IF('Foglio deposito'!$AF$187='Foglio deposito'!AE206,'RIPARTIZIONE FORZE SISMICHE'!$H$82,0)+IF('Foglio deposito'!$AF$188='Foglio deposito'!AE206,'RIPARTIZIONE FORZE SISMICHE'!$H$83,0)+IF('Foglio deposito'!$AF$189='Foglio deposito'!AE206,'RIPARTIZIONE FORZE SISMICHE'!$H$84,0)+IF('Foglio deposito'!$AF$190='Foglio deposito'!AE206,'RIPARTIZIONE FORZE SISMICHE'!$H$85,0)+IF('Foglio deposito'!$AF$191='Foglio deposito'!AE206,'RIPARTIZIONE FORZE SISMICHE'!$H$86,0)+IF('Foglio deposito'!$AF$192='Foglio deposito'!AE206,'RIPARTIZIONE FORZE SISMICHE'!$H$87,0)+IF('Foglio deposito'!$AF$193='Foglio deposito'!AE206,'RIPARTIZIONE FORZE SISMICHE'!$H$88,0)+IF('Foglio deposito'!$AF$194='Foglio deposito'!AE206,'RIPARTIZIONE FORZE SISMICHE'!$H$89,0)+IF('Foglio deposito'!$AF$195='Foglio deposito'!AE206,'RIPARTIZIONE FORZE SISMICHE'!$H$90,0)+IF('Foglio deposito'!$AF$196='Foglio deposito'!AE206,'RIPARTIZIONE FORZE SISMICHE'!$H$91,0)+IF('Foglio deposito'!$AF$197='Foglio deposito'!AE206,'RIPARTIZIONE FORZE SISMICHE'!$H$92,0)+IF('Foglio deposito'!$AF$198='Foglio deposito'!AE206,'RIPARTIZIONE FORZE SISMICHE'!$H$93,0)+IF('Foglio deposito'!$AF$199='Foglio deposito'!AE206,'RIPARTIZIONE FORZE SISMICHE'!$H$94,0)+IF('Foglio deposito'!$AF$200='Foglio deposito'!AE206,'RIPARTIZIONE FORZE SISMICHE'!$H$95,0)+IF('Foglio deposito'!$AF$201='Foglio deposito'!AE206,'RIPARTIZIONE FORZE SISMICHE'!$H$96,0)+IF('Foglio deposito'!$AF$202='Foglio deposito'!AE206,'RIPARTIZIONE FORZE SISMICHE'!$H$97,0)+IF('Foglio deposito'!$AF$203='Foglio deposito'!AE206,'RIPARTIZIONE FORZE SISMICHE'!$H$98,0)+IF('Foglio deposito'!$AF$204='Foglio deposito'!AE206,'RIPARTIZIONE FORZE SISMICHE'!$H$99,0)+IF('Foglio deposito'!$AF$205='Foglio deposito'!AE206,'RIPARTIZIONE FORZE SISMICHE'!$H$100,0)+IF('Foglio deposito'!$AF$206='Foglio deposito'!AE206,'RIPARTIZIONE FORZE SISMICHE'!$H$101,0)+IF('Foglio deposito'!$AF$207='Foglio deposito'!AE206,'RIPARTIZIONE FORZE SISMICHE'!$H$102,0)+IF('Foglio deposito'!$AF$208='Foglio deposito'!AE206,'RIPARTIZIONE FORZE SISMICHE'!$H$103,0)</f>
        <v>0</v>
      </c>
      <c r="AB206" s="354">
        <f>'DATI STRUTTURA'!B58</f>
        <v>37</v>
      </c>
      <c r="AC206" s="359">
        <f>'DATI STRUTTURA'!H107</f>
        <v>0</v>
      </c>
      <c r="AE206" s="362">
        <f>'DATI STRUTTURA'!B59</f>
        <v>38</v>
      </c>
      <c r="AF206" s="364">
        <f>'DATI STRUTTURA'!H108</f>
        <v>0</v>
      </c>
      <c r="AJ206" s="490">
        <f>IF('Foglio deposito'!$AF$169='Foglio deposito'!AE206,'Foglio deposito'!$N$118,0)+IF('Foglio deposito'!$AF$170='Foglio deposito'!AE206,'Foglio deposito'!$N$119,0)+IF('Foglio deposito'!$AF$171='Foglio deposito'!AE206,'Foglio deposito'!$N$120,0)+IF('Foglio deposito'!$AF$172='Foglio deposito'!AE206,'Foglio deposito'!$N$121,0)+IF('Foglio deposito'!$AF$173='Foglio deposito'!AE206,'Foglio deposito'!$N$122,0)+IF('Foglio deposito'!$AF$174='Foglio deposito'!AE206,'Foglio deposito'!$N$123,0)+IF('Foglio deposito'!$AF$175='Foglio deposito'!AE206,'Foglio deposito'!$N$124,0)+IF('Foglio deposito'!$AF$176='Foglio deposito'!AE206,'Foglio deposito'!$N$125,0)+IF('Foglio deposito'!$AF$177='Foglio deposito'!AE206,'Foglio deposito'!$N$126,0)+IF('Foglio deposito'!$AF$178='Foglio deposito'!AE206,'Foglio deposito'!$N$127,0)+IF('Foglio deposito'!$AF$179='Foglio deposito'!AE206,'Foglio deposito'!$N$128,0)+IF('Foglio deposito'!$AF$180='Foglio deposito'!AE206,'Foglio deposito'!$N$129,0)+IF('Foglio deposito'!$AF$181='Foglio deposito'!AE206,'Foglio deposito'!$N$130,0)+IF('Foglio deposito'!$AF$182='Foglio deposito'!AE206,'Foglio deposito'!$N$131,0)+IF('Foglio deposito'!$AF$183='Foglio deposito'!AE206,'Foglio deposito'!$N$132,0)+IF('Foglio deposito'!$AF$184='Foglio deposito'!AE206,'Foglio deposito'!$N$133,0)+IF('Foglio deposito'!$AF$185='Foglio deposito'!AE206,'Foglio deposito'!$N$134,0)+IF('Foglio deposito'!$AF$186='Foglio deposito'!AE206,'Foglio deposito'!$N$135,0)+IF('Foglio deposito'!$AF$187='Foglio deposito'!AE206,'Foglio deposito'!$N$136,0)+IF('Foglio deposito'!$AF$188='Foglio deposito'!AE206,'Foglio deposito'!$N$137,0)+IF('Foglio deposito'!$AF$189='Foglio deposito'!AE206,'Foglio deposito'!$N$138,0)+IF('Foglio deposito'!$AF$190='Foglio deposito'!AE206,'Foglio deposito'!$N$139,0)+IF('Foglio deposito'!$AF$191='Foglio deposito'!AE206,'Foglio deposito'!$N$140,0)+IF('Foglio deposito'!$AF$192='Foglio deposito'!AE206,'Foglio deposito'!$N$141,0)+IF('Foglio deposito'!$AF$193='Foglio deposito'!AE206,'Foglio deposito'!$N$142,0)+IF('Foglio deposito'!$AF$194='Foglio deposito'!AE206,'Foglio deposito'!$N$144,0)+IF('Foglio deposito'!$AF$195='Foglio deposito'!AE206,'Foglio deposito'!$N$143,0)+IF('Foglio deposito'!$AF$196='Foglio deposito'!AE206,'Foglio deposito'!$N$145,0)+IF('Foglio deposito'!$AF$197='Foglio deposito'!AE206,'Foglio deposito'!$N$146,0)+IF('Foglio deposito'!$AF$198='Foglio deposito'!AE206,'Foglio deposito'!$N$147,0)+IF('Foglio deposito'!$AF$199='Foglio deposito'!AE206,'Foglio deposito'!$N$148,0)+IF('Foglio deposito'!$AF$200='Foglio deposito'!AE206,'Foglio deposito'!$N$149,0)+IF('Foglio deposito'!$AF$201='Foglio deposito'!AE206,'Foglio deposito'!$N$150,0)+IF('Foglio deposito'!$AF$202='Foglio deposito'!AE206,'Foglio deposito'!$N$151,0)+IF('Foglio deposito'!$AF$203='Foglio deposito'!AE206,'Foglio deposito'!$N$152,0)+IF('Foglio deposito'!$AF$204='Foglio deposito'!AE206,'Foglio deposito'!$N$153,0)+IF('Foglio deposito'!$AF$205='Foglio deposito'!AE206,'Foglio deposito'!$N$154,0)+IF('Foglio deposito'!$AF$206='Foglio deposito'!AE206,'Foglio deposito'!$N$155,0)+IF('Foglio deposito'!$AF$207='Foglio deposito'!AE206,'Foglio deposito'!$N$156,0)+IF('Foglio deposito'!$AF$208='Foglio deposito'!AE206,'Foglio deposito'!$N$157,0)+'DATI STRUTTURA'!J59</f>
        <v>0</v>
      </c>
      <c r="AK206" s="490">
        <f>'Foglio deposito'!N155</f>
        <v>0</v>
      </c>
    </row>
    <row r="207" spans="2:37" x14ac:dyDescent="0.25">
      <c r="B207" s="161"/>
      <c r="D207" s="161"/>
      <c r="G207" s="97"/>
      <c r="H207" s="97"/>
      <c r="I207" s="96"/>
      <c r="K207" s="116"/>
      <c r="L207" s="116"/>
      <c r="M207" s="115"/>
      <c r="O207" s="5"/>
      <c r="Q207" s="5"/>
      <c r="T207" s="357">
        <f>'RIPARTIZIONE FORZE SISMICHE'!E57+IF('Foglio deposito'!$AF$169='Foglio deposito'!AE207,'RIPARTIZIONE FORZE SISMICHE'!$E$64,0)+IF('Foglio deposito'!$AF$170='Foglio deposito'!AE207,'RIPARTIZIONE FORZE SISMICHE'!$E$65,0)+IF('Foglio deposito'!$AF$171='Foglio deposito'!AE207,'RIPARTIZIONE FORZE SISMICHE'!$E$66,0)+IF('Foglio deposito'!$AF$172='Foglio deposito'!AE207,'RIPARTIZIONE FORZE SISMICHE'!$E$67,0)+IF('Foglio deposito'!$AF$173='Foglio deposito'!AE207,'RIPARTIZIONE FORZE SISMICHE'!$E$68,0)+IF('Foglio deposito'!$AF$174='Foglio deposito'!AE207,'RIPARTIZIONE FORZE SISMICHE'!$E$69,0)+IF('Foglio deposito'!$AF$175='Foglio deposito'!AE207,'RIPARTIZIONE FORZE SISMICHE'!$E$70,0)+IF('Foglio deposito'!$AF$176='Foglio deposito'!AE207,'RIPARTIZIONE FORZE SISMICHE'!$E$71,0)+IF('Foglio deposito'!$AF$177='Foglio deposito'!AE207,'RIPARTIZIONE FORZE SISMICHE'!$E$72,0)+IF('Foglio deposito'!$AF$178='Foglio deposito'!AE207,'RIPARTIZIONE FORZE SISMICHE'!$E$73,0)+IF('Foglio deposito'!$AF$179='Foglio deposito'!AE207,'RIPARTIZIONE FORZE SISMICHE'!$E$74,0)+IF('Foglio deposito'!$AF$180='Foglio deposito'!AE207,'RIPARTIZIONE FORZE SISMICHE'!$E$75,0)+IF('Foglio deposito'!$AF$181='Foglio deposito'!AE207,'RIPARTIZIONE FORZE SISMICHE'!$E$76,0)+IF('Foglio deposito'!$AF$182='Foglio deposito'!AE207,'RIPARTIZIONE FORZE SISMICHE'!$E$77,0)+IF('Foglio deposito'!$AF$183='Foglio deposito'!AE207,'RIPARTIZIONE FORZE SISMICHE'!$E$78,0)+IF('Foglio deposito'!$AF$184='Foglio deposito'!AE207,'RIPARTIZIONE FORZE SISMICHE'!$E$79,0)+IF('Foglio deposito'!$AF$185='Foglio deposito'!AE207,'RIPARTIZIONE FORZE SISMICHE'!$E$80,0)+IF('Foglio deposito'!$AF$186='Foglio deposito'!AE207,'RIPARTIZIONE FORZE SISMICHE'!$E$81,0)+IF('Foglio deposito'!$AF$187='Foglio deposito'!AE207,'RIPARTIZIONE FORZE SISMICHE'!$E$82,0)+IF('Foglio deposito'!$AF$188='Foglio deposito'!AE207,'RIPARTIZIONE FORZE SISMICHE'!$E$83,0)+IF('Foglio deposito'!$AF$189='Foglio deposito'!AE207,'RIPARTIZIONE FORZE SISMICHE'!$E$84,0)+IF('Foglio deposito'!$AF$190='Foglio deposito'!AE207,'RIPARTIZIONE FORZE SISMICHE'!$E$85,0)+IF('Foglio deposito'!$AF$191='Foglio deposito'!AE207,'RIPARTIZIONE FORZE SISMICHE'!$E$86,0)+IF('Foglio deposito'!$AF$192='Foglio deposito'!AE207,'RIPARTIZIONE FORZE SISMICHE'!$E$87,0)+IF('Foglio deposito'!$AF$193='Foglio deposito'!AE207,'RIPARTIZIONE FORZE SISMICHE'!$E$88,0)+IF('Foglio deposito'!$AF$194='Foglio deposito'!AE207,'RIPARTIZIONE FORZE SISMICHE'!$E$89,0)+IF('Foglio deposito'!$AF$195='Foglio deposito'!AE207,'RIPARTIZIONE FORZE SISMICHE'!$E$90,0)+IF('Foglio deposito'!$AF$196='Foglio deposito'!AE207,'RIPARTIZIONE FORZE SISMICHE'!$E$91,0)+IF('Foglio deposito'!$AF$197='Foglio deposito'!AE207,'RIPARTIZIONE FORZE SISMICHE'!$E$92,0)+IF('Foglio deposito'!$AF$198='Foglio deposito'!AE207,'RIPARTIZIONE FORZE SISMICHE'!$E$93,0)+IF('Foglio deposito'!$AF$199='Foglio deposito'!AE207,'RIPARTIZIONE FORZE SISMICHE'!$E$94,0)+IF('Foglio deposito'!$AF$200='Foglio deposito'!AE207,'RIPARTIZIONE FORZE SISMICHE'!$E$95,0)+IF('Foglio deposito'!$AF$201='Foglio deposito'!AE207,'RIPARTIZIONE FORZE SISMICHE'!$E$96,0)+IF('Foglio deposito'!$AF$202='Foglio deposito'!AE207,'RIPARTIZIONE FORZE SISMICHE'!$E$97,0)+IF('Foglio deposito'!$AF$203='Foglio deposito'!AE207,'RIPARTIZIONE FORZE SISMICHE'!$E$98,0)+IF('Foglio deposito'!$AF$204='Foglio deposito'!AE207,'RIPARTIZIONE FORZE SISMICHE'!$E$99,0)+IF('Foglio deposito'!$AF$205='Foglio deposito'!AE207,'RIPARTIZIONE FORZE SISMICHE'!$E$100,0)+IF('Foglio deposito'!$AF$206='Foglio deposito'!AE207,'RIPARTIZIONE FORZE SISMICHE'!$E$101,0)+IF('Foglio deposito'!$AF$207='Foglio deposito'!AE207,'RIPARTIZIONE FORZE SISMICHE'!$E$102,0)+IF('Foglio deposito'!$AF$208='Foglio deposito'!AE207,'RIPARTIZIONE FORZE SISMICHE'!$E$103,0)</f>
        <v>0</v>
      </c>
      <c r="U207" s="356">
        <f>'RIPARTIZIONE FORZE SISMICHE'!F57+IF('Foglio deposito'!$AF$169='Foglio deposito'!AE207,'RIPARTIZIONE FORZE SISMICHE'!$F$64,0)+IF('Foglio deposito'!$AF$170='Foglio deposito'!AE207,'RIPARTIZIONE FORZE SISMICHE'!$F$65,0)+IF('Foglio deposito'!$AF$171='Foglio deposito'!AE207,'RIPARTIZIONE FORZE SISMICHE'!$F$66,0)+IF('Foglio deposito'!$AF$172='Foglio deposito'!AE207,'RIPARTIZIONE FORZE SISMICHE'!$F$67,0)+IF('Foglio deposito'!$AF$173='Foglio deposito'!AE207,'RIPARTIZIONE FORZE SISMICHE'!$F$68,0)+IF('Foglio deposito'!$AF$174='Foglio deposito'!AE207,'RIPARTIZIONE FORZE SISMICHE'!$F$69,0)+IF('Foglio deposito'!$AF$175='Foglio deposito'!AE207,'RIPARTIZIONE FORZE SISMICHE'!$F$70,0)+IF('Foglio deposito'!$AF$176='Foglio deposito'!AE207,'RIPARTIZIONE FORZE SISMICHE'!$F$71,0)+IF('Foglio deposito'!$AF$177='Foglio deposito'!AE207,'RIPARTIZIONE FORZE SISMICHE'!$F$72,0)+IF('Foglio deposito'!$AF$178='Foglio deposito'!AE207,'RIPARTIZIONE FORZE SISMICHE'!$F$73,0)+IF('Foglio deposito'!$AF$179='Foglio deposito'!AE207,'RIPARTIZIONE FORZE SISMICHE'!$F$74,0)+IF('Foglio deposito'!$AF$180='Foglio deposito'!AE207,'RIPARTIZIONE FORZE SISMICHE'!$F$75,0)+IF('Foglio deposito'!$AF$181='Foglio deposito'!AE207,'RIPARTIZIONE FORZE SISMICHE'!$F$76,0)+IF('Foglio deposito'!$AF$182='Foglio deposito'!AE207,'RIPARTIZIONE FORZE SISMICHE'!$F$77,0)+IF('Foglio deposito'!$AF$183='Foglio deposito'!AE207,'RIPARTIZIONE FORZE SISMICHE'!$F$78,0)+IF('Foglio deposito'!$AF$184='Foglio deposito'!AE207,'RIPARTIZIONE FORZE SISMICHE'!$F$79,0)+IF('Foglio deposito'!$AF$185='Foglio deposito'!AE207,'RIPARTIZIONE FORZE SISMICHE'!$F$80,0)+IF('Foglio deposito'!$AF$186='Foglio deposito'!AE207,'RIPARTIZIONE FORZE SISMICHE'!$F$81,0)+IF('Foglio deposito'!$AF$187='Foglio deposito'!AE207,'RIPARTIZIONE FORZE SISMICHE'!$F$82,0)+IF('Foglio deposito'!$AF$188='Foglio deposito'!AE207,'RIPARTIZIONE FORZE SISMICHE'!$F$83,0)+IF('Foglio deposito'!$AF$189='Foglio deposito'!AE207,'RIPARTIZIONE FORZE SISMICHE'!$F$84,0)+IF('Foglio deposito'!$AF$190='Foglio deposito'!AE207,'RIPARTIZIONE FORZE SISMICHE'!$F$85,0)+IF('Foglio deposito'!$AF$191='Foglio deposito'!AE207,'RIPARTIZIONE FORZE SISMICHE'!$F$86,0)+IF('Foglio deposito'!$AF$192='Foglio deposito'!AE207,'RIPARTIZIONE FORZE SISMICHE'!$F$87,0)+IF('Foglio deposito'!$AF$193='Foglio deposito'!AE207,'RIPARTIZIONE FORZE SISMICHE'!$F$88,0)+IF('Foglio deposito'!$AF$194='Foglio deposito'!AE207,'RIPARTIZIONE FORZE SISMICHE'!$F$89,0)+IF('Foglio deposito'!$AF$195='Foglio deposito'!AE207,'RIPARTIZIONE FORZE SISMICHE'!$F$90,0)+IF('Foglio deposito'!$AF$196='Foglio deposito'!AE207,'RIPARTIZIONE FORZE SISMICHE'!$F$91,0)+IF('Foglio deposito'!$AF$197='Foglio deposito'!AE207,'RIPARTIZIONE FORZE SISMICHE'!$F$92,0)+IF('Foglio deposito'!$AF$198='Foglio deposito'!AE207,'RIPARTIZIONE FORZE SISMICHE'!$F$93,0)+IF('Foglio deposito'!$AF$199='Foglio deposito'!AE207,'RIPARTIZIONE FORZE SISMICHE'!$F$94,0)+IF('Foglio deposito'!$AF$200='Foglio deposito'!AE207,'RIPARTIZIONE FORZE SISMICHE'!$F$95,0)+IF('Foglio deposito'!$AF$201='Foglio deposito'!AE207,'RIPARTIZIONE FORZE SISMICHE'!$F$96,0)+IF('Foglio deposito'!$AF$202='Foglio deposito'!AE207,'RIPARTIZIONE FORZE SISMICHE'!$F$97,0)+IF('Foglio deposito'!$AF$203='Foglio deposito'!AE207,'RIPARTIZIONE FORZE SISMICHE'!$F$98,0)+IF('Foglio deposito'!$AF$204='Foglio deposito'!AE207,'RIPARTIZIONE FORZE SISMICHE'!$F$99,0)+IF('Foglio deposito'!$AF$205='Foglio deposito'!AE207,'RIPARTIZIONE FORZE SISMICHE'!$F$100,0)+IF('Foglio deposito'!$AF$206='Foglio deposito'!AE207,'RIPARTIZIONE FORZE SISMICHE'!$F$101,0)+IF('Foglio deposito'!$AF$207='Foglio deposito'!AE207,'RIPARTIZIONE FORZE SISMICHE'!$F$102,0)+IF('Foglio deposito'!$AF$208='Foglio deposito'!AE207,'RIPARTIZIONE FORZE SISMICHE'!$F$103,0)</f>
        <v>0</v>
      </c>
      <c r="V207" s="357">
        <f>'RIPARTIZIONE FORZE SISMICHE'!G57+IF('Foglio deposito'!$AF$169='Foglio deposito'!AE207,'RIPARTIZIONE FORZE SISMICHE'!$G$64,0)+IF('Foglio deposito'!$AF$170='Foglio deposito'!AE207,'RIPARTIZIONE FORZE SISMICHE'!$G$65,0)+IF('Foglio deposito'!$AF$171='Foglio deposito'!AE207,'RIPARTIZIONE FORZE SISMICHE'!$G$66,0)+IF('Foglio deposito'!$AF$172='Foglio deposito'!AE207,'RIPARTIZIONE FORZE SISMICHE'!$G$67,0)+IF('Foglio deposito'!$AF$173='Foglio deposito'!AE207,'RIPARTIZIONE FORZE SISMICHE'!$G$68,0)+IF('Foglio deposito'!$AF$174='Foglio deposito'!AE207,'RIPARTIZIONE FORZE SISMICHE'!$G$69,0)+IF('Foglio deposito'!$AF$175='Foglio deposito'!AE207,'RIPARTIZIONE FORZE SISMICHE'!$G$70,0)+IF('Foglio deposito'!$AF$176='Foglio deposito'!AE207,'RIPARTIZIONE FORZE SISMICHE'!$G$71,0)+IF('Foglio deposito'!$AF$177='Foglio deposito'!AE207,'RIPARTIZIONE FORZE SISMICHE'!$G$72,0)+IF('Foglio deposito'!$AF$178='Foglio deposito'!AE207,'RIPARTIZIONE FORZE SISMICHE'!$G$73,0)+IF('Foglio deposito'!$AF$179='Foglio deposito'!AE207,'RIPARTIZIONE FORZE SISMICHE'!$G$74,0)+IF('Foglio deposito'!$AF$180='Foglio deposito'!AE207,'RIPARTIZIONE FORZE SISMICHE'!$G$75,0)+IF('Foglio deposito'!$AF$181='Foglio deposito'!AE207,'RIPARTIZIONE FORZE SISMICHE'!$G$76,0)+IF('Foglio deposito'!$AF$182='Foglio deposito'!AE207,'RIPARTIZIONE FORZE SISMICHE'!$G$77,0)+IF('Foglio deposito'!$AF$183='Foglio deposito'!AE207,'RIPARTIZIONE FORZE SISMICHE'!$G$78,0)+IF('Foglio deposito'!$AF$184='Foglio deposito'!AE207,'RIPARTIZIONE FORZE SISMICHE'!$G$79,0)+IF('Foglio deposito'!$AF$185='Foglio deposito'!AE207,'RIPARTIZIONE FORZE SISMICHE'!$G$80,0)+IF('Foglio deposito'!$AF$186='Foglio deposito'!AE207,'RIPARTIZIONE FORZE SISMICHE'!$G$81,0)+IF('Foglio deposito'!$AF$187='Foglio deposito'!AE207,'RIPARTIZIONE FORZE SISMICHE'!$G$82,0)+IF('Foglio deposito'!$AF$188='Foglio deposito'!AE207,'RIPARTIZIONE FORZE SISMICHE'!$G$83,0)+IF('Foglio deposito'!$AF$189='Foglio deposito'!AE207,'RIPARTIZIONE FORZE SISMICHE'!$G$84,0)+IF('Foglio deposito'!$AF$190='Foglio deposito'!AE207,'RIPARTIZIONE FORZE SISMICHE'!$G$85,0)+IF('Foglio deposito'!$AF$191='Foglio deposito'!AE207,'RIPARTIZIONE FORZE SISMICHE'!$G$86,0)+IF('Foglio deposito'!$AF$192='Foglio deposito'!AE207,'RIPARTIZIONE FORZE SISMICHE'!$G$87,0)+IF('Foglio deposito'!$AF$193='Foglio deposito'!AE207,'RIPARTIZIONE FORZE SISMICHE'!$G$88,0)+IF('Foglio deposito'!$AF$194='Foglio deposito'!AE207,'RIPARTIZIONE FORZE SISMICHE'!$G$89,0)+IF('Foglio deposito'!$AF$195='Foglio deposito'!AE207,'RIPARTIZIONE FORZE SISMICHE'!$G$90,0)+IF('Foglio deposito'!$AF$196='Foglio deposito'!AE207,'RIPARTIZIONE FORZE SISMICHE'!$G$91,0)+IF('Foglio deposito'!$AF$197='Foglio deposito'!AE207,'RIPARTIZIONE FORZE SISMICHE'!$G$92,0)+IF('Foglio deposito'!$AF$198='Foglio deposito'!AE207,'RIPARTIZIONE FORZE SISMICHE'!$G$93,0)+IF('Foglio deposito'!$AF$199='Foglio deposito'!AE207,'RIPARTIZIONE FORZE SISMICHE'!$G$94,0)+IF('Foglio deposito'!$AF$200='Foglio deposito'!AE207,'RIPARTIZIONE FORZE SISMICHE'!$G$95,0)+IF('Foglio deposito'!$AF$201='Foglio deposito'!AE207,'RIPARTIZIONE FORZE SISMICHE'!$G$96,0)+IF('Foglio deposito'!$AF$202='Foglio deposito'!AE207,'RIPARTIZIONE FORZE SISMICHE'!$G$97,0)+IF('Foglio deposito'!$AF$203='Foglio deposito'!AE207,'RIPARTIZIONE FORZE SISMICHE'!$G$98,0)+IF('Foglio deposito'!$AF$204='Foglio deposito'!AE207,'RIPARTIZIONE FORZE SISMICHE'!$G$99,0)+IF('Foglio deposito'!$AF$205='Foglio deposito'!AE207,'RIPARTIZIONE FORZE SISMICHE'!$G$100,0)+IF('Foglio deposito'!$AF$206='Foglio deposito'!AE207,'RIPARTIZIONE FORZE SISMICHE'!$G$101,0)+IF('Foglio deposito'!$AF$207='Foglio deposito'!AE207,'RIPARTIZIONE FORZE SISMICHE'!$G$102,0)+IF('Foglio deposito'!$AF$208='Foglio deposito'!AE207,'RIPARTIZIONE FORZE SISMICHE'!$G$103,0)</f>
        <v>0</v>
      </c>
      <c r="W207" s="355">
        <f>'RIPARTIZIONE FORZE SISMICHE'!H57+IF('Foglio deposito'!$AF$169='Foglio deposito'!AE207,'RIPARTIZIONE FORZE SISMICHE'!$H$64,0)+IF('Foglio deposito'!$AF$170='Foglio deposito'!AE207,'RIPARTIZIONE FORZE SISMICHE'!$H$65,0)+IF('Foglio deposito'!$AF$171='Foglio deposito'!AE207,'RIPARTIZIONE FORZE SISMICHE'!$H$66,0)+IF('Foglio deposito'!$AF$172='Foglio deposito'!AE207,'RIPARTIZIONE FORZE SISMICHE'!$H$67,0)+IF('Foglio deposito'!$AF$173='Foglio deposito'!AE207,'RIPARTIZIONE FORZE SISMICHE'!$H$67,0)+IF('Foglio deposito'!$AF$174='Foglio deposito'!AE207,'RIPARTIZIONE FORZE SISMICHE'!$H$69,0)+IF('Foglio deposito'!$AF$175='Foglio deposito'!AE207,'RIPARTIZIONE FORZE SISMICHE'!$H$70,0)+IF('Foglio deposito'!$AF$176='Foglio deposito'!AE207,'RIPARTIZIONE FORZE SISMICHE'!$H$71,0)+IF('Foglio deposito'!$AF$177='Foglio deposito'!AE207,'RIPARTIZIONE FORZE SISMICHE'!$H$72,0)+IF('Foglio deposito'!$AF$178='Foglio deposito'!AE207,'RIPARTIZIONE FORZE SISMICHE'!$H$73,0)+IF('Foglio deposito'!$AF$179='Foglio deposito'!AE207,'RIPARTIZIONE FORZE SISMICHE'!$H$74,0)+IF('Foglio deposito'!$AF$180='Foglio deposito'!AE207,'RIPARTIZIONE FORZE SISMICHE'!$H$75,0)+IF('Foglio deposito'!$AF$181='Foglio deposito'!AE207,'RIPARTIZIONE FORZE SISMICHE'!$H$76,0)+IF('Foglio deposito'!$AF$182='Foglio deposito'!AE207,'RIPARTIZIONE FORZE SISMICHE'!$H$77,0)+IF('Foglio deposito'!$AF$183='Foglio deposito'!AE207,'RIPARTIZIONE FORZE SISMICHE'!$H$78,0)+IF('Foglio deposito'!$AF$184='Foglio deposito'!AE207,'RIPARTIZIONE FORZE SISMICHE'!$H$79,0)+IF('Foglio deposito'!$AF$185='Foglio deposito'!AE207,'RIPARTIZIONE FORZE SISMICHE'!$H$80,0)+IF('Foglio deposito'!$AF$186='Foglio deposito'!AE207,'RIPARTIZIONE FORZE SISMICHE'!$H$81,0)+IF('Foglio deposito'!$AF$187='Foglio deposito'!AE207,'RIPARTIZIONE FORZE SISMICHE'!$H$82,0)+IF('Foglio deposito'!$AF$188='Foglio deposito'!AE207,'RIPARTIZIONE FORZE SISMICHE'!$H$83,0)+IF('Foglio deposito'!$AF$189='Foglio deposito'!AE207,'RIPARTIZIONE FORZE SISMICHE'!$H$84,0)+IF('Foglio deposito'!$AF$190='Foglio deposito'!AE207,'RIPARTIZIONE FORZE SISMICHE'!$H$85,0)+IF('Foglio deposito'!$AF$191='Foglio deposito'!AE207,'RIPARTIZIONE FORZE SISMICHE'!$H$86,0)+IF('Foglio deposito'!$AF$192='Foglio deposito'!AE207,'RIPARTIZIONE FORZE SISMICHE'!$H$87,0)+IF('Foglio deposito'!$AF$193='Foglio deposito'!AE207,'RIPARTIZIONE FORZE SISMICHE'!$H$88,0)+IF('Foglio deposito'!$AF$194='Foglio deposito'!AE207,'RIPARTIZIONE FORZE SISMICHE'!$H$89,0)+IF('Foglio deposito'!$AF$195='Foglio deposito'!AE207,'RIPARTIZIONE FORZE SISMICHE'!$H$90,0)+IF('Foglio deposito'!$AF$196='Foglio deposito'!AE207,'RIPARTIZIONE FORZE SISMICHE'!$H$91,0)+IF('Foglio deposito'!$AF$197='Foglio deposito'!AE207,'RIPARTIZIONE FORZE SISMICHE'!$H$92,0)+IF('Foglio deposito'!$AF$198='Foglio deposito'!AE207,'RIPARTIZIONE FORZE SISMICHE'!$H$93,0)+IF('Foglio deposito'!$AF$199='Foglio deposito'!AE207,'RIPARTIZIONE FORZE SISMICHE'!$H$94,0)+IF('Foglio deposito'!$AF$200='Foglio deposito'!AE207,'RIPARTIZIONE FORZE SISMICHE'!$H$95,0)+IF('Foglio deposito'!$AF$201='Foglio deposito'!AE207,'RIPARTIZIONE FORZE SISMICHE'!$H$96,0)+IF('Foglio deposito'!$AF$202='Foglio deposito'!AE207,'RIPARTIZIONE FORZE SISMICHE'!$H$97,0)+IF('Foglio deposito'!$AF$203='Foglio deposito'!AE207,'RIPARTIZIONE FORZE SISMICHE'!$H$98,0)+IF('Foglio deposito'!$AF$204='Foglio deposito'!AE207,'RIPARTIZIONE FORZE SISMICHE'!$H$99,0)+IF('Foglio deposito'!$AF$205='Foglio deposito'!AE207,'RIPARTIZIONE FORZE SISMICHE'!$H$100,0)+IF('Foglio deposito'!$AF$206='Foglio deposito'!AE207,'RIPARTIZIONE FORZE SISMICHE'!$H$101,0)+IF('Foglio deposito'!$AF$207='Foglio deposito'!AE207,'RIPARTIZIONE FORZE SISMICHE'!$H$102,0)+IF('Foglio deposito'!$AF$208='Foglio deposito'!AE207,'RIPARTIZIONE FORZE SISMICHE'!$H$103,0)</f>
        <v>0</v>
      </c>
      <c r="X207" s="142"/>
      <c r="Y207" s="142">
        <f>IF('Foglio deposito'!$AF$169='Foglio deposito'!AE207,'RIPARTIZIONE FORZE SISMICHE'!$G$64,0)+IF('Foglio deposito'!$AF$170='Foglio deposito'!AE207,'RIPARTIZIONE FORZE SISMICHE'!$G$65,0)+IF('Foglio deposito'!$AF$171='Foglio deposito'!AE207,'RIPARTIZIONE FORZE SISMICHE'!$G$66,0)+IF('Foglio deposito'!$AF$172='Foglio deposito'!AE207,'RIPARTIZIONE FORZE SISMICHE'!$G$67,0)+IF('Foglio deposito'!$AF$173='Foglio deposito'!AE207,'RIPARTIZIONE FORZE SISMICHE'!$G$68,0)+IF('Foglio deposito'!$AF$174='Foglio deposito'!AE207,'RIPARTIZIONE FORZE SISMICHE'!$G$69,0)+IF('Foglio deposito'!$AF$175='Foglio deposito'!AE207,'RIPARTIZIONE FORZE SISMICHE'!$G$70,0)+IF('Foglio deposito'!$AF$176='Foglio deposito'!AE207,'RIPARTIZIONE FORZE SISMICHE'!$G$71,0)+IF('Foglio deposito'!$AF$177='Foglio deposito'!AE207,'RIPARTIZIONE FORZE SISMICHE'!$G$72,0)+IF('Foglio deposito'!$AF$178='Foglio deposito'!AE207,'RIPARTIZIONE FORZE SISMICHE'!$G$73,0)+IF('Foglio deposito'!$AF$179='Foglio deposito'!AE207,'RIPARTIZIONE FORZE SISMICHE'!$G$74,0)+IF('Foglio deposito'!$AF$180='Foglio deposito'!AE207,'RIPARTIZIONE FORZE SISMICHE'!$G$75,0)+IF('Foglio deposito'!$AF$181='Foglio deposito'!AE207,'RIPARTIZIONE FORZE SISMICHE'!$G$76,0)+IF('Foglio deposito'!$AF$182='Foglio deposito'!AE207,'RIPARTIZIONE FORZE SISMICHE'!$G$77,0)+IF('Foglio deposito'!$AF$183='Foglio deposito'!AE207,'RIPARTIZIONE FORZE SISMICHE'!$G$78,0)+IF('Foglio deposito'!$AF$184='Foglio deposito'!AE207,'RIPARTIZIONE FORZE SISMICHE'!$G$79,0)+IF('Foglio deposito'!$AF$185='Foglio deposito'!AE207,'RIPARTIZIONE FORZE SISMICHE'!$G$80,0)+IF('Foglio deposito'!$AF$186='Foglio deposito'!AE207,'RIPARTIZIONE FORZE SISMICHE'!$G$81,0)+IF('Foglio deposito'!$AF$187='Foglio deposito'!AE207,'RIPARTIZIONE FORZE SISMICHE'!$G$82,0)+IF('Foglio deposito'!$AF$188='Foglio deposito'!AE207,'RIPARTIZIONE FORZE SISMICHE'!$G$83,0)+IF('Foglio deposito'!$AF$189='Foglio deposito'!AE207,'RIPARTIZIONE FORZE SISMICHE'!$G$84,0)+IF('Foglio deposito'!$AF$190='Foglio deposito'!AE207,'RIPARTIZIONE FORZE SISMICHE'!$G$85,0)+IF('Foglio deposito'!$AF$191='Foglio deposito'!AE207,'RIPARTIZIONE FORZE SISMICHE'!$G$86,0)+IF('Foglio deposito'!$AF$192='Foglio deposito'!AE207,'RIPARTIZIONE FORZE SISMICHE'!$G$87,0)+IF('Foglio deposito'!$AF$193='Foglio deposito'!AE207,'RIPARTIZIONE FORZE SISMICHE'!$G$88,0)+IF('Foglio deposito'!$AF$194='Foglio deposito'!AE207,'RIPARTIZIONE FORZE SISMICHE'!$G$89,0)+IF('Foglio deposito'!$AF$195='Foglio deposito'!AE207,'RIPARTIZIONE FORZE SISMICHE'!$G$90,0)+IF('Foglio deposito'!$AF$196='Foglio deposito'!AE207,'RIPARTIZIONE FORZE SISMICHE'!$G$91,0)+IF('Foglio deposito'!$AF$197='Foglio deposito'!AE207,'RIPARTIZIONE FORZE SISMICHE'!$G$92,0)+IF('Foglio deposito'!$AF$198='Foglio deposito'!AE207,'RIPARTIZIONE FORZE SISMICHE'!$G$93,0)+IF('Foglio deposito'!$AF$199='Foglio deposito'!AE207,'RIPARTIZIONE FORZE SISMICHE'!$G$94,0)+IF('Foglio deposito'!$AF$200='Foglio deposito'!AE207,'RIPARTIZIONE FORZE SISMICHE'!$G$95,0)+IF('Foglio deposito'!$AF$201='Foglio deposito'!AE207,'RIPARTIZIONE FORZE SISMICHE'!$G$96,0)+IF('Foglio deposito'!$AF$202='Foglio deposito'!AE207,'RIPARTIZIONE FORZE SISMICHE'!$G$97,0)+IF('Foglio deposito'!$AF$203='Foglio deposito'!AE207,'RIPARTIZIONE FORZE SISMICHE'!$G$98,0)+IF('Foglio deposito'!$AF$204='Foglio deposito'!AE207,'RIPARTIZIONE FORZE SISMICHE'!$G$99,0)+IF('Foglio deposito'!$AF$205='Foglio deposito'!AE207,'RIPARTIZIONE FORZE SISMICHE'!$G$100,0)+IF('Foglio deposito'!$AF$206='Foglio deposito'!AE207,'RIPARTIZIONE FORZE SISMICHE'!$G$101,0)+IF('Foglio deposito'!$AF$207='Foglio deposito'!AE207,'RIPARTIZIONE FORZE SISMICHE'!$G$102,0)+IF('Foglio deposito'!$AF$208='Foglio deposito'!AE207,'RIPARTIZIONE FORZE SISMICHE'!$G$103,0)</f>
        <v>0</v>
      </c>
      <c r="Z207" s="142">
        <f>IF('Foglio deposito'!$AF$169='Foglio deposito'!AE207,'RIPARTIZIONE FORZE SISMICHE'!$H$64,0)+IF('Foglio deposito'!$AF$170='Foglio deposito'!AE207,'RIPARTIZIONE FORZE SISMICHE'!$H$65,0)+IF('Foglio deposito'!$AF$171='Foglio deposito'!AE207,'RIPARTIZIONE FORZE SISMICHE'!$H$66,0)+IF('Foglio deposito'!$AF$172='Foglio deposito'!AE207,'RIPARTIZIONE FORZE SISMICHE'!$H$67,0)+IF('Foglio deposito'!$AF$173='Foglio deposito'!AE207,'RIPARTIZIONE FORZE SISMICHE'!$H$67,0)+IF('Foglio deposito'!$AF$174='Foglio deposito'!AE207,'RIPARTIZIONE FORZE SISMICHE'!$H$69,0)+IF('Foglio deposito'!$AF$175='Foglio deposito'!AE207,'RIPARTIZIONE FORZE SISMICHE'!$H$70,0)+IF('Foglio deposito'!$AF$176='Foglio deposito'!AE207,'RIPARTIZIONE FORZE SISMICHE'!$H$71,0)+IF('Foglio deposito'!$AF$177='Foglio deposito'!AE207,'RIPARTIZIONE FORZE SISMICHE'!$H$72,0)+IF('Foglio deposito'!$AF$178='Foglio deposito'!AE207,'RIPARTIZIONE FORZE SISMICHE'!$H$73,0)+IF('Foglio deposito'!$AF$179='Foglio deposito'!AE207,'RIPARTIZIONE FORZE SISMICHE'!$H$74,0)+IF('Foglio deposito'!$AF$180='Foglio deposito'!AE207,'RIPARTIZIONE FORZE SISMICHE'!$H$75,0)+IF('Foglio deposito'!$AF$181='Foglio deposito'!AE207,'RIPARTIZIONE FORZE SISMICHE'!$H$76,0)+IF('Foglio deposito'!$AF$182='Foglio deposito'!AE207,'RIPARTIZIONE FORZE SISMICHE'!$H$77,0)+IF('Foglio deposito'!$AF$183='Foglio deposito'!AE207,'RIPARTIZIONE FORZE SISMICHE'!$H$78,0)+IF('Foglio deposito'!$AF$184='Foglio deposito'!AE207,'RIPARTIZIONE FORZE SISMICHE'!$H$79,0)+IF('Foglio deposito'!$AF$185='Foglio deposito'!AE207,'RIPARTIZIONE FORZE SISMICHE'!$H$80,0)+IF('Foglio deposito'!$AF$186='Foglio deposito'!AE207,'RIPARTIZIONE FORZE SISMICHE'!$H$81,0)+IF('Foglio deposito'!$AF$187='Foglio deposito'!AE207,'RIPARTIZIONE FORZE SISMICHE'!$H$82,0)+IF('Foglio deposito'!$AF$188='Foglio deposito'!AE207,'RIPARTIZIONE FORZE SISMICHE'!$H$83,0)+IF('Foglio deposito'!$AF$189='Foglio deposito'!AE207,'RIPARTIZIONE FORZE SISMICHE'!$H$84,0)+IF('Foglio deposito'!$AF$190='Foglio deposito'!AE207,'RIPARTIZIONE FORZE SISMICHE'!$H$85,0)+IF('Foglio deposito'!$AF$191='Foglio deposito'!AE207,'RIPARTIZIONE FORZE SISMICHE'!$H$86,0)+IF('Foglio deposito'!$AF$192='Foglio deposito'!AE207,'RIPARTIZIONE FORZE SISMICHE'!$H$87,0)+IF('Foglio deposito'!$AF$193='Foglio deposito'!AE207,'RIPARTIZIONE FORZE SISMICHE'!$H$88,0)+IF('Foglio deposito'!$AF$194='Foglio deposito'!AE207,'RIPARTIZIONE FORZE SISMICHE'!$H$89,0)+IF('Foglio deposito'!$AF$195='Foglio deposito'!AE207,'RIPARTIZIONE FORZE SISMICHE'!$H$90,0)+IF('Foglio deposito'!$AF$196='Foglio deposito'!AE207,'RIPARTIZIONE FORZE SISMICHE'!$H$91,0)+IF('Foglio deposito'!$AF$197='Foglio deposito'!AE207,'RIPARTIZIONE FORZE SISMICHE'!$H$92,0)+IF('Foglio deposito'!$AF$198='Foglio deposito'!AE207,'RIPARTIZIONE FORZE SISMICHE'!$H$93,0)+IF('Foglio deposito'!$AF$199='Foglio deposito'!AE207,'RIPARTIZIONE FORZE SISMICHE'!$H$94,0)+IF('Foglio deposito'!$AF$200='Foglio deposito'!AE207,'RIPARTIZIONE FORZE SISMICHE'!$H$95,0)+IF('Foglio deposito'!$AF$201='Foglio deposito'!AE207,'RIPARTIZIONE FORZE SISMICHE'!$H$96,0)+IF('Foglio deposito'!$AF$202='Foglio deposito'!AE207,'RIPARTIZIONE FORZE SISMICHE'!$H$97,0)+IF('Foglio deposito'!$AF$203='Foglio deposito'!AE207,'RIPARTIZIONE FORZE SISMICHE'!$H$98,0)+IF('Foglio deposito'!$AF$204='Foglio deposito'!AE207,'RIPARTIZIONE FORZE SISMICHE'!$H$99,0)+IF('Foglio deposito'!$AF$205='Foglio deposito'!AE207,'RIPARTIZIONE FORZE SISMICHE'!$H$100,0)+IF('Foglio deposito'!$AF$206='Foglio deposito'!AE207,'RIPARTIZIONE FORZE SISMICHE'!$H$101,0)+IF('Foglio deposito'!$AF$207='Foglio deposito'!AE207,'RIPARTIZIONE FORZE SISMICHE'!$H$102,0)+IF('Foglio deposito'!$AF$208='Foglio deposito'!AE207,'RIPARTIZIONE FORZE SISMICHE'!$H$103,0)</f>
        <v>0</v>
      </c>
      <c r="AB207" s="354">
        <f>'DATI STRUTTURA'!B59</f>
        <v>38</v>
      </c>
      <c r="AC207" s="359">
        <f>'DATI STRUTTURA'!H108</f>
        <v>0</v>
      </c>
      <c r="AE207" s="362">
        <f>'DATI STRUTTURA'!B60</f>
        <v>39</v>
      </c>
      <c r="AF207" s="364">
        <f>'DATI STRUTTURA'!H109</f>
        <v>0</v>
      </c>
      <c r="AJ207" s="490">
        <f>IF('Foglio deposito'!$AF$169='Foglio deposito'!AE207,'Foglio deposito'!$N$118,0)+IF('Foglio deposito'!$AF$170='Foglio deposito'!AE207,'Foglio deposito'!$N$119,0)+IF('Foglio deposito'!$AF$171='Foglio deposito'!AE207,'Foglio deposito'!$N$120,0)+IF('Foglio deposito'!$AF$172='Foglio deposito'!AE207,'Foglio deposito'!$N$121,0)+IF('Foglio deposito'!$AF$173='Foglio deposito'!AE207,'Foglio deposito'!$N$122,0)+IF('Foglio deposito'!$AF$174='Foglio deposito'!AE207,'Foglio deposito'!$N$123,0)+IF('Foglio deposito'!$AF$175='Foglio deposito'!AE207,'Foglio deposito'!$N$124,0)+IF('Foglio deposito'!$AF$176='Foglio deposito'!AE207,'Foglio deposito'!$N$125,0)+IF('Foglio deposito'!$AF$177='Foglio deposito'!AE207,'Foglio deposito'!$N$126,0)+IF('Foglio deposito'!$AF$178='Foglio deposito'!AE207,'Foglio deposito'!$N$127,0)+IF('Foglio deposito'!$AF$179='Foglio deposito'!AE207,'Foglio deposito'!$N$128,0)+IF('Foglio deposito'!$AF$180='Foglio deposito'!AE207,'Foglio deposito'!$N$129,0)+IF('Foglio deposito'!$AF$181='Foglio deposito'!AE207,'Foglio deposito'!$N$130,0)+IF('Foglio deposito'!$AF$182='Foglio deposito'!AE207,'Foglio deposito'!$N$131,0)+IF('Foglio deposito'!$AF$183='Foglio deposito'!AE207,'Foglio deposito'!$N$132,0)+IF('Foglio deposito'!$AF$184='Foglio deposito'!AE207,'Foglio deposito'!$N$133,0)+IF('Foglio deposito'!$AF$185='Foglio deposito'!AE207,'Foglio deposito'!$N$134,0)+IF('Foglio deposito'!$AF$186='Foglio deposito'!AE207,'Foglio deposito'!$N$135,0)+IF('Foglio deposito'!$AF$187='Foglio deposito'!AE207,'Foglio deposito'!$N$136,0)+IF('Foglio deposito'!$AF$188='Foglio deposito'!AE207,'Foglio deposito'!$N$137,0)+IF('Foglio deposito'!$AF$189='Foglio deposito'!AE207,'Foglio deposito'!$N$138,0)+IF('Foglio deposito'!$AF$190='Foglio deposito'!AE207,'Foglio deposito'!$N$139,0)+IF('Foglio deposito'!$AF$191='Foglio deposito'!AE207,'Foglio deposito'!$N$140,0)+IF('Foglio deposito'!$AF$192='Foglio deposito'!AE207,'Foglio deposito'!$N$141,0)+IF('Foglio deposito'!$AF$193='Foglio deposito'!AE207,'Foglio deposito'!$N$142,0)+IF('Foglio deposito'!$AF$194='Foglio deposito'!AE207,'Foglio deposito'!$N$144,0)+IF('Foglio deposito'!$AF$195='Foglio deposito'!AE207,'Foglio deposito'!$N$143,0)+IF('Foglio deposito'!$AF$196='Foglio deposito'!AE207,'Foglio deposito'!$N$145,0)+IF('Foglio deposito'!$AF$197='Foglio deposito'!AE207,'Foglio deposito'!$N$146,0)+IF('Foglio deposito'!$AF$198='Foglio deposito'!AE207,'Foglio deposito'!$N$147,0)+IF('Foglio deposito'!$AF$199='Foglio deposito'!AE207,'Foglio deposito'!$N$148,0)+IF('Foglio deposito'!$AF$200='Foglio deposito'!AE207,'Foglio deposito'!$N$149,0)+IF('Foglio deposito'!$AF$201='Foglio deposito'!AE207,'Foglio deposito'!$N$150,0)+IF('Foglio deposito'!$AF$202='Foglio deposito'!AE207,'Foglio deposito'!$N$151,0)+IF('Foglio deposito'!$AF$203='Foglio deposito'!AE207,'Foglio deposito'!$N$152,0)+IF('Foglio deposito'!$AF$204='Foglio deposito'!AE207,'Foglio deposito'!$N$153,0)+IF('Foglio deposito'!$AF$205='Foglio deposito'!AE207,'Foglio deposito'!$N$154,0)+IF('Foglio deposito'!$AF$206='Foglio deposito'!AE207,'Foglio deposito'!$N$155,0)+IF('Foglio deposito'!$AF$207='Foglio deposito'!AE207,'Foglio deposito'!$N$156,0)+IF('Foglio deposito'!$AF$208='Foglio deposito'!AE207,'Foglio deposito'!$N$157,0)+'DATI STRUTTURA'!J60</f>
        <v>0</v>
      </c>
      <c r="AK207" s="490">
        <f>'Foglio deposito'!N156</f>
        <v>0</v>
      </c>
    </row>
    <row r="208" spans="2:37" x14ac:dyDescent="0.25">
      <c r="B208" s="161"/>
      <c r="D208" s="161"/>
      <c r="G208" s="97"/>
      <c r="H208" s="97"/>
      <c r="I208" s="96"/>
      <c r="K208" s="116"/>
      <c r="L208" s="116"/>
      <c r="M208" s="115"/>
      <c r="O208" s="5"/>
      <c r="Q208" s="5"/>
      <c r="T208" s="357">
        <f>'RIPARTIZIONE FORZE SISMICHE'!E58+IF('Foglio deposito'!$AF$169='Foglio deposito'!AE208,'RIPARTIZIONE FORZE SISMICHE'!$E$64,0)+IF('Foglio deposito'!$AF$170='Foglio deposito'!AE208,'RIPARTIZIONE FORZE SISMICHE'!$E$65,0)+IF('Foglio deposito'!$AF$171='Foglio deposito'!AE208,'RIPARTIZIONE FORZE SISMICHE'!$E$66,0)+IF('Foglio deposito'!$AF$172='Foglio deposito'!AE208,'RIPARTIZIONE FORZE SISMICHE'!$E$67,0)+IF('Foglio deposito'!$AF$173='Foglio deposito'!AE208,'RIPARTIZIONE FORZE SISMICHE'!$E$68,0)+IF('Foglio deposito'!$AF$174='Foglio deposito'!AE208,'RIPARTIZIONE FORZE SISMICHE'!$E$69,0)+IF('Foglio deposito'!$AF$175='Foglio deposito'!AE208,'RIPARTIZIONE FORZE SISMICHE'!$E$70,0)+IF('Foglio deposito'!$AF$176='Foglio deposito'!AE208,'RIPARTIZIONE FORZE SISMICHE'!$E$71,0)+IF('Foglio deposito'!$AF$177='Foglio deposito'!AE208,'RIPARTIZIONE FORZE SISMICHE'!$E$72,0)+IF('Foglio deposito'!$AF$178='Foglio deposito'!AE208,'RIPARTIZIONE FORZE SISMICHE'!$E$73,0)+IF('Foglio deposito'!$AF$179='Foglio deposito'!AE208,'RIPARTIZIONE FORZE SISMICHE'!$E$74,0)+IF('Foglio deposito'!$AF$180='Foglio deposito'!AE208,'RIPARTIZIONE FORZE SISMICHE'!$E$75,0)+IF('Foglio deposito'!$AF$181='Foglio deposito'!AE208,'RIPARTIZIONE FORZE SISMICHE'!$E$76,0)+IF('Foglio deposito'!$AF$182='Foglio deposito'!AE208,'RIPARTIZIONE FORZE SISMICHE'!$E$77,0)+IF('Foglio deposito'!$AF$183='Foglio deposito'!AE208,'RIPARTIZIONE FORZE SISMICHE'!$E$78,0)+IF('Foglio deposito'!$AF$184='Foglio deposito'!AE208,'RIPARTIZIONE FORZE SISMICHE'!$E$79,0)+IF('Foglio deposito'!$AF$185='Foglio deposito'!AE208,'RIPARTIZIONE FORZE SISMICHE'!$E$80,0)+IF('Foglio deposito'!$AF$186='Foglio deposito'!AE208,'RIPARTIZIONE FORZE SISMICHE'!$E$81,0)+IF('Foglio deposito'!$AF$187='Foglio deposito'!AE208,'RIPARTIZIONE FORZE SISMICHE'!$E$82,0)+IF('Foglio deposito'!$AF$188='Foglio deposito'!AE208,'RIPARTIZIONE FORZE SISMICHE'!$E$83,0)+IF('Foglio deposito'!$AF$189='Foglio deposito'!AE208,'RIPARTIZIONE FORZE SISMICHE'!$E$84,0)+IF('Foglio deposito'!$AF$190='Foglio deposito'!AE208,'RIPARTIZIONE FORZE SISMICHE'!$E$85,0)+IF('Foglio deposito'!$AF$191='Foglio deposito'!AE208,'RIPARTIZIONE FORZE SISMICHE'!$E$86,0)+IF('Foglio deposito'!$AF$192='Foglio deposito'!AE208,'RIPARTIZIONE FORZE SISMICHE'!$E$87,0)+IF('Foglio deposito'!$AF$193='Foglio deposito'!AE208,'RIPARTIZIONE FORZE SISMICHE'!$E$88,0)+IF('Foglio deposito'!$AF$194='Foglio deposito'!AE208,'RIPARTIZIONE FORZE SISMICHE'!$E$89,0)+IF('Foglio deposito'!$AF$195='Foglio deposito'!AE208,'RIPARTIZIONE FORZE SISMICHE'!$E$90,0)+IF('Foglio deposito'!$AF$196='Foglio deposito'!AE208,'RIPARTIZIONE FORZE SISMICHE'!$E$91,0)+IF('Foglio deposito'!$AF$197='Foglio deposito'!AE208,'RIPARTIZIONE FORZE SISMICHE'!$E$92,0)+IF('Foglio deposito'!$AF$198='Foglio deposito'!AE208,'RIPARTIZIONE FORZE SISMICHE'!$E$93,0)+IF('Foglio deposito'!$AF$199='Foglio deposito'!AE208,'RIPARTIZIONE FORZE SISMICHE'!$E$94,0)+IF('Foglio deposito'!$AF$200='Foglio deposito'!AE208,'RIPARTIZIONE FORZE SISMICHE'!$E$95,0)+IF('Foglio deposito'!$AF$201='Foglio deposito'!AE208,'RIPARTIZIONE FORZE SISMICHE'!$E$96,0)+IF('Foglio deposito'!$AF$202='Foglio deposito'!AE208,'RIPARTIZIONE FORZE SISMICHE'!$E$97,0)+IF('Foglio deposito'!$AF$203='Foglio deposito'!AE208,'RIPARTIZIONE FORZE SISMICHE'!$E$98,0)+IF('Foglio deposito'!$AF$204='Foglio deposito'!AE208,'RIPARTIZIONE FORZE SISMICHE'!$E$99,0)+IF('Foglio deposito'!$AF$205='Foglio deposito'!AE208,'RIPARTIZIONE FORZE SISMICHE'!$E$100,0)+IF('Foglio deposito'!$AF$206='Foglio deposito'!AE208,'RIPARTIZIONE FORZE SISMICHE'!$E$101,0)+IF('Foglio deposito'!$AF$207='Foglio deposito'!AE208,'RIPARTIZIONE FORZE SISMICHE'!$E$102,0)+IF('Foglio deposito'!$AF$208='Foglio deposito'!AE208,'RIPARTIZIONE FORZE SISMICHE'!$E$103,0)</f>
        <v>0</v>
      </c>
      <c r="U208" s="356">
        <f>'RIPARTIZIONE FORZE SISMICHE'!F58+IF('Foglio deposito'!$AF$169='Foglio deposito'!AE208,'RIPARTIZIONE FORZE SISMICHE'!$F$64,0)+IF('Foglio deposito'!$AF$170='Foglio deposito'!AE208,'RIPARTIZIONE FORZE SISMICHE'!$F$65,0)+IF('Foglio deposito'!$AF$171='Foglio deposito'!AE208,'RIPARTIZIONE FORZE SISMICHE'!$F$66,0)+IF('Foglio deposito'!$AF$172='Foglio deposito'!AE208,'RIPARTIZIONE FORZE SISMICHE'!$F$67,0)+IF('Foglio deposito'!$AF$173='Foglio deposito'!AE208,'RIPARTIZIONE FORZE SISMICHE'!$F$68,0)+IF('Foglio deposito'!$AF$174='Foglio deposito'!AE208,'RIPARTIZIONE FORZE SISMICHE'!$F$69,0)+IF('Foglio deposito'!$AF$175='Foglio deposito'!AE208,'RIPARTIZIONE FORZE SISMICHE'!$F$70,0)+IF('Foglio deposito'!$AF$176='Foglio deposito'!AE208,'RIPARTIZIONE FORZE SISMICHE'!$F$71,0)+IF('Foglio deposito'!$AF$177='Foglio deposito'!AE208,'RIPARTIZIONE FORZE SISMICHE'!$F$72,0)+IF('Foglio deposito'!$AF$178='Foglio deposito'!AE208,'RIPARTIZIONE FORZE SISMICHE'!$F$73,0)+IF('Foglio deposito'!$AF$179='Foglio deposito'!AE208,'RIPARTIZIONE FORZE SISMICHE'!$F$74,0)+IF('Foglio deposito'!$AF$180='Foglio deposito'!AE208,'RIPARTIZIONE FORZE SISMICHE'!$F$75,0)+IF('Foglio deposito'!$AF$181='Foglio deposito'!AE208,'RIPARTIZIONE FORZE SISMICHE'!$F$76,0)+IF('Foglio deposito'!$AF$182='Foglio deposito'!AE208,'RIPARTIZIONE FORZE SISMICHE'!$F$77,0)+IF('Foglio deposito'!$AF$183='Foglio deposito'!AE208,'RIPARTIZIONE FORZE SISMICHE'!$F$78,0)+IF('Foglio deposito'!$AF$184='Foglio deposito'!AE208,'RIPARTIZIONE FORZE SISMICHE'!$F$79,0)+IF('Foglio deposito'!$AF$185='Foglio deposito'!AE208,'RIPARTIZIONE FORZE SISMICHE'!$F$80,0)+IF('Foglio deposito'!$AF$186='Foglio deposito'!AE208,'RIPARTIZIONE FORZE SISMICHE'!$F$81,0)+IF('Foglio deposito'!$AF$187='Foglio deposito'!AE208,'RIPARTIZIONE FORZE SISMICHE'!$F$82,0)+IF('Foglio deposito'!$AF$188='Foglio deposito'!AE208,'RIPARTIZIONE FORZE SISMICHE'!$F$83,0)+IF('Foglio deposito'!$AF$189='Foglio deposito'!AE208,'RIPARTIZIONE FORZE SISMICHE'!$F$84,0)+IF('Foglio deposito'!$AF$190='Foglio deposito'!AE208,'RIPARTIZIONE FORZE SISMICHE'!$F$85,0)+IF('Foglio deposito'!$AF$191='Foglio deposito'!AE208,'RIPARTIZIONE FORZE SISMICHE'!$F$86,0)+IF('Foglio deposito'!$AF$192='Foglio deposito'!AE208,'RIPARTIZIONE FORZE SISMICHE'!$F$87,0)+IF('Foglio deposito'!$AF$193='Foglio deposito'!AE208,'RIPARTIZIONE FORZE SISMICHE'!$F$88,0)+IF('Foglio deposito'!$AF$194='Foglio deposito'!AE208,'RIPARTIZIONE FORZE SISMICHE'!$F$89,0)+IF('Foglio deposito'!$AF$195='Foglio deposito'!AE208,'RIPARTIZIONE FORZE SISMICHE'!$F$90,0)+IF('Foglio deposito'!$AF$196='Foglio deposito'!AE208,'RIPARTIZIONE FORZE SISMICHE'!$F$91,0)+IF('Foglio deposito'!$AF$197='Foglio deposito'!AE208,'RIPARTIZIONE FORZE SISMICHE'!$F$92,0)+IF('Foglio deposito'!$AF$198='Foglio deposito'!AE208,'RIPARTIZIONE FORZE SISMICHE'!$F$93,0)+IF('Foglio deposito'!$AF$199='Foglio deposito'!AE208,'RIPARTIZIONE FORZE SISMICHE'!$F$94,0)+IF('Foglio deposito'!$AF$200='Foglio deposito'!AE208,'RIPARTIZIONE FORZE SISMICHE'!$F$95,0)+IF('Foglio deposito'!$AF$201='Foglio deposito'!AE208,'RIPARTIZIONE FORZE SISMICHE'!$F$96,0)+IF('Foglio deposito'!$AF$202='Foglio deposito'!AE208,'RIPARTIZIONE FORZE SISMICHE'!$F$97,0)+IF('Foglio deposito'!$AF$203='Foglio deposito'!AE208,'RIPARTIZIONE FORZE SISMICHE'!$F$98,0)+IF('Foglio deposito'!$AF$204='Foglio deposito'!AE208,'RIPARTIZIONE FORZE SISMICHE'!$F$99,0)+IF('Foglio deposito'!$AF$205='Foglio deposito'!AE208,'RIPARTIZIONE FORZE SISMICHE'!$F$100,0)+IF('Foglio deposito'!$AF$206='Foglio deposito'!AE208,'RIPARTIZIONE FORZE SISMICHE'!$F$101,0)+IF('Foglio deposito'!$AF$207='Foglio deposito'!AE208,'RIPARTIZIONE FORZE SISMICHE'!$F$102,0)+IF('Foglio deposito'!$AF$208='Foglio deposito'!AE208,'RIPARTIZIONE FORZE SISMICHE'!$F$103,0)</f>
        <v>0</v>
      </c>
      <c r="V208" s="357">
        <f>'RIPARTIZIONE FORZE SISMICHE'!G58+IF('Foglio deposito'!$AF$169='Foglio deposito'!AE208,'RIPARTIZIONE FORZE SISMICHE'!$G$64,0)+IF('Foglio deposito'!$AF$170='Foglio deposito'!AE208,'RIPARTIZIONE FORZE SISMICHE'!$G$65,0)+IF('Foglio deposito'!$AF$171='Foglio deposito'!AE208,'RIPARTIZIONE FORZE SISMICHE'!$G$66,0)+IF('Foglio deposito'!$AF$172='Foglio deposito'!AE208,'RIPARTIZIONE FORZE SISMICHE'!$G$67,0)+IF('Foglio deposito'!$AF$173='Foglio deposito'!AE208,'RIPARTIZIONE FORZE SISMICHE'!$G$68,0)+IF('Foglio deposito'!$AF$174='Foglio deposito'!AE208,'RIPARTIZIONE FORZE SISMICHE'!$G$69,0)+IF('Foglio deposito'!$AF$175='Foglio deposito'!AE208,'RIPARTIZIONE FORZE SISMICHE'!$G$70,0)+IF('Foglio deposito'!$AF$176='Foglio deposito'!AE208,'RIPARTIZIONE FORZE SISMICHE'!$G$71,0)+IF('Foglio deposito'!$AF$177='Foglio deposito'!AE208,'RIPARTIZIONE FORZE SISMICHE'!$G$72,0)+IF('Foglio deposito'!$AF$178='Foglio deposito'!AE208,'RIPARTIZIONE FORZE SISMICHE'!$G$73,0)+IF('Foglio deposito'!$AF$179='Foglio deposito'!AE208,'RIPARTIZIONE FORZE SISMICHE'!$G$74,0)+IF('Foglio deposito'!$AF$180='Foglio deposito'!AE208,'RIPARTIZIONE FORZE SISMICHE'!$G$75,0)+IF('Foglio deposito'!$AF$181='Foglio deposito'!AE208,'RIPARTIZIONE FORZE SISMICHE'!$G$76,0)+IF('Foglio deposito'!$AF$182='Foglio deposito'!AE208,'RIPARTIZIONE FORZE SISMICHE'!$G$77,0)+IF('Foglio deposito'!$AF$183='Foglio deposito'!AE208,'RIPARTIZIONE FORZE SISMICHE'!$G$78,0)+IF('Foglio deposito'!$AF$184='Foglio deposito'!AE208,'RIPARTIZIONE FORZE SISMICHE'!$G$79,0)+IF('Foglio deposito'!$AF$185='Foglio deposito'!AE208,'RIPARTIZIONE FORZE SISMICHE'!$G$80,0)+IF('Foglio deposito'!$AF$186='Foglio deposito'!AE208,'RIPARTIZIONE FORZE SISMICHE'!$G$81,0)+IF('Foglio deposito'!$AF$187='Foglio deposito'!AE208,'RIPARTIZIONE FORZE SISMICHE'!$G$82,0)+IF('Foglio deposito'!$AF$188='Foglio deposito'!AE208,'RIPARTIZIONE FORZE SISMICHE'!$G$83,0)+IF('Foglio deposito'!$AF$189='Foglio deposito'!AE208,'RIPARTIZIONE FORZE SISMICHE'!$G$84,0)+IF('Foglio deposito'!$AF$190='Foglio deposito'!AE208,'RIPARTIZIONE FORZE SISMICHE'!$G$85,0)+IF('Foglio deposito'!$AF$191='Foglio deposito'!AE208,'RIPARTIZIONE FORZE SISMICHE'!$G$86,0)+IF('Foglio deposito'!$AF$192='Foglio deposito'!AE208,'RIPARTIZIONE FORZE SISMICHE'!$G$87,0)+IF('Foglio deposito'!$AF$193='Foglio deposito'!AE208,'RIPARTIZIONE FORZE SISMICHE'!$G$88,0)+IF('Foglio deposito'!$AF$194='Foglio deposito'!AE208,'RIPARTIZIONE FORZE SISMICHE'!$G$89,0)+IF('Foglio deposito'!$AF$195='Foglio deposito'!AE208,'RIPARTIZIONE FORZE SISMICHE'!$G$90,0)+IF('Foglio deposito'!$AF$196='Foglio deposito'!AE208,'RIPARTIZIONE FORZE SISMICHE'!$G$91,0)+IF('Foglio deposito'!$AF$197='Foglio deposito'!AE208,'RIPARTIZIONE FORZE SISMICHE'!$G$92,0)+IF('Foglio deposito'!$AF$198='Foglio deposito'!AE208,'RIPARTIZIONE FORZE SISMICHE'!$G$93,0)+IF('Foglio deposito'!$AF$199='Foglio deposito'!AE208,'RIPARTIZIONE FORZE SISMICHE'!$G$94,0)+IF('Foglio deposito'!$AF$200='Foglio deposito'!AE208,'RIPARTIZIONE FORZE SISMICHE'!$G$95,0)+IF('Foglio deposito'!$AF$201='Foglio deposito'!AE208,'RIPARTIZIONE FORZE SISMICHE'!$G$96,0)+IF('Foglio deposito'!$AF$202='Foglio deposito'!AE208,'RIPARTIZIONE FORZE SISMICHE'!$G$97,0)+IF('Foglio deposito'!$AF$203='Foglio deposito'!AE208,'RIPARTIZIONE FORZE SISMICHE'!$G$98,0)+IF('Foglio deposito'!$AF$204='Foglio deposito'!AE208,'RIPARTIZIONE FORZE SISMICHE'!$G$99,0)+IF('Foglio deposito'!$AF$205='Foglio deposito'!AE208,'RIPARTIZIONE FORZE SISMICHE'!$G$100,0)+IF('Foglio deposito'!$AF$206='Foglio deposito'!AE208,'RIPARTIZIONE FORZE SISMICHE'!$G$101,0)+IF('Foglio deposito'!$AF$207='Foglio deposito'!AE208,'RIPARTIZIONE FORZE SISMICHE'!$G$102,0)+IF('Foglio deposito'!$AF$208='Foglio deposito'!AE208,'RIPARTIZIONE FORZE SISMICHE'!$G$103,0)</f>
        <v>0</v>
      </c>
      <c r="W208" s="355">
        <f>'RIPARTIZIONE FORZE SISMICHE'!H58+IF('Foglio deposito'!$AF$169='Foglio deposito'!AE208,'RIPARTIZIONE FORZE SISMICHE'!$H$64,0)+IF('Foglio deposito'!$AF$170='Foglio deposito'!AE208,'RIPARTIZIONE FORZE SISMICHE'!$H$65,0)+IF('Foglio deposito'!$AF$171='Foglio deposito'!AE208,'RIPARTIZIONE FORZE SISMICHE'!$H$66,0)+IF('Foglio deposito'!$AF$172='Foglio deposito'!AE208,'RIPARTIZIONE FORZE SISMICHE'!$H$67,0)+IF('Foglio deposito'!$AF$173='Foglio deposito'!AE208,'RIPARTIZIONE FORZE SISMICHE'!$H$67,0)+IF('Foglio deposito'!$AF$174='Foglio deposito'!AE208,'RIPARTIZIONE FORZE SISMICHE'!$H$69,0)+IF('Foglio deposito'!$AF$175='Foglio deposito'!AE208,'RIPARTIZIONE FORZE SISMICHE'!$H$70,0)+IF('Foglio deposito'!$AF$176='Foglio deposito'!AE208,'RIPARTIZIONE FORZE SISMICHE'!$H$71,0)+IF('Foglio deposito'!$AF$177='Foglio deposito'!AE208,'RIPARTIZIONE FORZE SISMICHE'!$H$72,0)+IF('Foglio deposito'!$AF$178='Foglio deposito'!AE208,'RIPARTIZIONE FORZE SISMICHE'!$H$73,0)+IF('Foglio deposito'!$AF$179='Foglio deposito'!AE208,'RIPARTIZIONE FORZE SISMICHE'!$H$74,0)+IF('Foglio deposito'!$AF$180='Foglio deposito'!AE208,'RIPARTIZIONE FORZE SISMICHE'!$H$75,0)+IF('Foglio deposito'!$AF$181='Foglio deposito'!AE208,'RIPARTIZIONE FORZE SISMICHE'!$H$76,0)+IF('Foglio deposito'!$AF$182='Foglio deposito'!AE208,'RIPARTIZIONE FORZE SISMICHE'!$H$77,0)+IF('Foglio deposito'!$AF$183='Foglio deposito'!AE208,'RIPARTIZIONE FORZE SISMICHE'!$H$78,0)+IF('Foglio deposito'!$AF$184='Foglio deposito'!AE208,'RIPARTIZIONE FORZE SISMICHE'!$H$79,0)+IF('Foglio deposito'!$AF$185='Foglio deposito'!AE208,'RIPARTIZIONE FORZE SISMICHE'!$H$80,0)+IF('Foglio deposito'!$AF$186='Foglio deposito'!AE208,'RIPARTIZIONE FORZE SISMICHE'!$H$81,0)+IF('Foglio deposito'!$AF$187='Foglio deposito'!AE208,'RIPARTIZIONE FORZE SISMICHE'!$H$82,0)+IF('Foglio deposito'!$AF$188='Foglio deposito'!AE208,'RIPARTIZIONE FORZE SISMICHE'!$H$83,0)+IF('Foglio deposito'!$AF$189='Foglio deposito'!AE208,'RIPARTIZIONE FORZE SISMICHE'!$H$84,0)+IF('Foglio deposito'!$AF$190='Foglio deposito'!AE208,'RIPARTIZIONE FORZE SISMICHE'!$H$85,0)+IF('Foglio deposito'!$AF$191='Foglio deposito'!AE208,'RIPARTIZIONE FORZE SISMICHE'!$H$86,0)+IF('Foglio deposito'!$AF$192='Foglio deposito'!AE208,'RIPARTIZIONE FORZE SISMICHE'!$H$87,0)+IF('Foglio deposito'!$AF$193='Foglio deposito'!AE208,'RIPARTIZIONE FORZE SISMICHE'!$H$88,0)+IF('Foglio deposito'!$AF$194='Foglio deposito'!AE208,'RIPARTIZIONE FORZE SISMICHE'!$H$89,0)+IF('Foglio deposito'!$AF$195='Foglio deposito'!AE208,'RIPARTIZIONE FORZE SISMICHE'!$H$90,0)+IF('Foglio deposito'!$AF$196='Foglio deposito'!AE208,'RIPARTIZIONE FORZE SISMICHE'!$H$91,0)+IF('Foglio deposito'!$AF$197='Foglio deposito'!AE208,'RIPARTIZIONE FORZE SISMICHE'!$H$92,0)+IF('Foglio deposito'!$AF$198='Foglio deposito'!AE208,'RIPARTIZIONE FORZE SISMICHE'!$H$93,0)+IF('Foglio deposito'!$AF$199='Foglio deposito'!AE208,'RIPARTIZIONE FORZE SISMICHE'!$H$94,0)+IF('Foglio deposito'!$AF$200='Foglio deposito'!AE208,'RIPARTIZIONE FORZE SISMICHE'!$H$95,0)+IF('Foglio deposito'!$AF$201='Foglio deposito'!AE208,'RIPARTIZIONE FORZE SISMICHE'!$H$96,0)+IF('Foglio deposito'!$AF$202='Foglio deposito'!AE208,'RIPARTIZIONE FORZE SISMICHE'!$H$97,0)+IF('Foglio deposito'!$AF$203='Foglio deposito'!AE208,'RIPARTIZIONE FORZE SISMICHE'!$H$98,0)+IF('Foglio deposito'!$AF$204='Foglio deposito'!AE208,'RIPARTIZIONE FORZE SISMICHE'!$H$99,0)+IF('Foglio deposito'!$AF$205='Foglio deposito'!AE208,'RIPARTIZIONE FORZE SISMICHE'!$H$100,0)+IF('Foglio deposito'!$AF$206='Foglio deposito'!AE208,'RIPARTIZIONE FORZE SISMICHE'!$H$101,0)+IF('Foglio deposito'!$AF$207='Foglio deposito'!AE208,'RIPARTIZIONE FORZE SISMICHE'!$H$102,0)+IF('Foglio deposito'!$AF$208='Foglio deposito'!AE208,'RIPARTIZIONE FORZE SISMICHE'!$H$103,0)</f>
        <v>0</v>
      </c>
      <c r="X208" s="142"/>
      <c r="Y208" s="142">
        <f>IF('Foglio deposito'!$AF$169='Foglio deposito'!AE208,'RIPARTIZIONE FORZE SISMICHE'!$G$64,0)+IF('Foglio deposito'!$AF$170='Foglio deposito'!AE208,'RIPARTIZIONE FORZE SISMICHE'!$G$65,0)+IF('Foglio deposito'!$AF$171='Foglio deposito'!AE208,'RIPARTIZIONE FORZE SISMICHE'!$G$66,0)+IF('Foglio deposito'!$AF$172='Foglio deposito'!AE208,'RIPARTIZIONE FORZE SISMICHE'!$G$67,0)+IF('Foglio deposito'!$AF$173='Foglio deposito'!AE208,'RIPARTIZIONE FORZE SISMICHE'!$G$68,0)+IF('Foglio deposito'!$AF$174='Foglio deposito'!AE208,'RIPARTIZIONE FORZE SISMICHE'!$G$69,0)+IF('Foglio deposito'!$AF$175='Foglio deposito'!AE208,'RIPARTIZIONE FORZE SISMICHE'!$G$70,0)+IF('Foglio deposito'!$AF$176='Foglio deposito'!AE208,'RIPARTIZIONE FORZE SISMICHE'!$G$71,0)+IF('Foglio deposito'!$AF$177='Foglio deposito'!AE208,'RIPARTIZIONE FORZE SISMICHE'!$G$72,0)+IF('Foglio deposito'!$AF$178='Foglio deposito'!AE208,'RIPARTIZIONE FORZE SISMICHE'!$G$73,0)+IF('Foglio deposito'!$AF$179='Foglio deposito'!AE208,'RIPARTIZIONE FORZE SISMICHE'!$G$74,0)+IF('Foglio deposito'!$AF$180='Foglio deposito'!AE208,'RIPARTIZIONE FORZE SISMICHE'!$G$75,0)+IF('Foglio deposito'!$AF$181='Foglio deposito'!AE208,'RIPARTIZIONE FORZE SISMICHE'!$G$76,0)+IF('Foglio deposito'!$AF$182='Foglio deposito'!AE208,'RIPARTIZIONE FORZE SISMICHE'!$G$77,0)+IF('Foglio deposito'!$AF$183='Foglio deposito'!AE208,'RIPARTIZIONE FORZE SISMICHE'!$G$78,0)+IF('Foglio deposito'!$AF$184='Foglio deposito'!AE208,'RIPARTIZIONE FORZE SISMICHE'!$G$79,0)+IF('Foglio deposito'!$AF$185='Foglio deposito'!AE208,'RIPARTIZIONE FORZE SISMICHE'!$G$80,0)+IF('Foglio deposito'!$AF$186='Foglio deposito'!AE208,'RIPARTIZIONE FORZE SISMICHE'!$G$81,0)+IF('Foglio deposito'!$AF$187='Foglio deposito'!AE208,'RIPARTIZIONE FORZE SISMICHE'!$G$82,0)+IF('Foglio deposito'!$AF$188='Foglio deposito'!AE208,'RIPARTIZIONE FORZE SISMICHE'!$G$83,0)+IF('Foglio deposito'!$AF$189='Foglio deposito'!AE208,'RIPARTIZIONE FORZE SISMICHE'!$G$84,0)+IF('Foglio deposito'!$AF$190='Foglio deposito'!AE208,'RIPARTIZIONE FORZE SISMICHE'!$G$85,0)+IF('Foglio deposito'!$AF$191='Foglio deposito'!AE208,'RIPARTIZIONE FORZE SISMICHE'!$G$86,0)+IF('Foglio deposito'!$AF$192='Foglio deposito'!AE208,'RIPARTIZIONE FORZE SISMICHE'!$G$87,0)+IF('Foglio deposito'!$AF$193='Foglio deposito'!AE208,'RIPARTIZIONE FORZE SISMICHE'!$G$88,0)+IF('Foglio deposito'!$AF$194='Foglio deposito'!AE208,'RIPARTIZIONE FORZE SISMICHE'!$G$89,0)+IF('Foglio deposito'!$AF$195='Foglio deposito'!AE208,'RIPARTIZIONE FORZE SISMICHE'!$G$90,0)+IF('Foglio deposito'!$AF$196='Foglio deposito'!AE208,'RIPARTIZIONE FORZE SISMICHE'!$G$91,0)+IF('Foglio deposito'!$AF$197='Foglio deposito'!AE208,'RIPARTIZIONE FORZE SISMICHE'!$G$92,0)+IF('Foglio deposito'!$AF$198='Foglio deposito'!AE208,'RIPARTIZIONE FORZE SISMICHE'!$G$93,0)+IF('Foglio deposito'!$AF$199='Foglio deposito'!AE208,'RIPARTIZIONE FORZE SISMICHE'!$G$94,0)+IF('Foglio deposito'!$AF$200='Foglio deposito'!AE208,'RIPARTIZIONE FORZE SISMICHE'!$G$95,0)+IF('Foglio deposito'!$AF$201='Foglio deposito'!AE208,'RIPARTIZIONE FORZE SISMICHE'!$G$96,0)+IF('Foglio deposito'!$AF$202='Foglio deposito'!AE208,'RIPARTIZIONE FORZE SISMICHE'!$G$97,0)+IF('Foglio deposito'!$AF$203='Foglio deposito'!AE208,'RIPARTIZIONE FORZE SISMICHE'!$G$98,0)+IF('Foglio deposito'!$AF$204='Foglio deposito'!AE208,'RIPARTIZIONE FORZE SISMICHE'!$G$99,0)+IF('Foglio deposito'!$AF$205='Foglio deposito'!AE208,'RIPARTIZIONE FORZE SISMICHE'!$G$100,0)+IF('Foglio deposito'!$AF$206='Foglio deposito'!AE208,'RIPARTIZIONE FORZE SISMICHE'!$G$101,0)+IF('Foglio deposito'!$AF$207='Foglio deposito'!AE208,'RIPARTIZIONE FORZE SISMICHE'!$G$102,0)+IF('Foglio deposito'!$AF$208='Foglio deposito'!AE208,'RIPARTIZIONE FORZE SISMICHE'!$G$103,0)</f>
        <v>0</v>
      </c>
      <c r="Z208" s="142">
        <f>IF('Foglio deposito'!$AF$169='Foglio deposito'!AE208,'RIPARTIZIONE FORZE SISMICHE'!$H$64,0)+IF('Foglio deposito'!$AF$170='Foglio deposito'!AE208,'RIPARTIZIONE FORZE SISMICHE'!$H$65,0)+IF('Foglio deposito'!$AF$171='Foglio deposito'!AE208,'RIPARTIZIONE FORZE SISMICHE'!$H$66,0)+IF('Foglio deposito'!$AF$172='Foglio deposito'!AE208,'RIPARTIZIONE FORZE SISMICHE'!$H$67,0)+IF('Foglio deposito'!$AF$173='Foglio deposito'!AE208,'RIPARTIZIONE FORZE SISMICHE'!$H$67,0)+IF('Foglio deposito'!$AF$174='Foglio deposito'!AE208,'RIPARTIZIONE FORZE SISMICHE'!$H$69,0)+IF('Foglio deposito'!$AF$175='Foglio deposito'!AE208,'RIPARTIZIONE FORZE SISMICHE'!$H$70,0)+IF('Foglio deposito'!$AF$176='Foglio deposito'!AE208,'RIPARTIZIONE FORZE SISMICHE'!$H$71,0)+IF('Foglio deposito'!$AF$177='Foglio deposito'!AE208,'RIPARTIZIONE FORZE SISMICHE'!$H$72,0)+IF('Foglio deposito'!$AF$178='Foglio deposito'!AE208,'RIPARTIZIONE FORZE SISMICHE'!$H$73,0)+IF('Foglio deposito'!$AF$179='Foglio deposito'!AE208,'RIPARTIZIONE FORZE SISMICHE'!$H$74,0)+IF('Foglio deposito'!$AF$180='Foglio deposito'!AE208,'RIPARTIZIONE FORZE SISMICHE'!$H$75,0)+IF('Foglio deposito'!$AF$181='Foglio deposito'!AE208,'RIPARTIZIONE FORZE SISMICHE'!$H$76,0)+IF('Foglio deposito'!$AF$182='Foglio deposito'!AE208,'RIPARTIZIONE FORZE SISMICHE'!$H$77,0)+IF('Foglio deposito'!$AF$183='Foglio deposito'!AE208,'RIPARTIZIONE FORZE SISMICHE'!$H$78,0)+IF('Foglio deposito'!$AF$184='Foglio deposito'!AE208,'RIPARTIZIONE FORZE SISMICHE'!$H$79,0)+IF('Foglio deposito'!$AF$185='Foglio deposito'!AE208,'RIPARTIZIONE FORZE SISMICHE'!$H$80,0)+IF('Foglio deposito'!$AF$186='Foglio deposito'!AE208,'RIPARTIZIONE FORZE SISMICHE'!$H$81,0)+IF('Foglio deposito'!$AF$187='Foglio deposito'!AE208,'RIPARTIZIONE FORZE SISMICHE'!$H$82,0)+IF('Foglio deposito'!$AF$188='Foglio deposito'!AE208,'RIPARTIZIONE FORZE SISMICHE'!$H$83,0)+IF('Foglio deposito'!$AF$189='Foglio deposito'!AE208,'RIPARTIZIONE FORZE SISMICHE'!$H$84,0)+IF('Foglio deposito'!$AF$190='Foglio deposito'!AE208,'RIPARTIZIONE FORZE SISMICHE'!$H$85,0)+IF('Foglio deposito'!$AF$191='Foglio deposito'!AE208,'RIPARTIZIONE FORZE SISMICHE'!$H$86,0)+IF('Foglio deposito'!$AF$192='Foglio deposito'!AE208,'RIPARTIZIONE FORZE SISMICHE'!$H$87,0)+IF('Foglio deposito'!$AF$193='Foglio deposito'!AE208,'RIPARTIZIONE FORZE SISMICHE'!$H$88,0)+IF('Foglio deposito'!$AF$194='Foglio deposito'!AE208,'RIPARTIZIONE FORZE SISMICHE'!$H$89,0)+IF('Foglio deposito'!$AF$195='Foglio deposito'!AE208,'RIPARTIZIONE FORZE SISMICHE'!$H$90,0)+IF('Foglio deposito'!$AF$196='Foglio deposito'!AE208,'RIPARTIZIONE FORZE SISMICHE'!$H$91,0)+IF('Foglio deposito'!$AF$197='Foglio deposito'!AE208,'RIPARTIZIONE FORZE SISMICHE'!$H$92,0)+IF('Foglio deposito'!$AF$198='Foglio deposito'!AE208,'RIPARTIZIONE FORZE SISMICHE'!$H$93,0)+IF('Foglio deposito'!$AF$199='Foglio deposito'!AE208,'RIPARTIZIONE FORZE SISMICHE'!$H$94,0)+IF('Foglio deposito'!$AF$200='Foglio deposito'!AE208,'RIPARTIZIONE FORZE SISMICHE'!$H$95,0)+IF('Foglio deposito'!$AF$201='Foglio deposito'!AE208,'RIPARTIZIONE FORZE SISMICHE'!$H$96,0)+IF('Foglio deposito'!$AF$202='Foglio deposito'!AE208,'RIPARTIZIONE FORZE SISMICHE'!$H$97,0)+IF('Foglio deposito'!$AF$203='Foglio deposito'!AE208,'RIPARTIZIONE FORZE SISMICHE'!$H$98,0)+IF('Foglio deposito'!$AF$204='Foglio deposito'!AE208,'RIPARTIZIONE FORZE SISMICHE'!$H$99,0)+IF('Foglio deposito'!$AF$205='Foglio deposito'!AE208,'RIPARTIZIONE FORZE SISMICHE'!$H$100,0)+IF('Foglio deposito'!$AF$206='Foglio deposito'!AE208,'RIPARTIZIONE FORZE SISMICHE'!$H$101,0)+IF('Foglio deposito'!$AF$207='Foglio deposito'!AE208,'RIPARTIZIONE FORZE SISMICHE'!$H$102,0)+IF('Foglio deposito'!$AF$208='Foglio deposito'!AE208,'RIPARTIZIONE FORZE SISMICHE'!$H$103,0)</f>
        <v>0</v>
      </c>
      <c r="AB208" s="354">
        <f>'DATI STRUTTURA'!B60</f>
        <v>39</v>
      </c>
      <c r="AC208" s="359">
        <f>'DATI STRUTTURA'!H109</f>
        <v>0</v>
      </c>
      <c r="AE208" s="6">
        <f>'DATI STRUTTURA'!B61</f>
        <v>40</v>
      </c>
      <c r="AF208" s="365">
        <f>'DATI STRUTTURA'!H110</f>
        <v>0</v>
      </c>
      <c r="AJ208" s="491">
        <f>IF('Foglio deposito'!$AF$169='Foglio deposito'!AE208,'Foglio deposito'!$N$118,0)+IF('Foglio deposito'!$AF$170='Foglio deposito'!AE208,'Foglio deposito'!$N$119,0)+IF('Foglio deposito'!$AF$171='Foglio deposito'!AE208,'Foglio deposito'!$N$120,0)+IF('Foglio deposito'!$AF$172='Foglio deposito'!AE208,'Foglio deposito'!$N$121,0)+IF('Foglio deposito'!$AF$173='Foglio deposito'!AE208,'Foglio deposito'!$N$122,0)+IF('Foglio deposito'!$AF$174='Foglio deposito'!AE208,'Foglio deposito'!$N$123,0)+IF('Foglio deposito'!$AF$175='Foglio deposito'!AE208,'Foglio deposito'!$N$124,0)+IF('Foglio deposito'!$AF$176='Foglio deposito'!AE208,'Foglio deposito'!$N$125,0)+IF('Foglio deposito'!$AF$177='Foglio deposito'!AE208,'Foglio deposito'!$N$126,0)+IF('Foglio deposito'!$AF$178='Foglio deposito'!AE208,'Foglio deposito'!$N$127,0)+IF('Foglio deposito'!$AF$179='Foglio deposito'!AE208,'Foglio deposito'!$N$128,0)+IF('Foglio deposito'!$AF$180='Foglio deposito'!AE208,'Foglio deposito'!$N$129,0)+IF('Foglio deposito'!$AF$181='Foglio deposito'!AE208,'Foglio deposito'!$N$130,0)+IF('Foglio deposito'!$AF$182='Foglio deposito'!AE208,'Foglio deposito'!$N$131,0)+IF('Foglio deposito'!$AF$183='Foglio deposito'!AE208,'Foglio deposito'!$N$132,0)+IF('Foglio deposito'!$AF$184='Foglio deposito'!AE208,'Foglio deposito'!$N$133,0)+IF('Foglio deposito'!$AF$185='Foglio deposito'!AE208,'Foglio deposito'!$N$134,0)+IF('Foglio deposito'!$AF$186='Foglio deposito'!AE208,'Foglio deposito'!$N$135,0)+IF('Foglio deposito'!$AF$187='Foglio deposito'!AE208,'Foglio deposito'!$N$136,0)+IF('Foglio deposito'!$AF$188='Foglio deposito'!AE208,'Foglio deposito'!$N$137,0)+IF('Foglio deposito'!$AF$189='Foglio deposito'!AE208,'Foglio deposito'!$N$138,0)+IF('Foglio deposito'!$AF$190='Foglio deposito'!AE208,'Foglio deposito'!$N$139,0)+IF('Foglio deposito'!$AF$191='Foglio deposito'!AE208,'Foglio deposito'!$N$140,0)+IF('Foglio deposito'!$AF$192='Foglio deposito'!AE208,'Foglio deposito'!$N$141,0)+IF('Foglio deposito'!$AF$193='Foglio deposito'!AE208,'Foglio deposito'!$N$142,0)+IF('Foglio deposito'!$AF$194='Foglio deposito'!AE208,'Foglio deposito'!$N$144,0)+IF('Foglio deposito'!$AF$195='Foglio deposito'!AE208,'Foglio deposito'!$N$143,0)+IF('Foglio deposito'!$AF$196='Foglio deposito'!AE208,'Foglio deposito'!$N$145,0)+IF('Foglio deposito'!$AF$197='Foglio deposito'!AE208,'Foglio deposito'!$N$146,0)+IF('Foglio deposito'!$AF$198='Foglio deposito'!AE208,'Foglio deposito'!$N$147,0)+IF('Foglio deposito'!$AF$199='Foglio deposito'!AE208,'Foglio deposito'!$N$148,0)+IF('Foglio deposito'!$AF$200='Foglio deposito'!AE208,'Foglio deposito'!$N$149,0)+IF('Foglio deposito'!$AF$201='Foglio deposito'!AE208,'Foglio deposito'!$N$150,0)+IF('Foglio deposito'!$AF$202='Foglio deposito'!AE208,'Foglio deposito'!$N$151,0)+IF('Foglio deposito'!$AF$203='Foglio deposito'!AE208,'Foglio deposito'!$N$152,0)+IF('Foglio deposito'!$AF$204='Foglio deposito'!AE208,'Foglio deposito'!$N$153,0)+IF('Foglio deposito'!$AF$205='Foglio deposito'!AE208,'Foglio deposito'!$N$154,0)+IF('Foglio deposito'!$AF$206='Foglio deposito'!AE208,'Foglio deposito'!$N$155,0)+IF('Foglio deposito'!$AF$207='Foglio deposito'!AE208,'Foglio deposito'!$N$156,0)+IF('Foglio deposito'!$AF$208='Foglio deposito'!AE208,'Foglio deposito'!$N$157,0)+'DATI STRUTTURA'!J61</f>
        <v>0</v>
      </c>
      <c r="AK208" s="491">
        <f>'Foglio deposito'!N157</f>
        <v>0</v>
      </c>
    </row>
    <row r="209" spans="2:37" x14ac:dyDescent="0.25">
      <c r="B209" s="161"/>
      <c r="D209" s="162"/>
      <c r="G209" s="97"/>
      <c r="H209" s="97"/>
      <c r="I209" s="96"/>
      <c r="K209" s="116"/>
      <c r="L209" s="116"/>
      <c r="M209" s="115"/>
      <c r="AB209" s="346">
        <f>'DATI STRUTTURA'!B61</f>
        <v>40</v>
      </c>
      <c r="AC209" s="360">
        <f>'DATI STRUTTURA'!H110</f>
        <v>0</v>
      </c>
      <c r="AJ209" s="833">
        <f>SUM(AJ169:AJ208)</f>
        <v>381.51279999999991</v>
      </c>
      <c r="AK209" s="833">
        <f>SUM(AK169:AK208)</f>
        <v>211.09279999999998</v>
      </c>
    </row>
    <row r="210" spans="2:37" x14ac:dyDescent="0.25">
      <c r="G210" s="97"/>
      <c r="H210" s="97"/>
      <c r="I210" s="96"/>
      <c r="K210" s="116"/>
      <c r="L210" s="116"/>
      <c r="M210" s="115"/>
    </row>
    <row r="211" spans="2:37" x14ac:dyDescent="0.25">
      <c r="G211" s="97"/>
      <c r="H211" s="97"/>
      <c r="I211" s="96"/>
      <c r="K211" s="116"/>
      <c r="L211" s="116"/>
      <c r="M211" s="115"/>
    </row>
    <row r="216" spans="2:37" x14ac:dyDescent="0.25">
      <c r="B216" s="392" t="s">
        <v>460</v>
      </c>
      <c r="C216" s="393" t="s">
        <v>461</v>
      </c>
      <c r="E216" s="392" t="s">
        <v>460</v>
      </c>
      <c r="F216" s="393" t="s">
        <v>461</v>
      </c>
      <c r="H216" t="s">
        <v>436</v>
      </c>
    </row>
    <row r="217" spans="2:37" x14ac:dyDescent="0.25">
      <c r="B217" s="391" t="s">
        <v>458</v>
      </c>
      <c r="C217" s="391" t="s">
        <v>459</v>
      </c>
      <c r="E217" s="394" t="s">
        <v>458</v>
      </c>
      <c r="F217" s="394" t="s">
        <v>459</v>
      </c>
    </row>
    <row r="218" spans="2:37" x14ac:dyDescent="0.25">
      <c r="B218" s="366">
        <f>MAXA('SOLLECITAZIONI FUORI PIANO'!C24:D24)*'SOLLECITAZIONI FUORI PIANO'!$H$5</f>
        <v>9.5699999999999985</v>
      </c>
      <c r="C218" s="366">
        <f>(MAXA('SOLLECITAZIONI FUORI PIANO'!C24:D24)*MINA('SOLLECITAZIONI FUORI PIANO'!C24:D24)^3)/12</f>
        <v>1.7600000000000001E-2</v>
      </c>
      <c r="E218" s="366">
        <f>MAXA('SOLLECITAZIONI FUORI PIANO'!C68:D68)*'SOLLECITAZIONI FUORI PIANO'!$H$5</f>
        <v>2.9</v>
      </c>
      <c r="F218" s="366">
        <f>(MAXA('SOLLECITAZIONI FUORI PIANO'!C68:D68)*MINA('SOLLECITAZIONI FUORI PIANO'!C68:D68)^3)/12</f>
        <v>5.3333333333333349E-3</v>
      </c>
      <c r="K218" s="709" t="s">
        <v>505</v>
      </c>
      <c r="L218" s="709"/>
      <c r="M218" s="709"/>
      <c r="N218" s="709"/>
    </row>
    <row r="219" spans="2:37" x14ac:dyDescent="0.25">
      <c r="B219" s="366">
        <f>MAXA('SOLLECITAZIONI FUORI PIANO'!C25:D25)*'SOLLECITAZIONI FUORI PIANO'!$H$5</f>
        <v>2.871</v>
      </c>
      <c r="C219" s="366">
        <f>(MAXA('SOLLECITAZIONI FUORI PIANO'!C25:D25)*MINA('SOLLECITAZIONI FUORI PIANO'!C25:D25)^3)/12</f>
        <v>5.2800000000000008E-3</v>
      </c>
      <c r="E219" s="366">
        <f>MAXA('SOLLECITAZIONI FUORI PIANO'!C69:D69)*'SOLLECITAZIONI FUORI PIANO'!$H$5</f>
        <v>4.0019999999999998</v>
      </c>
      <c r="F219" s="366">
        <f>(MAXA('SOLLECITAZIONI FUORI PIANO'!C69:D69)*MINA('SOLLECITAZIONI FUORI PIANO'!C69:D69)^3)/12</f>
        <v>7.3600000000000011E-3</v>
      </c>
    </row>
    <row r="220" spans="2:37" x14ac:dyDescent="0.25">
      <c r="B220" s="366">
        <f>MAXA('SOLLECITAZIONI FUORI PIANO'!C26:D26)*'SOLLECITAZIONI FUORI PIANO'!$H$5</f>
        <v>5.4809999999999999</v>
      </c>
      <c r="C220" s="366">
        <f>(MAXA('SOLLECITAZIONI FUORI PIANO'!C26:D26)*MINA('SOLLECITAZIONI FUORI PIANO'!C26:D26)^3)/12</f>
        <v>1.0080000000000002E-2</v>
      </c>
      <c r="E220" s="366">
        <f>MAXA('SOLLECITAZIONI FUORI PIANO'!C70:D70)*'SOLLECITAZIONI FUORI PIANO'!$H$5</f>
        <v>2.726</v>
      </c>
      <c r="F220" s="366">
        <f>(MAXA('SOLLECITAZIONI FUORI PIANO'!C70:D70)*MINA('SOLLECITAZIONI FUORI PIANO'!C70:D70)^3)/12</f>
        <v>5.0133333333333341E-3</v>
      </c>
      <c r="K220" s="10" t="s">
        <v>501</v>
      </c>
      <c r="L220" s="10" t="s">
        <v>502</v>
      </c>
      <c r="M220" s="10" t="s">
        <v>503</v>
      </c>
      <c r="N220" s="10" t="s">
        <v>504</v>
      </c>
    </row>
    <row r="221" spans="2:37" ht="18" x14ac:dyDescent="0.35">
      <c r="B221" s="366">
        <f>MAXA('SOLLECITAZIONI FUORI PIANO'!C27:D27)*'SOLLECITAZIONI FUORI PIANO'!$H$5</f>
        <v>4.8719999999999999</v>
      </c>
      <c r="C221" s="366">
        <f>(MAXA('SOLLECITAZIONI FUORI PIANO'!C27:D27)*MINA('SOLLECITAZIONI FUORI PIANO'!C27:D27)^3)/12</f>
        <v>8.9600000000000009E-3</v>
      </c>
      <c r="E221" s="366">
        <f>MAXA('SOLLECITAZIONI FUORI PIANO'!C71:D71)*'SOLLECITAZIONI FUORI PIANO'!$H$5</f>
        <v>5.4809999999999999</v>
      </c>
      <c r="F221" s="366">
        <f>(MAXA('SOLLECITAZIONI FUORI PIANO'!C71:D71)*MINA('SOLLECITAZIONI FUORI PIANO'!C71:D71)^3)/12</f>
        <v>1.0080000000000002E-2</v>
      </c>
      <c r="I221" t="s">
        <v>506</v>
      </c>
      <c r="J221" s="10">
        <v>1</v>
      </c>
      <c r="K221" s="496">
        <v>1</v>
      </c>
      <c r="L221" s="496">
        <v>0.3</v>
      </c>
      <c r="M221" s="496">
        <v>1</v>
      </c>
      <c r="N221" s="496">
        <v>0.3</v>
      </c>
      <c r="Q221" s="481" t="s">
        <v>441</v>
      </c>
      <c r="R221" s="481" t="s">
        <v>442</v>
      </c>
    </row>
    <row r="222" spans="2:37" x14ac:dyDescent="0.25">
      <c r="B222" s="366">
        <f>MAXA('SOLLECITAZIONI FUORI PIANO'!C28:D28)*'SOLLECITAZIONI FUORI PIANO'!$H$5</f>
        <v>4.1760000000000002</v>
      </c>
      <c r="C222" s="366">
        <f>(MAXA('SOLLECITAZIONI FUORI PIANO'!C28:D28)*MINA('SOLLECITAZIONI FUORI PIANO'!C28:D28)^3)/12</f>
        <v>7.6800000000000019E-3</v>
      </c>
      <c r="E222" s="366">
        <f>MAXA('SOLLECITAZIONI FUORI PIANO'!C72:D72)*'SOLLECITAZIONI FUORI PIANO'!$H$5</f>
        <v>5.0169999999999995</v>
      </c>
      <c r="F222" s="366">
        <f>(MAXA('SOLLECITAZIONI FUORI PIANO'!C72:D72)*MINA('SOLLECITAZIONI FUORI PIANO'!C72:D72)^3)/12</f>
        <v>9.2266666666666695E-3</v>
      </c>
      <c r="I222" t="s">
        <v>506</v>
      </c>
      <c r="J222" s="10">
        <f>J221+1</f>
        <v>2</v>
      </c>
      <c r="K222" s="496">
        <v>1</v>
      </c>
      <c r="L222" s="496">
        <v>0.3</v>
      </c>
      <c r="M222" s="496">
        <v>1</v>
      </c>
      <c r="N222" s="496">
        <v>-0.3</v>
      </c>
      <c r="P222" t="s">
        <v>512</v>
      </c>
      <c r="Q222" s="499">
        <f>'ANALISI STATICA LINEARE'!G72*'ANALISI STATICA LINEARE'!$C$84*Q224</f>
        <v>21.981025628639291</v>
      </c>
      <c r="R222" s="499">
        <f>'ANALISI STATICA LINEARE'!G72*'ANALISI STATICA LINEARE'!$C$85*R224</f>
        <v>80.36073885739097</v>
      </c>
      <c r="S222" s="500">
        <f>Q222+R222</f>
        <v>102.34176448603026</v>
      </c>
    </row>
    <row r="223" spans="2:37" x14ac:dyDescent="0.25">
      <c r="B223" s="366">
        <f>MAXA('SOLLECITAZIONI FUORI PIANO'!C29:D29)*'SOLLECITAZIONI FUORI PIANO'!$H$5</f>
        <v>3.3059999999999996</v>
      </c>
      <c r="C223" s="366">
        <f>(MAXA('SOLLECITAZIONI FUORI PIANO'!C29:D29)*MINA('SOLLECITAZIONI FUORI PIANO'!C29:D29)^3)/12</f>
        <v>6.0800000000000012E-3</v>
      </c>
      <c r="E223" s="366">
        <f>MAXA('SOLLECITAZIONI FUORI PIANO'!C73:D73)*'SOLLECITAZIONI FUORI PIANO'!$H$5</f>
        <v>4.3209999999999997</v>
      </c>
      <c r="F223" s="366">
        <f>(MAXA('SOLLECITAZIONI FUORI PIANO'!C73:D73)*MINA('SOLLECITAZIONI FUORI PIANO'!C73:D73)^3)/12</f>
        <v>7.9466666666666696E-3</v>
      </c>
      <c r="I223" t="s">
        <v>506</v>
      </c>
      <c r="J223" s="10">
        <f t="shared" ref="J223:J252" si="0">J222+1</f>
        <v>3</v>
      </c>
      <c r="K223" s="496">
        <v>1</v>
      </c>
      <c r="L223" s="496">
        <v>0.3</v>
      </c>
      <c r="M223" s="496">
        <v>-1</v>
      </c>
      <c r="N223" s="496">
        <v>0.3</v>
      </c>
      <c r="P223" t="s">
        <v>513</v>
      </c>
      <c r="Q223" s="499">
        <f>'ANALISI STATICA LINEARE'!G73*'ANALISI STATICA LINEARE'!$C$84*Q224</f>
        <v>45.845525589027197</v>
      </c>
      <c r="R223" s="499">
        <f>'ANALISI STATICA LINEARE'!G73*'ANALISI STATICA LINEARE'!$C$85*R224</f>
        <v>167.6072978523575</v>
      </c>
      <c r="S223" s="500">
        <f>Q223+R223</f>
        <v>213.45282344138471</v>
      </c>
    </row>
    <row r="224" spans="2:37" x14ac:dyDescent="0.25">
      <c r="B224" s="366">
        <f>MAXA('SOLLECITAZIONI FUORI PIANO'!C30:D30)*'SOLLECITAZIONI FUORI PIANO'!$H$5</f>
        <v>3.161</v>
      </c>
      <c r="C224" s="366">
        <f>(MAXA('SOLLECITAZIONI FUORI PIANO'!C30:D30)*MINA('SOLLECITAZIONI FUORI PIANO'!C30:D30)^3)/12</f>
        <v>5.8133333333333344E-3</v>
      </c>
      <c r="E224" s="366">
        <f>MAXA('SOLLECITAZIONI FUORI PIANO'!C74:D74)*'SOLLECITAZIONI FUORI PIANO'!$H$5</f>
        <v>5.22</v>
      </c>
      <c r="F224" s="366">
        <f>(MAXA('SOLLECITAZIONI FUORI PIANO'!C74:D74)*MINA('SOLLECITAZIONI FUORI PIANO'!C74:D74)^3)/12</f>
        <v>9.6000000000000026E-3</v>
      </c>
      <c r="I224" t="s">
        <v>506</v>
      </c>
      <c r="J224" s="10">
        <f t="shared" si="0"/>
        <v>4</v>
      </c>
      <c r="K224" s="496">
        <v>1</v>
      </c>
      <c r="L224" s="496">
        <v>0.3</v>
      </c>
      <c r="M224" s="496">
        <v>-1</v>
      </c>
      <c r="N224" s="496">
        <v>-0.3</v>
      </c>
      <c r="Q224" s="10">
        <f>VLOOKUP('RIPARTIZIONE FORZE SISMICHE'!L18,'Foglio deposito'!J221:N257,4,FALSE)</f>
        <v>0.3</v>
      </c>
      <c r="R224" s="10">
        <f>VLOOKUP('RIPARTIZIONE FORZE SISMICHE'!L18,'Foglio deposito'!J221:N257,5,FALSE)</f>
        <v>1</v>
      </c>
    </row>
    <row r="225" spans="2:14" x14ac:dyDescent="0.25">
      <c r="B225" s="366">
        <f>MAXA('SOLLECITAZIONI FUORI PIANO'!C31:D31)*'SOLLECITAZIONI FUORI PIANO'!$H$5</f>
        <v>3.161</v>
      </c>
      <c r="C225" s="366">
        <f>(MAXA('SOLLECITAZIONI FUORI PIANO'!C31:D31)*MINA('SOLLECITAZIONI FUORI PIANO'!C31:D31)^3)/12</f>
        <v>5.8133333333333344E-3</v>
      </c>
      <c r="E225" s="366">
        <f>MAXA('SOLLECITAZIONI FUORI PIANO'!C75:D75)*'SOLLECITAZIONI FUORI PIANO'!$H$5</f>
        <v>3.016</v>
      </c>
      <c r="F225" s="366">
        <f>(MAXA('SOLLECITAZIONI FUORI PIANO'!C75:D75)*MINA('SOLLECITAZIONI FUORI PIANO'!C75:D75)^3)/12</f>
        <v>5.5466666666666685E-3</v>
      </c>
      <c r="I225" t="s">
        <v>506</v>
      </c>
      <c r="J225" s="10">
        <f t="shared" si="0"/>
        <v>5</v>
      </c>
      <c r="K225" s="496">
        <v>1</v>
      </c>
      <c r="L225" s="496">
        <v>-0.3</v>
      </c>
      <c r="M225" s="496">
        <v>1</v>
      </c>
      <c r="N225" s="496">
        <v>0.3</v>
      </c>
    </row>
    <row r="226" spans="2:14" x14ac:dyDescent="0.25">
      <c r="B226" s="366">
        <f>MAXA('SOLLECITAZIONI FUORI PIANO'!C32:D32)*'SOLLECITAZIONI FUORI PIANO'!$H$5</f>
        <v>2.2909999999999999</v>
      </c>
      <c r="C226" s="366">
        <f>(MAXA('SOLLECITAZIONI FUORI PIANO'!C32:D32)*MINA('SOLLECITAZIONI FUORI PIANO'!C32:D32)^3)/12</f>
        <v>4.2133333333333346E-3</v>
      </c>
      <c r="E226" s="366">
        <f>MAXA('SOLLECITAZIONI FUORI PIANO'!C76:D76)*'SOLLECITAZIONI FUORI PIANO'!$H$5</f>
        <v>3.016</v>
      </c>
      <c r="F226" s="366">
        <f>(MAXA('SOLLECITAZIONI FUORI PIANO'!C76:D76)*MINA('SOLLECITAZIONI FUORI PIANO'!C76:D76)^3)/12</f>
        <v>5.5466666666666685E-3</v>
      </c>
      <c r="I226" t="s">
        <v>506</v>
      </c>
      <c r="J226" s="10">
        <f t="shared" si="0"/>
        <v>6</v>
      </c>
      <c r="K226" s="496">
        <v>1</v>
      </c>
      <c r="L226" s="496">
        <v>-0.3</v>
      </c>
      <c r="M226" s="496">
        <v>1</v>
      </c>
      <c r="N226" s="496">
        <v>-0.3</v>
      </c>
    </row>
    <row r="227" spans="2:14" x14ac:dyDescent="0.25">
      <c r="B227" s="366">
        <f>MAXA('SOLLECITAZIONI FUORI PIANO'!C33:D33)*'SOLLECITAZIONI FUORI PIANO'!$H$5</f>
        <v>2.871</v>
      </c>
      <c r="C227" s="366">
        <f>(MAXA('SOLLECITAZIONI FUORI PIANO'!C33:D33)*MINA('SOLLECITAZIONI FUORI PIANO'!C33:D33)^3)/12</f>
        <v>5.2800000000000008E-3</v>
      </c>
      <c r="E227" s="366">
        <f>MAXA('SOLLECITAZIONI FUORI PIANO'!C77:D77)*'SOLLECITAZIONI FUORI PIANO'!$H$5</f>
        <v>2.4359999999999999</v>
      </c>
      <c r="F227" s="366">
        <f>(MAXA('SOLLECITAZIONI FUORI PIANO'!C77:D77)*MINA('SOLLECITAZIONI FUORI PIANO'!C77:D77)^3)/12</f>
        <v>4.4800000000000005E-3</v>
      </c>
      <c r="I227" t="s">
        <v>506</v>
      </c>
      <c r="J227" s="10">
        <f t="shared" si="0"/>
        <v>7</v>
      </c>
      <c r="K227" s="496">
        <v>1</v>
      </c>
      <c r="L227" s="496">
        <v>-0.3</v>
      </c>
      <c r="M227" s="496">
        <v>-1</v>
      </c>
      <c r="N227" s="496">
        <v>0.3</v>
      </c>
    </row>
    <row r="228" spans="2:14" x14ac:dyDescent="0.25">
      <c r="B228" s="366">
        <f>MAXA('SOLLECITAZIONI FUORI PIANO'!C34:D34)*'SOLLECITAZIONI FUORI PIANO'!$H$5</f>
        <v>18.27</v>
      </c>
      <c r="C228" s="366">
        <f>(MAXA('SOLLECITAZIONI FUORI PIANO'!C34:D34)*MINA('SOLLECITAZIONI FUORI PIANO'!C34:D34)^3)/12</f>
        <v>3.3600000000000005E-2</v>
      </c>
      <c r="E228" s="366">
        <f>MAXA('SOLLECITAZIONI FUORI PIANO'!C78:D78)*'SOLLECITAZIONI FUORI PIANO'!$H$5</f>
        <v>4.3499999999999996</v>
      </c>
      <c r="F228" s="366">
        <f>(MAXA('SOLLECITAZIONI FUORI PIANO'!C78:D78)*MINA('SOLLECITAZIONI FUORI PIANO'!C78:D78)^3)/12</f>
        <v>8.0000000000000019E-3</v>
      </c>
      <c r="I228" t="s">
        <v>506</v>
      </c>
      <c r="J228" s="10">
        <f t="shared" si="0"/>
        <v>8</v>
      </c>
      <c r="K228" s="496">
        <v>1</v>
      </c>
      <c r="L228" s="496">
        <v>-0.3</v>
      </c>
      <c r="M228" s="496">
        <v>-1</v>
      </c>
      <c r="N228" s="496">
        <v>-0.3</v>
      </c>
    </row>
    <row r="229" spans="2:14" x14ac:dyDescent="0.25">
      <c r="B229" s="366">
        <f>MAXA('SOLLECITAZIONI FUORI PIANO'!C35:D35)*'SOLLECITAZIONI FUORI PIANO'!$H$5</f>
        <v>8.41</v>
      </c>
      <c r="C229" s="366">
        <f>(MAXA('SOLLECITAZIONI FUORI PIANO'!C35:D35)*MINA('SOLLECITAZIONI FUORI PIANO'!C35:D35)^3)/12</f>
        <v>1.546666666666667E-2</v>
      </c>
      <c r="E229" s="366">
        <f>MAXA('SOLLECITAZIONI FUORI PIANO'!C79:D79)*'SOLLECITAZIONI FUORI PIANO'!$H$5</f>
        <v>18.559999999999999</v>
      </c>
      <c r="F229" s="366">
        <f>(MAXA('SOLLECITAZIONI FUORI PIANO'!C79:D79)*MINA('SOLLECITAZIONI FUORI PIANO'!C79:D79)^3)/12</f>
        <v>3.4133333333333342E-2</v>
      </c>
      <c r="I229" t="s">
        <v>506</v>
      </c>
      <c r="J229" s="10">
        <f t="shared" si="0"/>
        <v>9</v>
      </c>
      <c r="K229" s="496">
        <v>-1</v>
      </c>
      <c r="L229" s="496">
        <v>0.3</v>
      </c>
      <c r="M229" s="496">
        <v>1</v>
      </c>
      <c r="N229" s="496">
        <v>0.3</v>
      </c>
    </row>
    <row r="230" spans="2:14" x14ac:dyDescent="0.25">
      <c r="B230" s="366">
        <f>MAXA('SOLLECITAZIONI FUORI PIANO'!C36:D36)*'SOLLECITAZIONI FUORI PIANO'!$H$5</f>
        <v>11.889999999999999</v>
      </c>
      <c r="C230" s="366">
        <f>(MAXA('SOLLECITAZIONI FUORI PIANO'!C36:D36)*MINA('SOLLECITAZIONI FUORI PIANO'!C36:D36)^3)/12</f>
        <v>2.186666666666667E-2</v>
      </c>
      <c r="E230" s="366">
        <f>MAXA('SOLLECITAZIONI FUORI PIANO'!C80:D80)*'SOLLECITAZIONI FUORI PIANO'!$H$5</f>
        <v>8.5549999999999997</v>
      </c>
      <c r="F230" s="366">
        <f>(MAXA('SOLLECITAZIONI FUORI PIANO'!C80:D80)*MINA('SOLLECITAZIONI FUORI PIANO'!C80:D80)^3)/12</f>
        <v>1.5733333333333339E-2</v>
      </c>
      <c r="I230" t="s">
        <v>506</v>
      </c>
      <c r="J230" s="10">
        <f t="shared" si="0"/>
        <v>10</v>
      </c>
      <c r="K230" s="496">
        <v>-1</v>
      </c>
      <c r="L230" s="496">
        <v>0.3</v>
      </c>
      <c r="M230" s="496">
        <v>1</v>
      </c>
      <c r="N230" s="496">
        <v>-0.3</v>
      </c>
    </row>
    <row r="231" spans="2:14" x14ac:dyDescent="0.25">
      <c r="B231" s="366">
        <f>MAXA('SOLLECITAZIONI FUORI PIANO'!C37:D37)*'SOLLECITAZIONI FUORI PIANO'!$H$5</f>
        <v>8.41</v>
      </c>
      <c r="C231" s="366">
        <f>(MAXA('SOLLECITAZIONI FUORI PIANO'!C37:D37)*MINA('SOLLECITAZIONI FUORI PIANO'!C37:D37)^3)/12</f>
        <v>1.546666666666667E-2</v>
      </c>
      <c r="E231" s="366">
        <f>MAXA('SOLLECITAZIONI FUORI PIANO'!C81:D81)*'SOLLECITAZIONI FUORI PIANO'!$H$5</f>
        <v>12.035</v>
      </c>
      <c r="F231" s="366">
        <f>(MAXA('SOLLECITAZIONI FUORI PIANO'!C81:D81)*MINA('SOLLECITAZIONI FUORI PIANO'!C81:D81)^3)/12</f>
        <v>2.2133333333333338E-2</v>
      </c>
      <c r="I231" t="s">
        <v>506</v>
      </c>
      <c r="J231" s="10">
        <f t="shared" si="0"/>
        <v>11</v>
      </c>
      <c r="K231" s="496">
        <v>-1</v>
      </c>
      <c r="L231" s="496">
        <v>0.3</v>
      </c>
      <c r="M231" s="496">
        <v>-1</v>
      </c>
      <c r="N231" s="496">
        <v>0.3</v>
      </c>
    </row>
    <row r="232" spans="2:14" x14ac:dyDescent="0.25">
      <c r="B232" s="366">
        <f>MAXA('SOLLECITAZIONI FUORI PIANO'!C38:D38)*'SOLLECITAZIONI FUORI PIANO'!$H$5</f>
        <v>15.37</v>
      </c>
      <c r="C232" s="366">
        <f>(MAXA('SOLLECITAZIONI FUORI PIANO'!C38:D38)*MINA('SOLLECITAZIONI FUORI PIANO'!C38:D38)^3)/12</f>
        <v>2.8266666666666673E-2</v>
      </c>
      <c r="E232" s="366">
        <f>MAXA('SOLLECITAZIONI FUORI PIANO'!C82:D82)*'SOLLECITAZIONI FUORI PIANO'!$H$5</f>
        <v>8.5549999999999997</v>
      </c>
      <c r="F232" s="366">
        <f>(MAXA('SOLLECITAZIONI FUORI PIANO'!C82:D82)*MINA('SOLLECITAZIONI FUORI PIANO'!C82:D82)^3)/12</f>
        <v>1.5733333333333339E-2</v>
      </c>
      <c r="I232" t="s">
        <v>506</v>
      </c>
      <c r="J232" s="10">
        <f t="shared" si="0"/>
        <v>12</v>
      </c>
      <c r="K232" s="496">
        <v>-1</v>
      </c>
      <c r="L232" s="496">
        <v>0.3</v>
      </c>
      <c r="M232" s="496">
        <v>-1</v>
      </c>
      <c r="N232" s="496">
        <v>-0.3</v>
      </c>
    </row>
    <row r="233" spans="2:14" x14ac:dyDescent="0.25">
      <c r="B233" s="366">
        <f>MAXA('SOLLECITAZIONI FUORI PIANO'!C39:D39)*'SOLLECITAZIONI FUORI PIANO'!$H$5</f>
        <v>11.6</v>
      </c>
      <c r="C233" s="366">
        <f>(MAXA('SOLLECITAZIONI FUORI PIANO'!C39:D39)*MINA('SOLLECITAZIONI FUORI PIANO'!C39:D39)^3)/12</f>
        <v>2.133333333333334E-2</v>
      </c>
      <c r="E233" s="366">
        <f>MAXA('SOLLECITAZIONI FUORI PIANO'!C83:D83)*'SOLLECITAZIONI FUORI PIANO'!$H$5</f>
        <v>15.37</v>
      </c>
      <c r="F233" s="366">
        <f>(MAXA('SOLLECITAZIONI FUORI PIANO'!C83:D83)*MINA('SOLLECITAZIONI FUORI PIANO'!C83:D83)^3)/12</f>
        <v>2.8266666666666673E-2</v>
      </c>
      <c r="I233" t="s">
        <v>506</v>
      </c>
      <c r="J233" s="10">
        <f t="shared" si="0"/>
        <v>13</v>
      </c>
      <c r="K233" s="496">
        <v>-1</v>
      </c>
      <c r="L233" s="496">
        <v>-0.3</v>
      </c>
      <c r="M233" s="496">
        <v>1</v>
      </c>
      <c r="N233" s="496">
        <v>0.3</v>
      </c>
    </row>
    <row r="234" spans="2:14" x14ac:dyDescent="0.25">
      <c r="B234" s="366">
        <f>MAXA('SOLLECITAZIONI FUORI PIANO'!C40:D40)*'SOLLECITAZIONI FUORI PIANO'!$H$5</f>
        <v>0</v>
      </c>
      <c r="C234" s="366">
        <f>(MAXA('SOLLECITAZIONI FUORI PIANO'!C40:D40)*MINA('SOLLECITAZIONI FUORI PIANO'!C40:D40)^3)/12</f>
        <v>0</v>
      </c>
      <c r="E234" s="366">
        <f>MAXA('SOLLECITAZIONI FUORI PIANO'!C84:D84)*'SOLLECITAZIONI FUORI PIANO'!$H$5</f>
        <v>11.889999999999999</v>
      </c>
      <c r="F234" s="366">
        <f>(MAXA('SOLLECITAZIONI FUORI PIANO'!C84:D84)*MINA('SOLLECITAZIONI FUORI PIANO'!C84:D84)^3)/12</f>
        <v>2.186666666666667E-2</v>
      </c>
      <c r="I234" t="s">
        <v>506</v>
      </c>
      <c r="J234" s="10">
        <f t="shared" si="0"/>
        <v>14</v>
      </c>
      <c r="K234" s="496">
        <v>-1</v>
      </c>
      <c r="L234" s="496">
        <v>-0.3</v>
      </c>
      <c r="M234" s="496">
        <v>1</v>
      </c>
      <c r="N234" s="496">
        <v>-0.3</v>
      </c>
    </row>
    <row r="235" spans="2:14" x14ac:dyDescent="0.25">
      <c r="B235" s="366">
        <f>MAXA('SOLLECITAZIONI FUORI PIANO'!C41:D41)*'SOLLECITAZIONI FUORI PIANO'!$H$5</f>
        <v>0</v>
      </c>
      <c r="C235" s="366">
        <f>(MAXA('SOLLECITAZIONI FUORI PIANO'!C41:D41)*MINA('SOLLECITAZIONI FUORI PIANO'!C41:D41)^3)/12</f>
        <v>0</v>
      </c>
      <c r="E235" s="366">
        <f>MAXA('SOLLECITAZIONI FUORI PIANO'!C85:D85)*'SOLLECITAZIONI FUORI PIANO'!$H$5</f>
        <v>0</v>
      </c>
      <c r="F235" s="366">
        <f>(MAXA('SOLLECITAZIONI FUORI PIANO'!C85:D85)*MINA('SOLLECITAZIONI FUORI PIANO'!C85:D85)^3)/12</f>
        <v>0</v>
      </c>
      <c r="I235" t="s">
        <v>506</v>
      </c>
      <c r="J235" s="10">
        <f t="shared" si="0"/>
        <v>15</v>
      </c>
      <c r="K235" s="496">
        <v>-1</v>
      </c>
      <c r="L235" s="496">
        <v>-0.3</v>
      </c>
      <c r="M235" s="496">
        <v>-1</v>
      </c>
      <c r="N235" s="496">
        <v>0.3</v>
      </c>
    </row>
    <row r="236" spans="2:14" ht="15.75" thickBot="1" x14ac:dyDescent="0.3">
      <c r="B236" s="366">
        <f>MAXA('SOLLECITAZIONI FUORI PIANO'!C42:D42)*'SOLLECITAZIONI FUORI PIANO'!$H$5</f>
        <v>0</v>
      </c>
      <c r="C236" s="366">
        <f>(MAXA('SOLLECITAZIONI FUORI PIANO'!C42:D42)*MINA('SOLLECITAZIONI FUORI PIANO'!C42:D42)^3)/12</f>
        <v>0</v>
      </c>
      <c r="E236" s="366">
        <f>MAXA('SOLLECITAZIONI FUORI PIANO'!C86:D86)*'SOLLECITAZIONI FUORI PIANO'!$H$5</f>
        <v>0</v>
      </c>
      <c r="F236" s="366">
        <f>(MAXA('SOLLECITAZIONI FUORI PIANO'!C86:D86)*MINA('SOLLECITAZIONI FUORI PIANO'!C86:D86)^3)/12</f>
        <v>0</v>
      </c>
      <c r="I236" t="s">
        <v>506</v>
      </c>
      <c r="J236" s="10">
        <f t="shared" si="0"/>
        <v>16</v>
      </c>
      <c r="K236" s="497">
        <v>-1</v>
      </c>
      <c r="L236" s="497">
        <v>-0.3</v>
      </c>
      <c r="M236" s="497">
        <v>-1</v>
      </c>
      <c r="N236" s="497">
        <v>-0.3</v>
      </c>
    </row>
    <row r="237" spans="2:14" x14ac:dyDescent="0.25">
      <c r="B237" s="366">
        <f>MAXA('SOLLECITAZIONI FUORI PIANO'!C43:D43)*'SOLLECITAZIONI FUORI PIANO'!$H$5</f>
        <v>0</v>
      </c>
      <c r="C237" s="366">
        <f>(MAXA('SOLLECITAZIONI FUORI PIANO'!C43:D43)*MINA('SOLLECITAZIONI FUORI PIANO'!C43:D43)^3)/12</f>
        <v>0</v>
      </c>
      <c r="E237" s="366">
        <f>MAXA('SOLLECITAZIONI FUORI PIANO'!C87:D87)*'SOLLECITAZIONI FUORI PIANO'!$H$5</f>
        <v>0</v>
      </c>
      <c r="F237" s="366">
        <f>(MAXA('SOLLECITAZIONI FUORI PIANO'!C87:D87)*MINA('SOLLECITAZIONI FUORI PIANO'!C87:D87)^3)/12</f>
        <v>0</v>
      </c>
      <c r="I237" t="s">
        <v>506</v>
      </c>
      <c r="J237" s="10">
        <f t="shared" si="0"/>
        <v>17</v>
      </c>
      <c r="K237" s="6">
        <v>0.3</v>
      </c>
      <c r="L237" s="6">
        <v>1</v>
      </c>
      <c r="M237" s="6">
        <v>0.3</v>
      </c>
      <c r="N237" s="6">
        <v>1</v>
      </c>
    </row>
    <row r="238" spans="2:14" x14ac:dyDescent="0.25">
      <c r="B238" s="366">
        <f>MAXA('SOLLECITAZIONI FUORI PIANO'!C44:D44)*'SOLLECITAZIONI FUORI PIANO'!$H$5</f>
        <v>0</v>
      </c>
      <c r="C238" s="366">
        <f>(MAXA('SOLLECITAZIONI FUORI PIANO'!C44:D44)*MINA('SOLLECITAZIONI FUORI PIANO'!C44:D44)^3)/12</f>
        <v>0</v>
      </c>
      <c r="E238" s="366">
        <f>MAXA('SOLLECITAZIONI FUORI PIANO'!C88:D88)*'SOLLECITAZIONI FUORI PIANO'!$H$5</f>
        <v>0</v>
      </c>
      <c r="F238" s="366">
        <f>(MAXA('SOLLECITAZIONI FUORI PIANO'!C88:D88)*MINA('SOLLECITAZIONI FUORI PIANO'!C88:D88)^3)/12</f>
        <v>0</v>
      </c>
      <c r="I238" t="s">
        <v>506</v>
      </c>
      <c r="J238" s="10">
        <f t="shared" si="0"/>
        <v>18</v>
      </c>
      <c r="K238" s="496">
        <v>0.3</v>
      </c>
      <c r="L238" s="496">
        <v>1</v>
      </c>
      <c r="M238" s="496">
        <v>-0.3</v>
      </c>
      <c r="N238" s="496">
        <v>1</v>
      </c>
    </row>
    <row r="239" spans="2:14" x14ac:dyDescent="0.25">
      <c r="B239" s="366">
        <f>MAXA('SOLLECITAZIONI FUORI PIANO'!C45:D45)*'SOLLECITAZIONI FUORI PIANO'!$H$5</f>
        <v>0</v>
      </c>
      <c r="C239" s="366">
        <f>(MAXA('SOLLECITAZIONI FUORI PIANO'!C45:D45)*MINA('SOLLECITAZIONI FUORI PIANO'!C45:D45)^3)/12</f>
        <v>0</v>
      </c>
      <c r="E239" s="366">
        <f>MAXA('SOLLECITAZIONI FUORI PIANO'!C89:D89)*'SOLLECITAZIONI FUORI PIANO'!$H$5</f>
        <v>0</v>
      </c>
      <c r="F239" s="366">
        <f>(MAXA('SOLLECITAZIONI FUORI PIANO'!C89:D89)*MINA('SOLLECITAZIONI FUORI PIANO'!C89:D89)^3)/12</f>
        <v>0</v>
      </c>
      <c r="I239" t="s">
        <v>506</v>
      </c>
      <c r="J239" s="10">
        <f t="shared" si="0"/>
        <v>19</v>
      </c>
      <c r="K239" s="496">
        <v>0.3</v>
      </c>
      <c r="L239" s="496">
        <v>1</v>
      </c>
      <c r="M239" s="496">
        <v>0.3</v>
      </c>
      <c r="N239" s="496">
        <v>-1</v>
      </c>
    </row>
    <row r="240" spans="2:14" x14ac:dyDescent="0.25">
      <c r="B240" s="366">
        <f>MAXA('SOLLECITAZIONI FUORI PIANO'!C46:D46)*'SOLLECITAZIONI FUORI PIANO'!$H$5</f>
        <v>0</v>
      </c>
      <c r="C240" s="366">
        <f>(MAXA('SOLLECITAZIONI FUORI PIANO'!C46:D46)*MINA('SOLLECITAZIONI FUORI PIANO'!C46:D46)^3)/12</f>
        <v>0</v>
      </c>
      <c r="E240" s="366">
        <f>MAXA('SOLLECITAZIONI FUORI PIANO'!C90:D90)*'SOLLECITAZIONI FUORI PIANO'!$H$5</f>
        <v>0</v>
      </c>
      <c r="F240" s="366">
        <f>(MAXA('SOLLECITAZIONI FUORI PIANO'!C90:D90)*MINA('SOLLECITAZIONI FUORI PIANO'!C90:D90)^3)/12</f>
        <v>0</v>
      </c>
      <c r="I240" t="s">
        <v>506</v>
      </c>
      <c r="J240" s="10">
        <f t="shared" si="0"/>
        <v>20</v>
      </c>
      <c r="K240" s="496">
        <v>0.3</v>
      </c>
      <c r="L240" s="496">
        <v>1</v>
      </c>
      <c r="M240" s="496">
        <v>-0.3</v>
      </c>
      <c r="N240" s="496">
        <v>-1</v>
      </c>
    </row>
    <row r="241" spans="2:14" x14ac:dyDescent="0.25">
      <c r="B241" s="366">
        <f>MAXA('SOLLECITAZIONI FUORI PIANO'!C47:D47)*'SOLLECITAZIONI FUORI PIANO'!$H$5</f>
        <v>0</v>
      </c>
      <c r="C241" s="366">
        <f>(MAXA('SOLLECITAZIONI FUORI PIANO'!C47:D47)*MINA('SOLLECITAZIONI FUORI PIANO'!C47:D47)^3)/12</f>
        <v>0</v>
      </c>
      <c r="E241" s="366">
        <f>MAXA('SOLLECITAZIONI FUORI PIANO'!C91:D91)*'SOLLECITAZIONI FUORI PIANO'!$H$5</f>
        <v>0</v>
      </c>
      <c r="F241" s="366">
        <f>(MAXA('SOLLECITAZIONI FUORI PIANO'!C91:D91)*MINA('SOLLECITAZIONI FUORI PIANO'!C91:D91)^3)/12</f>
        <v>0</v>
      </c>
      <c r="I241" t="s">
        <v>506</v>
      </c>
      <c r="J241" s="10">
        <f t="shared" si="0"/>
        <v>21</v>
      </c>
      <c r="K241" s="496">
        <v>-0.3</v>
      </c>
      <c r="L241" s="496">
        <v>1</v>
      </c>
      <c r="M241" s="496">
        <v>0.3</v>
      </c>
      <c r="N241" s="496">
        <v>1</v>
      </c>
    </row>
    <row r="242" spans="2:14" x14ac:dyDescent="0.25">
      <c r="B242" s="366">
        <f>MAXA('SOLLECITAZIONI FUORI PIANO'!C48:D48)*'SOLLECITAZIONI FUORI PIANO'!$H$5</f>
        <v>0</v>
      </c>
      <c r="C242" s="366">
        <f>(MAXA('SOLLECITAZIONI FUORI PIANO'!C48:D48)*MINA('SOLLECITAZIONI FUORI PIANO'!C48:D48)^3)/12</f>
        <v>0</v>
      </c>
      <c r="E242" s="366">
        <f>MAXA('SOLLECITAZIONI FUORI PIANO'!C92:D92)*'SOLLECITAZIONI FUORI PIANO'!$H$5</f>
        <v>0</v>
      </c>
      <c r="F242" s="366">
        <f>(MAXA('SOLLECITAZIONI FUORI PIANO'!C92:D92)*MINA('SOLLECITAZIONI FUORI PIANO'!C92:D92)^3)/12</f>
        <v>0</v>
      </c>
      <c r="I242" t="s">
        <v>506</v>
      </c>
      <c r="J242" s="10">
        <f t="shared" si="0"/>
        <v>22</v>
      </c>
      <c r="K242" s="496">
        <v>-0.3</v>
      </c>
      <c r="L242" s="496">
        <v>1</v>
      </c>
      <c r="M242" s="496">
        <v>-0.3</v>
      </c>
      <c r="N242" s="496">
        <v>1</v>
      </c>
    </row>
    <row r="243" spans="2:14" x14ac:dyDescent="0.25">
      <c r="B243" s="366">
        <f>MAXA('SOLLECITAZIONI FUORI PIANO'!C49:D49)*'SOLLECITAZIONI FUORI PIANO'!$H$5</f>
        <v>0</v>
      </c>
      <c r="C243" s="366">
        <f>(MAXA('SOLLECITAZIONI FUORI PIANO'!C49:D49)*MINA('SOLLECITAZIONI FUORI PIANO'!C49:D49)^3)/12</f>
        <v>0</v>
      </c>
      <c r="E243" s="366">
        <f>MAXA('SOLLECITAZIONI FUORI PIANO'!C93:D93)*'SOLLECITAZIONI FUORI PIANO'!$H$5</f>
        <v>0</v>
      </c>
      <c r="F243" s="366">
        <f>(MAXA('SOLLECITAZIONI FUORI PIANO'!C93:D93)*MINA('SOLLECITAZIONI FUORI PIANO'!C93:D93)^3)/12</f>
        <v>0</v>
      </c>
      <c r="I243" t="s">
        <v>506</v>
      </c>
      <c r="J243" s="10">
        <f t="shared" si="0"/>
        <v>23</v>
      </c>
      <c r="K243" s="496">
        <v>-0.3</v>
      </c>
      <c r="L243" s="496">
        <v>1</v>
      </c>
      <c r="M243" s="496">
        <v>0.3</v>
      </c>
      <c r="N243" s="496">
        <v>-1</v>
      </c>
    </row>
    <row r="244" spans="2:14" x14ac:dyDescent="0.25">
      <c r="B244" s="366">
        <f>MAXA('SOLLECITAZIONI FUORI PIANO'!C50:D50)*'SOLLECITAZIONI FUORI PIANO'!$H$5</f>
        <v>0</v>
      </c>
      <c r="C244" s="366">
        <f>(MAXA('SOLLECITAZIONI FUORI PIANO'!C50:D50)*MINA('SOLLECITAZIONI FUORI PIANO'!C50:D50)^3)/12</f>
        <v>0</v>
      </c>
      <c r="E244" s="366">
        <f>MAXA('SOLLECITAZIONI FUORI PIANO'!C94:D94)*'SOLLECITAZIONI FUORI PIANO'!$H$5</f>
        <v>0</v>
      </c>
      <c r="F244" s="366">
        <f>(MAXA('SOLLECITAZIONI FUORI PIANO'!C94:D94)*MINA('SOLLECITAZIONI FUORI PIANO'!C94:D94)^3)/12</f>
        <v>0</v>
      </c>
      <c r="I244" t="s">
        <v>506</v>
      </c>
      <c r="J244" s="10">
        <f t="shared" si="0"/>
        <v>24</v>
      </c>
      <c r="K244" s="496">
        <v>-0.3</v>
      </c>
      <c r="L244" s="496">
        <v>1</v>
      </c>
      <c r="M244" s="496">
        <v>-0.3</v>
      </c>
      <c r="N244" s="496">
        <v>-1</v>
      </c>
    </row>
    <row r="245" spans="2:14" x14ac:dyDescent="0.25">
      <c r="B245" s="366">
        <f>MAXA('SOLLECITAZIONI FUORI PIANO'!C51:D51)*'SOLLECITAZIONI FUORI PIANO'!$H$5</f>
        <v>0</v>
      </c>
      <c r="C245" s="366">
        <f>(MAXA('SOLLECITAZIONI FUORI PIANO'!C51:D51)*MINA('SOLLECITAZIONI FUORI PIANO'!C51:D51)^3)/12</f>
        <v>0</v>
      </c>
      <c r="E245" s="366">
        <f>MAXA('SOLLECITAZIONI FUORI PIANO'!C95:D95)*'SOLLECITAZIONI FUORI PIANO'!$H$5</f>
        <v>0</v>
      </c>
      <c r="F245" s="366">
        <f>(MAXA('SOLLECITAZIONI FUORI PIANO'!C95:D95)*MINA('SOLLECITAZIONI FUORI PIANO'!C95:D95)^3)/12</f>
        <v>0</v>
      </c>
      <c r="I245" t="s">
        <v>506</v>
      </c>
      <c r="J245" s="10">
        <f t="shared" si="0"/>
        <v>25</v>
      </c>
      <c r="K245" s="496">
        <v>0.3</v>
      </c>
      <c r="L245" s="496">
        <v>-1</v>
      </c>
      <c r="M245" s="496">
        <v>0.3</v>
      </c>
      <c r="N245" s="496">
        <v>1</v>
      </c>
    </row>
    <row r="246" spans="2:14" x14ac:dyDescent="0.25">
      <c r="B246" s="366">
        <f>MAXA('SOLLECITAZIONI FUORI PIANO'!C52:D52)*'SOLLECITAZIONI FUORI PIANO'!$H$5</f>
        <v>0</v>
      </c>
      <c r="C246" s="366">
        <f>(MAXA('SOLLECITAZIONI FUORI PIANO'!C52:D52)*MINA('SOLLECITAZIONI FUORI PIANO'!C52:D52)^3)/12</f>
        <v>0</v>
      </c>
      <c r="E246" s="366">
        <f>MAXA('SOLLECITAZIONI FUORI PIANO'!C96:D96)*'SOLLECITAZIONI FUORI PIANO'!$H$5</f>
        <v>0</v>
      </c>
      <c r="F246" s="366">
        <f>(MAXA('SOLLECITAZIONI FUORI PIANO'!C96:D96)*MINA('SOLLECITAZIONI FUORI PIANO'!C96:D96)^3)/12</f>
        <v>0</v>
      </c>
      <c r="I246" t="s">
        <v>506</v>
      </c>
      <c r="J246" s="10">
        <f t="shared" si="0"/>
        <v>26</v>
      </c>
      <c r="K246" s="496">
        <v>0.3</v>
      </c>
      <c r="L246" s="496">
        <v>-1</v>
      </c>
      <c r="M246" s="496">
        <v>-0.3</v>
      </c>
      <c r="N246" s="496">
        <v>1</v>
      </c>
    </row>
    <row r="247" spans="2:14" x14ac:dyDescent="0.25">
      <c r="B247" s="366">
        <f>MAXA('SOLLECITAZIONI FUORI PIANO'!C53:D53)*'SOLLECITAZIONI FUORI PIANO'!$H$5</f>
        <v>0</v>
      </c>
      <c r="C247" s="366">
        <f>(MAXA('SOLLECITAZIONI FUORI PIANO'!C53:D53)*MINA('SOLLECITAZIONI FUORI PIANO'!C53:D53)^3)/12</f>
        <v>0</v>
      </c>
      <c r="E247" s="366">
        <f>MAXA('SOLLECITAZIONI FUORI PIANO'!C97:D97)*'SOLLECITAZIONI FUORI PIANO'!$H$5</f>
        <v>0</v>
      </c>
      <c r="F247" s="366">
        <f>(MAXA('SOLLECITAZIONI FUORI PIANO'!C97:D97)*MINA('SOLLECITAZIONI FUORI PIANO'!C97:D97)^3)/12</f>
        <v>0</v>
      </c>
      <c r="I247" t="s">
        <v>506</v>
      </c>
      <c r="J247" s="10">
        <f t="shared" si="0"/>
        <v>27</v>
      </c>
      <c r="K247" s="496">
        <v>0.3</v>
      </c>
      <c r="L247" s="496">
        <v>-1</v>
      </c>
      <c r="M247" s="496">
        <v>0.3</v>
      </c>
      <c r="N247" s="496">
        <v>-1</v>
      </c>
    </row>
    <row r="248" spans="2:14" x14ac:dyDescent="0.25">
      <c r="B248" s="366">
        <f>MAXA('SOLLECITAZIONI FUORI PIANO'!C54:D54)*'SOLLECITAZIONI FUORI PIANO'!$H$5</f>
        <v>0</v>
      </c>
      <c r="C248" s="366">
        <f>(MAXA('SOLLECITAZIONI FUORI PIANO'!C54:D54)*MINA('SOLLECITAZIONI FUORI PIANO'!C54:D54)^3)/12</f>
        <v>0</v>
      </c>
      <c r="E248" s="366">
        <f>MAXA('SOLLECITAZIONI FUORI PIANO'!C98:D98)*'SOLLECITAZIONI FUORI PIANO'!$H$5</f>
        <v>0</v>
      </c>
      <c r="F248" s="366">
        <f>(MAXA('SOLLECITAZIONI FUORI PIANO'!C98:D98)*MINA('SOLLECITAZIONI FUORI PIANO'!C98:D98)^3)/12</f>
        <v>0</v>
      </c>
      <c r="I248" t="s">
        <v>506</v>
      </c>
      <c r="J248" s="10">
        <f t="shared" si="0"/>
        <v>28</v>
      </c>
      <c r="K248" s="496">
        <v>0.3</v>
      </c>
      <c r="L248" s="496">
        <v>-1</v>
      </c>
      <c r="M248" s="496">
        <v>-0.3</v>
      </c>
      <c r="N248" s="496">
        <v>-1</v>
      </c>
    </row>
    <row r="249" spans="2:14" x14ac:dyDescent="0.25">
      <c r="B249" s="366">
        <f>MAXA('SOLLECITAZIONI FUORI PIANO'!C55:D55)*'SOLLECITAZIONI FUORI PIANO'!$H$5</f>
        <v>0</v>
      </c>
      <c r="C249" s="366">
        <f>(MAXA('SOLLECITAZIONI FUORI PIANO'!C55:D55)*MINA('SOLLECITAZIONI FUORI PIANO'!C55:D55)^3)/12</f>
        <v>0</v>
      </c>
      <c r="E249" s="366">
        <f>MAXA('SOLLECITAZIONI FUORI PIANO'!C99:D99)*'SOLLECITAZIONI FUORI PIANO'!$H$5</f>
        <v>0</v>
      </c>
      <c r="F249" s="366">
        <f>(MAXA('SOLLECITAZIONI FUORI PIANO'!C99:D99)*MINA('SOLLECITAZIONI FUORI PIANO'!C99:D99)^3)/12</f>
        <v>0</v>
      </c>
      <c r="I249" t="s">
        <v>506</v>
      </c>
      <c r="J249" s="10">
        <f t="shared" si="0"/>
        <v>29</v>
      </c>
      <c r="K249" s="496">
        <v>-0.3</v>
      </c>
      <c r="L249" s="496">
        <v>-1</v>
      </c>
      <c r="M249" s="496">
        <v>0.3</v>
      </c>
      <c r="N249" s="496">
        <v>1</v>
      </c>
    </row>
    <row r="250" spans="2:14" x14ac:dyDescent="0.25">
      <c r="B250" s="366">
        <f>MAXA('SOLLECITAZIONI FUORI PIANO'!C56:D56)*'SOLLECITAZIONI FUORI PIANO'!$H$5</f>
        <v>0</v>
      </c>
      <c r="C250" s="366">
        <f>(MAXA('SOLLECITAZIONI FUORI PIANO'!C56:D56)*MINA('SOLLECITAZIONI FUORI PIANO'!C56:D56)^3)/12</f>
        <v>0</v>
      </c>
      <c r="E250" s="366">
        <f>MAXA('SOLLECITAZIONI FUORI PIANO'!C100:D100)*'SOLLECITAZIONI FUORI PIANO'!$H$5</f>
        <v>0</v>
      </c>
      <c r="F250" s="366">
        <f>(MAXA('SOLLECITAZIONI FUORI PIANO'!C100:D100)*MINA('SOLLECITAZIONI FUORI PIANO'!C100:D100)^3)/12</f>
        <v>0</v>
      </c>
      <c r="I250" t="s">
        <v>506</v>
      </c>
      <c r="J250" s="10">
        <f t="shared" si="0"/>
        <v>30</v>
      </c>
      <c r="K250" s="496">
        <v>-0.3</v>
      </c>
      <c r="L250" s="496">
        <v>-1</v>
      </c>
      <c r="M250" s="496">
        <v>-0.3</v>
      </c>
      <c r="N250" s="496">
        <v>1</v>
      </c>
    </row>
    <row r="251" spans="2:14" x14ac:dyDescent="0.25">
      <c r="B251" s="366">
        <f>MAXA('SOLLECITAZIONI FUORI PIANO'!C57:D57)*'SOLLECITAZIONI FUORI PIANO'!$H$5</f>
        <v>0</v>
      </c>
      <c r="C251" s="366">
        <f>(MAXA('SOLLECITAZIONI FUORI PIANO'!C57:D57)*MINA('SOLLECITAZIONI FUORI PIANO'!C57:D57)^3)/12</f>
        <v>0</v>
      </c>
      <c r="E251" s="366">
        <f>MAXA('SOLLECITAZIONI FUORI PIANO'!C101:D101)*'SOLLECITAZIONI FUORI PIANO'!$H$5</f>
        <v>0</v>
      </c>
      <c r="F251" s="366">
        <f>(MAXA('SOLLECITAZIONI FUORI PIANO'!C101:D101)*MINA('SOLLECITAZIONI FUORI PIANO'!C101:D101)^3)/12</f>
        <v>0</v>
      </c>
      <c r="I251" t="s">
        <v>506</v>
      </c>
      <c r="J251" s="10">
        <f t="shared" si="0"/>
        <v>31</v>
      </c>
      <c r="K251" s="496">
        <v>-0.3</v>
      </c>
      <c r="L251" s="496">
        <v>-1</v>
      </c>
      <c r="M251" s="496">
        <v>0.3</v>
      </c>
      <c r="N251" s="496">
        <v>-1</v>
      </c>
    </row>
    <row r="252" spans="2:14" x14ac:dyDescent="0.25">
      <c r="B252" s="366">
        <f>MAXA('SOLLECITAZIONI FUORI PIANO'!C58:D58)*'SOLLECITAZIONI FUORI PIANO'!$H$5</f>
        <v>0</v>
      </c>
      <c r="C252" s="366">
        <f>(MAXA('SOLLECITAZIONI FUORI PIANO'!C58:D58)*MINA('SOLLECITAZIONI FUORI PIANO'!C58:D58)^3)/12</f>
        <v>0</v>
      </c>
      <c r="E252" s="366">
        <f>MAXA('SOLLECITAZIONI FUORI PIANO'!C102:D102)*'SOLLECITAZIONI FUORI PIANO'!$H$5</f>
        <v>0</v>
      </c>
      <c r="F252" s="366">
        <f>(MAXA('SOLLECITAZIONI FUORI PIANO'!C102:D102)*MINA('SOLLECITAZIONI FUORI PIANO'!C102:D102)^3)/12</f>
        <v>0</v>
      </c>
      <c r="I252" t="s">
        <v>506</v>
      </c>
      <c r="J252" s="10">
        <f t="shared" si="0"/>
        <v>32</v>
      </c>
      <c r="K252" s="496">
        <v>-0.3</v>
      </c>
      <c r="L252" s="496">
        <v>-1</v>
      </c>
      <c r="M252" s="496">
        <v>-0.3</v>
      </c>
      <c r="N252" s="496">
        <v>-1</v>
      </c>
    </row>
    <row r="253" spans="2:14" x14ac:dyDescent="0.25">
      <c r="B253" s="366">
        <f>MAXA('SOLLECITAZIONI FUORI PIANO'!C59:D59)*'SOLLECITAZIONI FUORI PIANO'!$H$5</f>
        <v>0</v>
      </c>
      <c r="C253" s="366">
        <f>(MAXA('SOLLECITAZIONI FUORI PIANO'!C59:D59)*MINA('SOLLECITAZIONI FUORI PIANO'!C59:D59)^3)/12</f>
        <v>0</v>
      </c>
      <c r="E253" s="366">
        <f>MAXA('SOLLECITAZIONI FUORI PIANO'!C103:D103)*'SOLLECITAZIONI FUORI PIANO'!$H$5</f>
        <v>0</v>
      </c>
      <c r="F253" s="366">
        <f>(MAXA('SOLLECITAZIONI FUORI PIANO'!C103:D103)*MINA('SOLLECITAZIONI FUORI PIANO'!C103:D103)^3)/12</f>
        <v>0</v>
      </c>
      <c r="I253" t="s">
        <v>506</v>
      </c>
      <c r="J253" s="62" t="s">
        <v>507</v>
      </c>
      <c r="K253" s="498">
        <v>1</v>
      </c>
      <c r="L253" s="498">
        <v>1</v>
      </c>
      <c r="M253" s="498">
        <v>1</v>
      </c>
      <c r="N253" s="498">
        <v>1</v>
      </c>
    </row>
    <row r="254" spans="2:14" x14ac:dyDescent="0.25">
      <c r="B254" s="366">
        <f>MAXA('SOLLECITAZIONI FUORI PIANO'!C60:D60)*'SOLLECITAZIONI FUORI PIANO'!$H$5</f>
        <v>0</v>
      </c>
      <c r="C254" s="366">
        <f>(MAXA('SOLLECITAZIONI FUORI PIANO'!C60:D60)*MINA('SOLLECITAZIONI FUORI PIANO'!C60:D60)^3)/12</f>
        <v>0</v>
      </c>
      <c r="E254" s="366">
        <f>MAXA('SOLLECITAZIONI FUORI PIANO'!C104:D104)*'SOLLECITAZIONI FUORI PIANO'!$H$5</f>
        <v>0</v>
      </c>
      <c r="F254" s="366">
        <f>(MAXA('SOLLECITAZIONI FUORI PIANO'!C104:D104)*MINA('SOLLECITAZIONI FUORI PIANO'!C104:D104)^3)/12</f>
        <v>0</v>
      </c>
      <c r="I254" t="s">
        <v>506</v>
      </c>
      <c r="J254" s="62" t="s">
        <v>511</v>
      </c>
      <c r="K254" s="498">
        <v>1</v>
      </c>
      <c r="L254" s="498">
        <v>0</v>
      </c>
      <c r="M254" s="498">
        <v>0</v>
      </c>
      <c r="N254" s="498">
        <v>0</v>
      </c>
    </row>
    <row r="255" spans="2:14" x14ac:dyDescent="0.25">
      <c r="B255" s="366">
        <f>MAXA('SOLLECITAZIONI FUORI PIANO'!C61:D61)*'SOLLECITAZIONI FUORI PIANO'!$H$5</f>
        <v>0</v>
      </c>
      <c r="C255" s="366">
        <f>(MAXA('SOLLECITAZIONI FUORI PIANO'!C61:D61)*MINA('SOLLECITAZIONI FUORI PIANO'!C61:D61)^3)/12</f>
        <v>0</v>
      </c>
      <c r="E255" s="366">
        <f>MAXA('SOLLECITAZIONI FUORI PIANO'!C105:D105)*'SOLLECITAZIONI FUORI PIANO'!$H$5</f>
        <v>0</v>
      </c>
      <c r="F255" s="366">
        <f>(MAXA('SOLLECITAZIONI FUORI PIANO'!C105:D105)*MINA('SOLLECITAZIONI FUORI PIANO'!C105:D105)^3)/12</f>
        <v>0</v>
      </c>
      <c r="I255" t="s">
        <v>506</v>
      </c>
      <c r="J255" s="62" t="s">
        <v>510</v>
      </c>
      <c r="K255" s="498">
        <v>0</v>
      </c>
      <c r="L255" s="498">
        <v>1</v>
      </c>
      <c r="M255" s="498">
        <v>0</v>
      </c>
      <c r="N255" s="498">
        <v>0</v>
      </c>
    </row>
    <row r="256" spans="2:14" x14ac:dyDescent="0.25">
      <c r="B256" s="366">
        <f>MAXA('SOLLECITAZIONI FUORI PIANO'!C62:D62)*'SOLLECITAZIONI FUORI PIANO'!$H$5</f>
        <v>0</v>
      </c>
      <c r="C256" s="366">
        <f>(MAXA('SOLLECITAZIONI FUORI PIANO'!C62:D62)*MINA('SOLLECITAZIONI FUORI PIANO'!C62:D62)^3)/12</f>
        <v>0</v>
      </c>
      <c r="E256" s="366">
        <f>MAXA('SOLLECITAZIONI FUORI PIANO'!C106:D106)*'SOLLECITAZIONI FUORI PIANO'!$H$5</f>
        <v>0</v>
      </c>
      <c r="F256" s="366">
        <f>(MAXA('SOLLECITAZIONI FUORI PIANO'!C106:D106)*MINA('SOLLECITAZIONI FUORI PIANO'!C106:D106)^3)/12</f>
        <v>0</v>
      </c>
      <c r="I256" t="s">
        <v>506</v>
      </c>
      <c r="J256" s="62" t="s">
        <v>508</v>
      </c>
      <c r="K256" s="498">
        <v>0</v>
      </c>
      <c r="L256" s="498">
        <v>0</v>
      </c>
      <c r="M256" s="498">
        <v>1</v>
      </c>
      <c r="N256" s="498">
        <v>0</v>
      </c>
    </row>
    <row r="257" spans="1:14" x14ac:dyDescent="0.25">
      <c r="B257" s="366">
        <f>MAXA('SOLLECITAZIONI FUORI PIANO'!C63:D63)*'SOLLECITAZIONI FUORI PIANO'!$H$5</f>
        <v>0</v>
      </c>
      <c r="C257" s="366">
        <f>(MAXA('SOLLECITAZIONI FUORI PIANO'!C63:D63)*MINA('SOLLECITAZIONI FUORI PIANO'!C63:D63)^3)/12</f>
        <v>0</v>
      </c>
      <c r="E257" s="366">
        <f>MAXA('SOLLECITAZIONI FUORI PIANO'!C107:D107)*'SOLLECITAZIONI FUORI PIANO'!$H$5</f>
        <v>0</v>
      </c>
      <c r="F257" s="366">
        <f>(MAXA('SOLLECITAZIONI FUORI PIANO'!C107:D107)*MINA('SOLLECITAZIONI FUORI PIANO'!C107:D107)^3)/12</f>
        <v>0</v>
      </c>
      <c r="I257" t="s">
        <v>506</v>
      </c>
      <c r="J257" s="62" t="s">
        <v>509</v>
      </c>
      <c r="K257" s="498">
        <v>0</v>
      </c>
      <c r="L257" s="498">
        <v>0</v>
      </c>
      <c r="M257" s="498">
        <v>0</v>
      </c>
      <c r="N257" s="498">
        <v>1</v>
      </c>
    </row>
    <row r="260" spans="1:14" x14ac:dyDescent="0.25">
      <c r="B260" t="s">
        <v>563</v>
      </c>
      <c r="E260" t="s">
        <v>564</v>
      </c>
    </row>
    <row r="262" spans="1:14" x14ac:dyDescent="0.25">
      <c r="A262">
        <v>1</v>
      </c>
      <c r="B262" s="736" t="s">
        <v>48</v>
      </c>
      <c r="C262" s="736"/>
      <c r="E262" s="738" t="s">
        <v>48</v>
      </c>
      <c r="F262" s="738"/>
    </row>
    <row r="263" spans="1:14" ht="15.75" thickBot="1" x14ac:dyDescent="0.3">
      <c r="B263" s="737"/>
      <c r="C263" s="737"/>
      <c r="E263" s="739"/>
      <c r="F263" s="739"/>
    </row>
    <row r="264" spans="1:14" ht="18" x14ac:dyDescent="0.35">
      <c r="B264" s="371" t="s">
        <v>19</v>
      </c>
      <c r="C264" s="422">
        <f>'MASSE 1'!O8-CENTRI!F11</f>
        <v>0.11854286471591458</v>
      </c>
      <c r="E264" s="371" t="s">
        <v>19</v>
      </c>
      <c r="F264" s="422">
        <f>'MASSE 1'!O8-CENTRI!S11</f>
        <v>0.30980761214740049</v>
      </c>
    </row>
    <row r="265" spans="1:14" ht="18.75" thickBot="1" x14ac:dyDescent="0.4">
      <c r="B265" s="373" t="s">
        <v>21</v>
      </c>
      <c r="C265" s="423">
        <f>'MASSE 1'!O9-CENTRI!F12</f>
        <v>-1.5142853618184255</v>
      </c>
      <c r="E265" s="373" t="s">
        <v>21</v>
      </c>
      <c r="F265" s="423">
        <f>'MASSE 1'!O9-CENTRI!S12</f>
        <v>-1.9629101815917331</v>
      </c>
    </row>
    <row r="267" spans="1:14" x14ac:dyDescent="0.25">
      <c r="A267">
        <v>2</v>
      </c>
      <c r="B267" s="738" t="s">
        <v>48</v>
      </c>
      <c r="C267" s="738"/>
      <c r="E267" s="738" t="s">
        <v>48</v>
      </c>
      <c r="F267" s="738"/>
    </row>
    <row r="268" spans="1:14" ht="15.75" thickBot="1" x14ac:dyDescent="0.3">
      <c r="B268" s="739"/>
      <c r="C268" s="739"/>
      <c r="E268" s="739"/>
      <c r="F268" s="739"/>
    </row>
    <row r="269" spans="1:14" ht="18" x14ac:dyDescent="0.35">
      <c r="B269" s="371" t="s">
        <v>19</v>
      </c>
      <c r="C269" s="372">
        <f>'MASSE 2'!N8-CENTRI!F32</f>
        <v>0.3748667875949776</v>
      </c>
      <c r="E269" s="371" t="s">
        <v>19</v>
      </c>
      <c r="F269" s="422">
        <f>'MASSE 2'!N8-CENTRI!S32</f>
        <v>0.5658047652633984</v>
      </c>
    </row>
    <row r="270" spans="1:14" ht="18.75" thickBot="1" x14ac:dyDescent="0.4">
      <c r="B270" s="373" t="s">
        <v>21</v>
      </c>
      <c r="C270" s="374">
        <f>'MASSE 2'!N9-CENTRI!F33</f>
        <v>-0.81749592959854978</v>
      </c>
      <c r="E270" s="373" t="s">
        <v>21</v>
      </c>
      <c r="F270" s="423">
        <f>'MASSE 2'!N9-CENTRI!S33</f>
        <v>-0.99208285491526693</v>
      </c>
    </row>
    <row r="276" spans="2:6" x14ac:dyDescent="0.25">
      <c r="B276" t="s">
        <v>665</v>
      </c>
    </row>
    <row r="277" spans="2:6" x14ac:dyDescent="0.25">
      <c r="B277" t="s">
        <v>666</v>
      </c>
    </row>
    <row r="282" spans="2:6" ht="18.75" x14ac:dyDescent="0.25">
      <c r="B282" s="20"/>
      <c r="C282" s="843" t="s">
        <v>667</v>
      </c>
      <c r="D282" s="844" t="s">
        <v>668</v>
      </c>
      <c r="E282" s="844" t="s">
        <v>669</v>
      </c>
      <c r="F282" s="844" t="s">
        <v>670</v>
      </c>
    </row>
    <row r="283" spans="2:6" x14ac:dyDescent="0.25">
      <c r="B283" s="845" t="s">
        <v>222</v>
      </c>
      <c r="C283" s="846" t="s">
        <v>671</v>
      </c>
      <c r="D283" s="847">
        <v>0.7</v>
      </c>
      <c r="E283" s="847">
        <v>0.5</v>
      </c>
      <c r="F283" s="847">
        <v>0.3</v>
      </c>
    </row>
    <row r="284" spans="2:6" x14ac:dyDescent="0.25">
      <c r="B284" s="845" t="s">
        <v>35</v>
      </c>
      <c r="C284" s="846" t="s">
        <v>672</v>
      </c>
      <c r="D284" s="847">
        <v>0.7</v>
      </c>
      <c r="E284" s="847">
        <v>0.5</v>
      </c>
      <c r="F284" s="847">
        <v>0.3</v>
      </c>
    </row>
    <row r="285" spans="2:6" x14ac:dyDescent="0.25">
      <c r="B285" s="845" t="s">
        <v>224</v>
      </c>
      <c r="C285" s="846" t="s">
        <v>673</v>
      </c>
      <c r="D285" s="847">
        <v>0.7</v>
      </c>
      <c r="E285" s="847">
        <v>0.7</v>
      </c>
      <c r="F285" s="847">
        <v>0.6</v>
      </c>
    </row>
    <row r="286" spans="2:6" x14ac:dyDescent="0.25">
      <c r="B286" s="845" t="s">
        <v>226</v>
      </c>
      <c r="C286" s="846" t="s">
        <v>674</v>
      </c>
      <c r="D286" s="847">
        <v>0.7</v>
      </c>
      <c r="E286" s="847">
        <v>0.7</v>
      </c>
      <c r="F286" s="847">
        <v>0.6</v>
      </c>
    </row>
    <row r="287" spans="2:6" x14ac:dyDescent="0.25">
      <c r="B287" s="845" t="s">
        <v>4</v>
      </c>
      <c r="C287" s="846" t="s">
        <v>675</v>
      </c>
      <c r="D287" s="847">
        <v>1</v>
      </c>
      <c r="E287" s="847">
        <v>0.9</v>
      </c>
      <c r="F287" s="847">
        <v>0.8</v>
      </c>
    </row>
    <row r="288" spans="2:6" x14ac:dyDescent="0.25">
      <c r="B288" s="845" t="s">
        <v>676</v>
      </c>
      <c r="C288" s="846" t="s">
        <v>677</v>
      </c>
      <c r="D288" s="847">
        <v>0.7</v>
      </c>
      <c r="E288" s="847">
        <v>0.7</v>
      </c>
      <c r="F288" s="847">
        <v>0.6</v>
      </c>
    </row>
    <row r="289" spans="2:6" x14ac:dyDescent="0.25">
      <c r="B289" s="845" t="s">
        <v>5</v>
      </c>
      <c r="C289" s="846" t="s">
        <v>678</v>
      </c>
      <c r="D289" s="847">
        <v>0.7</v>
      </c>
      <c r="E289" s="847">
        <v>0.5</v>
      </c>
      <c r="F289" s="847">
        <v>0.3</v>
      </c>
    </row>
    <row r="290" spans="2:6" x14ac:dyDescent="0.25">
      <c r="B290" s="845" t="s">
        <v>141</v>
      </c>
      <c r="C290" s="846" t="s">
        <v>679</v>
      </c>
      <c r="D290" s="847">
        <v>0</v>
      </c>
      <c r="E290" s="847">
        <v>0</v>
      </c>
      <c r="F290" s="847">
        <v>0</v>
      </c>
    </row>
    <row r="291" spans="2:6" x14ac:dyDescent="0.25">
      <c r="B291" s="845" t="s">
        <v>359</v>
      </c>
      <c r="C291" s="846" t="s">
        <v>680</v>
      </c>
      <c r="D291" s="847">
        <v>0.5</v>
      </c>
      <c r="E291" s="847">
        <v>0.2</v>
      </c>
      <c r="F291" s="847">
        <v>0</v>
      </c>
    </row>
    <row r="292" spans="2:6" x14ac:dyDescent="0.25">
      <c r="B292" s="845" t="s">
        <v>681</v>
      </c>
      <c r="C292" s="846" t="s">
        <v>682</v>
      </c>
      <c r="D292" s="847">
        <v>0.7</v>
      </c>
      <c r="E292" s="847">
        <v>0.5</v>
      </c>
      <c r="F292" s="847">
        <v>0.2</v>
      </c>
    </row>
  </sheetData>
  <protectedRanges>
    <protectedRange sqref="C51:C52 C54" name="Intervallo1_1"/>
    <protectedRange sqref="C62:C63 C65" name="Intervallo1_2"/>
    <protectedRange sqref="C81:C83" name="Intervallo1_3"/>
    <protectedRange sqref="E88:E90" name="Intervallo1"/>
    <protectedRange sqref="C95" name="Intervallo1_4"/>
    <protectedRange sqref="E117:E156" name="Intervallo1_1_1"/>
    <protectedRange sqref="M100" name="Intervallo1_6"/>
    <protectedRange sqref="G172:H211" name="Intervallo1_7"/>
    <protectedRange sqref="K172:L179" name="Intervallo1_8"/>
    <protectedRange sqref="K180:L211" name="Intervallo1_1_2"/>
    <protectedRange sqref="AJ169:AJ208" name="Intervallo1_5"/>
  </protectedRanges>
  <customSheetViews>
    <customSheetView guid="{9F10FD11-6100-49E1-A6D9-5E69E81A5748}" state="hidden" topLeftCell="D102">
      <selection activeCell="I123" sqref="I123"/>
      <pageMargins left="0.7" right="0.7" top="0.75" bottom="0.75" header="0.3" footer="0.3"/>
      <pageSetup paperSize="9" orientation="portrait" r:id="rId1"/>
    </customSheetView>
  </customSheetViews>
  <mergeCells count="36">
    <mergeCell ref="P116:P117"/>
    <mergeCell ref="Q116:Q117"/>
    <mergeCell ref="S116:S117"/>
    <mergeCell ref="T116:T117"/>
    <mergeCell ref="V116:V117"/>
    <mergeCell ref="U116:U117"/>
    <mergeCell ref="E163:H163"/>
    <mergeCell ref="E162:H162"/>
    <mergeCell ref="E161:H161"/>
    <mergeCell ref="B90:C90"/>
    <mergeCell ref="B93:E93"/>
    <mergeCell ref="B68:M68"/>
    <mergeCell ref="B86:E86"/>
    <mergeCell ref="F115:F116"/>
    <mergeCell ref="D115:D116"/>
    <mergeCell ref="C115:C116"/>
    <mergeCell ref="B115:B116"/>
    <mergeCell ref="L115:N115"/>
    <mergeCell ref="K116:K117"/>
    <mergeCell ref="AC167:AC169"/>
    <mergeCell ref="AE167:AE168"/>
    <mergeCell ref="AF167:AF168"/>
    <mergeCell ref="E164:H164"/>
    <mergeCell ref="G167:I168"/>
    <mergeCell ref="G169:I169"/>
    <mergeCell ref="K167:M168"/>
    <mergeCell ref="K169:M169"/>
    <mergeCell ref="Y167:Z167"/>
    <mergeCell ref="V167:W167"/>
    <mergeCell ref="T167:U167"/>
    <mergeCell ref="B262:C263"/>
    <mergeCell ref="B267:C268"/>
    <mergeCell ref="E262:F263"/>
    <mergeCell ref="E267:F268"/>
    <mergeCell ref="AB167:AB169"/>
    <mergeCell ref="K218:N218"/>
  </mergeCells>
  <conditionalFormatting sqref="AC170:AC209">
    <cfRule type="cellIs" dxfId="20" priority="9" operator="greaterThan">
      <formula>0</formula>
    </cfRule>
  </conditionalFormatting>
  <conditionalFormatting sqref="AF169:AF208">
    <cfRule type="cellIs" dxfId="19" priority="8" operator="greaterThan">
      <formula>0</formula>
    </cfRule>
  </conditionalFormatting>
  <conditionalFormatting sqref="B218:C257">
    <cfRule type="cellIs" dxfId="18" priority="7" operator="greaterThan">
      <formula>0</formula>
    </cfRule>
  </conditionalFormatting>
  <conditionalFormatting sqref="E218:F257">
    <cfRule type="cellIs" dxfId="17" priority="6" operator="greaterThan">
      <formula>0</formula>
    </cfRule>
  </conditionalFormatting>
  <conditionalFormatting sqref="AJ169:AJ208">
    <cfRule type="cellIs" dxfId="16" priority="5" operator="equal">
      <formula>0</formula>
    </cfRule>
  </conditionalFormatting>
  <conditionalFormatting sqref="AJ169:AJ208">
    <cfRule type="dataBar" priority="4">
      <dataBar>
        <cfvo type="min"/>
        <cfvo type="max"/>
        <color rgb="FF63C384"/>
      </dataBar>
      <extLst>
        <ext xmlns:x14="http://schemas.microsoft.com/office/spreadsheetml/2009/9/main" uri="{B025F937-C7B1-47D3-B67F-A62EFF666E3E}">
          <x14:id>{80908FAC-48B9-45DB-84AB-1BA87321AD31}</x14:id>
        </ext>
      </extLst>
    </cfRule>
  </conditionalFormatting>
  <conditionalFormatting sqref="AK169:AK208">
    <cfRule type="cellIs" dxfId="14" priority="3" operator="equal">
      <formula>0</formula>
    </cfRule>
  </conditionalFormatting>
  <conditionalFormatting sqref="AK169:AK208">
    <cfRule type="dataBar" priority="2">
      <dataBar>
        <cfvo type="min"/>
        <cfvo type="max"/>
        <color rgb="FF63C384"/>
      </dataBar>
      <extLst>
        <ext xmlns:x14="http://schemas.microsoft.com/office/spreadsheetml/2009/9/main" uri="{B025F937-C7B1-47D3-B67F-A62EFF666E3E}">
          <x14:id>{F1076258-2E8E-4457-BDEB-CB5C5A090394}</x14:id>
        </ext>
      </extLst>
    </cfRule>
  </conditionalFormatting>
  <conditionalFormatting sqref="AK169:AK208">
    <cfRule type="dataBar" priority="1">
      <dataBar>
        <cfvo type="min"/>
        <cfvo type="max"/>
        <color rgb="FF63C384"/>
      </dataBar>
      <extLst>
        <ext xmlns:x14="http://schemas.microsoft.com/office/spreadsheetml/2009/9/main" uri="{B025F937-C7B1-47D3-B67F-A62EFF666E3E}">
          <x14:id>{323B59C1-3A49-40C5-9A39-CD7F5EDD8D1A}</x14:id>
        </ext>
      </extLst>
    </cfRule>
  </conditionalFormatting>
  <dataValidations count="2">
    <dataValidation type="list" allowBlank="1" showInputMessage="1" showErrorMessage="1" sqref="B170:B209 D170:D209">
      <formula1>sn</formula1>
    </dataValidation>
    <dataValidation type="list" allowBlank="1" showInputMessage="1" showErrorMessage="1" sqref="O169:O208 Q169:Q208">
      <formula1>es</formula1>
    </dataValidation>
  </dataValidations>
  <pageMargins left="0.7" right="0.7" top="0.75" bottom="0.75" header="0.3" footer="0.3"/>
  <pageSetup paperSize="9" orientation="portrait" r:id="rId2"/>
  <legacyDrawing r:id="rId3"/>
  <extLst>
    <ext xmlns:x14="http://schemas.microsoft.com/office/spreadsheetml/2009/9/main" uri="{78C0D931-6437-407d-A8EE-F0AAD7539E65}">
      <x14:conditionalFormattings>
        <x14:conditionalFormatting xmlns:xm="http://schemas.microsoft.com/office/excel/2006/main">
          <x14:cfRule type="dataBar" id="{80908FAC-48B9-45DB-84AB-1BA87321AD31}">
            <x14:dataBar minLength="0" maxLength="100" border="1" negativeBarBorderColorSameAsPositive="0">
              <x14:cfvo type="autoMin"/>
              <x14:cfvo type="autoMax"/>
              <x14:borderColor rgb="FF63C384"/>
              <x14:negativeFillColor rgb="FFFF0000"/>
              <x14:negativeBorderColor rgb="FFFF0000"/>
              <x14:axisColor rgb="FF000000"/>
            </x14:dataBar>
          </x14:cfRule>
          <xm:sqref>AJ169:AJ208</xm:sqref>
        </x14:conditionalFormatting>
        <x14:conditionalFormatting xmlns:xm="http://schemas.microsoft.com/office/excel/2006/main">
          <x14:cfRule type="dataBar" id="{F1076258-2E8E-4457-BDEB-CB5C5A090394}">
            <x14:dataBar minLength="0" maxLength="100" border="1" negativeBarBorderColorSameAsPositive="0">
              <x14:cfvo type="autoMin"/>
              <x14:cfvo type="autoMax"/>
              <x14:borderColor rgb="FF63C384"/>
              <x14:negativeFillColor rgb="FFFF0000"/>
              <x14:negativeBorderColor rgb="FFFF0000"/>
              <x14:axisColor rgb="FF000000"/>
            </x14:dataBar>
          </x14:cfRule>
          <xm:sqref>AK169:AK208</xm:sqref>
        </x14:conditionalFormatting>
        <x14:conditionalFormatting xmlns:xm="http://schemas.microsoft.com/office/excel/2006/main">
          <x14:cfRule type="dataBar" id="{323B59C1-3A49-40C5-9A39-CD7F5EDD8D1A}">
            <x14:dataBar minLength="0" maxLength="100" border="1" negativeBarBorderColorSameAsPositive="0">
              <x14:cfvo type="autoMin"/>
              <x14:cfvo type="autoMax"/>
              <x14:borderColor rgb="FF63C384"/>
              <x14:negativeFillColor rgb="FFFF0000"/>
              <x14:negativeBorderColor rgb="FFFF0000"/>
              <x14:axisColor rgb="FF000000"/>
            </x14:dataBar>
          </x14:cfRule>
          <xm:sqref>AK169:AK208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17</vt:i4>
      </vt:variant>
    </vt:vector>
  </HeadingPairs>
  <TitlesOfParts>
    <vt:vector size="41" baseType="lpstr">
      <vt:lpstr>ISTRUZIONI</vt:lpstr>
      <vt:lpstr>DATI STRUTTURA</vt:lpstr>
      <vt:lpstr>CALCOLO DEL VENTO</vt:lpstr>
      <vt:lpstr>dati nascosti vento</vt:lpstr>
      <vt:lpstr>grafici piano primo</vt:lpstr>
      <vt:lpstr>grafico piano terra</vt:lpstr>
      <vt:lpstr>ANALISI STATICA LINEARE</vt:lpstr>
      <vt:lpstr>SPETTRO DI PROGETTO ORIZZONTALE</vt:lpstr>
      <vt:lpstr>Foglio deposito</vt:lpstr>
      <vt:lpstr>CARICHI VERTICALI</vt:lpstr>
      <vt:lpstr>MASSE 1</vt:lpstr>
      <vt:lpstr>MASSE 2</vt:lpstr>
      <vt:lpstr>RIPARTIZIONE FORZE SISMICHE</vt:lpstr>
      <vt:lpstr>SOLLECITAZIONI NEL PIANO</vt:lpstr>
      <vt:lpstr>SOLLECITAZIONI FUORI PIANO</vt:lpstr>
      <vt:lpstr>CENTRI</vt:lpstr>
      <vt:lpstr>CARICHI VERTICALI 2</vt:lpstr>
      <vt:lpstr>CARICHI VERTICALI 1</vt:lpstr>
      <vt:lpstr>RIP TF1</vt:lpstr>
      <vt:lpstr>RIP TF2</vt:lpstr>
      <vt:lpstr>RIP MF1</vt:lpstr>
      <vt:lpstr>RIP MF2</vt:lpstr>
      <vt:lpstr>VALORI DEL COEF PHI 1</vt:lpstr>
      <vt:lpstr>VALORI DEL COEF PHI 2</vt:lpstr>
      <vt:lpstr>CAT</vt:lpstr>
      <vt:lpstr>catesp</vt:lpstr>
      <vt:lpstr>catfol</vt:lpstr>
      <vt:lpstr>combo</vt:lpstr>
      <vt:lpstr>es</vt:lpstr>
      <vt:lpstr>incl</vt:lpstr>
      <vt:lpstr>nev</vt:lpstr>
      <vt:lpstr>neve</vt:lpstr>
      <vt:lpstr>regioni</vt:lpstr>
      <vt:lpstr>rugosità</vt:lpstr>
      <vt:lpstr>sn</vt:lpstr>
      <vt:lpstr>sta</vt:lpstr>
      <vt:lpstr>TM</vt:lpstr>
      <vt:lpstr>TOPO</vt:lpstr>
      <vt:lpstr>TOPO1</vt:lpstr>
      <vt:lpstr>toppp</vt:lpstr>
      <vt:lpstr>TR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Davide Cicchini</dc:creator>
  <cp:lastModifiedBy>Davide Cicchini</cp:lastModifiedBy>
  <dcterms:created xsi:type="dcterms:W3CDTF">2014-06-08T10:49:58Z</dcterms:created>
  <dcterms:modified xsi:type="dcterms:W3CDTF">2017-03-09T13:42:31Z</dcterms:modified>
</cp:coreProperties>
</file>